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EstaPasta_de_trabalho" defaultThemeVersion="124226"/>
  <bookViews>
    <workbookView xWindow="-15" yWindow="-15" windowWidth="20520" windowHeight="8160" tabRatio="739"/>
  </bookViews>
  <sheets>
    <sheet name="Custos" sheetId="9" r:id="rId1"/>
    <sheet name="Cadastro de Produtos" sheetId="19" r:id="rId2"/>
    <sheet name="Estoque" sheetId="11" r:id="rId3"/>
    <sheet name="Combos Promocionais" sheetId="27" r:id="rId4"/>
    <sheet name="Vendas" sheetId="7" r:id="rId5"/>
    <sheet name="Compras de mercadoria" sheetId="4" r:id="rId6"/>
    <sheet name="Marketing" sheetId="10" r:id="rId7"/>
    <sheet name="Custos administrativos" sheetId="17" r:id="rId8"/>
    <sheet name="Cadastro de itens Adm" sheetId="18" r:id="rId9"/>
    <sheet name="Custos com reenvio" sheetId="23" r:id="rId10"/>
    <sheet name="Pagamentos salários" sheetId="12" r:id="rId11"/>
    <sheet name="Descontos" sheetId="14" r:id="rId12"/>
    <sheet name="Produtos Avariados" sheetId="24" r:id="rId13"/>
    <sheet name="Cadastro de funcionarios" sheetId="22" r:id="rId14"/>
    <sheet name="Dados de venda e estoque" sheetId="25" r:id="rId15"/>
  </sheets>
  <definedNames>
    <definedName name="_xlnm._FilterDatabase" localSheetId="13" hidden="1">'Cadastro de funcionarios'!$A$3:$G$3</definedName>
    <definedName name="_xlnm._FilterDatabase" localSheetId="8" hidden="1">'Cadastro de itens Adm'!$B$3:$D$3</definedName>
    <definedName name="_xlnm._FilterDatabase" localSheetId="1" hidden="1">'Cadastro de Produtos'!$B$4:$I$832</definedName>
    <definedName name="_xlnm._FilterDatabase" localSheetId="3" hidden="1">'Combos Promocionais'!$A$2:$O$2777</definedName>
    <definedName name="_xlnm._FilterDatabase" localSheetId="5" hidden="1">'Compras de mercadoria'!$A$3:$R$287</definedName>
    <definedName name="_xlnm._FilterDatabase" localSheetId="0" hidden="1">Custos!$A$12:$Q$12</definedName>
    <definedName name="_xlnm._FilterDatabase" localSheetId="7" hidden="1">'Custos administrativos'!$A$4:$G$4</definedName>
    <definedName name="_xlnm._FilterDatabase" localSheetId="9" hidden="1">'Custos com reenvio'!$A$4:$G$4</definedName>
    <definedName name="_xlnm._FilterDatabase" localSheetId="14" hidden="1">'Dados de venda e estoque'!$A$28:$P$58</definedName>
    <definedName name="_xlnm._FilterDatabase" localSheetId="11" hidden="1">Descontos!$A$4:$H$4</definedName>
    <definedName name="_xlnm._FilterDatabase" localSheetId="2" hidden="1">Estoque!$A$3:$M$267</definedName>
    <definedName name="_xlnm._FilterDatabase" localSheetId="6" hidden="1">Marketing!$B$5:$D$5</definedName>
    <definedName name="_xlnm._FilterDatabase" localSheetId="10" hidden="1">'Pagamentos salários'!$A$4:$R$4</definedName>
    <definedName name="_xlnm._FilterDatabase" localSheetId="12" hidden="1">'Produtos Avariados'!$A$3:$G$1305</definedName>
    <definedName name="_xlnm._FilterDatabase" localSheetId="4" hidden="1">Vendas!$A$4:$V$270</definedName>
    <definedName name="_xlnm.Print_Area" localSheetId="5">'Compras de mercadoria'!$A$2:$V$16</definedName>
  </definedNames>
  <calcPr calcId="125725"/>
</workbook>
</file>

<file path=xl/calcChain.xml><?xml version="1.0" encoding="utf-8"?>
<calcChain xmlns="http://schemas.openxmlformats.org/spreadsheetml/2006/main">
  <c r="N2004" i="27"/>
  <c r="N1993"/>
  <c r="N1988"/>
  <c r="N1977"/>
  <c r="N1972"/>
  <c r="N1961"/>
  <c r="N1956"/>
  <c r="N1945"/>
  <c r="N1940"/>
  <c r="N1929"/>
  <c r="N1924"/>
  <c r="N1913"/>
  <c r="N1908"/>
  <c r="N1897"/>
  <c r="N1892"/>
  <c r="N1881"/>
  <c r="N1876"/>
  <c r="N1865"/>
  <c r="N1860"/>
  <c r="N1849"/>
  <c r="N1844"/>
  <c r="N1833"/>
  <c r="N1828"/>
  <c r="N1817"/>
  <c r="N1812"/>
  <c r="N1801"/>
  <c r="N1796"/>
  <c r="N1785"/>
  <c r="N1780"/>
  <c r="N1769"/>
  <c r="N1764"/>
  <c r="N1753"/>
  <c r="N1748"/>
  <c r="N1737"/>
  <c r="N1732"/>
  <c r="N1721"/>
  <c r="N1716"/>
  <c r="N1705"/>
  <c r="N1700"/>
  <c r="N1689"/>
  <c r="N1684"/>
  <c r="N1673"/>
  <c r="N1668"/>
  <c r="N1657"/>
  <c r="N1652"/>
  <c r="N1641"/>
  <c r="N1636"/>
  <c r="N1625"/>
  <c r="N1620"/>
  <c r="N1609"/>
  <c r="N1604"/>
  <c r="N1593"/>
  <c r="N1588"/>
  <c r="N1577"/>
  <c r="N1572"/>
  <c r="N1561"/>
  <c r="N1556"/>
  <c r="N1545"/>
  <c r="N1540"/>
  <c r="N1529"/>
  <c r="N1524"/>
  <c r="N1513"/>
  <c r="N1508"/>
  <c r="N1497"/>
  <c r="N1492"/>
  <c r="N1481"/>
  <c r="N1476"/>
  <c r="N1465"/>
  <c r="N1460"/>
  <c r="N1449"/>
  <c r="N1444"/>
  <c r="N1433"/>
  <c r="N1428"/>
  <c r="N1417"/>
  <c r="N1412"/>
  <c r="N1401"/>
  <c r="N1396"/>
  <c r="N1385"/>
  <c r="N1380"/>
  <c r="N1369"/>
  <c r="N1364"/>
  <c r="N1353"/>
  <c r="N1348"/>
  <c r="N1337"/>
  <c r="N1332"/>
  <c r="N1321"/>
  <c r="N1316"/>
  <c r="N1305"/>
  <c r="N1300"/>
  <c r="N1289"/>
  <c r="N1284"/>
  <c r="N1273"/>
  <c r="N1268"/>
  <c r="N1257"/>
  <c r="N1252"/>
  <c r="N1241"/>
  <c r="N1236"/>
  <c r="N1225"/>
  <c r="N1220"/>
  <c r="N1209"/>
  <c r="N1204"/>
  <c r="N1193"/>
  <c r="N1188"/>
  <c r="N1177"/>
  <c r="N1172"/>
  <c r="N1161"/>
  <c r="N1156"/>
  <c r="N1145"/>
  <c r="N1140"/>
  <c r="N1129"/>
  <c r="N1124"/>
  <c r="N1113"/>
  <c r="N1108"/>
  <c r="N1097"/>
  <c r="N1092"/>
  <c r="N1081"/>
  <c r="N1076"/>
  <c r="N1065"/>
  <c r="N1060"/>
  <c r="N1049"/>
  <c r="N1044"/>
  <c r="N1033"/>
  <c r="N1028"/>
  <c r="N1017"/>
  <c r="N1012"/>
  <c r="N1001"/>
  <c r="N996"/>
  <c r="N986"/>
  <c r="N982"/>
  <c r="N977"/>
  <c r="N974"/>
  <c r="N969"/>
  <c r="N966"/>
  <c r="N961"/>
  <c r="N958"/>
  <c r="N953"/>
  <c r="N950"/>
  <c r="N945"/>
  <c r="N942"/>
  <c r="N937"/>
  <c r="N934"/>
  <c r="N929"/>
  <c r="N926"/>
  <c r="N921"/>
  <c r="N918"/>
  <c r="N913"/>
  <c r="N910"/>
  <c r="N905"/>
  <c r="N902"/>
  <c r="N897"/>
  <c r="N894"/>
  <c r="N889"/>
  <c r="N886"/>
  <c r="N881"/>
  <c r="N878"/>
  <c r="N873"/>
  <c r="N870"/>
  <c r="N865"/>
  <c r="N862"/>
  <c r="N857"/>
  <c r="N854"/>
  <c r="N849"/>
  <c r="N846"/>
  <c r="N841"/>
  <c r="N838"/>
  <c r="N833"/>
  <c r="N830"/>
  <c r="N825"/>
  <c r="N822"/>
  <c r="N817"/>
  <c r="N814"/>
  <c r="N809"/>
  <c r="N806"/>
  <c r="N801"/>
  <c r="N798"/>
  <c r="N793"/>
  <c r="N790"/>
  <c r="N785"/>
  <c r="N782"/>
  <c r="N777"/>
  <c r="N774"/>
  <c r="N769"/>
  <c r="N766"/>
  <c r="N761"/>
  <c r="N758"/>
  <c r="N753"/>
  <c r="N750"/>
  <c r="N745"/>
  <c r="N742"/>
  <c r="N737"/>
  <c r="N734"/>
  <c r="N729"/>
  <c r="N726"/>
  <c r="N721"/>
  <c r="N718"/>
  <c r="N713"/>
  <c r="N710"/>
  <c r="N705"/>
  <c r="N702"/>
  <c r="N697"/>
  <c r="N694"/>
  <c r="N689"/>
  <c r="N686"/>
  <c r="N681"/>
  <c r="N678"/>
  <c r="N673"/>
  <c r="N670"/>
  <c r="N665"/>
  <c r="N662"/>
  <c r="N657"/>
  <c r="N654"/>
  <c r="N649"/>
  <c r="N646"/>
  <c r="N641"/>
  <c r="N638"/>
  <c r="N633"/>
  <c r="N630"/>
  <c r="N625"/>
  <c r="N622"/>
  <c r="N617"/>
  <c r="N614"/>
  <c r="N609"/>
  <c r="N606"/>
  <c r="N601"/>
  <c r="N598"/>
  <c r="N593"/>
  <c r="N590"/>
  <c r="N585"/>
  <c r="N582"/>
  <c r="N577"/>
  <c r="N574"/>
  <c r="N569"/>
  <c r="N566"/>
  <c r="N561"/>
  <c r="N558"/>
  <c r="N553"/>
  <c r="N550"/>
  <c r="N545"/>
  <c r="N542"/>
  <c r="N537"/>
  <c r="N534"/>
  <c r="N529"/>
  <c r="N526"/>
  <c r="N521"/>
  <c r="N520"/>
  <c r="N516"/>
  <c r="N514"/>
  <c r="N510"/>
  <c r="N509"/>
  <c r="N505"/>
  <c r="N504"/>
  <c r="N500"/>
  <c r="N498"/>
  <c r="N494"/>
  <c r="N493"/>
  <c r="N489"/>
  <c r="N488"/>
  <c r="N484"/>
  <c r="N482"/>
  <c r="N478"/>
  <c r="N477"/>
  <c r="N473"/>
  <c r="N472"/>
  <c r="N468"/>
  <c r="N467"/>
  <c r="N464"/>
  <c r="N463"/>
  <c r="N460"/>
  <c r="N459"/>
  <c r="N456"/>
  <c r="N455"/>
  <c r="N452"/>
  <c r="N451"/>
  <c r="N448"/>
  <c r="N447"/>
  <c r="N444"/>
  <c r="N443"/>
  <c r="N440"/>
  <c r="N439"/>
  <c r="N436"/>
  <c r="N435"/>
  <c r="N432"/>
  <c r="N431"/>
  <c r="N428"/>
  <c r="N427"/>
  <c r="N424"/>
  <c r="N423"/>
  <c r="N420"/>
  <c r="N419"/>
  <c r="N416"/>
  <c r="N415"/>
  <c r="N412"/>
  <c r="N411"/>
  <c r="N408"/>
  <c r="N407"/>
  <c r="N404"/>
  <c r="N403"/>
  <c r="N400"/>
  <c r="N399"/>
  <c r="N396"/>
  <c r="N395"/>
  <c r="N392"/>
  <c r="N391"/>
  <c r="N388"/>
  <c r="N387"/>
  <c r="N384"/>
  <c r="N383"/>
  <c r="N380"/>
  <c r="N379"/>
  <c r="N376"/>
  <c r="N375"/>
  <c r="N372"/>
  <c r="N371"/>
  <c r="N368"/>
  <c r="N367"/>
  <c r="N364"/>
  <c r="N363"/>
  <c r="N360"/>
  <c r="N359"/>
  <c r="N356"/>
  <c r="N355"/>
  <c r="N352"/>
  <c r="N351"/>
  <c r="N348"/>
  <c r="N347"/>
  <c r="N344"/>
  <c r="N343"/>
  <c r="N340"/>
  <c r="N339"/>
  <c r="N336"/>
  <c r="N335"/>
  <c r="N332"/>
  <c r="N331"/>
  <c r="N328"/>
  <c r="N327"/>
  <c r="N324"/>
  <c r="N323"/>
  <c r="N320"/>
  <c r="N319"/>
  <c r="N316"/>
  <c r="N315"/>
  <c r="N312"/>
  <c r="N311"/>
  <c r="N308"/>
  <c r="N307"/>
  <c r="N304"/>
  <c r="N303"/>
  <c r="N300"/>
  <c r="N299"/>
  <c r="N296"/>
  <c r="N295"/>
  <c r="N292"/>
  <c r="N291"/>
  <c r="N288"/>
  <c r="N287"/>
  <c r="N284"/>
  <c r="N283"/>
  <c r="N280"/>
  <c r="N279"/>
  <c r="N276"/>
  <c r="N275"/>
  <c r="N272"/>
  <c r="N271"/>
  <c r="N268"/>
  <c r="N267"/>
  <c r="N264"/>
  <c r="N263"/>
  <c r="N260"/>
  <c r="N259"/>
  <c r="N256"/>
  <c r="N255"/>
  <c r="N252"/>
  <c r="N251"/>
  <c r="N248"/>
  <c r="N247"/>
  <c r="N244"/>
  <c r="N243"/>
  <c r="N240"/>
  <c r="N239"/>
  <c r="N236"/>
  <c r="N235"/>
  <c r="N232"/>
  <c r="N231"/>
  <c r="N228"/>
  <c r="N227"/>
  <c r="N224"/>
  <c r="N223"/>
  <c r="N220"/>
  <c r="N219"/>
  <c r="N216"/>
  <c r="N215"/>
  <c r="N212"/>
  <c r="N211"/>
  <c r="N208"/>
  <c r="N207"/>
  <c r="N204"/>
  <c r="N203"/>
  <c r="N200"/>
  <c r="N199"/>
  <c r="N196"/>
  <c r="N195"/>
  <c r="N192"/>
  <c r="N191"/>
  <c r="N188"/>
  <c r="N187"/>
  <c r="N184"/>
  <c r="N183"/>
  <c r="N180"/>
  <c r="N179"/>
  <c r="N176"/>
  <c r="N175"/>
  <c r="N172"/>
  <c r="N171"/>
  <c r="N168"/>
  <c r="N167"/>
  <c r="N164"/>
  <c r="N163"/>
  <c r="N160"/>
  <c r="N159"/>
  <c r="N156"/>
  <c r="N155"/>
  <c r="N152"/>
  <c r="N151"/>
  <c r="N148"/>
  <c r="N147"/>
  <c r="N144"/>
  <c r="N143"/>
  <c r="N140"/>
  <c r="N139"/>
  <c r="N136"/>
  <c r="N135"/>
  <c r="N132"/>
  <c r="N131"/>
  <c r="N128"/>
  <c r="N127"/>
  <c r="N124"/>
  <c r="N123"/>
  <c r="N120"/>
  <c r="N119"/>
  <c r="N116"/>
  <c r="N115"/>
  <c r="N112"/>
  <c r="N111"/>
  <c r="N108"/>
  <c r="N107"/>
  <c r="N104"/>
  <c r="N103"/>
  <c r="N100"/>
  <c r="N99"/>
  <c r="N96"/>
  <c r="N95"/>
  <c r="N92"/>
  <c r="N91"/>
  <c r="N88"/>
  <c r="N87"/>
  <c r="N84"/>
  <c r="N83"/>
  <c r="N80"/>
  <c r="N79"/>
  <c r="N76"/>
  <c r="N75"/>
  <c r="N72"/>
  <c r="N71"/>
  <c r="N68"/>
  <c r="N67"/>
  <c r="N64"/>
  <c r="N63"/>
  <c r="N60"/>
  <c r="N59"/>
  <c r="N56"/>
  <c r="N55"/>
  <c r="N52"/>
  <c r="N51"/>
  <c r="N48"/>
  <c r="N47"/>
  <c r="N44"/>
  <c r="N43"/>
  <c r="N40"/>
  <c r="B1924"/>
  <c r="B1923"/>
  <c r="B1922"/>
  <c r="B1921"/>
  <c r="B1920"/>
  <c r="B1919"/>
  <c r="B1918"/>
  <c r="B1917"/>
  <c r="B1916"/>
  <c r="B1915"/>
  <c r="B1914"/>
  <c r="B1913"/>
  <c r="B1912"/>
  <c r="B1911"/>
  <c r="B1910"/>
  <c r="B1909"/>
  <c r="B1908"/>
  <c r="B1907"/>
  <c r="B1906"/>
  <c r="B1905"/>
  <c r="B1904"/>
  <c r="B1903"/>
  <c r="B1902"/>
  <c r="B1901"/>
  <c r="B1900"/>
  <c r="B1899"/>
  <c r="B1898"/>
  <c r="B1897"/>
  <c r="B1896"/>
  <c r="B1895"/>
  <c r="B1894"/>
  <c r="B1893"/>
  <c r="B1892"/>
  <c r="B1891"/>
  <c r="B1890"/>
  <c r="B1889"/>
  <c r="B1888"/>
  <c r="B1887"/>
  <c r="B1886"/>
  <c r="B1885"/>
  <c r="B1884"/>
  <c r="B1883"/>
  <c r="B1882"/>
  <c r="B1881"/>
  <c r="B1880"/>
  <c r="B1879"/>
  <c r="B1878"/>
  <c r="B1877"/>
  <c r="B1876"/>
  <c r="B1875"/>
  <c r="B1874"/>
  <c r="B1873"/>
  <c r="B1872"/>
  <c r="B1871"/>
  <c r="B1870"/>
  <c r="B1869"/>
  <c r="B1868"/>
  <c r="B1867"/>
  <c r="B1866"/>
  <c r="B1865"/>
  <c r="B1864"/>
  <c r="B1863"/>
  <c r="B1862"/>
  <c r="B1861"/>
  <c r="B1860"/>
  <c r="B1859"/>
  <c r="B1858"/>
  <c r="B1857"/>
  <c r="B1856"/>
  <c r="B1855"/>
  <c r="B1854"/>
  <c r="B1853"/>
  <c r="B1852"/>
  <c r="B1851"/>
  <c r="B1850"/>
  <c r="B1849"/>
  <c r="B1848"/>
  <c r="B1847"/>
  <c r="B1846"/>
  <c r="B1845"/>
  <c r="B1844"/>
  <c r="B1843"/>
  <c r="B1842"/>
  <c r="B1841"/>
  <c r="B1840"/>
  <c r="B1839"/>
  <c r="B1838"/>
  <c r="B1837"/>
  <c r="B1836"/>
  <c r="B1835"/>
  <c r="B1834"/>
  <c r="B1833"/>
  <c r="B1832"/>
  <c r="B1831"/>
  <c r="B1830"/>
  <c r="B1829"/>
  <c r="B1828"/>
  <c r="B1827"/>
  <c r="B1826"/>
  <c r="B1825"/>
  <c r="B1824"/>
  <c r="B1823"/>
  <c r="B1822"/>
  <c r="B1821"/>
  <c r="B1820"/>
  <c r="B1819"/>
  <c r="B1818"/>
  <c r="B1817"/>
  <c r="B1816"/>
  <c r="B1815"/>
  <c r="B1814"/>
  <c r="B1813"/>
  <c r="B1812"/>
  <c r="B1811"/>
  <c r="B1810"/>
  <c r="B1809"/>
  <c r="B1808"/>
  <c r="B1807"/>
  <c r="B1806"/>
  <c r="B1805"/>
  <c r="B1804"/>
  <c r="B1803"/>
  <c r="B1802"/>
  <c r="B1801"/>
  <c r="B1800"/>
  <c r="B1799"/>
  <c r="B1798"/>
  <c r="B1797"/>
  <c r="B1796"/>
  <c r="B1795"/>
  <c r="B1794"/>
  <c r="B1793"/>
  <c r="B1792"/>
  <c r="B1791"/>
  <c r="B1790"/>
  <c r="B1789"/>
  <c r="B1788"/>
  <c r="B1787"/>
  <c r="B1786"/>
  <c r="B1785"/>
  <c r="B1784"/>
  <c r="B1783"/>
  <c r="B1782"/>
  <c r="B1781"/>
  <c r="B1780"/>
  <c r="B1779"/>
  <c r="B1778"/>
  <c r="B1777"/>
  <c r="B1776"/>
  <c r="B1775"/>
  <c r="B1774"/>
  <c r="B1773"/>
  <c r="B1772"/>
  <c r="B1771"/>
  <c r="B1770"/>
  <c r="B1769"/>
  <c r="B1768"/>
  <c r="B1767"/>
  <c r="B1766"/>
  <c r="B1765"/>
  <c r="B1764"/>
  <c r="B1763"/>
  <c r="B1762"/>
  <c r="B1761"/>
  <c r="B1760"/>
  <c r="B1759"/>
  <c r="B1758"/>
  <c r="B1757"/>
  <c r="B1756"/>
  <c r="B1755"/>
  <c r="B1754"/>
  <c r="B1753"/>
  <c r="B1752"/>
  <c r="B1751"/>
  <c r="B1750"/>
  <c r="B1749"/>
  <c r="B1748"/>
  <c r="B1747"/>
  <c r="B1746"/>
  <c r="B1745"/>
  <c r="B1744"/>
  <c r="B1743"/>
  <c r="B1742"/>
  <c r="B1741"/>
  <c r="B1740"/>
  <c r="B1739"/>
  <c r="B1738"/>
  <c r="B1737"/>
  <c r="B1736"/>
  <c r="B1735"/>
  <c r="B1734"/>
  <c r="B1733"/>
  <c r="B1732"/>
  <c r="B1731"/>
  <c r="B1730"/>
  <c r="B1729"/>
  <c r="B1728"/>
  <c r="B1727"/>
  <c r="B1726"/>
  <c r="B1725"/>
  <c r="B1724"/>
  <c r="B1723"/>
  <c r="B1722"/>
  <c r="B1721"/>
  <c r="B1720"/>
  <c r="B1719"/>
  <c r="B1718"/>
  <c r="B1717"/>
  <c r="B1716"/>
  <c r="B1715"/>
  <c r="B1714"/>
  <c r="B1713"/>
  <c r="B1712"/>
  <c r="B1711"/>
  <c r="B1710"/>
  <c r="B1709"/>
  <c r="B1708"/>
  <c r="B1707"/>
  <c r="B1706"/>
  <c r="B1705"/>
  <c r="B1704"/>
  <c r="B1703"/>
  <c r="B1702"/>
  <c r="B1701"/>
  <c r="B1700"/>
  <c r="B1699"/>
  <c r="B1698"/>
  <c r="B1697"/>
  <c r="B1696"/>
  <c r="B1695"/>
  <c r="B1694"/>
  <c r="B1693"/>
  <c r="B1692"/>
  <c r="B1691"/>
  <c r="B1690"/>
  <c r="B1689"/>
  <c r="B1688"/>
  <c r="B1687"/>
  <c r="B1686"/>
  <c r="B1685"/>
  <c r="B1684"/>
  <c r="B1683"/>
  <c r="B1682"/>
  <c r="B1681"/>
  <c r="B1680"/>
  <c r="B1679"/>
  <c r="B1678"/>
  <c r="B1677"/>
  <c r="B1676"/>
  <c r="B1675"/>
  <c r="B1674"/>
  <c r="B1673"/>
  <c r="B1672"/>
  <c r="B1671"/>
  <c r="B1670"/>
  <c r="B1669"/>
  <c r="B1668"/>
  <c r="B1667"/>
  <c r="B1666"/>
  <c r="B1665"/>
  <c r="B1664"/>
  <c r="B1663"/>
  <c r="B1662"/>
  <c r="B1661"/>
  <c r="B1660"/>
  <c r="B1659"/>
  <c r="B1658"/>
  <c r="B1657"/>
  <c r="B1656"/>
  <c r="B1655"/>
  <c r="B1654"/>
  <c r="B1653"/>
  <c r="B1652"/>
  <c r="B1651"/>
  <c r="B1650"/>
  <c r="B1649"/>
  <c r="B1648"/>
  <c r="B1647"/>
  <c r="B1646"/>
  <c r="B1645"/>
  <c r="B1644"/>
  <c r="B1643"/>
  <c r="B1642"/>
  <c r="B1641"/>
  <c r="B1640"/>
  <c r="B1639"/>
  <c r="B1638"/>
  <c r="B1637"/>
  <c r="B1636"/>
  <c r="B1635"/>
  <c r="B1634"/>
  <c r="B1633"/>
  <c r="B1632"/>
  <c r="B1631"/>
  <c r="B1630"/>
  <c r="B1629"/>
  <c r="B1628"/>
  <c r="B1627"/>
  <c r="B1626"/>
  <c r="B1625"/>
  <c r="B1624"/>
  <c r="B1623"/>
  <c r="B1622"/>
  <c r="B1621"/>
  <c r="B1620"/>
  <c r="B1619"/>
  <c r="B1618"/>
  <c r="B1617"/>
  <c r="B1616"/>
  <c r="B1615"/>
  <c r="B1614"/>
  <c r="B1613"/>
  <c r="B1612"/>
  <c r="B1611"/>
  <c r="B1610"/>
  <c r="B1609"/>
  <c r="B1608"/>
  <c r="B1607"/>
  <c r="B1606"/>
  <c r="B1605"/>
  <c r="B1604"/>
  <c r="B1603"/>
  <c r="B1602"/>
  <c r="B1601"/>
  <c r="B1600"/>
  <c r="B1599"/>
  <c r="B1598"/>
  <c r="B1597"/>
  <c r="B1596"/>
  <c r="B1595"/>
  <c r="B1594"/>
  <c r="B1593"/>
  <c r="B1592"/>
  <c r="B1591"/>
  <c r="B1590"/>
  <c r="B1589"/>
  <c r="B1588"/>
  <c r="B1587"/>
  <c r="B1586"/>
  <c r="B1585"/>
  <c r="B1584"/>
  <c r="B1583"/>
  <c r="B1582"/>
  <c r="B1581"/>
  <c r="B1580"/>
  <c r="B1579"/>
  <c r="B1578"/>
  <c r="B1577"/>
  <c r="B1576"/>
  <c r="B1575"/>
  <c r="B1574"/>
  <c r="B1573"/>
  <c r="B1572"/>
  <c r="B1571"/>
  <c r="B1570"/>
  <c r="B1569"/>
  <c r="B1568"/>
  <c r="B1567"/>
  <c r="B1566"/>
  <c r="B1565"/>
  <c r="B1564"/>
  <c r="B1563"/>
  <c r="B1562"/>
  <c r="B1561"/>
  <c r="B1560"/>
  <c r="B1559"/>
  <c r="B1558"/>
  <c r="B1557"/>
  <c r="B1556"/>
  <c r="B1555"/>
  <c r="B1554"/>
  <c r="B1553"/>
  <c r="B1552"/>
  <c r="B1551"/>
  <c r="B1550"/>
  <c r="B1549"/>
  <c r="B1548"/>
  <c r="B1547"/>
  <c r="B1546"/>
  <c r="B1545"/>
  <c r="B1544"/>
  <c r="B1543"/>
  <c r="B1542"/>
  <c r="B1541"/>
  <c r="B1540"/>
  <c r="B1539"/>
  <c r="B1538"/>
  <c r="B1537"/>
  <c r="B1536"/>
  <c r="B1535"/>
  <c r="B1534"/>
  <c r="B1533"/>
  <c r="B1532"/>
  <c r="B1531"/>
  <c r="B1530"/>
  <c r="B1529"/>
  <c r="B1528"/>
  <c r="B1527"/>
  <c r="B1526"/>
  <c r="B1525"/>
  <c r="B1524"/>
  <c r="B1523"/>
  <c r="B1522"/>
  <c r="B1521"/>
  <c r="B1520"/>
  <c r="B1519"/>
  <c r="B1518"/>
  <c r="B1517"/>
  <c r="B1516"/>
  <c r="B1515"/>
  <c r="B1514"/>
  <c r="B1513"/>
  <c r="B1512"/>
  <c r="B1511"/>
  <c r="B1510"/>
  <c r="B1509"/>
  <c r="B1508"/>
  <c r="B1507"/>
  <c r="B1506"/>
  <c r="B1505"/>
  <c r="B1504"/>
  <c r="B1503"/>
  <c r="B1502"/>
  <c r="B1501"/>
  <c r="B1500"/>
  <c r="B1499"/>
  <c r="B1498"/>
  <c r="B1497"/>
  <c r="B1496"/>
  <c r="B1495"/>
  <c r="B1494"/>
  <c r="B1493"/>
  <c r="B1492"/>
  <c r="B1491"/>
  <c r="B1490"/>
  <c r="B1489"/>
  <c r="B1488"/>
  <c r="B1487"/>
  <c r="B1486"/>
  <c r="B1485"/>
  <c r="B1484"/>
  <c r="B1483"/>
  <c r="B1482"/>
  <c r="B1481"/>
  <c r="B1480"/>
  <c r="B1479"/>
  <c r="B1478"/>
  <c r="B1477"/>
  <c r="B1476"/>
  <c r="B1475"/>
  <c r="B1474"/>
  <c r="B1473"/>
  <c r="B1472"/>
  <c r="B1471"/>
  <c r="B1470"/>
  <c r="B1469"/>
  <c r="B1468"/>
  <c r="B1467"/>
  <c r="B1466"/>
  <c r="B1465"/>
  <c r="B1464"/>
  <c r="B1463"/>
  <c r="B1462"/>
  <c r="B1461"/>
  <c r="B1460"/>
  <c r="B1459"/>
  <c r="B1458"/>
  <c r="B1457"/>
  <c r="B1456"/>
  <c r="B1455"/>
  <c r="B1454"/>
  <c r="B1453"/>
  <c r="B1452"/>
  <c r="B1451"/>
  <c r="B1450"/>
  <c r="B1449"/>
  <c r="B1448"/>
  <c r="B1447"/>
  <c r="B1446"/>
  <c r="B1445"/>
  <c r="B1444"/>
  <c r="B1443"/>
  <c r="B1442"/>
  <c r="B1441"/>
  <c r="B1440"/>
  <c r="B1439"/>
  <c r="B1438"/>
  <c r="B1437"/>
  <c r="B1436"/>
  <c r="B1435"/>
  <c r="B1434"/>
  <c r="B1433"/>
  <c r="B1432"/>
  <c r="B1431"/>
  <c r="B1430"/>
  <c r="B1429"/>
  <c r="B1428"/>
  <c r="B1427"/>
  <c r="B1426"/>
  <c r="B1425"/>
  <c r="B1424"/>
  <c r="B1423"/>
  <c r="B1422"/>
  <c r="B1421"/>
  <c r="B1420"/>
  <c r="B1419"/>
  <c r="B1418"/>
  <c r="B1417"/>
  <c r="B1416"/>
  <c r="B1415"/>
  <c r="B1414"/>
  <c r="B1413"/>
  <c r="B1412"/>
  <c r="B1411"/>
  <c r="B1410"/>
  <c r="B1409"/>
  <c r="B1408"/>
  <c r="B1407"/>
  <c r="B1406"/>
  <c r="B1405"/>
  <c r="B1404"/>
  <c r="B1403"/>
  <c r="B1402"/>
  <c r="B1401"/>
  <c r="B1400"/>
  <c r="B1399"/>
  <c r="B1398"/>
  <c r="B1397"/>
  <c r="B1396"/>
  <c r="B1395"/>
  <c r="B1394"/>
  <c r="B1393"/>
  <c r="B1392"/>
  <c r="B1391"/>
  <c r="B1390"/>
  <c r="B1389"/>
  <c r="B1388"/>
  <c r="B1387"/>
  <c r="B1386"/>
  <c r="B1385"/>
  <c r="B1384"/>
  <c r="B1383"/>
  <c r="B1382"/>
  <c r="B1381"/>
  <c r="B1380"/>
  <c r="B1379"/>
  <c r="B1378"/>
  <c r="B1377"/>
  <c r="B1376"/>
  <c r="B1375"/>
  <c r="B1374"/>
  <c r="B1373"/>
  <c r="B1372"/>
  <c r="B1371"/>
  <c r="B1370"/>
  <c r="B1369"/>
  <c r="B1368"/>
  <c r="B1367"/>
  <c r="B1366"/>
  <c r="B1365"/>
  <c r="B1364"/>
  <c r="B1363"/>
  <c r="B1362"/>
  <c r="B1361"/>
  <c r="B1360"/>
  <c r="B1359"/>
  <c r="B1358"/>
  <c r="B1357"/>
  <c r="B1356"/>
  <c r="B1355"/>
  <c r="B1354"/>
  <c r="B1353"/>
  <c r="B1352"/>
  <c r="B1351"/>
  <c r="B1350"/>
  <c r="B1349"/>
  <c r="B1348"/>
  <c r="B1347"/>
  <c r="B1346"/>
  <c r="B1345"/>
  <c r="B1344"/>
  <c r="B1343"/>
  <c r="B1342"/>
  <c r="B1341"/>
  <c r="B1340"/>
  <c r="B1339"/>
  <c r="B1338"/>
  <c r="B1337"/>
  <c r="B1336"/>
  <c r="B1335"/>
  <c r="B1334"/>
  <c r="B1333"/>
  <c r="B1332"/>
  <c r="B1331"/>
  <c r="B1330"/>
  <c r="B1329"/>
  <c r="B1328"/>
  <c r="B1327"/>
  <c r="B1326"/>
  <c r="B1325"/>
  <c r="B1324"/>
  <c r="B1323"/>
  <c r="B1322"/>
  <c r="B1321"/>
  <c r="B1320"/>
  <c r="B1319"/>
  <c r="B1318"/>
  <c r="B1317"/>
  <c r="B1316"/>
  <c r="B1315"/>
  <c r="B1314"/>
  <c r="B1313"/>
  <c r="B1312"/>
  <c r="B1311"/>
  <c r="B1310"/>
  <c r="B1309"/>
  <c r="B1308"/>
  <c r="B1307"/>
  <c r="B1306"/>
  <c r="B1305"/>
  <c r="B1304"/>
  <c r="B1303"/>
  <c r="B1302"/>
  <c r="B1301"/>
  <c r="B1300"/>
  <c r="B1299"/>
  <c r="B1298"/>
  <c r="B1297"/>
  <c r="B1296"/>
  <c r="B1295"/>
  <c r="B1294"/>
  <c r="B1293"/>
  <c r="B1292"/>
  <c r="B1291"/>
  <c r="B1290"/>
  <c r="B1289"/>
  <c r="B1288"/>
  <c r="B1287"/>
  <c r="B1286"/>
  <c r="B1285"/>
  <c r="B1284"/>
  <c r="B1283"/>
  <c r="B1282"/>
  <c r="B1281"/>
  <c r="B1280"/>
  <c r="B1279"/>
  <c r="B1278"/>
  <c r="B1277"/>
  <c r="B1276"/>
  <c r="B1275"/>
  <c r="B1274"/>
  <c r="B1273"/>
  <c r="B1272"/>
  <c r="B1271"/>
  <c r="B1270"/>
  <c r="B1269"/>
  <c r="B1268"/>
  <c r="B1267"/>
  <c r="B1266"/>
  <c r="B1265"/>
  <c r="B1264"/>
  <c r="B1263"/>
  <c r="B1262"/>
  <c r="B1261"/>
  <c r="B1260"/>
  <c r="B1259"/>
  <c r="B1258"/>
  <c r="B1257"/>
  <c r="B1256"/>
  <c r="B1255"/>
  <c r="B1254"/>
  <c r="B1253"/>
  <c r="B1252"/>
  <c r="B1251"/>
  <c r="B1250"/>
  <c r="B1249"/>
  <c r="B1248"/>
  <c r="B1247"/>
  <c r="B1246"/>
  <c r="B1245"/>
  <c r="B1244"/>
  <c r="B1243"/>
  <c r="B1242"/>
  <c r="B1241"/>
  <c r="B1240"/>
  <c r="B1239"/>
  <c r="B1238"/>
  <c r="B1237"/>
  <c r="B1236"/>
  <c r="B1235"/>
  <c r="B1234"/>
  <c r="B1233"/>
  <c r="B1232"/>
  <c r="B1231"/>
  <c r="B1230"/>
  <c r="B1229"/>
  <c r="B1228"/>
  <c r="B1227"/>
  <c r="B1226"/>
  <c r="B1225"/>
  <c r="B1224"/>
  <c r="B1223"/>
  <c r="B1222"/>
  <c r="B1221"/>
  <c r="B1220"/>
  <c r="B1219"/>
  <c r="B1218"/>
  <c r="B1217"/>
  <c r="B1216"/>
  <c r="B1215"/>
  <c r="B1214"/>
  <c r="B1213"/>
  <c r="B1212"/>
  <c r="B1211"/>
  <c r="B1210"/>
  <c r="B1209"/>
  <c r="B1208"/>
  <c r="B1207"/>
  <c r="B1206"/>
  <c r="B1205"/>
  <c r="B1204"/>
  <c r="B1203"/>
  <c r="B1202"/>
  <c r="B1201"/>
  <c r="B1200"/>
  <c r="B1199"/>
  <c r="B1198"/>
  <c r="B1197"/>
  <c r="B1196"/>
  <c r="B1195"/>
  <c r="B1194"/>
  <c r="B1193"/>
  <c r="B1192"/>
  <c r="B1191"/>
  <c r="B1190"/>
  <c r="B1189"/>
  <c r="B1188"/>
  <c r="B1187"/>
  <c r="B1186"/>
  <c r="B1185"/>
  <c r="B1184"/>
  <c r="B1183"/>
  <c r="B1182"/>
  <c r="B1181"/>
  <c r="B1180"/>
  <c r="B1179"/>
  <c r="B1178"/>
  <c r="B1177"/>
  <c r="B1176"/>
  <c r="B1175"/>
  <c r="B1174"/>
  <c r="B1173"/>
  <c r="B1172"/>
  <c r="B1171"/>
  <c r="B1170"/>
  <c r="B1169"/>
  <c r="B1168"/>
  <c r="B1167"/>
  <c r="B1166"/>
  <c r="B1165"/>
  <c r="B1164"/>
  <c r="B1163"/>
  <c r="B1162"/>
  <c r="B1161"/>
  <c r="B1160"/>
  <c r="B1159"/>
  <c r="B1158"/>
  <c r="B1157"/>
  <c r="B1156"/>
  <c r="B1155"/>
  <c r="B1154"/>
  <c r="B1153"/>
  <c r="B1152"/>
  <c r="B1151"/>
  <c r="B1150"/>
  <c r="B1149"/>
  <c r="B1148"/>
  <c r="B1147"/>
  <c r="B1146"/>
  <c r="B1145"/>
  <c r="B1144"/>
  <c r="B1143"/>
  <c r="B1142"/>
  <c r="B1141"/>
  <c r="B1140"/>
  <c r="B1139"/>
  <c r="B1138"/>
  <c r="B1137"/>
  <c r="B1136"/>
  <c r="B1135"/>
  <c r="B1134"/>
  <c r="B1133"/>
  <c r="B1132"/>
  <c r="B1131"/>
  <c r="B1130"/>
  <c r="B1129"/>
  <c r="B1128"/>
  <c r="B1127"/>
  <c r="B1126"/>
  <c r="B1125"/>
  <c r="B1124"/>
  <c r="B1123"/>
  <c r="B1122"/>
  <c r="B1121"/>
  <c r="B1120"/>
  <c r="B1119"/>
  <c r="B1118"/>
  <c r="B1117"/>
  <c r="B1116"/>
  <c r="B1115"/>
  <c r="B1114"/>
  <c r="B1113"/>
  <c r="B1112"/>
  <c r="B1111"/>
  <c r="B1110"/>
  <c r="B1109"/>
  <c r="B1108"/>
  <c r="B1107"/>
  <c r="B1106"/>
  <c r="B1105"/>
  <c r="B1104"/>
  <c r="B1103"/>
  <c r="B1102"/>
  <c r="B1101"/>
  <c r="B1100"/>
  <c r="B1099"/>
  <c r="B1098"/>
  <c r="B1097"/>
  <c r="B1096"/>
  <c r="B1095"/>
  <c r="B1094"/>
  <c r="B1093"/>
  <c r="B1092"/>
  <c r="B1091"/>
  <c r="B1090"/>
  <c r="B1089"/>
  <c r="B1088"/>
  <c r="B1087"/>
  <c r="B1086"/>
  <c r="B1085"/>
  <c r="B1084"/>
  <c r="B1083"/>
  <c r="B1082"/>
  <c r="B1081"/>
  <c r="B1080"/>
  <c r="B1079"/>
  <c r="B1078"/>
  <c r="B1077"/>
  <c r="B1076"/>
  <c r="B1075"/>
  <c r="B1074"/>
  <c r="B1073"/>
  <c r="B1072"/>
  <c r="B1071"/>
  <c r="B1070"/>
  <c r="B1069"/>
  <c r="B1068"/>
  <c r="B1067"/>
  <c r="B1066"/>
  <c r="B1065"/>
  <c r="B1064"/>
  <c r="B1063"/>
  <c r="B1062"/>
  <c r="B1061"/>
  <c r="B1060"/>
  <c r="B1059"/>
  <c r="B1058"/>
  <c r="B1057"/>
  <c r="B1056"/>
  <c r="B1055"/>
  <c r="B1054"/>
  <c r="B1053"/>
  <c r="B1052"/>
  <c r="B1051"/>
  <c r="B1050"/>
  <c r="B1049"/>
  <c r="B1048"/>
  <c r="B1047"/>
  <c r="B1046"/>
  <c r="B1045"/>
  <c r="B1044"/>
  <c r="B1043"/>
  <c r="B1042"/>
  <c r="B1041"/>
  <c r="B1040"/>
  <c r="B1039"/>
  <c r="B1038"/>
  <c r="B1037"/>
  <c r="B1036"/>
  <c r="B1035"/>
  <c r="B1034"/>
  <c r="B1033"/>
  <c r="B1032"/>
  <c r="B1031"/>
  <c r="B1030"/>
  <c r="B1029"/>
  <c r="B1028"/>
  <c r="B1027"/>
  <c r="B1026"/>
  <c r="B1025"/>
  <c r="B1024"/>
  <c r="B1023"/>
  <c r="B1022"/>
  <c r="B1021"/>
  <c r="B1020"/>
  <c r="B1019"/>
  <c r="B1018"/>
  <c r="B1017"/>
  <c r="B1016"/>
  <c r="B1015"/>
  <c r="B1014"/>
  <c r="B1013"/>
  <c r="B1012"/>
  <c r="B1011"/>
  <c r="B1010"/>
  <c r="B1009"/>
  <c r="B1008"/>
  <c r="B1007"/>
  <c r="B1006"/>
  <c r="B1005"/>
  <c r="B1004"/>
  <c r="B1003"/>
  <c r="B1002"/>
  <c r="B1001"/>
  <c r="B1000"/>
  <c r="B999"/>
  <c r="B998"/>
  <c r="B997"/>
  <c r="B996"/>
  <c r="B995"/>
  <c r="B994"/>
  <c r="B993"/>
  <c r="B992"/>
  <c r="B991"/>
  <c r="B990"/>
  <c r="B989"/>
  <c r="B988"/>
  <c r="B987"/>
  <c r="B986"/>
  <c r="B985"/>
  <c r="B984"/>
  <c r="B983"/>
  <c r="B982"/>
  <c r="B981"/>
  <c r="B980"/>
  <c r="B979"/>
  <c r="B978"/>
  <c r="B977"/>
  <c r="B976"/>
  <c r="B975"/>
  <c r="B974"/>
  <c r="B973"/>
  <c r="B972"/>
  <c r="B971"/>
  <c r="B970"/>
  <c r="B969"/>
  <c r="B968"/>
  <c r="B967"/>
  <c r="B966"/>
  <c r="B965"/>
  <c r="B964"/>
  <c r="B963"/>
  <c r="B962"/>
  <c r="B961"/>
  <c r="B960"/>
  <c r="B959"/>
  <c r="B958"/>
  <c r="B957"/>
  <c r="B956"/>
  <c r="B955"/>
  <c r="B954"/>
  <c r="B953"/>
  <c r="B952"/>
  <c r="B951"/>
  <c r="B950"/>
  <c r="B949"/>
  <c r="B948"/>
  <c r="B947"/>
  <c r="B946"/>
  <c r="B945"/>
  <c r="B944"/>
  <c r="B943"/>
  <c r="B942"/>
  <c r="B941"/>
  <c r="B940"/>
  <c r="B939"/>
  <c r="B938"/>
  <c r="B937"/>
  <c r="B936"/>
  <c r="B935"/>
  <c r="B934"/>
  <c r="B933"/>
  <c r="B932"/>
  <c r="B931"/>
  <c r="B930"/>
  <c r="B929"/>
  <c r="B928"/>
  <c r="B927"/>
  <c r="B926"/>
  <c r="B925"/>
  <c r="B924"/>
  <c r="B923"/>
  <c r="B922"/>
  <c r="B921"/>
  <c r="B920"/>
  <c r="B919"/>
  <c r="B918"/>
  <c r="B917"/>
  <c r="B916"/>
  <c r="B915"/>
  <c r="B914"/>
  <c r="B913"/>
  <c r="B912"/>
  <c r="B911"/>
  <c r="B910"/>
  <c r="B909"/>
  <c r="B908"/>
  <c r="B907"/>
  <c r="B906"/>
  <c r="B905"/>
  <c r="B904"/>
  <c r="B903"/>
  <c r="B902"/>
  <c r="B901"/>
  <c r="B900"/>
  <c r="B899"/>
  <c r="B898"/>
  <c r="B897"/>
  <c r="B896"/>
  <c r="B895"/>
  <c r="B894"/>
  <c r="B893"/>
  <c r="B892"/>
  <c r="B891"/>
  <c r="B890"/>
  <c r="B889"/>
  <c r="B888"/>
  <c r="B887"/>
  <c r="B886"/>
  <c r="B885"/>
  <c r="B884"/>
  <c r="B883"/>
  <c r="B882"/>
  <c r="B881"/>
  <c r="B880"/>
  <c r="B879"/>
  <c r="B878"/>
  <c r="B877"/>
  <c r="B876"/>
  <c r="B875"/>
  <c r="B874"/>
  <c r="B873"/>
  <c r="B872"/>
  <c r="B871"/>
  <c r="B870"/>
  <c r="B869"/>
  <c r="B868"/>
  <c r="B867"/>
  <c r="B866"/>
  <c r="B865"/>
  <c r="B864"/>
  <c r="B863"/>
  <c r="B862"/>
  <c r="B861"/>
  <c r="B860"/>
  <c r="B859"/>
  <c r="B858"/>
  <c r="B857"/>
  <c r="B856"/>
  <c r="B855"/>
  <c r="B854"/>
  <c r="B853"/>
  <c r="B852"/>
  <c r="B851"/>
  <c r="B850"/>
  <c r="B849"/>
  <c r="B848"/>
  <c r="B847"/>
  <c r="B846"/>
  <c r="B845"/>
  <c r="B844"/>
  <c r="B843"/>
  <c r="B842"/>
  <c r="B841"/>
  <c r="B840"/>
  <c r="B839"/>
  <c r="B838"/>
  <c r="B837"/>
  <c r="B836"/>
  <c r="B835"/>
  <c r="B834"/>
  <c r="B833"/>
  <c r="B832"/>
  <c r="B831"/>
  <c r="B830"/>
  <c r="B829"/>
  <c r="B828"/>
  <c r="B827"/>
  <c r="B826"/>
  <c r="B825"/>
  <c r="B824"/>
  <c r="B823"/>
  <c r="B822"/>
  <c r="B821"/>
  <c r="B820"/>
  <c r="B819"/>
  <c r="B818"/>
  <c r="B817"/>
  <c r="B816"/>
  <c r="B815"/>
  <c r="B814"/>
  <c r="B813"/>
  <c r="B812"/>
  <c r="B811"/>
  <c r="B810"/>
  <c r="B809"/>
  <c r="B808"/>
  <c r="B807"/>
  <c r="B806"/>
  <c r="B805"/>
  <c r="B804"/>
  <c r="B803"/>
  <c r="B802"/>
  <c r="B801"/>
  <c r="B800"/>
  <c r="B799"/>
  <c r="B798"/>
  <c r="B797"/>
  <c r="B796"/>
  <c r="B795"/>
  <c r="B794"/>
  <c r="B793"/>
  <c r="B792"/>
  <c r="B791"/>
  <c r="B790"/>
  <c r="B789"/>
  <c r="B788"/>
  <c r="B787"/>
  <c r="B786"/>
  <c r="B785"/>
  <c r="B784"/>
  <c r="B783"/>
  <c r="B782"/>
  <c r="B781"/>
  <c r="B780"/>
  <c r="B779"/>
  <c r="B778"/>
  <c r="B777"/>
  <c r="B776"/>
  <c r="B775"/>
  <c r="B774"/>
  <c r="B773"/>
  <c r="B772"/>
  <c r="B771"/>
  <c r="B770"/>
  <c r="B769"/>
  <c r="B768"/>
  <c r="B767"/>
  <c r="B766"/>
  <c r="B765"/>
  <c r="B764"/>
  <c r="B763"/>
  <c r="B762"/>
  <c r="B761"/>
  <c r="B760"/>
  <c r="B759"/>
  <c r="B758"/>
  <c r="B757"/>
  <c r="B756"/>
  <c r="B755"/>
  <c r="B754"/>
  <c r="B753"/>
  <c r="B752"/>
  <c r="B751"/>
  <c r="B750"/>
  <c r="B749"/>
  <c r="B748"/>
  <c r="B747"/>
  <c r="B746"/>
  <c r="B745"/>
  <c r="B744"/>
  <c r="B743"/>
  <c r="B742"/>
  <c r="B741"/>
  <c r="B740"/>
  <c r="B739"/>
  <c r="B738"/>
  <c r="B737"/>
  <c r="B736"/>
  <c r="B735"/>
  <c r="B734"/>
  <c r="B733"/>
  <c r="B732"/>
  <c r="B731"/>
  <c r="B730"/>
  <c r="B729"/>
  <c r="B728"/>
  <c r="B727"/>
  <c r="B726"/>
  <c r="B725"/>
  <c r="B724"/>
  <c r="B723"/>
  <c r="B722"/>
  <c r="B721"/>
  <c r="B720"/>
  <c r="B719"/>
  <c r="B718"/>
  <c r="B717"/>
  <c r="B716"/>
  <c r="B715"/>
  <c r="B714"/>
  <c r="B713"/>
  <c r="B712"/>
  <c r="B711"/>
  <c r="B710"/>
  <c r="B709"/>
  <c r="B708"/>
  <c r="B707"/>
  <c r="B706"/>
  <c r="B705"/>
  <c r="B704"/>
  <c r="B703"/>
  <c r="B702"/>
  <c r="B701"/>
  <c r="B700"/>
  <c r="B699"/>
  <c r="B698"/>
  <c r="B697"/>
  <c r="B696"/>
  <c r="B695"/>
  <c r="B694"/>
  <c r="B693"/>
  <c r="B692"/>
  <c r="B691"/>
  <c r="B690"/>
  <c r="B689"/>
  <c r="B688"/>
  <c r="B687"/>
  <c r="B686"/>
  <c r="B685"/>
  <c r="B684"/>
  <c r="B683"/>
  <c r="B682"/>
  <c r="B681"/>
  <c r="B680"/>
  <c r="B679"/>
  <c r="B678"/>
  <c r="B677"/>
  <c r="B676"/>
  <c r="B675"/>
  <c r="B674"/>
  <c r="B673"/>
  <c r="B672"/>
  <c r="B671"/>
  <c r="B670"/>
  <c r="B669"/>
  <c r="B668"/>
  <c r="B667"/>
  <c r="B666"/>
  <c r="B665"/>
  <c r="B664"/>
  <c r="B663"/>
  <c r="B662"/>
  <c r="B661"/>
  <c r="B660"/>
  <c r="B659"/>
  <c r="B658"/>
  <c r="B657"/>
  <c r="B656"/>
  <c r="B655"/>
  <c r="B654"/>
  <c r="B653"/>
  <c r="B652"/>
  <c r="B651"/>
  <c r="B650"/>
  <c r="B649"/>
  <c r="B648"/>
  <c r="B647"/>
  <c r="B646"/>
  <c r="B645"/>
  <c r="B644"/>
  <c r="B643"/>
  <c r="B642"/>
  <c r="B641"/>
  <c r="B640"/>
  <c r="B639"/>
  <c r="B638"/>
  <c r="B637"/>
  <c r="B636"/>
  <c r="B635"/>
  <c r="B634"/>
  <c r="B633"/>
  <c r="B632"/>
  <c r="B631"/>
  <c r="B630"/>
  <c r="B629"/>
  <c r="B628"/>
  <c r="B627"/>
  <c r="B626"/>
  <c r="B625"/>
  <c r="B624"/>
  <c r="B623"/>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B536"/>
  <c r="B535"/>
  <c r="B534"/>
  <c r="B533"/>
  <c r="B532"/>
  <c r="B531"/>
  <c r="B530"/>
  <c r="B529"/>
  <c r="B528"/>
  <c r="B527"/>
  <c r="B526"/>
  <c r="B525"/>
  <c r="B524"/>
  <c r="B523"/>
  <c r="B522"/>
  <c r="B521"/>
  <c r="B520"/>
  <c r="B519"/>
  <c r="B518"/>
  <c r="B517"/>
  <c r="B516"/>
  <c r="B515"/>
  <c r="B514"/>
  <c r="B513"/>
  <c r="B512"/>
  <c r="B511"/>
  <c r="B510"/>
  <c r="B509"/>
  <c r="B508"/>
  <c r="B507"/>
  <c r="B506"/>
  <c r="B505"/>
  <c r="B504"/>
  <c r="B503"/>
  <c r="B502"/>
  <c r="B501"/>
  <c r="B500"/>
  <c r="B499"/>
  <c r="B498"/>
  <c r="B497"/>
  <c r="B496"/>
  <c r="B495"/>
  <c r="B494"/>
  <c r="B493"/>
  <c r="B492"/>
  <c r="B491"/>
  <c r="B490"/>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28"/>
  <c r="B427"/>
  <c r="B426"/>
  <c r="B425"/>
  <c r="B424"/>
  <c r="B423"/>
  <c r="B422"/>
  <c r="B421"/>
  <c r="B420"/>
  <c r="B419"/>
  <c r="B418"/>
  <c r="B417"/>
  <c r="B416"/>
  <c r="B415"/>
  <c r="B414"/>
  <c r="B413"/>
  <c r="B412"/>
  <c r="B411"/>
  <c r="B410"/>
  <c r="B409"/>
  <c r="B408"/>
  <c r="B407"/>
  <c r="B406"/>
  <c r="B405"/>
  <c r="B404"/>
  <c r="B403"/>
  <c r="B402"/>
  <c r="B401"/>
  <c r="B400"/>
  <c r="B399"/>
  <c r="B398"/>
  <c r="B397"/>
  <c r="B396"/>
  <c r="B395"/>
  <c r="B394"/>
  <c r="B393"/>
  <c r="B392"/>
  <c r="B391"/>
  <c r="B390"/>
  <c r="B389"/>
  <c r="B388"/>
  <c r="B387"/>
  <c r="B386"/>
  <c r="B385"/>
  <c r="B384"/>
  <c r="B383"/>
  <c r="B382"/>
  <c r="B381"/>
  <c r="B380"/>
  <c r="B379"/>
  <c r="B378"/>
  <c r="B377"/>
  <c r="B376"/>
  <c r="B375"/>
  <c r="B374"/>
  <c r="B373"/>
  <c r="B372"/>
  <c r="B371"/>
  <c r="B370"/>
  <c r="B369"/>
  <c r="B368"/>
  <c r="B367"/>
  <c r="B366"/>
  <c r="B365"/>
  <c r="B364"/>
  <c r="B363"/>
  <c r="B362"/>
  <c r="B361"/>
  <c r="B360"/>
  <c r="B359"/>
  <c r="B358"/>
  <c r="B357"/>
  <c r="B356"/>
  <c r="B355"/>
  <c r="B354"/>
  <c r="B353"/>
  <c r="B352"/>
  <c r="B351"/>
  <c r="B350"/>
  <c r="B349"/>
  <c r="B348"/>
  <c r="B347"/>
  <c r="B346"/>
  <c r="B345"/>
  <c r="B344"/>
  <c r="B343"/>
  <c r="B342"/>
  <c r="B341"/>
  <c r="B340"/>
  <c r="B339"/>
  <c r="B338"/>
  <c r="B337"/>
  <c r="B336"/>
  <c r="B335"/>
  <c r="B334"/>
  <c r="B333"/>
  <c r="B332"/>
  <c r="B331"/>
  <c r="B330"/>
  <c r="B329"/>
  <c r="B328"/>
  <c r="B327"/>
  <c r="B326"/>
  <c r="B325"/>
  <c r="B324"/>
  <c r="B323"/>
  <c r="B322"/>
  <c r="B321"/>
  <c r="B320"/>
  <c r="B319"/>
  <c r="B318"/>
  <c r="B317"/>
  <c r="B316"/>
  <c r="B315"/>
  <c r="B314"/>
  <c r="B313"/>
  <c r="B312"/>
  <c r="B311"/>
  <c r="B310"/>
  <c r="B309"/>
  <c r="B308"/>
  <c r="B307"/>
  <c r="B306"/>
  <c r="B305"/>
  <c r="B304"/>
  <c r="B303"/>
  <c r="B302"/>
  <c r="B301"/>
  <c r="B300"/>
  <c r="B299"/>
  <c r="B298"/>
  <c r="B297"/>
  <c r="B296"/>
  <c r="B295"/>
  <c r="B294"/>
  <c r="B293"/>
  <c r="B292"/>
  <c r="B291"/>
  <c r="B290"/>
  <c r="B289"/>
  <c r="B288"/>
  <c r="B287"/>
  <c r="B286"/>
  <c r="B285"/>
  <c r="B284"/>
  <c r="B283"/>
  <c r="B282"/>
  <c r="B281"/>
  <c r="B280"/>
  <c r="B279"/>
  <c r="B278"/>
  <c r="B277"/>
  <c r="B276"/>
  <c r="B275"/>
  <c r="B274"/>
  <c r="B273"/>
  <c r="B272"/>
  <c r="B271"/>
  <c r="B270"/>
  <c r="B269"/>
  <c r="B268"/>
  <c r="B267"/>
  <c r="B266"/>
  <c r="B265"/>
  <c r="B264"/>
  <c r="B263"/>
  <c r="B262"/>
  <c r="B261"/>
  <c r="B260"/>
  <c r="B259"/>
  <c r="B258"/>
  <c r="B257"/>
  <c r="B256"/>
  <c r="B255"/>
  <c r="B254"/>
  <c r="B253"/>
  <c r="B252"/>
  <c r="B251"/>
  <c r="B250"/>
  <c r="B249"/>
  <c r="B248"/>
  <c r="B247"/>
  <c r="B246"/>
  <c r="B245"/>
  <c r="B244"/>
  <c r="B243"/>
  <c r="B242"/>
  <c r="B241"/>
  <c r="B240"/>
  <c r="B239"/>
  <c r="B238"/>
  <c r="B237"/>
  <c r="B236"/>
  <c r="B235"/>
  <c r="B234"/>
  <c r="B233"/>
  <c r="B232"/>
  <c r="B231"/>
  <c r="B230"/>
  <c r="B229"/>
  <c r="B228"/>
  <c r="B227"/>
  <c r="B226"/>
  <c r="B225"/>
  <c r="B224"/>
  <c r="B223"/>
  <c r="B222"/>
  <c r="B221"/>
  <c r="B220"/>
  <c r="B219"/>
  <c r="B218"/>
  <c r="B217"/>
  <c r="B216"/>
  <c r="B215"/>
  <c r="B214"/>
  <c r="B213"/>
  <c r="B212"/>
  <c r="B211"/>
  <c r="B210"/>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69"/>
  <c r="B168"/>
  <c r="B167"/>
  <c r="B166"/>
  <c r="B165"/>
  <c r="B164"/>
  <c r="B163"/>
  <c r="B162"/>
  <c r="B161"/>
  <c r="B160"/>
  <c r="B159"/>
  <c r="B158"/>
  <c r="B157"/>
  <c r="B156"/>
  <c r="B155"/>
  <c r="B154"/>
  <c r="B153"/>
  <c r="B152"/>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N2001" s="1"/>
  <c r="B37"/>
  <c r="B36"/>
  <c r="N36" s="1"/>
  <c r="B35"/>
  <c r="B34"/>
  <c r="B33"/>
  <c r="B32"/>
  <c r="N32" s="1"/>
  <c r="B31"/>
  <c r="B30"/>
  <c r="B29"/>
  <c r="B28"/>
  <c r="N30" s="1"/>
  <c r="B27"/>
  <c r="B26"/>
  <c r="B25"/>
  <c r="B24"/>
  <c r="B23"/>
  <c r="N25" s="1"/>
  <c r="B22"/>
  <c r="B21"/>
  <c r="B20"/>
  <c r="B19"/>
  <c r="B18"/>
  <c r="B17"/>
  <c r="B16"/>
  <c r="B15"/>
  <c r="B14"/>
  <c r="B13"/>
  <c r="B12"/>
  <c r="B11"/>
  <c r="B10"/>
  <c r="B9"/>
  <c r="B8"/>
  <c r="B7"/>
  <c r="B6"/>
  <c r="B5"/>
  <c r="B4"/>
  <c r="B3"/>
  <c r="N5" s="1"/>
  <c r="A4" i="11"/>
  <c r="B4" s="1"/>
  <c r="B2039" i="27"/>
  <c r="B2038"/>
  <c r="B2037"/>
  <c r="B2036"/>
  <c r="B2035"/>
  <c r="B2034"/>
  <c r="B2033"/>
  <c r="B2032"/>
  <c r="B2031"/>
  <c r="B2030"/>
  <c r="B2029"/>
  <c r="B2028"/>
  <c r="B2027"/>
  <c r="B2026"/>
  <c r="B2025"/>
  <c r="B2024"/>
  <c r="B2023"/>
  <c r="B2022"/>
  <c r="B2021"/>
  <c r="B2020"/>
  <c r="B2019"/>
  <c r="B2018"/>
  <c r="B2017"/>
  <c r="B2016"/>
  <c r="B2015"/>
  <c r="B2014"/>
  <c r="B2013"/>
  <c r="B2012"/>
  <c r="B2011"/>
  <c r="B2010"/>
  <c r="B2009"/>
  <c r="B2008"/>
  <c r="B2007"/>
  <c r="B2006"/>
  <c r="B2005"/>
  <c r="B2004"/>
  <c r="B2003"/>
  <c r="B2002"/>
  <c r="B2001"/>
  <c r="B2000"/>
  <c r="B1999"/>
  <c r="B1998"/>
  <c r="B1997"/>
  <c r="B1996"/>
  <c r="B1995"/>
  <c r="B1994"/>
  <c r="B1993"/>
  <c r="B1992"/>
  <c r="B1991"/>
  <c r="B1990"/>
  <c r="B1989"/>
  <c r="B1988"/>
  <c r="B1987"/>
  <c r="B1986"/>
  <c r="B1985"/>
  <c r="B1984"/>
  <c r="B1983"/>
  <c r="B1982"/>
  <c r="B1981"/>
  <c r="B1980"/>
  <c r="B1979"/>
  <c r="B1978"/>
  <c r="B1977"/>
  <c r="B1976"/>
  <c r="B1975"/>
  <c r="B1974"/>
  <c r="B1973"/>
  <c r="B1972"/>
  <c r="B1971"/>
  <c r="B1970"/>
  <c r="B1969"/>
  <c r="B1968"/>
  <c r="B1967"/>
  <c r="B1966"/>
  <c r="B1965"/>
  <c r="B1964"/>
  <c r="B1963"/>
  <c r="B1962"/>
  <c r="B1961"/>
  <c r="B1960"/>
  <c r="B1959"/>
  <c r="B1958"/>
  <c r="B1957"/>
  <c r="B1956"/>
  <c r="B1955"/>
  <c r="B1954"/>
  <c r="B1953"/>
  <c r="B1952"/>
  <c r="B1951"/>
  <c r="B1950"/>
  <c r="B1949"/>
  <c r="B1948"/>
  <c r="B1947"/>
  <c r="B1946"/>
  <c r="B1945"/>
  <c r="B1944"/>
  <c r="B1943"/>
  <c r="B1942"/>
  <c r="B1941"/>
  <c r="B1940"/>
  <c r="B1939"/>
  <c r="B1938"/>
  <c r="B1937"/>
  <c r="B1936"/>
  <c r="B1935"/>
  <c r="B1934"/>
  <c r="B1933"/>
  <c r="B1932"/>
  <c r="B1931"/>
  <c r="B1930"/>
  <c r="B1929"/>
  <c r="B1928"/>
  <c r="B1927"/>
  <c r="B1926"/>
  <c r="B1925"/>
  <c r="N42" l="1"/>
  <c r="N46"/>
  <c r="N50"/>
  <c r="N54"/>
  <c r="N58"/>
  <c r="N62"/>
  <c r="N66"/>
  <c r="N70"/>
  <c r="N74"/>
  <c r="N78"/>
  <c r="N82"/>
  <c r="N86"/>
  <c r="N90"/>
  <c r="N94"/>
  <c r="N98"/>
  <c r="N102"/>
  <c r="N106"/>
  <c r="N110"/>
  <c r="N114"/>
  <c r="N118"/>
  <c r="N122"/>
  <c r="N126"/>
  <c r="N130"/>
  <c r="N134"/>
  <c r="N138"/>
  <c r="N142"/>
  <c r="N146"/>
  <c r="N150"/>
  <c r="N154"/>
  <c r="N158"/>
  <c r="N162"/>
  <c r="N166"/>
  <c r="N170"/>
  <c r="N174"/>
  <c r="N178"/>
  <c r="N182"/>
  <c r="N186"/>
  <c r="N190"/>
  <c r="N194"/>
  <c r="N198"/>
  <c r="N202"/>
  <c r="N206"/>
  <c r="N210"/>
  <c r="N214"/>
  <c r="N218"/>
  <c r="N222"/>
  <c r="N226"/>
  <c r="N230"/>
  <c r="N234"/>
  <c r="N238"/>
  <c r="N242"/>
  <c r="N246"/>
  <c r="N250"/>
  <c r="N254"/>
  <c r="N258"/>
  <c r="N262"/>
  <c r="N266"/>
  <c r="N270"/>
  <c r="N274"/>
  <c r="N278"/>
  <c r="N282"/>
  <c r="N286"/>
  <c r="N290"/>
  <c r="N294"/>
  <c r="N298"/>
  <c r="N302"/>
  <c r="N306"/>
  <c r="N310"/>
  <c r="N314"/>
  <c r="N318"/>
  <c r="N322"/>
  <c r="N326"/>
  <c r="N330"/>
  <c r="N334"/>
  <c r="N338"/>
  <c r="N342"/>
  <c r="N346"/>
  <c r="N350"/>
  <c r="N354"/>
  <c r="N358"/>
  <c r="N362"/>
  <c r="N366"/>
  <c r="N370"/>
  <c r="N374"/>
  <c r="N378"/>
  <c r="N382"/>
  <c r="N386"/>
  <c r="N390"/>
  <c r="N394"/>
  <c r="N398"/>
  <c r="N402"/>
  <c r="N406"/>
  <c r="N410"/>
  <c r="N414"/>
  <c r="N418"/>
  <c r="N422"/>
  <c r="N426"/>
  <c r="N430"/>
  <c r="N434"/>
  <c r="N438"/>
  <c r="N442"/>
  <c r="N446"/>
  <c r="N450"/>
  <c r="N454"/>
  <c r="N458"/>
  <c r="N462"/>
  <c r="N466"/>
  <c r="N470"/>
  <c r="N476"/>
  <c r="N481"/>
  <c r="N486"/>
  <c r="N492"/>
  <c r="N497"/>
  <c r="N502"/>
  <c r="N508"/>
  <c r="N513"/>
  <c r="N518"/>
  <c r="N525"/>
  <c r="N533"/>
  <c r="N541"/>
  <c r="N549"/>
  <c r="N557"/>
  <c r="N565"/>
  <c r="N573"/>
  <c r="N581"/>
  <c r="N589"/>
  <c r="N597"/>
  <c r="N605"/>
  <c r="N613"/>
  <c r="N621"/>
  <c r="N629"/>
  <c r="N637"/>
  <c r="N645"/>
  <c r="N653"/>
  <c r="N661"/>
  <c r="N669"/>
  <c r="N677"/>
  <c r="N685"/>
  <c r="N693"/>
  <c r="N701"/>
  <c r="N709"/>
  <c r="N717"/>
  <c r="N725"/>
  <c r="N733"/>
  <c r="N741"/>
  <c r="N749"/>
  <c r="N757"/>
  <c r="N765"/>
  <c r="N773"/>
  <c r="N781"/>
  <c r="N789"/>
  <c r="N797"/>
  <c r="N805"/>
  <c r="N813"/>
  <c r="N821"/>
  <c r="N829"/>
  <c r="N837"/>
  <c r="N845"/>
  <c r="N853"/>
  <c r="N861"/>
  <c r="N869"/>
  <c r="N877"/>
  <c r="N885"/>
  <c r="N893"/>
  <c r="N901"/>
  <c r="N909"/>
  <c r="N917"/>
  <c r="N925"/>
  <c r="N933"/>
  <c r="N941"/>
  <c r="N949"/>
  <c r="N957"/>
  <c r="N965"/>
  <c r="N973"/>
  <c r="N981"/>
  <c r="N993"/>
  <c r="N1009"/>
  <c r="N1025"/>
  <c r="N1041"/>
  <c r="N1057"/>
  <c r="N1073"/>
  <c r="N1089"/>
  <c r="N1105"/>
  <c r="N1121"/>
  <c r="N1137"/>
  <c r="N1153"/>
  <c r="N1169"/>
  <c r="N1185"/>
  <c r="N1201"/>
  <c r="N1217"/>
  <c r="N1233"/>
  <c r="N1249"/>
  <c r="N1265"/>
  <c r="N1281"/>
  <c r="N1297"/>
  <c r="N1313"/>
  <c r="N1329"/>
  <c r="N1345"/>
  <c r="N1361"/>
  <c r="N1377"/>
  <c r="N1393"/>
  <c r="N1409"/>
  <c r="N1425"/>
  <c r="N1441"/>
  <c r="N1457"/>
  <c r="N1473"/>
  <c r="N1489"/>
  <c r="N1505"/>
  <c r="N1521"/>
  <c r="N1537"/>
  <c r="N1553"/>
  <c r="N1569"/>
  <c r="N1585"/>
  <c r="N1601"/>
  <c r="N1617"/>
  <c r="N1633"/>
  <c r="N1649"/>
  <c r="N1665"/>
  <c r="N1681"/>
  <c r="N1697"/>
  <c r="N1713"/>
  <c r="N1729"/>
  <c r="N1745"/>
  <c r="N1761"/>
  <c r="N1777"/>
  <c r="N1793"/>
  <c r="N1809"/>
  <c r="N1825"/>
  <c r="N1841"/>
  <c r="N1857"/>
  <c r="N1873"/>
  <c r="N1889"/>
  <c r="N1905"/>
  <c r="N1921"/>
  <c r="N1937"/>
  <c r="N1953"/>
  <c r="N1969"/>
  <c r="N1985"/>
  <c r="N2002"/>
  <c r="N1998"/>
  <c r="N1994"/>
  <c r="N1990"/>
  <c r="N1986"/>
  <c r="N1982"/>
  <c r="N1978"/>
  <c r="N1974"/>
  <c r="N1970"/>
  <c r="N1966"/>
  <c r="N1962"/>
  <c r="N1958"/>
  <c r="N1954"/>
  <c r="N1950"/>
  <c r="N1946"/>
  <c r="N1942"/>
  <c r="N1938"/>
  <c r="N1934"/>
  <c r="N1930"/>
  <c r="N1926"/>
  <c r="N1922"/>
  <c r="N1918"/>
  <c r="N1914"/>
  <c r="N1910"/>
  <c r="N1906"/>
  <c r="N1902"/>
  <c r="N1898"/>
  <c r="N1894"/>
  <c r="N1890"/>
  <c r="N1886"/>
  <c r="N1882"/>
  <c r="N1878"/>
  <c r="N1874"/>
  <c r="N1870"/>
  <c r="N1866"/>
  <c r="N1862"/>
  <c r="N1858"/>
  <c r="N1854"/>
  <c r="N1850"/>
  <c r="N1846"/>
  <c r="N1842"/>
  <c r="N1838"/>
  <c r="N1834"/>
  <c r="N1830"/>
  <c r="N1826"/>
  <c r="N1822"/>
  <c r="N1818"/>
  <c r="N1814"/>
  <c r="N1810"/>
  <c r="N1806"/>
  <c r="N1802"/>
  <c r="N1798"/>
  <c r="N1794"/>
  <c r="N1790"/>
  <c r="N1786"/>
  <c r="N1782"/>
  <c r="N1778"/>
  <c r="N1774"/>
  <c r="N1770"/>
  <c r="N1766"/>
  <c r="N1762"/>
  <c r="N1758"/>
  <c r="N1754"/>
  <c r="N1750"/>
  <c r="N1746"/>
  <c r="N1742"/>
  <c r="N1738"/>
  <c r="N1734"/>
  <c r="N1730"/>
  <c r="N1726"/>
  <c r="N1722"/>
  <c r="N1718"/>
  <c r="N1714"/>
  <c r="N1710"/>
  <c r="N1706"/>
  <c r="N1702"/>
  <c r="N1698"/>
  <c r="N1694"/>
  <c r="N1690"/>
  <c r="N1686"/>
  <c r="N1682"/>
  <c r="N1678"/>
  <c r="N1674"/>
  <c r="N1670"/>
  <c r="N1666"/>
  <c r="N1662"/>
  <c r="N1658"/>
  <c r="N1654"/>
  <c r="N1650"/>
  <c r="N1646"/>
  <c r="N1642"/>
  <c r="N1638"/>
  <c r="N1634"/>
  <c r="N1630"/>
  <c r="N1626"/>
  <c r="N1622"/>
  <c r="N1618"/>
  <c r="N1614"/>
  <c r="N1610"/>
  <c r="N1606"/>
  <c r="N1602"/>
  <c r="N1598"/>
  <c r="N1594"/>
  <c r="N1590"/>
  <c r="N1586"/>
  <c r="N1582"/>
  <c r="N1578"/>
  <c r="N1574"/>
  <c r="N1570"/>
  <c r="N1566"/>
  <c r="N1562"/>
  <c r="N1558"/>
  <c r="N1554"/>
  <c r="N1550"/>
  <c r="N1546"/>
  <c r="N1542"/>
  <c r="N1538"/>
  <c r="N1534"/>
  <c r="N1530"/>
  <c r="N1526"/>
  <c r="N1522"/>
  <c r="N1518"/>
  <c r="N1514"/>
  <c r="N1510"/>
  <c r="N1506"/>
  <c r="N1502"/>
  <c r="N1498"/>
  <c r="N1494"/>
  <c r="N1490"/>
  <c r="N1486"/>
  <c r="N1482"/>
  <c r="N1478"/>
  <c r="N1474"/>
  <c r="N1470"/>
  <c r="N1466"/>
  <c r="N1462"/>
  <c r="N1458"/>
  <c r="N1454"/>
  <c r="N1450"/>
  <c r="N1446"/>
  <c r="N1442"/>
  <c r="N1438"/>
  <c r="N1434"/>
  <c r="N1430"/>
  <c r="N1426"/>
  <c r="N1422"/>
  <c r="N1418"/>
  <c r="N1414"/>
  <c r="N1410"/>
  <c r="N1406"/>
  <c r="N1402"/>
  <c r="N1398"/>
  <c r="N1394"/>
  <c r="N1390"/>
  <c r="N1386"/>
  <c r="N1382"/>
  <c r="N1378"/>
  <c r="N1374"/>
  <c r="N1370"/>
  <c r="N1366"/>
  <c r="N1362"/>
  <c r="N1358"/>
  <c r="N1354"/>
  <c r="N1350"/>
  <c r="N1346"/>
  <c r="N1342"/>
  <c r="N1338"/>
  <c r="N1334"/>
  <c r="N1330"/>
  <c r="N1326"/>
  <c r="N1322"/>
  <c r="N1318"/>
  <c r="N1314"/>
  <c r="N1310"/>
  <c r="N1306"/>
  <c r="N1302"/>
  <c r="N1298"/>
  <c r="N1294"/>
  <c r="N1290"/>
  <c r="N1286"/>
  <c r="N1282"/>
  <c r="N1278"/>
  <c r="N1274"/>
  <c r="N1270"/>
  <c r="N1266"/>
  <c r="N1262"/>
  <c r="N1258"/>
  <c r="N1254"/>
  <c r="N1250"/>
  <c r="N1246"/>
  <c r="N1242"/>
  <c r="N1238"/>
  <c r="N1234"/>
  <c r="N1230"/>
  <c r="N1226"/>
  <c r="N1222"/>
  <c r="N1218"/>
  <c r="N1214"/>
  <c r="N1210"/>
  <c r="N1206"/>
  <c r="N1202"/>
  <c r="N1198"/>
  <c r="N1194"/>
  <c r="N1190"/>
  <c r="N1186"/>
  <c r="N1182"/>
  <c r="N1178"/>
  <c r="N1174"/>
  <c r="N1170"/>
  <c r="N1166"/>
  <c r="N1162"/>
  <c r="N1158"/>
  <c r="N1154"/>
  <c r="N1150"/>
  <c r="N1146"/>
  <c r="N1142"/>
  <c r="N1138"/>
  <c r="N1134"/>
  <c r="N1130"/>
  <c r="N1126"/>
  <c r="N1122"/>
  <c r="N1118"/>
  <c r="N1114"/>
  <c r="N1110"/>
  <c r="N1106"/>
  <c r="N1102"/>
  <c r="N1098"/>
  <c r="N1094"/>
  <c r="N1090"/>
  <c r="N1086"/>
  <c r="N1082"/>
  <c r="N1078"/>
  <c r="N1074"/>
  <c r="N1070"/>
  <c r="N1066"/>
  <c r="N1062"/>
  <c r="N1058"/>
  <c r="N1054"/>
  <c r="N1050"/>
  <c r="N1046"/>
  <c r="N1042"/>
  <c r="N1038"/>
  <c r="N1034"/>
  <c r="N1030"/>
  <c r="N1026"/>
  <c r="N1022"/>
  <c r="N1018"/>
  <c r="N1014"/>
  <c r="N1010"/>
  <c r="N1006"/>
  <c r="N1002"/>
  <c r="N998"/>
  <c r="N994"/>
  <c r="N990"/>
  <c r="N2003"/>
  <c r="N1999"/>
  <c r="N1995"/>
  <c r="N1991"/>
  <c r="N1987"/>
  <c r="N1983"/>
  <c r="N1979"/>
  <c r="N1975"/>
  <c r="N1971"/>
  <c r="N1967"/>
  <c r="N1963"/>
  <c r="N1959"/>
  <c r="N1955"/>
  <c r="N1951"/>
  <c r="N1947"/>
  <c r="N1943"/>
  <c r="N1939"/>
  <c r="N1935"/>
  <c r="N1931"/>
  <c r="N1927"/>
  <c r="N1923"/>
  <c r="N1919"/>
  <c r="N1915"/>
  <c r="N1911"/>
  <c r="N1907"/>
  <c r="N1903"/>
  <c r="N1899"/>
  <c r="N1895"/>
  <c r="N1891"/>
  <c r="N1887"/>
  <c r="N1883"/>
  <c r="N1879"/>
  <c r="N1875"/>
  <c r="N1871"/>
  <c r="N1867"/>
  <c r="N1863"/>
  <c r="N1859"/>
  <c r="N1855"/>
  <c r="N1851"/>
  <c r="N1847"/>
  <c r="N1843"/>
  <c r="N1839"/>
  <c r="N1835"/>
  <c r="N1831"/>
  <c r="N1827"/>
  <c r="N1823"/>
  <c r="N1819"/>
  <c r="N1815"/>
  <c r="N1811"/>
  <c r="N1807"/>
  <c r="N1803"/>
  <c r="N1799"/>
  <c r="N1795"/>
  <c r="N1791"/>
  <c r="N1787"/>
  <c r="N1783"/>
  <c r="N1779"/>
  <c r="N1775"/>
  <c r="N1771"/>
  <c r="N1767"/>
  <c r="N1763"/>
  <c r="N1759"/>
  <c r="N1755"/>
  <c r="N1751"/>
  <c r="N1747"/>
  <c r="N1743"/>
  <c r="N1739"/>
  <c r="N1735"/>
  <c r="N1731"/>
  <c r="N1727"/>
  <c r="N1723"/>
  <c r="N1719"/>
  <c r="N1715"/>
  <c r="N1711"/>
  <c r="N1707"/>
  <c r="N1703"/>
  <c r="N1699"/>
  <c r="N1695"/>
  <c r="N1691"/>
  <c r="N1687"/>
  <c r="N1683"/>
  <c r="N1679"/>
  <c r="N1675"/>
  <c r="N1671"/>
  <c r="N1667"/>
  <c r="N1663"/>
  <c r="N1659"/>
  <c r="N1655"/>
  <c r="N1651"/>
  <c r="N1647"/>
  <c r="N1643"/>
  <c r="N1639"/>
  <c r="N1635"/>
  <c r="N1631"/>
  <c r="N1627"/>
  <c r="N1623"/>
  <c r="N1619"/>
  <c r="N1615"/>
  <c r="N1611"/>
  <c r="N1607"/>
  <c r="N1603"/>
  <c r="N1599"/>
  <c r="N1595"/>
  <c r="N1591"/>
  <c r="N1587"/>
  <c r="N1583"/>
  <c r="N1579"/>
  <c r="N1575"/>
  <c r="N1571"/>
  <c r="N1567"/>
  <c r="N1563"/>
  <c r="N1559"/>
  <c r="N1555"/>
  <c r="N1551"/>
  <c r="N1547"/>
  <c r="N1543"/>
  <c r="N1539"/>
  <c r="N1535"/>
  <c r="N1531"/>
  <c r="N1527"/>
  <c r="N1523"/>
  <c r="N1519"/>
  <c r="N1515"/>
  <c r="N1511"/>
  <c r="N1507"/>
  <c r="N1503"/>
  <c r="N1499"/>
  <c r="N1495"/>
  <c r="N1491"/>
  <c r="N1487"/>
  <c r="N1483"/>
  <c r="N1479"/>
  <c r="N1475"/>
  <c r="N1471"/>
  <c r="N1467"/>
  <c r="N1463"/>
  <c r="N1459"/>
  <c r="N1455"/>
  <c r="N1451"/>
  <c r="N1447"/>
  <c r="N1443"/>
  <c r="N1439"/>
  <c r="N1435"/>
  <c r="N1431"/>
  <c r="N1427"/>
  <c r="N1423"/>
  <c r="N1419"/>
  <c r="N1415"/>
  <c r="N1411"/>
  <c r="N1407"/>
  <c r="N1403"/>
  <c r="N1399"/>
  <c r="N1395"/>
  <c r="N1391"/>
  <c r="N1387"/>
  <c r="N1383"/>
  <c r="N1379"/>
  <c r="N1375"/>
  <c r="N1371"/>
  <c r="N1367"/>
  <c r="N1363"/>
  <c r="N1359"/>
  <c r="N1355"/>
  <c r="N1351"/>
  <c r="N1347"/>
  <c r="N1343"/>
  <c r="N1339"/>
  <c r="N1335"/>
  <c r="N1331"/>
  <c r="N1327"/>
  <c r="N1323"/>
  <c r="N1319"/>
  <c r="N1315"/>
  <c r="N1311"/>
  <c r="N1307"/>
  <c r="N1303"/>
  <c r="N1299"/>
  <c r="N1295"/>
  <c r="N1291"/>
  <c r="N1287"/>
  <c r="N1283"/>
  <c r="N1279"/>
  <c r="N1275"/>
  <c r="N1271"/>
  <c r="N1267"/>
  <c r="N1263"/>
  <c r="N1259"/>
  <c r="N1255"/>
  <c r="N1251"/>
  <c r="N1247"/>
  <c r="N1243"/>
  <c r="N1239"/>
  <c r="N1235"/>
  <c r="N1231"/>
  <c r="N1227"/>
  <c r="N1223"/>
  <c r="N1219"/>
  <c r="N1215"/>
  <c r="N1211"/>
  <c r="N1207"/>
  <c r="N1203"/>
  <c r="N1199"/>
  <c r="N1195"/>
  <c r="N1191"/>
  <c r="N1187"/>
  <c r="N1183"/>
  <c r="N1179"/>
  <c r="N1175"/>
  <c r="N1171"/>
  <c r="N1167"/>
  <c r="N1163"/>
  <c r="N1159"/>
  <c r="N1155"/>
  <c r="N1151"/>
  <c r="N1147"/>
  <c r="N1143"/>
  <c r="N1139"/>
  <c r="N1135"/>
  <c r="N1131"/>
  <c r="N1127"/>
  <c r="N1123"/>
  <c r="N1119"/>
  <c r="N1115"/>
  <c r="N1111"/>
  <c r="N1107"/>
  <c r="N1103"/>
  <c r="N1099"/>
  <c r="N1095"/>
  <c r="N1091"/>
  <c r="N1087"/>
  <c r="N1083"/>
  <c r="N1079"/>
  <c r="N1075"/>
  <c r="N1071"/>
  <c r="N1067"/>
  <c r="N1063"/>
  <c r="N1059"/>
  <c r="N1055"/>
  <c r="N1051"/>
  <c r="N1047"/>
  <c r="N1043"/>
  <c r="N1039"/>
  <c r="N1035"/>
  <c r="N1031"/>
  <c r="N1027"/>
  <c r="N1023"/>
  <c r="N1019"/>
  <c r="N1015"/>
  <c r="N1011"/>
  <c r="N1007"/>
  <c r="N1003"/>
  <c r="N999"/>
  <c r="N995"/>
  <c r="N991"/>
  <c r="N987"/>
  <c r="N983"/>
  <c r="N2000"/>
  <c r="N1992"/>
  <c r="N1984"/>
  <c r="N1976"/>
  <c r="N1968"/>
  <c r="N1960"/>
  <c r="N1952"/>
  <c r="N1944"/>
  <c r="N1936"/>
  <c r="N1928"/>
  <c r="N1920"/>
  <c r="N1912"/>
  <c r="N1904"/>
  <c r="N1896"/>
  <c r="N1888"/>
  <c r="N1880"/>
  <c r="N1872"/>
  <c r="N1864"/>
  <c r="N1856"/>
  <c r="N1848"/>
  <c r="N1840"/>
  <c r="N1832"/>
  <c r="N1824"/>
  <c r="N1816"/>
  <c r="N1808"/>
  <c r="N1800"/>
  <c r="N1792"/>
  <c r="N1784"/>
  <c r="N1776"/>
  <c r="N1768"/>
  <c r="N1760"/>
  <c r="N1752"/>
  <c r="N1744"/>
  <c r="N1736"/>
  <c r="N1728"/>
  <c r="N1720"/>
  <c r="N1712"/>
  <c r="N1704"/>
  <c r="N1696"/>
  <c r="N1688"/>
  <c r="N1680"/>
  <c r="N1672"/>
  <c r="N1664"/>
  <c r="N1656"/>
  <c r="N1648"/>
  <c r="N1640"/>
  <c r="N1632"/>
  <c r="N1624"/>
  <c r="N1616"/>
  <c r="N1608"/>
  <c r="N1600"/>
  <c r="N1592"/>
  <c r="N1584"/>
  <c r="N1576"/>
  <c r="N1568"/>
  <c r="N1560"/>
  <c r="N1552"/>
  <c r="N1544"/>
  <c r="N1536"/>
  <c r="N1528"/>
  <c r="N1520"/>
  <c r="N1512"/>
  <c r="N1504"/>
  <c r="N1496"/>
  <c r="N1488"/>
  <c r="N1480"/>
  <c r="N1472"/>
  <c r="N1464"/>
  <c r="N1456"/>
  <c r="N1448"/>
  <c r="N1440"/>
  <c r="N1432"/>
  <c r="N1424"/>
  <c r="N1416"/>
  <c r="N1408"/>
  <c r="N1400"/>
  <c r="N1392"/>
  <c r="N1384"/>
  <c r="N1376"/>
  <c r="N1368"/>
  <c r="N1360"/>
  <c r="N1352"/>
  <c r="N1344"/>
  <c r="N1336"/>
  <c r="N1328"/>
  <c r="N1320"/>
  <c r="N1312"/>
  <c r="N1304"/>
  <c r="N1296"/>
  <c r="N1288"/>
  <c r="N1280"/>
  <c r="N1272"/>
  <c r="N1264"/>
  <c r="N1256"/>
  <c r="N1248"/>
  <c r="N1240"/>
  <c r="N1232"/>
  <c r="N1224"/>
  <c r="N1216"/>
  <c r="N1208"/>
  <c r="N1200"/>
  <c r="N1192"/>
  <c r="N1184"/>
  <c r="N1176"/>
  <c r="N1168"/>
  <c r="N1160"/>
  <c r="N1152"/>
  <c r="N1144"/>
  <c r="N1136"/>
  <c r="N1128"/>
  <c r="N1120"/>
  <c r="N1112"/>
  <c r="N1104"/>
  <c r="N1096"/>
  <c r="N1088"/>
  <c r="N1080"/>
  <c r="N1072"/>
  <c r="N1064"/>
  <c r="N1056"/>
  <c r="N1048"/>
  <c r="N1040"/>
  <c r="N1032"/>
  <c r="N1024"/>
  <c r="N1016"/>
  <c r="N1008"/>
  <c r="N1000"/>
  <c r="N992"/>
  <c r="N985"/>
  <c r="N980"/>
  <c r="N976"/>
  <c r="N972"/>
  <c r="N968"/>
  <c r="N964"/>
  <c r="N960"/>
  <c r="N956"/>
  <c r="N952"/>
  <c r="N948"/>
  <c r="N944"/>
  <c r="N940"/>
  <c r="N936"/>
  <c r="N932"/>
  <c r="N928"/>
  <c r="N924"/>
  <c r="N920"/>
  <c r="N916"/>
  <c r="N912"/>
  <c r="N908"/>
  <c r="N904"/>
  <c r="N900"/>
  <c r="N896"/>
  <c r="N892"/>
  <c r="N888"/>
  <c r="N884"/>
  <c r="N880"/>
  <c r="N876"/>
  <c r="N872"/>
  <c r="N868"/>
  <c r="N864"/>
  <c r="N860"/>
  <c r="N856"/>
  <c r="N852"/>
  <c r="N848"/>
  <c r="N844"/>
  <c r="N840"/>
  <c r="N836"/>
  <c r="N832"/>
  <c r="N828"/>
  <c r="N824"/>
  <c r="N820"/>
  <c r="N816"/>
  <c r="N812"/>
  <c r="N808"/>
  <c r="N804"/>
  <c r="N800"/>
  <c r="N796"/>
  <c r="N792"/>
  <c r="N788"/>
  <c r="N784"/>
  <c r="N780"/>
  <c r="N776"/>
  <c r="N772"/>
  <c r="N768"/>
  <c r="N764"/>
  <c r="N760"/>
  <c r="N756"/>
  <c r="N752"/>
  <c r="N748"/>
  <c r="N744"/>
  <c r="N740"/>
  <c r="N736"/>
  <c r="N732"/>
  <c r="N728"/>
  <c r="N724"/>
  <c r="N720"/>
  <c r="N716"/>
  <c r="N712"/>
  <c r="N708"/>
  <c r="N704"/>
  <c r="N700"/>
  <c r="N696"/>
  <c r="N692"/>
  <c r="N688"/>
  <c r="N684"/>
  <c r="N680"/>
  <c r="N676"/>
  <c r="N672"/>
  <c r="N668"/>
  <c r="N664"/>
  <c r="N660"/>
  <c r="N656"/>
  <c r="N652"/>
  <c r="N648"/>
  <c r="N644"/>
  <c r="N640"/>
  <c r="N636"/>
  <c r="N632"/>
  <c r="N628"/>
  <c r="N624"/>
  <c r="N620"/>
  <c r="N616"/>
  <c r="N612"/>
  <c r="N608"/>
  <c r="N604"/>
  <c r="N600"/>
  <c r="N596"/>
  <c r="N592"/>
  <c r="N588"/>
  <c r="N584"/>
  <c r="N580"/>
  <c r="N576"/>
  <c r="N572"/>
  <c r="N568"/>
  <c r="N564"/>
  <c r="N560"/>
  <c r="N556"/>
  <c r="N552"/>
  <c r="N548"/>
  <c r="N544"/>
  <c r="N540"/>
  <c r="N536"/>
  <c r="N532"/>
  <c r="N528"/>
  <c r="N524"/>
  <c r="N1997"/>
  <c r="N1989"/>
  <c r="N1981"/>
  <c r="N1973"/>
  <c r="N1965"/>
  <c r="N1957"/>
  <c r="N1949"/>
  <c r="N1941"/>
  <c r="N1933"/>
  <c r="N1925"/>
  <c r="N1917"/>
  <c r="N1909"/>
  <c r="N1901"/>
  <c r="N1893"/>
  <c r="N1885"/>
  <c r="N1877"/>
  <c r="N1869"/>
  <c r="N1861"/>
  <c r="N1853"/>
  <c r="N1845"/>
  <c r="N1837"/>
  <c r="N1829"/>
  <c r="N1821"/>
  <c r="N1813"/>
  <c r="N1805"/>
  <c r="N1797"/>
  <c r="N1789"/>
  <c r="N1781"/>
  <c r="N1773"/>
  <c r="N1765"/>
  <c r="N1757"/>
  <c r="N1749"/>
  <c r="N1741"/>
  <c r="N1733"/>
  <c r="N1725"/>
  <c r="N1717"/>
  <c r="N1709"/>
  <c r="N1701"/>
  <c r="N1693"/>
  <c r="N1685"/>
  <c r="N1677"/>
  <c r="N1669"/>
  <c r="N1661"/>
  <c r="N1653"/>
  <c r="N1645"/>
  <c r="N1637"/>
  <c r="N1629"/>
  <c r="N1621"/>
  <c r="N1613"/>
  <c r="N1605"/>
  <c r="N1597"/>
  <c r="N1589"/>
  <c r="N1581"/>
  <c r="N1573"/>
  <c r="N1565"/>
  <c r="N1557"/>
  <c r="N1549"/>
  <c r="N1541"/>
  <c r="N1533"/>
  <c r="N1525"/>
  <c r="N1517"/>
  <c r="N1509"/>
  <c r="N1501"/>
  <c r="N1493"/>
  <c r="N1485"/>
  <c r="N1477"/>
  <c r="N1469"/>
  <c r="N1461"/>
  <c r="N1453"/>
  <c r="N1445"/>
  <c r="N1437"/>
  <c r="N1429"/>
  <c r="N1421"/>
  <c r="N1413"/>
  <c r="N1405"/>
  <c r="N1397"/>
  <c r="N1389"/>
  <c r="N1381"/>
  <c r="N1373"/>
  <c r="N1365"/>
  <c r="N1357"/>
  <c r="N1349"/>
  <c r="N1341"/>
  <c r="N1333"/>
  <c r="N1325"/>
  <c r="N1317"/>
  <c r="N1309"/>
  <c r="N1301"/>
  <c r="N1293"/>
  <c r="N1285"/>
  <c r="N1277"/>
  <c r="N1269"/>
  <c r="N1261"/>
  <c r="N1253"/>
  <c r="N1245"/>
  <c r="N1237"/>
  <c r="N1229"/>
  <c r="N1221"/>
  <c r="N1213"/>
  <c r="N1205"/>
  <c r="N1197"/>
  <c r="N1189"/>
  <c r="N1181"/>
  <c r="N1173"/>
  <c r="N1165"/>
  <c r="N1157"/>
  <c r="N1149"/>
  <c r="N1141"/>
  <c r="N1133"/>
  <c r="N1125"/>
  <c r="N1117"/>
  <c r="N1109"/>
  <c r="N1101"/>
  <c r="N1093"/>
  <c r="N1085"/>
  <c r="N1077"/>
  <c r="N1069"/>
  <c r="N1061"/>
  <c r="N1053"/>
  <c r="N1045"/>
  <c r="N1037"/>
  <c r="N1029"/>
  <c r="N1021"/>
  <c r="N1013"/>
  <c r="N1005"/>
  <c r="N997"/>
  <c r="N989"/>
  <c r="N984"/>
  <c r="N979"/>
  <c r="N975"/>
  <c r="N971"/>
  <c r="N967"/>
  <c r="N963"/>
  <c r="N959"/>
  <c r="N955"/>
  <c r="N951"/>
  <c r="N947"/>
  <c r="N943"/>
  <c r="N939"/>
  <c r="N935"/>
  <c r="N931"/>
  <c r="N927"/>
  <c r="N923"/>
  <c r="N919"/>
  <c r="N915"/>
  <c r="N911"/>
  <c r="N907"/>
  <c r="N903"/>
  <c r="N899"/>
  <c r="N895"/>
  <c r="N891"/>
  <c r="N887"/>
  <c r="N883"/>
  <c r="N879"/>
  <c r="N875"/>
  <c r="N871"/>
  <c r="N867"/>
  <c r="N863"/>
  <c r="N859"/>
  <c r="N855"/>
  <c r="N851"/>
  <c r="N847"/>
  <c r="N843"/>
  <c r="N839"/>
  <c r="N835"/>
  <c r="N831"/>
  <c r="N827"/>
  <c r="N823"/>
  <c r="N819"/>
  <c r="N815"/>
  <c r="N811"/>
  <c r="N807"/>
  <c r="N803"/>
  <c r="N799"/>
  <c r="N795"/>
  <c r="N791"/>
  <c r="N787"/>
  <c r="N783"/>
  <c r="N779"/>
  <c r="N775"/>
  <c r="N771"/>
  <c r="N767"/>
  <c r="N763"/>
  <c r="N759"/>
  <c r="N755"/>
  <c r="N751"/>
  <c r="N747"/>
  <c r="N743"/>
  <c r="N739"/>
  <c r="N735"/>
  <c r="N731"/>
  <c r="N727"/>
  <c r="N723"/>
  <c r="N719"/>
  <c r="N715"/>
  <c r="N711"/>
  <c r="N707"/>
  <c r="N703"/>
  <c r="N699"/>
  <c r="N695"/>
  <c r="N691"/>
  <c r="N687"/>
  <c r="N683"/>
  <c r="N679"/>
  <c r="N675"/>
  <c r="N671"/>
  <c r="N667"/>
  <c r="N663"/>
  <c r="N659"/>
  <c r="N655"/>
  <c r="N651"/>
  <c r="N647"/>
  <c r="N643"/>
  <c r="N639"/>
  <c r="N635"/>
  <c r="N631"/>
  <c r="N627"/>
  <c r="N623"/>
  <c r="N619"/>
  <c r="N615"/>
  <c r="N611"/>
  <c r="N607"/>
  <c r="N603"/>
  <c r="N599"/>
  <c r="N595"/>
  <c r="N591"/>
  <c r="N587"/>
  <c r="N583"/>
  <c r="N579"/>
  <c r="N575"/>
  <c r="N571"/>
  <c r="N567"/>
  <c r="N563"/>
  <c r="N559"/>
  <c r="N555"/>
  <c r="N551"/>
  <c r="N547"/>
  <c r="N543"/>
  <c r="N539"/>
  <c r="N535"/>
  <c r="N531"/>
  <c r="N527"/>
  <c r="N523"/>
  <c r="N519"/>
  <c r="N515"/>
  <c r="N511"/>
  <c r="N507"/>
  <c r="N503"/>
  <c r="N499"/>
  <c r="N495"/>
  <c r="N491"/>
  <c r="N487"/>
  <c r="N483"/>
  <c r="N479"/>
  <c r="N475"/>
  <c r="N471"/>
  <c r="N41"/>
  <c r="N45"/>
  <c r="N49"/>
  <c r="N53"/>
  <c r="N57"/>
  <c r="N61"/>
  <c r="N65"/>
  <c r="N69"/>
  <c r="N73"/>
  <c r="N77"/>
  <c r="N81"/>
  <c r="N85"/>
  <c r="N89"/>
  <c r="N93"/>
  <c r="N97"/>
  <c r="N101"/>
  <c r="N105"/>
  <c r="N109"/>
  <c r="N113"/>
  <c r="N117"/>
  <c r="N121"/>
  <c r="N125"/>
  <c r="N129"/>
  <c r="N133"/>
  <c r="N137"/>
  <c r="N141"/>
  <c r="N145"/>
  <c r="N149"/>
  <c r="N153"/>
  <c r="N157"/>
  <c r="N161"/>
  <c r="N165"/>
  <c r="N169"/>
  <c r="N173"/>
  <c r="N177"/>
  <c r="N181"/>
  <c r="N185"/>
  <c r="N189"/>
  <c r="N193"/>
  <c r="N197"/>
  <c r="N201"/>
  <c r="N205"/>
  <c r="N209"/>
  <c r="N213"/>
  <c r="N217"/>
  <c r="N221"/>
  <c r="N225"/>
  <c r="N229"/>
  <c r="N233"/>
  <c r="N237"/>
  <c r="N241"/>
  <c r="N245"/>
  <c r="N249"/>
  <c r="N253"/>
  <c r="N257"/>
  <c r="N261"/>
  <c r="N265"/>
  <c r="N269"/>
  <c r="N273"/>
  <c r="N277"/>
  <c r="N281"/>
  <c r="N285"/>
  <c r="N289"/>
  <c r="N293"/>
  <c r="N297"/>
  <c r="N301"/>
  <c r="N305"/>
  <c r="N309"/>
  <c r="N313"/>
  <c r="N317"/>
  <c r="N321"/>
  <c r="N325"/>
  <c r="N329"/>
  <c r="N333"/>
  <c r="N337"/>
  <c r="N341"/>
  <c r="N345"/>
  <c r="N349"/>
  <c r="N353"/>
  <c r="N357"/>
  <c r="N361"/>
  <c r="N365"/>
  <c r="N369"/>
  <c r="N373"/>
  <c r="N377"/>
  <c r="N381"/>
  <c r="N385"/>
  <c r="N389"/>
  <c r="N393"/>
  <c r="N397"/>
  <c r="N401"/>
  <c r="N405"/>
  <c r="N409"/>
  <c r="N413"/>
  <c r="N417"/>
  <c r="N421"/>
  <c r="N425"/>
  <c r="N429"/>
  <c r="N433"/>
  <c r="N437"/>
  <c r="N441"/>
  <c r="N445"/>
  <c r="N449"/>
  <c r="N453"/>
  <c r="N457"/>
  <c r="N461"/>
  <c r="N465"/>
  <c r="N469"/>
  <c r="N474"/>
  <c r="N480"/>
  <c r="N485"/>
  <c r="N490"/>
  <c r="N496"/>
  <c r="N501"/>
  <c r="N506"/>
  <c r="N512"/>
  <c r="N517"/>
  <c r="N522"/>
  <c r="N530"/>
  <c r="N538"/>
  <c r="N546"/>
  <c r="N554"/>
  <c r="N562"/>
  <c r="N570"/>
  <c r="N578"/>
  <c r="N586"/>
  <c r="N594"/>
  <c r="N602"/>
  <c r="N610"/>
  <c r="N618"/>
  <c r="N626"/>
  <c r="N634"/>
  <c r="N642"/>
  <c r="N650"/>
  <c r="N658"/>
  <c r="N666"/>
  <c r="N674"/>
  <c r="N682"/>
  <c r="N690"/>
  <c r="N698"/>
  <c r="N706"/>
  <c r="N714"/>
  <c r="N722"/>
  <c r="N730"/>
  <c r="N738"/>
  <c r="N746"/>
  <c r="N754"/>
  <c r="N762"/>
  <c r="N770"/>
  <c r="N778"/>
  <c r="N786"/>
  <c r="N794"/>
  <c r="N802"/>
  <c r="N810"/>
  <c r="N818"/>
  <c r="N826"/>
  <c r="N834"/>
  <c r="N842"/>
  <c r="N850"/>
  <c r="N858"/>
  <c r="N866"/>
  <c r="N874"/>
  <c r="N882"/>
  <c r="N890"/>
  <c r="N898"/>
  <c r="N906"/>
  <c r="N914"/>
  <c r="N922"/>
  <c r="N930"/>
  <c r="N938"/>
  <c r="N946"/>
  <c r="N954"/>
  <c r="N962"/>
  <c r="N970"/>
  <c r="N978"/>
  <c r="N988"/>
  <c r="N1004"/>
  <c r="N1020"/>
  <c r="N1036"/>
  <c r="N1052"/>
  <c r="N1068"/>
  <c r="N1084"/>
  <c r="N1100"/>
  <c r="N1116"/>
  <c r="N1132"/>
  <c r="N1148"/>
  <c r="N1164"/>
  <c r="N1180"/>
  <c r="N1196"/>
  <c r="N1212"/>
  <c r="N1228"/>
  <c r="N1244"/>
  <c r="N1260"/>
  <c r="N1276"/>
  <c r="N1292"/>
  <c r="N1308"/>
  <c r="N1324"/>
  <c r="N1340"/>
  <c r="N1356"/>
  <c r="N1372"/>
  <c r="N1388"/>
  <c r="N1404"/>
  <c r="N1420"/>
  <c r="N1436"/>
  <c r="N1452"/>
  <c r="N1468"/>
  <c r="N1484"/>
  <c r="N1500"/>
  <c r="N1516"/>
  <c r="N1532"/>
  <c r="N1548"/>
  <c r="N1564"/>
  <c r="N1580"/>
  <c r="N1596"/>
  <c r="N1612"/>
  <c r="N1628"/>
  <c r="N1644"/>
  <c r="N1660"/>
  <c r="N1676"/>
  <c r="N1692"/>
  <c r="N1708"/>
  <c r="N1724"/>
  <c r="N1740"/>
  <c r="N1756"/>
  <c r="N1772"/>
  <c r="N1788"/>
  <c r="N1804"/>
  <c r="N1820"/>
  <c r="N1836"/>
  <c r="N1852"/>
  <c r="N1868"/>
  <c r="N1884"/>
  <c r="N1900"/>
  <c r="N1916"/>
  <c r="N1932"/>
  <c r="N1948"/>
  <c r="N1964"/>
  <c r="N1980"/>
  <c r="N1996"/>
  <c r="N31"/>
  <c r="N35"/>
  <c r="N34"/>
  <c r="N39"/>
  <c r="N33"/>
  <c r="N38"/>
  <c r="N17"/>
  <c r="N21"/>
  <c r="N29"/>
  <c r="N37"/>
  <c r="N13"/>
  <c r="N9"/>
  <c r="N26"/>
  <c r="N8"/>
  <c r="N16"/>
  <c r="N24"/>
  <c r="N6"/>
  <c r="N14"/>
  <c r="N22"/>
  <c r="N4"/>
  <c r="N12"/>
  <c r="N20"/>
  <c r="N10"/>
  <c r="N18"/>
  <c r="N28"/>
  <c r="N3"/>
  <c r="N7"/>
  <c r="N11"/>
  <c r="N15"/>
  <c r="N19"/>
  <c r="N23"/>
  <c r="N27"/>
  <c r="U4" i="4"/>
  <c r="G6" i="12" l="1"/>
  <c r="L6" s="1"/>
  <c r="G5"/>
  <c r="N5" s="1"/>
  <c r="L3" i="27"/>
  <c r="M3" s="1"/>
  <c r="L2777"/>
  <c r="L2776"/>
  <c r="L2775"/>
  <c r="L2774"/>
  <c r="L2773"/>
  <c r="L2772"/>
  <c r="L2771"/>
  <c r="L2770"/>
  <c r="L2769"/>
  <c r="L2768"/>
  <c r="L2767"/>
  <c r="L2766"/>
  <c r="L2765"/>
  <c r="L2764"/>
  <c r="L2763"/>
  <c r="L2762"/>
  <c r="L2761"/>
  <c r="L2760"/>
  <c r="L2759"/>
  <c r="L2758"/>
  <c r="L2757"/>
  <c r="L2756"/>
  <c r="L2755"/>
  <c r="L2754"/>
  <c r="L2753"/>
  <c r="L2752"/>
  <c r="L2751"/>
  <c r="L2750"/>
  <c r="L2749"/>
  <c r="L2748"/>
  <c r="L2747"/>
  <c r="L2746"/>
  <c r="L2745"/>
  <c r="L2744"/>
  <c r="L2743"/>
  <c r="L2742"/>
  <c r="L2741"/>
  <c r="L2740"/>
  <c r="L2739"/>
  <c r="L2738"/>
  <c r="L2737"/>
  <c r="L2736"/>
  <c r="L2735"/>
  <c r="L2734"/>
  <c r="L2733"/>
  <c r="L2732"/>
  <c r="L2731"/>
  <c r="L2730"/>
  <c r="L2729"/>
  <c r="L2728"/>
  <c r="L2727"/>
  <c r="L2726"/>
  <c r="L2725"/>
  <c r="L2724"/>
  <c r="L2723"/>
  <c r="L2722"/>
  <c r="L2721"/>
  <c r="L2720"/>
  <c r="L2719"/>
  <c r="L2718"/>
  <c r="L2717"/>
  <c r="L2716"/>
  <c r="L2715"/>
  <c r="L2714"/>
  <c r="L2713"/>
  <c r="L2712"/>
  <c r="L2711"/>
  <c r="L2710"/>
  <c r="L2709"/>
  <c r="L2708"/>
  <c r="L2707"/>
  <c r="L2706"/>
  <c r="L2705"/>
  <c r="L2704"/>
  <c r="L2703"/>
  <c r="L2702"/>
  <c r="L2701"/>
  <c r="L2700"/>
  <c r="L2699"/>
  <c r="L2698"/>
  <c r="L2697"/>
  <c r="L2696"/>
  <c r="L2695"/>
  <c r="L2694"/>
  <c r="L2693"/>
  <c r="L2692"/>
  <c r="L2691"/>
  <c r="L2690"/>
  <c r="L2689"/>
  <c r="L2688"/>
  <c r="L2687"/>
  <c r="L2686"/>
  <c r="L2685"/>
  <c r="L2684"/>
  <c r="L2683"/>
  <c r="L2682"/>
  <c r="L2681"/>
  <c r="L2680"/>
  <c r="L2679"/>
  <c r="L2678"/>
  <c r="L2677"/>
  <c r="L2676"/>
  <c r="L2675"/>
  <c r="L2674"/>
  <c r="L2673"/>
  <c r="L2672"/>
  <c r="L2671"/>
  <c r="L2670"/>
  <c r="L2669"/>
  <c r="L2668"/>
  <c r="L2667"/>
  <c r="L2666"/>
  <c r="L2665"/>
  <c r="L2664"/>
  <c r="L2663"/>
  <c r="L2662"/>
  <c r="L2661"/>
  <c r="L2660"/>
  <c r="L2659"/>
  <c r="L2658"/>
  <c r="L2657"/>
  <c r="L2656"/>
  <c r="L2655"/>
  <c r="L2654"/>
  <c r="L2653"/>
  <c r="L2652"/>
  <c r="L2651"/>
  <c r="L2650"/>
  <c r="L2649"/>
  <c r="L2648"/>
  <c r="L2647"/>
  <c r="L2646"/>
  <c r="L2645"/>
  <c r="L2644"/>
  <c r="L2643"/>
  <c r="L2642"/>
  <c r="L2641"/>
  <c r="L2640"/>
  <c r="L2639"/>
  <c r="L2638"/>
  <c r="L2637"/>
  <c r="L2636"/>
  <c r="L2635"/>
  <c r="L2634"/>
  <c r="L2633"/>
  <c r="L2632"/>
  <c r="L2631"/>
  <c r="L2630"/>
  <c r="L2629"/>
  <c r="L2628"/>
  <c r="L2627"/>
  <c r="L2626"/>
  <c r="L2625"/>
  <c r="L2624"/>
  <c r="L2623"/>
  <c r="L2622"/>
  <c r="L2621"/>
  <c r="L2620"/>
  <c r="L2619"/>
  <c r="L2618"/>
  <c r="L2617"/>
  <c r="L2616"/>
  <c r="L2615"/>
  <c r="L2614"/>
  <c r="L2613"/>
  <c r="L2612"/>
  <c r="L2611"/>
  <c r="L2610"/>
  <c r="L2609"/>
  <c r="L2608"/>
  <c r="L2607"/>
  <c r="L2606"/>
  <c r="L2605"/>
  <c r="L2604"/>
  <c r="L2603"/>
  <c r="L2602"/>
  <c r="L2601"/>
  <c r="L2600"/>
  <c r="L2599"/>
  <c r="L2598"/>
  <c r="L2597"/>
  <c r="L2596"/>
  <c r="L2595"/>
  <c r="L2594"/>
  <c r="L2593"/>
  <c r="L2592"/>
  <c r="L2591"/>
  <c r="L2590"/>
  <c r="L2589"/>
  <c r="L2588"/>
  <c r="L2587"/>
  <c r="L2586"/>
  <c r="L2585"/>
  <c r="L2584"/>
  <c r="L2583"/>
  <c r="L2582"/>
  <c r="L2581"/>
  <c r="L2580"/>
  <c r="L2579"/>
  <c r="L2578"/>
  <c r="L2577"/>
  <c r="L2576"/>
  <c r="L2575"/>
  <c r="L2574"/>
  <c r="L2573"/>
  <c r="L2572"/>
  <c r="L2571"/>
  <c r="L2570"/>
  <c r="L2569"/>
  <c r="L2568"/>
  <c r="L2567"/>
  <c r="L2566"/>
  <c r="L2565"/>
  <c r="L2564"/>
  <c r="L2563"/>
  <c r="L2562"/>
  <c r="L2561"/>
  <c r="L2560"/>
  <c r="L2559"/>
  <c r="L2558"/>
  <c r="L2557"/>
  <c r="L2556"/>
  <c r="L2555"/>
  <c r="L2554"/>
  <c r="L2553"/>
  <c r="L2552"/>
  <c r="L2551"/>
  <c r="L2550"/>
  <c r="L2549"/>
  <c r="L2548"/>
  <c r="L2547"/>
  <c r="L2546"/>
  <c r="L2545"/>
  <c r="L2544"/>
  <c r="L2543"/>
  <c r="L2542"/>
  <c r="L2541"/>
  <c r="L2540"/>
  <c r="L2539"/>
  <c r="L2538"/>
  <c r="L2537"/>
  <c r="L2536"/>
  <c r="L2535"/>
  <c r="L2534"/>
  <c r="L2533"/>
  <c r="L2532"/>
  <c r="L2531"/>
  <c r="L2530"/>
  <c r="L2529"/>
  <c r="L2528"/>
  <c r="L2527"/>
  <c r="L2526"/>
  <c r="L2525"/>
  <c r="L2524"/>
  <c r="L2523"/>
  <c r="L2522"/>
  <c r="L2521"/>
  <c r="L2520"/>
  <c r="L2519"/>
  <c r="L2518"/>
  <c r="L2517"/>
  <c r="L2516"/>
  <c r="L2515"/>
  <c r="L2514"/>
  <c r="L2513"/>
  <c r="L2512"/>
  <c r="L2511"/>
  <c r="L2510"/>
  <c r="L2509"/>
  <c r="L2508"/>
  <c r="L2507"/>
  <c r="L2506"/>
  <c r="L2505"/>
  <c r="L2504"/>
  <c r="L2503"/>
  <c r="L2502"/>
  <c r="L2501"/>
  <c r="L2500"/>
  <c r="L2499"/>
  <c r="L2498"/>
  <c r="L2497"/>
  <c r="L2496"/>
  <c r="L2495"/>
  <c r="L2494"/>
  <c r="L2493"/>
  <c r="L2492"/>
  <c r="L2491"/>
  <c r="L2490"/>
  <c r="L2489"/>
  <c r="L2488"/>
  <c r="L2487"/>
  <c r="L2486"/>
  <c r="L2485"/>
  <c r="L2484"/>
  <c r="L2483"/>
  <c r="L2482"/>
  <c r="L2481"/>
  <c r="L2480"/>
  <c r="L2479"/>
  <c r="L2478"/>
  <c r="L2477"/>
  <c r="L2476"/>
  <c r="L2475"/>
  <c r="L2474"/>
  <c r="L2473"/>
  <c r="L2472"/>
  <c r="L2471"/>
  <c r="L2470"/>
  <c r="L2469"/>
  <c r="L2468"/>
  <c r="L2467"/>
  <c r="L2466"/>
  <c r="L2465"/>
  <c r="L2464"/>
  <c r="L2463"/>
  <c r="L2462"/>
  <c r="L2461"/>
  <c r="L2460"/>
  <c r="L2459"/>
  <c r="L2458"/>
  <c r="L2457"/>
  <c r="L2456"/>
  <c r="L2455"/>
  <c r="L2454"/>
  <c r="L2453"/>
  <c r="L2452"/>
  <c r="L2451"/>
  <c r="L2450"/>
  <c r="L2449"/>
  <c r="L2448"/>
  <c r="L2447"/>
  <c r="L2446"/>
  <c r="L2445"/>
  <c r="L2444"/>
  <c r="L2443"/>
  <c r="L2442"/>
  <c r="L2441"/>
  <c r="L2440"/>
  <c r="L2439"/>
  <c r="L2438"/>
  <c r="L2437"/>
  <c r="L2436"/>
  <c r="L2435"/>
  <c r="L2434"/>
  <c r="L2433"/>
  <c r="L2432"/>
  <c r="L2431"/>
  <c r="L2430"/>
  <c r="L2429"/>
  <c r="L2428"/>
  <c r="L2427"/>
  <c r="L2426"/>
  <c r="L2425"/>
  <c r="L2424"/>
  <c r="L2423"/>
  <c r="L2422"/>
  <c r="L2421"/>
  <c r="L2420"/>
  <c r="L2419"/>
  <c r="L2418"/>
  <c r="L2417"/>
  <c r="L2416"/>
  <c r="L2415"/>
  <c r="L2414"/>
  <c r="L2413"/>
  <c r="L2412"/>
  <c r="L2411"/>
  <c r="L2410"/>
  <c r="L2409"/>
  <c r="L2408"/>
  <c r="L2407"/>
  <c r="L2406"/>
  <c r="L2405"/>
  <c r="L2404"/>
  <c r="L2403"/>
  <c r="L2402"/>
  <c r="L2401"/>
  <c r="L2400"/>
  <c r="L2399"/>
  <c r="L2398"/>
  <c r="L2397"/>
  <c r="L2396"/>
  <c r="L2395"/>
  <c r="L2394"/>
  <c r="L2393"/>
  <c r="L2392"/>
  <c r="L2391"/>
  <c r="L2390"/>
  <c r="L2389"/>
  <c r="L2388"/>
  <c r="L2387"/>
  <c r="L2386"/>
  <c r="L2385"/>
  <c r="L2384"/>
  <c r="L2383"/>
  <c r="L2382"/>
  <c r="L2381"/>
  <c r="L2380"/>
  <c r="L2379"/>
  <c r="L2378"/>
  <c r="L2377"/>
  <c r="L2376"/>
  <c r="L2375"/>
  <c r="L2374"/>
  <c r="L2373"/>
  <c r="L2372"/>
  <c r="L2371"/>
  <c r="L2370"/>
  <c r="L2369"/>
  <c r="L2368"/>
  <c r="L2367"/>
  <c r="L2366"/>
  <c r="L2365"/>
  <c r="L2364"/>
  <c r="L2363"/>
  <c r="L2362"/>
  <c r="L2361"/>
  <c r="L2360"/>
  <c r="L2359"/>
  <c r="L2358"/>
  <c r="L2357"/>
  <c r="L2356"/>
  <c r="L2355"/>
  <c r="L2354"/>
  <c r="L2353"/>
  <c r="L2352"/>
  <c r="L2351"/>
  <c r="L2350"/>
  <c r="L2349"/>
  <c r="L2348"/>
  <c r="L2347"/>
  <c r="L2346"/>
  <c r="L2345"/>
  <c r="L2344"/>
  <c r="L2343"/>
  <c r="L2342"/>
  <c r="L2341"/>
  <c r="L2340"/>
  <c r="L2339"/>
  <c r="L2338"/>
  <c r="L2337"/>
  <c r="L2336"/>
  <c r="L2335"/>
  <c r="L2334"/>
  <c r="M2334" s="1"/>
  <c r="L2333"/>
  <c r="M2333" s="1"/>
  <c r="L2332"/>
  <c r="M2332" s="1"/>
  <c r="L2331"/>
  <c r="M2331" s="1"/>
  <c r="L2330"/>
  <c r="M2330" s="1"/>
  <c r="L2329"/>
  <c r="M2329" s="1"/>
  <c r="L2328"/>
  <c r="M2328" s="1"/>
  <c r="L2327"/>
  <c r="M2327" s="1"/>
  <c r="L2326"/>
  <c r="M2326" s="1"/>
  <c r="L2325"/>
  <c r="M2325" s="1"/>
  <c r="L2324"/>
  <c r="M2324" s="1"/>
  <c r="L2323"/>
  <c r="M2323" s="1"/>
  <c r="L2322"/>
  <c r="M2322" s="1"/>
  <c r="L2321"/>
  <c r="M2321" s="1"/>
  <c r="L2320"/>
  <c r="M2320" s="1"/>
  <c r="L2319"/>
  <c r="M2319" s="1"/>
  <c r="L2318"/>
  <c r="M2318" s="1"/>
  <c r="L2317"/>
  <c r="M2317" s="1"/>
  <c r="L2316"/>
  <c r="M2316" s="1"/>
  <c r="L2315"/>
  <c r="M2315" s="1"/>
  <c r="L2314"/>
  <c r="M2314" s="1"/>
  <c r="L2313"/>
  <c r="M2313" s="1"/>
  <c r="L2312"/>
  <c r="M2312" s="1"/>
  <c r="L2311"/>
  <c r="M2311" s="1"/>
  <c r="L2310"/>
  <c r="M2310" s="1"/>
  <c r="L2309"/>
  <c r="M2309" s="1"/>
  <c r="L2308"/>
  <c r="M2308" s="1"/>
  <c r="L2307"/>
  <c r="M2307" s="1"/>
  <c r="L2306"/>
  <c r="M2306" s="1"/>
  <c r="L2305"/>
  <c r="M2305" s="1"/>
  <c r="L2304"/>
  <c r="M2304" s="1"/>
  <c r="L2303"/>
  <c r="M2303" s="1"/>
  <c r="L2302"/>
  <c r="M2302" s="1"/>
  <c r="L2301"/>
  <c r="M2301" s="1"/>
  <c r="L2300"/>
  <c r="M2300" s="1"/>
  <c r="L2299"/>
  <c r="M2299" s="1"/>
  <c r="L2298"/>
  <c r="M2298" s="1"/>
  <c r="L2297"/>
  <c r="M2297" s="1"/>
  <c r="L2296"/>
  <c r="M2296" s="1"/>
  <c r="L2295"/>
  <c r="M2295" s="1"/>
  <c r="L2294"/>
  <c r="M2294" s="1"/>
  <c r="L2293"/>
  <c r="M2293" s="1"/>
  <c r="L2292"/>
  <c r="M2292" s="1"/>
  <c r="L2291"/>
  <c r="M2291" s="1"/>
  <c r="L2290"/>
  <c r="M2290" s="1"/>
  <c r="L2289"/>
  <c r="M2289" s="1"/>
  <c r="L2288"/>
  <c r="M2288" s="1"/>
  <c r="L2287"/>
  <c r="M2287" s="1"/>
  <c r="L2286"/>
  <c r="M2286" s="1"/>
  <c r="L2285"/>
  <c r="M2285" s="1"/>
  <c r="L2284"/>
  <c r="M2284" s="1"/>
  <c r="L2283"/>
  <c r="M2283" s="1"/>
  <c r="L2282"/>
  <c r="M2282" s="1"/>
  <c r="L2281"/>
  <c r="M2281" s="1"/>
  <c r="L2280"/>
  <c r="M2280" s="1"/>
  <c r="L2279"/>
  <c r="M2279" s="1"/>
  <c r="L2278"/>
  <c r="M2278" s="1"/>
  <c r="L2277"/>
  <c r="M2277" s="1"/>
  <c r="L2276"/>
  <c r="M2276" s="1"/>
  <c r="L2275"/>
  <c r="M2275" s="1"/>
  <c r="L2274"/>
  <c r="M2274" s="1"/>
  <c r="L2273"/>
  <c r="M2273" s="1"/>
  <c r="L2272"/>
  <c r="M2272" s="1"/>
  <c r="L2271"/>
  <c r="M2271" s="1"/>
  <c r="L2270"/>
  <c r="M2270" s="1"/>
  <c r="L2269"/>
  <c r="M2269" s="1"/>
  <c r="L2268"/>
  <c r="M2268" s="1"/>
  <c r="L2267"/>
  <c r="M2267" s="1"/>
  <c r="L2266"/>
  <c r="M2266" s="1"/>
  <c r="L2265"/>
  <c r="M2265" s="1"/>
  <c r="L2264"/>
  <c r="M2264" s="1"/>
  <c r="L2263"/>
  <c r="M2263" s="1"/>
  <c r="L2262"/>
  <c r="M2262" s="1"/>
  <c r="L2261"/>
  <c r="M2261" s="1"/>
  <c r="L2260"/>
  <c r="M2260" s="1"/>
  <c r="L2259"/>
  <c r="M2259" s="1"/>
  <c r="L2258"/>
  <c r="M2258" s="1"/>
  <c r="L2257"/>
  <c r="M2257" s="1"/>
  <c r="L2256"/>
  <c r="M2256" s="1"/>
  <c r="L2255"/>
  <c r="M2255" s="1"/>
  <c r="L2254"/>
  <c r="M2254" s="1"/>
  <c r="L2253"/>
  <c r="M2253" s="1"/>
  <c r="L2252"/>
  <c r="M2252" s="1"/>
  <c r="L2251"/>
  <c r="M2251" s="1"/>
  <c r="L2250"/>
  <c r="M2250" s="1"/>
  <c r="L2249"/>
  <c r="M2249" s="1"/>
  <c r="L2248"/>
  <c r="M2248" s="1"/>
  <c r="L2247"/>
  <c r="M2247" s="1"/>
  <c r="L2246"/>
  <c r="M2246" s="1"/>
  <c r="L2245"/>
  <c r="M2245" s="1"/>
  <c r="L2244"/>
  <c r="M2244" s="1"/>
  <c r="L2243"/>
  <c r="M2243" s="1"/>
  <c r="L2242"/>
  <c r="M2242" s="1"/>
  <c r="L2241"/>
  <c r="M2241" s="1"/>
  <c r="L2240"/>
  <c r="M2240" s="1"/>
  <c r="L2239"/>
  <c r="M2239" s="1"/>
  <c r="L2238"/>
  <c r="M2238" s="1"/>
  <c r="L2237"/>
  <c r="M2237" s="1"/>
  <c r="L2236"/>
  <c r="M2236" s="1"/>
  <c r="L2235"/>
  <c r="M2235" s="1"/>
  <c r="L2234"/>
  <c r="M2234" s="1"/>
  <c r="L2233"/>
  <c r="M2233" s="1"/>
  <c r="L2232"/>
  <c r="M2232" s="1"/>
  <c r="L2231"/>
  <c r="M2231" s="1"/>
  <c r="L2230"/>
  <c r="M2230" s="1"/>
  <c r="L2229"/>
  <c r="M2229" s="1"/>
  <c r="L2228"/>
  <c r="M2228" s="1"/>
  <c r="L2227"/>
  <c r="M2227" s="1"/>
  <c r="L2226"/>
  <c r="M2226" s="1"/>
  <c r="L2225"/>
  <c r="M2225" s="1"/>
  <c r="L2224"/>
  <c r="M2224" s="1"/>
  <c r="L2223"/>
  <c r="M2223" s="1"/>
  <c r="L2222"/>
  <c r="M2222" s="1"/>
  <c r="L2221"/>
  <c r="M2221" s="1"/>
  <c r="L2220"/>
  <c r="M2220" s="1"/>
  <c r="L2219"/>
  <c r="M2219" s="1"/>
  <c r="L2218"/>
  <c r="M2218" s="1"/>
  <c r="L2217"/>
  <c r="M2217" s="1"/>
  <c r="L2216"/>
  <c r="M2216" s="1"/>
  <c r="L2215"/>
  <c r="M2215" s="1"/>
  <c r="L2214"/>
  <c r="M2214" s="1"/>
  <c r="L2213"/>
  <c r="M2213" s="1"/>
  <c r="L2212"/>
  <c r="M2212" s="1"/>
  <c r="L2211"/>
  <c r="M2211" s="1"/>
  <c r="L2210"/>
  <c r="M2210" s="1"/>
  <c r="L2209"/>
  <c r="M2209" s="1"/>
  <c r="L2208"/>
  <c r="M2208" s="1"/>
  <c r="L2207"/>
  <c r="M2207" s="1"/>
  <c r="L2206"/>
  <c r="M2206" s="1"/>
  <c r="L2205"/>
  <c r="M2205" s="1"/>
  <c r="L2204"/>
  <c r="M2204" s="1"/>
  <c r="L2203"/>
  <c r="M2203" s="1"/>
  <c r="L2202"/>
  <c r="M2202" s="1"/>
  <c r="L2201"/>
  <c r="M2201" s="1"/>
  <c r="L2200"/>
  <c r="M2200" s="1"/>
  <c r="L2199"/>
  <c r="M2199" s="1"/>
  <c r="L2198"/>
  <c r="M2198" s="1"/>
  <c r="L2197"/>
  <c r="M2197" s="1"/>
  <c r="L2196"/>
  <c r="M2196" s="1"/>
  <c r="L2195"/>
  <c r="M2195" s="1"/>
  <c r="L2194"/>
  <c r="M2194" s="1"/>
  <c r="L2193"/>
  <c r="M2193" s="1"/>
  <c r="L2192"/>
  <c r="M2192" s="1"/>
  <c r="L2191"/>
  <c r="M2191" s="1"/>
  <c r="L2190"/>
  <c r="M2190" s="1"/>
  <c r="L2189"/>
  <c r="M2189" s="1"/>
  <c r="L2188"/>
  <c r="M2188" s="1"/>
  <c r="L2187"/>
  <c r="M2187" s="1"/>
  <c r="L2186"/>
  <c r="M2186" s="1"/>
  <c r="L2185"/>
  <c r="M2185" s="1"/>
  <c r="L2184"/>
  <c r="M2184" s="1"/>
  <c r="L2183"/>
  <c r="M2183" s="1"/>
  <c r="L2182"/>
  <c r="M2182" s="1"/>
  <c r="L2181"/>
  <c r="M2181" s="1"/>
  <c r="L2180"/>
  <c r="M2180" s="1"/>
  <c r="L2179"/>
  <c r="M2179" s="1"/>
  <c r="L2178"/>
  <c r="M2178" s="1"/>
  <c r="L2177"/>
  <c r="M2177" s="1"/>
  <c r="L2176"/>
  <c r="M2176" s="1"/>
  <c r="L2175"/>
  <c r="M2175" s="1"/>
  <c r="L2174"/>
  <c r="M2174" s="1"/>
  <c r="L2173"/>
  <c r="M2173" s="1"/>
  <c r="L2172"/>
  <c r="M2172" s="1"/>
  <c r="L2171"/>
  <c r="M2171" s="1"/>
  <c r="L2170"/>
  <c r="M2170" s="1"/>
  <c r="L2169"/>
  <c r="M2169" s="1"/>
  <c r="L2168"/>
  <c r="M2168" s="1"/>
  <c r="L2167"/>
  <c r="M2167" s="1"/>
  <c r="L2166"/>
  <c r="M2166" s="1"/>
  <c r="L2165"/>
  <c r="M2165" s="1"/>
  <c r="L2164"/>
  <c r="M2164" s="1"/>
  <c r="L2163"/>
  <c r="M2163" s="1"/>
  <c r="L2162"/>
  <c r="M2162" s="1"/>
  <c r="L2161"/>
  <c r="M2161" s="1"/>
  <c r="L2160"/>
  <c r="M2160" s="1"/>
  <c r="L2159"/>
  <c r="M2159" s="1"/>
  <c r="L2158"/>
  <c r="M2158" s="1"/>
  <c r="L2157"/>
  <c r="M2157" s="1"/>
  <c r="L2156"/>
  <c r="M2156" s="1"/>
  <c r="L2155"/>
  <c r="M2155" s="1"/>
  <c r="L2154"/>
  <c r="M2154" s="1"/>
  <c r="L2153"/>
  <c r="M2153" s="1"/>
  <c r="L2152"/>
  <c r="M2152" s="1"/>
  <c r="L2151"/>
  <c r="M2151" s="1"/>
  <c r="L2150"/>
  <c r="M2150" s="1"/>
  <c r="L2149"/>
  <c r="M2149" s="1"/>
  <c r="L2148"/>
  <c r="M2148" s="1"/>
  <c r="L2147"/>
  <c r="M2147" s="1"/>
  <c r="L2146"/>
  <c r="M2146" s="1"/>
  <c r="L2145"/>
  <c r="M2145" s="1"/>
  <c r="L2144"/>
  <c r="M2144" s="1"/>
  <c r="L2143"/>
  <c r="M2143" s="1"/>
  <c r="L2142"/>
  <c r="M2142" s="1"/>
  <c r="L2141"/>
  <c r="M2141" s="1"/>
  <c r="L2140"/>
  <c r="M2140" s="1"/>
  <c r="L2139"/>
  <c r="M2139" s="1"/>
  <c r="L2138"/>
  <c r="M2138" s="1"/>
  <c r="L2137"/>
  <c r="M2137" s="1"/>
  <c r="L2136"/>
  <c r="M2136" s="1"/>
  <c r="L2135"/>
  <c r="M2135" s="1"/>
  <c r="L2134"/>
  <c r="M2134" s="1"/>
  <c r="L2133"/>
  <c r="M2133" s="1"/>
  <c r="L2132"/>
  <c r="M2132" s="1"/>
  <c r="L2131"/>
  <c r="M2131" s="1"/>
  <c r="L2130"/>
  <c r="M2130" s="1"/>
  <c r="L2129"/>
  <c r="M2129" s="1"/>
  <c r="L2128"/>
  <c r="M2128" s="1"/>
  <c r="L2127"/>
  <c r="M2127" s="1"/>
  <c r="L2126"/>
  <c r="M2126" s="1"/>
  <c r="L2125"/>
  <c r="M2125" s="1"/>
  <c r="L2124"/>
  <c r="M2124" s="1"/>
  <c r="L2123"/>
  <c r="M2123" s="1"/>
  <c r="L2122"/>
  <c r="M2122" s="1"/>
  <c r="L2121"/>
  <c r="M2121" s="1"/>
  <c r="L2120"/>
  <c r="M2120" s="1"/>
  <c r="L2119"/>
  <c r="M2119" s="1"/>
  <c r="L2118"/>
  <c r="M2118" s="1"/>
  <c r="L2117"/>
  <c r="M2117" s="1"/>
  <c r="L2116"/>
  <c r="M2116" s="1"/>
  <c r="L2115"/>
  <c r="M2115" s="1"/>
  <c r="L2114"/>
  <c r="M2114" s="1"/>
  <c r="L2113"/>
  <c r="M2113" s="1"/>
  <c r="L2112"/>
  <c r="M2112" s="1"/>
  <c r="L2111"/>
  <c r="M2111" s="1"/>
  <c r="L2110"/>
  <c r="M2110" s="1"/>
  <c r="L2109"/>
  <c r="M2109" s="1"/>
  <c r="L2108"/>
  <c r="M2108" s="1"/>
  <c r="L2107"/>
  <c r="M2107" s="1"/>
  <c r="L2106"/>
  <c r="M2106" s="1"/>
  <c r="L2105"/>
  <c r="M2105" s="1"/>
  <c r="L2104"/>
  <c r="M2104" s="1"/>
  <c r="L2103"/>
  <c r="M2103" s="1"/>
  <c r="L2102"/>
  <c r="M2102" s="1"/>
  <c r="L2101"/>
  <c r="M2101" s="1"/>
  <c r="L2100"/>
  <c r="M2100" s="1"/>
  <c r="L2099"/>
  <c r="M2099" s="1"/>
  <c r="L2098"/>
  <c r="M2098" s="1"/>
  <c r="L2097"/>
  <c r="M2097" s="1"/>
  <c r="L2096"/>
  <c r="M2096" s="1"/>
  <c r="L2095"/>
  <c r="M2095" s="1"/>
  <c r="L2094"/>
  <c r="M2094" s="1"/>
  <c r="L2093"/>
  <c r="M2093" s="1"/>
  <c r="L2092"/>
  <c r="M2092" s="1"/>
  <c r="L2091"/>
  <c r="M2091" s="1"/>
  <c r="L2090"/>
  <c r="M2090" s="1"/>
  <c r="L2089"/>
  <c r="M2089" s="1"/>
  <c r="L2088"/>
  <c r="M2088" s="1"/>
  <c r="L2087"/>
  <c r="M2087" s="1"/>
  <c r="L2086"/>
  <c r="M2086" s="1"/>
  <c r="L2085"/>
  <c r="M2085" s="1"/>
  <c r="L2084"/>
  <c r="M2084" s="1"/>
  <c r="L2083"/>
  <c r="M2083" s="1"/>
  <c r="L2082"/>
  <c r="M2082" s="1"/>
  <c r="L2081"/>
  <c r="M2081" s="1"/>
  <c r="L2080"/>
  <c r="M2080" s="1"/>
  <c r="L2079"/>
  <c r="M2079" s="1"/>
  <c r="L2078"/>
  <c r="M2078" s="1"/>
  <c r="L2077"/>
  <c r="M2077" s="1"/>
  <c r="L2076"/>
  <c r="M2076" s="1"/>
  <c r="L2075"/>
  <c r="M2075" s="1"/>
  <c r="L2074"/>
  <c r="M2074" s="1"/>
  <c r="L2073"/>
  <c r="M2073" s="1"/>
  <c r="L2072"/>
  <c r="M2072" s="1"/>
  <c r="L2071"/>
  <c r="M2071" s="1"/>
  <c r="L2070"/>
  <c r="M2070" s="1"/>
  <c r="L2069"/>
  <c r="M2069" s="1"/>
  <c r="L2068"/>
  <c r="M2068" s="1"/>
  <c r="L2067"/>
  <c r="M2067" s="1"/>
  <c r="L2066"/>
  <c r="M2066" s="1"/>
  <c r="L2065"/>
  <c r="M2065" s="1"/>
  <c r="L2064"/>
  <c r="M2064" s="1"/>
  <c r="L2063"/>
  <c r="M2063" s="1"/>
  <c r="L2062"/>
  <c r="M2062" s="1"/>
  <c r="L2061"/>
  <c r="M2061" s="1"/>
  <c r="L2060"/>
  <c r="M2060" s="1"/>
  <c r="L2059"/>
  <c r="M2059" s="1"/>
  <c r="L2058"/>
  <c r="M2058" s="1"/>
  <c r="L2057"/>
  <c r="M2057" s="1"/>
  <c r="L2056"/>
  <c r="M2056" s="1"/>
  <c r="L2055"/>
  <c r="M2055" s="1"/>
  <c r="L2054"/>
  <c r="M2054" s="1"/>
  <c r="L2053"/>
  <c r="M2053" s="1"/>
  <c r="L2052"/>
  <c r="M2052" s="1"/>
  <c r="L2051"/>
  <c r="M2051" s="1"/>
  <c r="L2050"/>
  <c r="M2050" s="1"/>
  <c r="L2049"/>
  <c r="M2049" s="1"/>
  <c r="L2048"/>
  <c r="M2048" s="1"/>
  <c r="L2047"/>
  <c r="M2047" s="1"/>
  <c r="L2046"/>
  <c r="M2046" s="1"/>
  <c r="L2045"/>
  <c r="M2045" s="1"/>
  <c r="L2044"/>
  <c r="M2044" s="1"/>
  <c r="L2043"/>
  <c r="M2043" s="1"/>
  <c r="L2042"/>
  <c r="M2042" s="1"/>
  <c r="L2041"/>
  <c r="M2041" s="1"/>
  <c r="L2040"/>
  <c r="M2040" s="1"/>
  <c r="L2039"/>
  <c r="M2039" s="1"/>
  <c r="L2038"/>
  <c r="M2038" s="1"/>
  <c r="L2037"/>
  <c r="M2037" s="1"/>
  <c r="L2036"/>
  <c r="M2036" s="1"/>
  <c r="L2035"/>
  <c r="M2035" s="1"/>
  <c r="L2034"/>
  <c r="M2034" s="1"/>
  <c r="L2033"/>
  <c r="M2033" s="1"/>
  <c r="L2032"/>
  <c r="M2032" s="1"/>
  <c r="L2031"/>
  <c r="M2031" s="1"/>
  <c r="L2030"/>
  <c r="M2030" s="1"/>
  <c r="L2029"/>
  <c r="M2029" s="1"/>
  <c r="L2028"/>
  <c r="M2028" s="1"/>
  <c r="L2027"/>
  <c r="M2027" s="1"/>
  <c r="L2026"/>
  <c r="M2026" s="1"/>
  <c r="L2025"/>
  <c r="M2025" s="1"/>
  <c r="L2024"/>
  <c r="M2024" s="1"/>
  <c r="L2023"/>
  <c r="M2023" s="1"/>
  <c r="L2022"/>
  <c r="M2022" s="1"/>
  <c r="L2021"/>
  <c r="M2021" s="1"/>
  <c r="L2020"/>
  <c r="M2020" s="1"/>
  <c r="L2019"/>
  <c r="M2019" s="1"/>
  <c r="L2018"/>
  <c r="M2018" s="1"/>
  <c r="L2017"/>
  <c r="M2017" s="1"/>
  <c r="L2016"/>
  <c r="M2016" s="1"/>
  <c r="L2015"/>
  <c r="M2015" s="1"/>
  <c r="L2014"/>
  <c r="M2014" s="1"/>
  <c r="L2013"/>
  <c r="M2013" s="1"/>
  <c r="L2012"/>
  <c r="M2012" s="1"/>
  <c r="L2011"/>
  <c r="M2011" s="1"/>
  <c r="L2010"/>
  <c r="M2010" s="1"/>
  <c r="L2009"/>
  <c r="M2009" s="1"/>
  <c r="L2008"/>
  <c r="M2008" s="1"/>
  <c r="L2007"/>
  <c r="M2007" s="1"/>
  <c r="L2006"/>
  <c r="M2006" s="1"/>
  <c r="L2005"/>
  <c r="M2005" s="1"/>
  <c r="L2004"/>
  <c r="M2004" s="1"/>
  <c r="L2003"/>
  <c r="M2003" s="1"/>
  <c r="L2002"/>
  <c r="M2002" s="1"/>
  <c r="L2001"/>
  <c r="M2001" s="1"/>
  <c r="L2000"/>
  <c r="M2000" s="1"/>
  <c r="L1999"/>
  <c r="M1999" s="1"/>
  <c r="L1998"/>
  <c r="M1998" s="1"/>
  <c r="L1997"/>
  <c r="M1997" s="1"/>
  <c r="L1996"/>
  <c r="M1996" s="1"/>
  <c r="L1995"/>
  <c r="M1995" s="1"/>
  <c r="L1994"/>
  <c r="M1994" s="1"/>
  <c r="L1993"/>
  <c r="M1993" s="1"/>
  <c r="L1992"/>
  <c r="M1992" s="1"/>
  <c r="L1991"/>
  <c r="M1991" s="1"/>
  <c r="L1990"/>
  <c r="M1990" s="1"/>
  <c r="L1989"/>
  <c r="M1989" s="1"/>
  <c r="L1988"/>
  <c r="M1988" s="1"/>
  <c r="L1987"/>
  <c r="M1987" s="1"/>
  <c r="L1986"/>
  <c r="M1986" s="1"/>
  <c r="L1985"/>
  <c r="M1985" s="1"/>
  <c r="L1984"/>
  <c r="M1984" s="1"/>
  <c r="L1983"/>
  <c r="M1983" s="1"/>
  <c r="L1982"/>
  <c r="M1982" s="1"/>
  <c r="L1981"/>
  <c r="M1981" s="1"/>
  <c r="L1980"/>
  <c r="M1980" s="1"/>
  <c r="L1979"/>
  <c r="M1979" s="1"/>
  <c r="L1978"/>
  <c r="M1978" s="1"/>
  <c r="L1977"/>
  <c r="M1977" s="1"/>
  <c r="L1976"/>
  <c r="M1976" s="1"/>
  <c r="L1975"/>
  <c r="M1975" s="1"/>
  <c r="L1974"/>
  <c r="M1974" s="1"/>
  <c r="L1973"/>
  <c r="M1973" s="1"/>
  <c r="L1972"/>
  <c r="M1972" s="1"/>
  <c r="L1971"/>
  <c r="M1971" s="1"/>
  <c r="L1970"/>
  <c r="M1970" s="1"/>
  <c r="L1969"/>
  <c r="M1969" s="1"/>
  <c r="L1968"/>
  <c r="M1968" s="1"/>
  <c r="L1967"/>
  <c r="M1967" s="1"/>
  <c r="L1966"/>
  <c r="M1966" s="1"/>
  <c r="L1965"/>
  <c r="M1965" s="1"/>
  <c r="L1964"/>
  <c r="M1964" s="1"/>
  <c r="L1963"/>
  <c r="M1963" s="1"/>
  <c r="L1962"/>
  <c r="M1962" s="1"/>
  <c r="L1961"/>
  <c r="M1961" s="1"/>
  <c r="L1960"/>
  <c r="M1960" s="1"/>
  <c r="L1959"/>
  <c r="M1959" s="1"/>
  <c r="L1958"/>
  <c r="M1958" s="1"/>
  <c r="L1957"/>
  <c r="M1957" s="1"/>
  <c r="L1956"/>
  <c r="M1956" s="1"/>
  <c r="L1955"/>
  <c r="M1955" s="1"/>
  <c r="L1954"/>
  <c r="M1954" s="1"/>
  <c r="L1953"/>
  <c r="M1953" s="1"/>
  <c r="L1952"/>
  <c r="M1952" s="1"/>
  <c r="L1951"/>
  <c r="M1951" s="1"/>
  <c r="L1950"/>
  <c r="M1950" s="1"/>
  <c r="L1949"/>
  <c r="M1949" s="1"/>
  <c r="L1948"/>
  <c r="M1948" s="1"/>
  <c r="L1947"/>
  <c r="M1947" s="1"/>
  <c r="L1946"/>
  <c r="M1946" s="1"/>
  <c r="L1945"/>
  <c r="M1945" s="1"/>
  <c r="L1944"/>
  <c r="M1944" s="1"/>
  <c r="L1943"/>
  <c r="M1943" s="1"/>
  <c r="L1942"/>
  <c r="M1942" s="1"/>
  <c r="L1941"/>
  <c r="M1941" s="1"/>
  <c r="L1940"/>
  <c r="M1940" s="1"/>
  <c r="L1939"/>
  <c r="M1939" s="1"/>
  <c r="L1938"/>
  <c r="M1938" s="1"/>
  <c r="L1937"/>
  <c r="M1937" s="1"/>
  <c r="L1936"/>
  <c r="M1936" s="1"/>
  <c r="L1935"/>
  <c r="M1935" s="1"/>
  <c r="L1934"/>
  <c r="M1934" s="1"/>
  <c r="L1933"/>
  <c r="M1933" s="1"/>
  <c r="L1932"/>
  <c r="M1932" s="1"/>
  <c r="L1931"/>
  <c r="M1931" s="1"/>
  <c r="L1930"/>
  <c r="M1930" s="1"/>
  <c r="L1929"/>
  <c r="M1929" s="1"/>
  <c r="L1928"/>
  <c r="M1928" s="1"/>
  <c r="L1927"/>
  <c r="M1927" s="1"/>
  <c r="L1926"/>
  <c r="M1926" s="1"/>
  <c r="L1925"/>
  <c r="M1925" s="1"/>
  <c r="L1924"/>
  <c r="M1924" s="1"/>
  <c r="L1923"/>
  <c r="M1923" s="1"/>
  <c r="L1922"/>
  <c r="M1922" s="1"/>
  <c r="L1921"/>
  <c r="M1921" s="1"/>
  <c r="L1920"/>
  <c r="M1920" s="1"/>
  <c r="L1919"/>
  <c r="M1919" s="1"/>
  <c r="L1918"/>
  <c r="M1918" s="1"/>
  <c r="L1917"/>
  <c r="M1917" s="1"/>
  <c r="L1916"/>
  <c r="M1916" s="1"/>
  <c r="L1915"/>
  <c r="M1915" s="1"/>
  <c r="L1914"/>
  <c r="M1914" s="1"/>
  <c r="L1913"/>
  <c r="M1913" s="1"/>
  <c r="L1912"/>
  <c r="M1912" s="1"/>
  <c r="L1911"/>
  <c r="M1911" s="1"/>
  <c r="L1910"/>
  <c r="M1910" s="1"/>
  <c r="L1909"/>
  <c r="M1909" s="1"/>
  <c r="L1908"/>
  <c r="M1908" s="1"/>
  <c r="L1907"/>
  <c r="M1907" s="1"/>
  <c r="L1906"/>
  <c r="M1906" s="1"/>
  <c r="L1905"/>
  <c r="M1905" s="1"/>
  <c r="L1904"/>
  <c r="M1904" s="1"/>
  <c r="L1903"/>
  <c r="M1903" s="1"/>
  <c r="L1902"/>
  <c r="M1902" s="1"/>
  <c r="L1901"/>
  <c r="M1901" s="1"/>
  <c r="L1900"/>
  <c r="M1900" s="1"/>
  <c r="L1899"/>
  <c r="M1899" s="1"/>
  <c r="L1898"/>
  <c r="M1898" s="1"/>
  <c r="L1897"/>
  <c r="M1897" s="1"/>
  <c r="L1896"/>
  <c r="M1896" s="1"/>
  <c r="L1895"/>
  <c r="M1895" s="1"/>
  <c r="L1894"/>
  <c r="M1894" s="1"/>
  <c r="L1893"/>
  <c r="M1893" s="1"/>
  <c r="L1892"/>
  <c r="M1892" s="1"/>
  <c r="L1891"/>
  <c r="M1891" s="1"/>
  <c r="L1890"/>
  <c r="M1890" s="1"/>
  <c r="L1889"/>
  <c r="M1889" s="1"/>
  <c r="L1888"/>
  <c r="M1888" s="1"/>
  <c r="L1887"/>
  <c r="M1887" s="1"/>
  <c r="L1886"/>
  <c r="M1886" s="1"/>
  <c r="L1885"/>
  <c r="M1885" s="1"/>
  <c r="L1884"/>
  <c r="M1884" s="1"/>
  <c r="L1883"/>
  <c r="M1883" s="1"/>
  <c r="L1882"/>
  <c r="M1882" s="1"/>
  <c r="L1881"/>
  <c r="M1881" s="1"/>
  <c r="L1880"/>
  <c r="M1880" s="1"/>
  <c r="L1879"/>
  <c r="M1879" s="1"/>
  <c r="L1878"/>
  <c r="M1878" s="1"/>
  <c r="L1877"/>
  <c r="M1877" s="1"/>
  <c r="L1876"/>
  <c r="M1876" s="1"/>
  <c r="L1875"/>
  <c r="M1875" s="1"/>
  <c r="L1874"/>
  <c r="M1874" s="1"/>
  <c r="L1873"/>
  <c r="M1873" s="1"/>
  <c r="L1872"/>
  <c r="M1872" s="1"/>
  <c r="L1871"/>
  <c r="M1871" s="1"/>
  <c r="L1870"/>
  <c r="M1870" s="1"/>
  <c r="L1869"/>
  <c r="M1869" s="1"/>
  <c r="L1868"/>
  <c r="M1868" s="1"/>
  <c r="L1867"/>
  <c r="M1867" s="1"/>
  <c r="L1866"/>
  <c r="M1866" s="1"/>
  <c r="L1865"/>
  <c r="M1865" s="1"/>
  <c r="L1864"/>
  <c r="M1864" s="1"/>
  <c r="L1863"/>
  <c r="M1863" s="1"/>
  <c r="L1862"/>
  <c r="M1862" s="1"/>
  <c r="L1861"/>
  <c r="M1861" s="1"/>
  <c r="L1860"/>
  <c r="M1860" s="1"/>
  <c r="L1859"/>
  <c r="M1859" s="1"/>
  <c r="L1858"/>
  <c r="M1858" s="1"/>
  <c r="L1857"/>
  <c r="M1857" s="1"/>
  <c r="L1856"/>
  <c r="M1856" s="1"/>
  <c r="L1855"/>
  <c r="M1855" s="1"/>
  <c r="L1854"/>
  <c r="M1854" s="1"/>
  <c r="L1853"/>
  <c r="M1853" s="1"/>
  <c r="L1852"/>
  <c r="M1852" s="1"/>
  <c r="L1851"/>
  <c r="M1851" s="1"/>
  <c r="L1850"/>
  <c r="M1850" s="1"/>
  <c r="L1849"/>
  <c r="M1849" s="1"/>
  <c r="L1848"/>
  <c r="M1848" s="1"/>
  <c r="L1847"/>
  <c r="M1847" s="1"/>
  <c r="L1846"/>
  <c r="M1846" s="1"/>
  <c r="L1845"/>
  <c r="M1845" s="1"/>
  <c r="L1844"/>
  <c r="M1844" s="1"/>
  <c r="L1843"/>
  <c r="M1843" s="1"/>
  <c r="L1842"/>
  <c r="M1842" s="1"/>
  <c r="L1841"/>
  <c r="M1841" s="1"/>
  <c r="L1840"/>
  <c r="M1840" s="1"/>
  <c r="L1839"/>
  <c r="M1839" s="1"/>
  <c r="L1838"/>
  <c r="M1838" s="1"/>
  <c r="L1837"/>
  <c r="M1837" s="1"/>
  <c r="L1836"/>
  <c r="M1836" s="1"/>
  <c r="L1835"/>
  <c r="M1835" s="1"/>
  <c r="L1834"/>
  <c r="M1834" s="1"/>
  <c r="L1833"/>
  <c r="M1833" s="1"/>
  <c r="L1832"/>
  <c r="M1832" s="1"/>
  <c r="L1831"/>
  <c r="M1831" s="1"/>
  <c r="L1830"/>
  <c r="M1830" s="1"/>
  <c r="L1829"/>
  <c r="M1829" s="1"/>
  <c r="L1828"/>
  <c r="M1828" s="1"/>
  <c r="L1827"/>
  <c r="M1827" s="1"/>
  <c r="L1826"/>
  <c r="M1826" s="1"/>
  <c r="L1825"/>
  <c r="M1825" s="1"/>
  <c r="L1824"/>
  <c r="M1824" s="1"/>
  <c r="L1823"/>
  <c r="M1823" s="1"/>
  <c r="L1822"/>
  <c r="M1822" s="1"/>
  <c r="L1821"/>
  <c r="M1821" s="1"/>
  <c r="L1820"/>
  <c r="M1820" s="1"/>
  <c r="L1819"/>
  <c r="M1819" s="1"/>
  <c r="L1818"/>
  <c r="M1818" s="1"/>
  <c r="L1817"/>
  <c r="M1817" s="1"/>
  <c r="L1816"/>
  <c r="M1816" s="1"/>
  <c r="L1815"/>
  <c r="M1815" s="1"/>
  <c r="L1814"/>
  <c r="M1814" s="1"/>
  <c r="L1813"/>
  <c r="M1813" s="1"/>
  <c r="L1812"/>
  <c r="M1812" s="1"/>
  <c r="L1811"/>
  <c r="M1811" s="1"/>
  <c r="L1810"/>
  <c r="M1810" s="1"/>
  <c r="L1809"/>
  <c r="M1809" s="1"/>
  <c r="L1808"/>
  <c r="M1808" s="1"/>
  <c r="L1807"/>
  <c r="M1807" s="1"/>
  <c r="L1806"/>
  <c r="M1806" s="1"/>
  <c r="L1805"/>
  <c r="M1805" s="1"/>
  <c r="L1804"/>
  <c r="M1804" s="1"/>
  <c r="L1803"/>
  <c r="M1803" s="1"/>
  <c r="L1802"/>
  <c r="M1802" s="1"/>
  <c r="L1801"/>
  <c r="M1801" s="1"/>
  <c r="L1800"/>
  <c r="M1800" s="1"/>
  <c r="L1799"/>
  <c r="M1799" s="1"/>
  <c r="L1798"/>
  <c r="M1798" s="1"/>
  <c r="L1797"/>
  <c r="M1797" s="1"/>
  <c r="L1796"/>
  <c r="M1796" s="1"/>
  <c r="L1795"/>
  <c r="M1795" s="1"/>
  <c r="L1794"/>
  <c r="M1794" s="1"/>
  <c r="L1793"/>
  <c r="M1793" s="1"/>
  <c r="L1792"/>
  <c r="M1792" s="1"/>
  <c r="L1791"/>
  <c r="M1791" s="1"/>
  <c r="L1790"/>
  <c r="M1790" s="1"/>
  <c r="L1789"/>
  <c r="M1789" s="1"/>
  <c r="L1788"/>
  <c r="M1788" s="1"/>
  <c r="L1787"/>
  <c r="M1787" s="1"/>
  <c r="L1786"/>
  <c r="M1786" s="1"/>
  <c r="L1785"/>
  <c r="M1785" s="1"/>
  <c r="L1784"/>
  <c r="M1784" s="1"/>
  <c r="L1783"/>
  <c r="M1783" s="1"/>
  <c r="L1782"/>
  <c r="M1782" s="1"/>
  <c r="L1781"/>
  <c r="M1781" s="1"/>
  <c r="L1780"/>
  <c r="M1780" s="1"/>
  <c r="L1779"/>
  <c r="M1779" s="1"/>
  <c r="L1778"/>
  <c r="M1778" s="1"/>
  <c r="L1777"/>
  <c r="M1777" s="1"/>
  <c r="L1776"/>
  <c r="M1776" s="1"/>
  <c r="L1775"/>
  <c r="M1775" s="1"/>
  <c r="L1774"/>
  <c r="M1774" s="1"/>
  <c r="L1773"/>
  <c r="M1773" s="1"/>
  <c r="L1772"/>
  <c r="M1772" s="1"/>
  <c r="L1771"/>
  <c r="M1771" s="1"/>
  <c r="L1770"/>
  <c r="M1770" s="1"/>
  <c r="L1769"/>
  <c r="M1769" s="1"/>
  <c r="L1768"/>
  <c r="M1768" s="1"/>
  <c r="L1767"/>
  <c r="M1767" s="1"/>
  <c r="L1766"/>
  <c r="M1766" s="1"/>
  <c r="L1765"/>
  <c r="M1765" s="1"/>
  <c r="L1764"/>
  <c r="M1764" s="1"/>
  <c r="L1763"/>
  <c r="M1763" s="1"/>
  <c r="L1762"/>
  <c r="M1762" s="1"/>
  <c r="L1761"/>
  <c r="M1761" s="1"/>
  <c r="L1760"/>
  <c r="M1760" s="1"/>
  <c r="L1759"/>
  <c r="M1759" s="1"/>
  <c r="L1758"/>
  <c r="M1758" s="1"/>
  <c r="L1757"/>
  <c r="M1757" s="1"/>
  <c r="L1756"/>
  <c r="M1756" s="1"/>
  <c r="L1755"/>
  <c r="M1755" s="1"/>
  <c r="L1754"/>
  <c r="M1754" s="1"/>
  <c r="L1753"/>
  <c r="M1753" s="1"/>
  <c r="L1752"/>
  <c r="M1752" s="1"/>
  <c r="L1751"/>
  <c r="M1751" s="1"/>
  <c r="L1750"/>
  <c r="M1750" s="1"/>
  <c r="L1749"/>
  <c r="M1749" s="1"/>
  <c r="L1748"/>
  <c r="M1748" s="1"/>
  <c r="L1747"/>
  <c r="M1747" s="1"/>
  <c r="L1746"/>
  <c r="M1746" s="1"/>
  <c r="L1745"/>
  <c r="M1745" s="1"/>
  <c r="L1744"/>
  <c r="M1744" s="1"/>
  <c r="L1743"/>
  <c r="M1743" s="1"/>
  <c r="L1742"/>
  <c r="M1742" s="1"/>
  <c r="L1741"/>
  <c r="M1741" s="1"/>
  <c r="L1740"/>
  <c r="M1740" s="1"/>
  <c r="L1739"/>
  <c r="M1739" s="1"/>
  <c r="L1738"/>
  <c r="M1738" s="1"/>
  <c r="L1737"/>
  <c r="M1737" s="1"/>
  <c r="L1736"/>
  <c r="M1736" s="1"/>
  <c r="L1735"/>
  <c r="M1735" s="1"/>
  <c r="L1734"/>
  <c r="M1734" s="1"/>
  <c r="L1733"/>
  <c r="M1733" s="1"/>
  <c r="L1732"/>
  <c r="M1732" s="1"/>
  <c r="L1731"/>
  <c r="M1731" s="1"/>
  <c r="L1730"/>
  <c r="M1730" s="1"/>
  <c r="L1729"/>
  <c r="M1729" s="1"/>
  <c r="L1728"/>
  <c r="M1728" s="1"/>
  <c r="L1727"/>
  <c r="M1727" s="1"/>
  <c r="L1726"/>
  <c r="M1726" s="1"/>
  <c r="L1725"/>
  <c r="M1725" s="1"/>
  <c r="L1724"/>
  <c r="M1724" s="1"/>
  <c r="L1723"/>
  <c r="M1723" s="1"/>
  <c r="L1722"/>
  <c r="M1722" s="1"/>
  <c r="L1721"/>
  <c r="M1721" s="1"/>
  <c r="L1720"/>
  <c r="M1720" s="1"/>
  <c r="L1719"/>
  <c r="M1719" s="1"/>
  <c r="L1718"/>
  <c r="M1718" s="1"/>
  <c r="L1717"/>
  <c r="M1717" s="1"/>
  <c r="L1716"/>
  <c r="M1716" s="1"/>
  <c r="L1715"/>
  <c r="M1715" s="1"/>
  <c r="L1714"/>
  <c r="M1714" s="1"/>
  <c r="L1713"/>
  <c r="M1713" s="1"/>
  <c r="L1712"/>
  <c r="M1712" s="1"/>
  <c r="L1711"/>
  <c r="M1711" s="1"/>
  <c r="L1710"/>
  <c r="M1710" s="1"/>
  <c r="L1709"/>
  <c r="M1709" s="1"/>
  <c r="L1708"/>
  <c r="M1708" s="1"/>
  <c r="L1707"/>
  <c r="M1707" s="1"/>
  <c r="L1706"/>
  <c r="M1706" s="1"/>
  <c r="L1705"/>
  <c r="M1705" s="1"/>
  <c r="L1704"/>
  <c r="M1704" s="1"/>
  <c r="L1703"/>
  <c r="M1703" s="1"/>
  <c r="L1702"/>
  <c r="M1702" s="1"/>
  <c r="L1701"/>
  <c r="M1701" s="1"/>
  <c r="L1700"/>
  <c r="M1700" s="1"/>
  <c r="L1699"/>
  <c r="M1699" s="1"/>
  <c r="L1698"/>
  <c r="M1698" s="1"/>
  <c r="L1697"/>
  <c r="M1697" s="1"/>
  <c r="L1696"/>
  <c r="M1696" s="1"/>
  <c r="L1695"/>
  <c r="M1695" s="1"/>
  <c r="L1694"/>
  <c r="M1694" s="1"/>
  <c r="L1693"/>
  <c r="M1693" s="1"/>
  <c r="L1692"/>
  <c r="M1692" s="1"/>
  <c r="L1691"/>
  <c r="M1691" s="1"/>
  <c r="L1690"/>
  <c r="M1690" s="1"/>
  <c r="L1689"/>
  <c r="M1689" s="1"/>
  <c r="L1688"/>
  <c r="M1688" s="1"/>
  <c r="L1687"/>
  <c r="M1687" s="1"/>
  <c r="L1686"/>
  <c r="M1686" s="1"/>
  <c r="L1685"/>
  <c r="M1685" s="1"/>
  <c r="L1684"/>
  <c r="M1684" s="1"/>
  <c r="L1683"/>
  <c r="M1683" s="1"/>
  <c r="L1682"/>
  <c r="M1682" s="1"/>
  <c r="L1681"/>
  <c r="M1681" s="1"/>
  <c r="L1680"/>
  <c r="M1680" s="1"/>
  <c r="L1679"/>
  <c r="M1679" s="1"/>
  <c r="L1678"/>
  <c r="M1678" s="1"/>
  <c r="L1677"/>
  <c r="M1677" s="1"/>
  <c r="L1676"/>
  <c r="M1676" s="1"/>
  <c r="L1675"/>
  <c r="M1675" s="1"/>
  <c r="L1674"/>
  <c r="M1674" s="1"/>
  <c r="L1673"/>
  <c r="M1673" s="1"/>
  <c r="L1672"/>
  <c r="M1672" s="1"/>
  <c r="L1671"/>
  <c r="M1671" s="1"/>
  <c r="L1670"/>
  <c r="M1670" s="1"/>
  <c r="L1669"/>
  <c r="M1669" s="1"/>
  <c r="L1668"/>
  <c r="M1668" s="1"/>
  <c r="L1667"/>
  <c r="M1667" s="1"/>
  <c r="L1666"/>
  <c r="M1666" s="1"/>
  <c r="L1665"/>
  <c r="M1665" s="1"/>
  <c r="L1664"/>
  <c r="M1664" s="1"/>
  <c r="L1663"/>
  <c r="M1663" s="1"/>
  <c r="L1662"/>
  <c r="M1662" s="1"/>
  <c r="L1661"/>
  <c r="M1661" s="1"/>
  <c r="L1660"/>
  <c r="M1660" s="1"/>
  <c r="L1659"/>
  <c r="M1659" s="1"/>
  <c r="L1658"/>
  <c r="M1658" s="1"/>
  <c r="L1657"/>
  <c r="M1657" s="1"/>
  <c r="L1656"/>
  <c r="M1656" s="1"/>
  <c r="L1655"/>
  <c r="M1655" s="1"/>
  <c r="L1654"/>
  <c r="M1654" s="1"/>
  <c r="L1653"/>
  <c r="M1653" s="1"/>
  <c r="L1652"/>
  <c r="M1652" s="1"/>
  <c r="L1651"/>
  <c r="M1651" s="1"/>
  <c r="L1650"/>
  <c r="M1650" s="1"/>
  <c r="L1649"/>
  <c r="M1649" s="1"/>
  <c r="L1648"/>
  <c r="M1648" s="1"/>
  <c r="L1647"/>
  <c r="M1647" s="1"/>
  <c r="L1646"/>
  <c r="M1646" s="1"/>
  <c r="L1645"/>
  <c r="M1645" s="1"/>
  <c r="L1644"/>
  <c r="M1644" s="1"/>
  <c r="L1643"/>
  <c r="M1643" s="1"/>
  <c r="L1642"/>
  <c r="M1642" s="1"/>
  <c r="L1641"/>
  <c r="M1641" s="1"/>
  <c r="L1640"/>
  <c r="M1640" s="1"/>
  <c r="L1639"/>
  <c r="M1639" s="1"/>
  <c r="L1638"/>
  <c r="M1638" s="1"/>
  <c r="L1637"/>
  <c r="M1637" s="1"/>
  <c r="L1636"/>
  <c r="M1636" s="1"/>
  <c r="L1635"/>
  <c r="M1635" s="1"/>
  <c r="L1634"/>
  <c r="M1634" s="1"/>
  <c r="L1633"/>
  <c r="M1633" s="1"/>
  <c r="L1632"/>
  <c r="M1632" s="1"/>
  <c r="L1631"/>
  <c r="M1631" s="1"/>
  <c r="L1630"/>
  <c r="M1630" s="1"/>
  <c r="L1629"/>
  <c r="M1629" s="1"/>
  <c r="L1628"/>
  <c r="M1628" s="1"/>
  <c r="L1627"/>
  <c r="M1627" s="1"/>
  <c r="L1626"/>
  <c r="M1626" s="1"/>
  <c r="L1625"/>
  <c r="M1625" s="1"/>
  <c r="L1624"/>
  <c r="M1624" s="1"/>
  <c r="L1623"/>
  <c r="M1623" s="1"/>
  <c r="L1622"/>
  <c r="M1622" s="1"/>
  <c r="L1621"/>
  <c r="M1621" s="1"/>
  <c r="L1620"/>
  <c r="M1620" s="1"/>
  <c r="L1619"/>
  <c r="M1619" s="1"/>
  <c r="L1618"/>
  <c r="M1618" s="1"/>
  <c r="L1617"/>
  <c r="M1617" s="1"/>
  <c r="L1616"/>
  <c r="M1616" s="1"/>
  <c r="L1615"/>
  <c r="M1615" s="1"/>
  <c r="L1614"/>
  <c r="M1614" s="1"/>
  <c r="L1613"/>
  <c r="M1613" s="1"/>
  <c r="L1612"/>
  <c r="M1612" s="1"/>
  <c r="L1611"/>
  <c r="M1611" s="1"/>
  <c r="L1610"/>
  <c r="M1610" s="1"/>
  <c r="L1609"/>
  <c r="M1609" s="1"/>
  <c r="L1608"/>
  <c r="M1608" s="1"/>
  <c r="L1607"/>
  <c r="M1607" s="1"/>
  <c r="L1606"/>
  <c r="M1606" s="1"/>
  <c r="L1605"/>
  <c r="M1605" s="1"/>
  <c r="L1604"/>
  <c r="M1604" s="1"/>
  <c r="L1603"/>
  <c r="M1603" s="1"/>
  <c r="L1602"/>
  <c r="M1602" s="1"/>
  <c r="L1601"/>
  <c r="M1601" s="1"/>
  <c r="L1600"/>
  <c r="M1600" s="1"/>
  <c r="L1599"/>
  <c r="M1599" s="1"/>
  <c r="L1598"/>
  <c r="M1598" s="1"/>
  <c r="L1597"/>
  <c r="M1597" s="1"/>
  <c r="L1596"/>
  <c r="M1596" s="1"/>
  <c r="L1595"/>
  <c r="M1595" s="1"/>
  <c r="L1594"/>
  <c r="M1594" s="1"/>
  <c r="L1593"/>
  <c r="M1593" s="1"/>
  <c r="L1592"/>
  <c r="M1592" s="1"/>
  <c r="L1591"/>
  <c r="M1591" s="1"/>
  <c r="L1590"/>
  <c r="M1590" s="1"/>
  <c r="L1589"/>
  <c r="M1589" s="1"/>
  <c r="L1588"/>
  <c r="M1588" s="1"/>
  <c r="L1587"/>
  <c r="M1587" s="1"/>
  <c r="L1586"/>
  <c r="M1586" s="1"/>
  <c r="L1585"/>
  <c r="M1585" s="1"/>
  <c r="L1584"/>
  <c r="M1584" s="1"/>
  <c r="L1583"/>
  <c r="M1583" s="1"/>
  <c r="L1582"/>
  <c r="M1582" s="1"/>
  <c r="L1581"/>
  <c r="M1581" s="1"/>
  <c r="L1580"/>
  <c r="M1580" s="1"/>
  <c r="L1579"/>
  <c r="M1579" s="1"/>
  <c r="L1578"/>
  <c r="M1578" s="1"/>
  <c r="L1577"/>
  <c r="M1577" s="1"/>
  <c r="L1576"/>
  <c r="M1576" s="1"/>
  <c r="L1575"/>
  <c r="M1575" s="1"/>
  <c r="L1574"/>
  <c r="M1574" s="1"/>
  <c r="L1573"/>
  <c r="M1573" s="1"/>
  <c r="L1572"/>
  <c r="M1572" s="1"/>
  <c r="L1571"/>
  <c r="M1571" s="1"/>
  <c r="L1570"/>
  <c r="M1570" s="1"/>
  <c r="L1569"/>
  <c r="M1569" s="1"/>
  <c r="L1568"/>
  <c r="M1568" s="1"/>
  <c r="L1567"/>
  <c r="M1567" s="1"/>
  <c r="L1566"/>
  <c r="M1566" s="1"/>
  <c r="L1565"/>
  <c r="M1565" s="1"/>
  <c r="L1564"/>
  <c r="M1564" s="1"/>
  <c r="L1563"/>
  <c r="M1563" s="1"/>
  <c r="L1562"/>
  <c r="M1562" s="1"/>
  <c r="L1561"/>
  <c r="M1561" s="1"/>
  <c r="L1560"/>
  <c r="M1560" s="1"/>
  <c r="L1559"/>
  <c r="M1559" s="1"/>
  <c r="L1558"/>
  <c r="M1558" s="1"/>
  <c r="L1557"/>
  <c r="M1557" s="1"/>
  <c r="L1556"/>
  <c r="M1556" s="1"/>
  <c r="L1555"/>
  <c r="M1555" s="1"/>
  <c r="L1554"/>
  <c r="M1554" s="1"/>
  <c r="L1553"/>
  <c r="M1553" s="1"/>
  <c r="L1552"/>
  <c r="M1552" s="1"/>
  <c r="L1551"/>
  <c r="M1551" s="1"/>
  <c r="L1550"/>
  <c r="M1550" s="1"/>
  <c r="L1549"/>
  <c r="M1549" s="1"/>
  <c r="L1548"/>
  <c r="M1548" s="1"/>
  <c r="L1547"/>
  <c r="M1547" s="1"/>
  <c r="L1546"/>
  <c r="M1546" s="1"/>
  <c r="L1545"/>
  <c r="M1545" s="1"/>
  <c r="L1544"/>
  <c r="M1544" s="1"/>
  <c r="L1543"/>
  <c r="M1543" s="1"/>
  <c r="L1542"/>
  <c r="M1542" s="1"/>
  <c r="L1541"/>
  <c r="M1541" s="1"/>
  <c r="L1540"/>
  <c r="M1540" s="1"/>
  <c r="L1539"/>
  <c r="M1539" s="1"/>
  <c r="L1538"/>
  <c r="M1538" s="1"/>
  <c r="L1537"/>
  <c r="M1537" s="1"/>
  <c r="L1536"/>
  <c r="M1536" s="1"/>
  <c r="L1535"/>
  <c r="M1535" s="1"/>
  <c r="L1534"/>
  <c r="M1534" s="1"/>
  <c r="L1533"/>
  <c r="M1533" s="1"/>
  <c r="L1532"/>
  <c r="M1532" s="1"/>
  <c r="L1531"/>
  <c r="M1531" s="1"/>
  <c r="L1530"/>
  <c r="M1530" s="1"/>
  <c r="L1529"/>
  <c r="M1529" s="1"/>
  <c r="L1528"/>
  <c r="M1528" s="1"/>
  <c r="L1527"/>
  <c r="M1527" s="1"/>
  <c r="L1526"/>
  <c r="M1526" s="1"/>
  <c r="L1525"/>
  <c r="M1525" s="1"/>
  <c r="L1524"/>
  <c r="M1524" s="1"/>
  <c r="L1523"/>
  <c r="M1523" s="1"/>
  <c r="L1522"/>
  <c r="M1522" s="1"/>
  <c r="L1521"/>
  <c r="M1521" s="1"/>
  <c r="L1520"/>
  <c r="M1520" s="1"/>
  <c r="L1519"/>
  <c r="M1519" s="1"/>
  <c r="L1518"/>
  <c r="M1518" s="1"/>
  <c r="L1517"/>
  <c r="M1517" s="1"/>
  <c r="L1516"/>
  <c r="M1516" s="1"/>
  <c r="L1515"/>
  <c r="M1515" s="1"/>
  <c r="L1514"/>
  <c r="M1514" s="1"/>
  <c r="L1513"/>
  <c r="M1513" s="1"/>
  <c r="L1512"/>
  <c r="M1512" s="1"/>
  <c r="L1511"/>
  <c r="M1511" s="1"/>
  <c r="L1510"/>
  <c r="M1510" s="1"/>
  <c r="L1509"/>
  <c r="M1509" s="1"/>
  <c r="L1508"/>
  <c r="M1508" s="1"/>
  <c r="L1507"/>
  <c r="M1507" s="1"/>
  <c r="L1506"/>
  <c r="M1506" s="1"/>
  <c r="L1505"/>
  <c r="M1505" s="1"/>
  <c r="L1504"/>
  <c r="M1504" s="1"/>
  <c r="L1503"/>
  <c r="M1503" s="1"/>
  <c r="L1502"/>
  <c r="M1502" s="1"/>
  <c r="L1501"/>
  <c r="M1501" s="1"/>
  <c r="L1500"/>
  <c r="M1500" s="1"/>
  <c r="L1499"/>
  <c r="M1499" s="1"/>
  <c r="L1498"/>
  <c r="M1498" s="1"/>
  <c r="L1497"/>
  <c r="M1497" s="1"/>
  <c r="L1496"/>
  <c r="M1496" s="1"/>
  <c r="L1495"/>
  <c r="M1495" s="1"/>
  <c r="L1494"/>
  <c r="M1494" s="1"/>
  <c r="L1493"/>
  <c r="M1493" s="1"/>
  <c r="L1492"/>
  <c r="M1492" s="1"/>
  <c r="L1491"/>
  <c r="M1491" s="1"/>
  <c r="L1490"/>
  <c r="M1490" s="1"/>
  <c r="L1489"/>
  <c r="M1489" s="1"/>
  <c r="L1488"/>
  <c r="M1488" s="1"/>
  <c r="L1487"/>
  <c r="M1487" s="1"/>
  <c r="L1486"/>
  <c r="M1486" s="1"/>
  <c r="L1485"/>
  <c r="M1485" s="1"/>
  <c r="L1484"/>
  <c r="M1484" s="1"/>
  <c r="L1483"/>
  <c r="M1483" s="1"/>
  <c r="L1482"/>
  <c r="M1482" s="1"/>
  <c r="L1481"/>
  <c r="M1481" s="1"/>
  <c r="L1480"/>
  <c r="M1480" s="1"/>
  <c r="L1479"/>
  <c r="M1479" s="1"/>
  <c r="L1478"/>
  <c r="M1478" s="1"/>
  <c r="L1477"/>
  <c r="M1477" s="1"/>
  <c r="L1476"/>
  <c r="M1476" s="1"/>
  <c r="L1475"/>
  <c r="M1475" s="1"/>
  <c r="L1474"/>
  <c r="M1474" s="1"/>
  <c r="L1473"/>
  <c r="M1473" s="1"/>
  <c r="L1472"/>
  <c r="M1472" s="1"/>
  <c r="L1471"/>
  <c r="M1471" s="1"/>
  <c r="L1470"/>
  <c r="M1470" s="1"/>
  <c r="L1469"/>
  <c r="M1469" s="1"/>
  <c r="L1468"/>
  <c r="M1468" s="1"/>
  <c r="L1467"/>
  <c r="M1467" s="1"/>
  <c r="L1466"/>
  <c r="M1466" s="1"/>
  <c r="L1465"/>
  <c r="M1465" s="1"/>
  <c r="L1464"/>
  <c r="M1464" s="1"/>
  <c r="L1463"/>
  <c r="M1463" s="1"/>
  <c r="L1462"/>
  <c r="M1462" s="1"/>
  <c r="L1461"/>
  <c r="M1461" s="1"/>
  <c r="L1460"/>
  <c r="M1460" s="1"/>
  <c r="L1459"/>
  <c r="M1459" s="1"/>
  <c r="L1458"/>
  <c r="M1458" s="1"/>
  <c r="L1457"/>
  <c r="M1457" s="1"/>
  <c r="L1456"/>
  <c r="M1456" s="1"/>
  <c r="L1455"/>
  <c r="M1455" s="1"/>
  <c r="L1454"/>
  <c r="M1454" s="1"/>
  <c r="L1453"/>
  <c r="M1453" s="1"/>
  <c r="L1452"/>
  <c r="M1452" s="1"/>
  <c r="L1451"/>
  <c r="M1451" s="1"/>
  <c r="L1450"/>
  <c r="M1450" s="1"/>
  <c r="L1449"/>
  <c r="M1449" s="1"/>
  <c r="L1448"/>
  <c r="M1448" s="1"/>
  <c r="L1447"/>
  <c r="M1447" s="1"/>
  <c r="L1446"/>
  <c r="M1446" s="1"/>
  <c r="L1445"/>
  <c r="M1445" s="1"/>
  <c r="L1444"/>
  <c r="M1444" s="1"/>
  <c r="L1443"/>
  <c r="M1443" s="1"/>
  <c r="L1442"/>
  <c r="M1442" s="1"/>
  <c r="L1441"/>
  <c r="M1441" s="1"/>
  <c r="L1440"/>
  <c r="M1440" s="1"/>
  <c r="L1439"/>
  <c r="M1439" s="1"/>
  <c r="L1438"/>
  <c r="M1438" s="1"/>
  <c r="L1437"/>
  <c r="M1437" s="1"/>
  <c r="L1436"/>
  <c r="M1436" s="1"/>
  <c r="L1435"/>
  <c r="M1435" s="1"/>
  <c r="L1434"/>
  <c r="M1434" s="1"/>
  <c r="L1433"/>
  <c r="M1433" s="1"/>
  <c r="L1432"/>
  <c r="M1432" s="1"/>
  <c r="L1431"/>
  <c r="M1431" s="1"/>
  <c r="L1430"/>
  <c r="M1430" s="1"/>
  <c r="L1429"/>
  <c r="M1429" s="1"/>
  <c r="L1428"/>
  <c r="M1428" s="1"/>
  <c r="L1427"/>
  <c r="M1427" s="1"/>
  <c r="L1426"/>
  <c r="M1426" s="1"/>
  <c r="L1425"/>
  <c r="M1425" s="1"/>
  <c r="L1424"/>
  <c r="M1424" s="1"/>
  <c r="L1423"/>
  <c r="M1423" s="1"/>
  <c r="L1422"/>
  <c r="M1422" s="1"/>
  <c r="L1421"/>
  <c r="M1421" s="1"/>
  <c r="L1420"/>
  <c r="M1420" s="1"/>
  <c r="L1419"/>
  <c r="M1419" s="1"/>
  <c r="L1418"/>
  <c r="M1418" s="1"/>
  <c r="L1417"/>
  <c r="M1417" s="1"/>
  <c r="L1416"/>
  <c r="M1416" s="1"/>
  <c r="L1415"/>
  <c r="M1415" s="1"/>
  <c r="L1414"/>
  <c r="M1414" s="1"/>
  <c r="L1413"/>
  <c r="M1413" s="1"/>
  <c r="L1412"/>
  <c r="M1412" s="1"/>
  <c r="L1411"/>
  <c r="M1411" s="1"/>
  <c r="L1410"/>
  <c r="M1410" s="1"/>
  <c r="L1409"/>
  <c r="M1409" s="1"/>
  <c r="L1408"/>
  <c r="M1408" s="1"/>
  <c r="L1407"/>
  <c r="M1407" s="1"/>
  <c r="L1406"/>
  <c r="M1406" s="1"/>
  <c r="L1405"/>
  <c r="M1405" s="1"/>
  <c r="L1404"/>
  <c r="M1404" s="1"/>
  <c r="L1403"/>
  <c r="M1403" s="1"/>
  <c r="L1402"/>
  <c r="M1402" s="1"/>
  <c r="L1401"/>
  <c r="M1401" s="1"/>
  <c r="L1400"/>
  <c r="M1400" s="1"/>
  <c r="L1399"/>
  <c r="M1399" s="1"/>
  <c r="L1398"/>
  <c r="M1398" s="1"/>
  <c r="L1397"/>
  <c r="M1397" s="1"/>
  <c r="L1396"/>
  <c r="M1396" s="1"/>
  <c r="L1395"/>
  <c r="M1395" s="1"/>
  <c r="L1394"/>
  <c r="M1394" s="1"/>
  <c r="L1393"/>
  <c r="M1393" s="1"/>
  <c r="L1392"/>
  <c r="M1392" s="1"/>
  <c r="L1391"/>
  <c r="M1391" s="1"/>
  <c r="L1390"/>
  <c r="M1390" s="1"/>
  <c r="L1389"/>
  <c r="M1389" s="1"/>
  <c r="L1388"/>
  <c r="M1388" s="1"/>
  <c r="L1387"/>
  <c r="M1387" s="1"/>
  <c r="L1386"/>
  <c r="M1386" s="1"/>
  <c r="L1385"/>
  <c r="M1385" s="1"/>
  <c r="L1384"/>
  <c r="M1384" s="1"/>
  <c r="L1383"/>
  <c r="M1383" s="1"/>
  <c r="L1382"/>
  <c r="M1382" s="1"/>
  <c r="L1381"/>
  <c r="M1381" s="1"/>
  <c r="L1380"/>
  <c r="M1380" s="1"/>
  <c r="L1379"/>
  <c r="M1379" s="1"/>
  <c r="L1378"/>
  <c r="M1378" s="1"/>
  <c r="L1377"/>
  <c r="M1377" s="1"/>
  <c r="L1376"/>
  <c r="M1376" s="1"/>
  <c r="L1375"/>
  <c r="M1375" s="1"/>
  <c r="L1374"/>
  <c r="M1374" s="1"/>
  <c r="L1373"/>
  <c r="M1373" s="1"/>
  <c r="L1372"/>
  <c r="M1372" s="1"/>
  <c r="L1371"/>
  <c r="M1371" s="1"/>
  <c r="L1370"/>
  <c r="M1370" s="1"/>
  <c r="L1369"/>
  <c r="M1369" s="1"/>
  <c r="L1368"/>
  <c r="M1368" s="1"/>
  <c r="L1367"/>
  <c r="M1367" s="1"/>
  <c r="L1366"/>
  <c r="M1366" s="1"/>
  <c r="L1365"/>
  <c r="M1365" s="1"/>
  <c r="L1364"/>
  <c r="M1364" s="1"/>
  <c r="L1363"/>
  <c r="M1363" s="1"/>
  <c r="L1362"/>
  <c r="M1362" s="1"/>
  <c r="L1361"/>
  <c r="M1361" s="1"/>
  <c r="L1360"/>
  <c r="M1360" s="1"/>
  <c r="L1359"/>
  <c r="M1359" s="1"/>
  <c r="L1358"/>
  <c r="M1358" s="1"/>
  <c r="L1357"/>
  <c r="M1357" s="1"/>
  <c r="L1356"/>
  <c r="M1356" s="1"/>
  <c r="L1355"/>
  <c r="M1355" s="1"/>
  <c r="L1354"/>
  <c r="M1354" s="1"/>
  <c r="L1353"/>
  <c r="M1353" s="1"/>
  <c r="L1352"/>
  <c r="M1352" s="1"/>
  <c r="L1351"/>
  <c r="M1351" s="1"/>
  <c r="L1350"/>
  <c r="M1350" s="1"/>
  <c r="L1349"/>
  <c r="M1349" s="1"/>
  <c r="L1348"/>
  <c r="M1348" s="1"/>
  <c r="L1347"/>
  <c r="M1347" s="1"/>
  <c r="L1346"/>
  <c r="M1346" s="1"/>
  <c r="L1345"/>
  <c r="M1345" s="1"/>
  <c r="L1344"/>
  <c r="M1344" s="1"/>
  <c r="L1343"/>
  <c r="M1343" s="1"/>
  <c r="L1342"/>
  <c r="M1342" s="1"/>
  <c r="L1341"/>
  <c r="M1341" s="1"/>
  <c r="L1340"/>
  <c r="M1340" s="1"/>
  <c r="L1339"/>
  <c r="M1339" s="1"/>
  <c r="L1338"/>
  <c r="M1338" s="1"/>
  <c r="L1337"/>
  <c r="M1337" s="1"/>
  <c r="L1336"/>
  <c r="M1336" s="1"/>
  <c r="L1335"/>
  <c r="M1335" s="1"/>
  <c r="L1334"/>
  <c r="M1334" s="1"/>
  <c r="L1333"/>
  <c r="M1333" s="1"/>
  <c r="L1332"/>
  <c r="M1332" s="1"/>
  <c r="L1331"/>
  <c r="M1331" s="1"/>
  <c r="L1330"/>
  <c r="M1330" s="1"/>
  <c r="L1329"/>
  <c r="M1329" s="1"/>
  <c r="L1328"/>
  <c r="M1328" s="1"/>
  <c r="L1327"/>
  <c r="M1327" s="1"/>
  <c r="L1326"/>
  <c r="M1326" s="1"/>
  <c r="L1325"/>
  <c r="M1325" s="1"/>
  <c r="L1324"/>
  <c r="M1324" s="1"/>
  <c r="L1323"/>
  <c r="M1323" s="1"/>
  <c r="L1322"/>
  <c r="M1322" s="1"/>
  <c r="L1321"/>
  <c r="M1321" s="1"/>
  <c r="L1320"/>
  <c r="M1320" s="1"/>
  <c r="L1319"/>
  <c r="M1319" s="1"/>
  <c r="L1318"/>
  <c r="M1318" s="1"/>
  <c r="L1317"/>
  <c r="M1317" s="1"/>
  <c r="L1316"/>
  <c r="M1316" s="1"/>
  <c r="L1315"/>
  <c r="M1315" s="1"/>
  <c r="L1314"/>
  <c r="M1314" s="1"/>
  <c r="L1313"/>
  <c r="M1313" s="1"/>
  <c r="L1312"/>
  <c r="M1312" s="1"/>
  <c r="L1311"/>
  <c r="M1311" s="1"/>
  <c r="L1310"/>
  <c r="M1310" s="1"/>
  <c r="L1309"/>
  <c r="M1309" s="1"/>
  <c r="L1308"/>
  <c r="M1308" s="1"/>
  <c r="L1307"/>
  <c r="M1307" s="1"/>
  <c r="L1306"/>
  <c r="M1306" s="1"/>
  <c r="L1305"/>
  <c r="M1305" s="1"/>
  <c r="L1304"/>
  <c r="M1304" s="1"/>
  <c r="L1303"/>
  <c r="M1303" s="1"/>
  <c r="L1302"/>
  <c r="M1302" s="1"/>
  <c r="L1301"/>
  <c r="M1301" s="1"/>
  <c r="L1300"/>
  <c r="M1300" s="1"/>
  <c r="L1299"/>
  <c r="M1299" s="1"/>
  <c r="L1298"/>
  <c r="M1298" s="1"/>
  <c r="L1297"/>
  <c r="M1297" s="1"/>
  <c r="L1296"/>
  <c r="M1296" s="1"/>
  <c r="L1295"/>
  <c r="M1295" s="1"/>
  <c r="L1294"/>
  <c r="M1294" s="1"/>
  <c r="L1293"/>
  <c r="M1293" s="1"/>
  <c r="L1292"/>
  <c r="M1292" s="1"/>
  <c r="L1291"/>
  <c r="M1291" s="1"/>
  <c r="L1290"/>
  <c r="M1290" s="1"/>
  <c r="L1289"/>
  <c r="M1289" s="1"/>
  <c r="L1288"/>
  <c r="M1288" s="1"/>
  <c r="L1287"/>
  <c r="M1287" s="1"/>
  <c r="L1286"/>
  <c r="M1286" s="1"/>
  <c r="L1285"/>
  <c r="M1285" s="1"/>
  <c r="L1284"/>
  <c r="M1284" s="1"/>
  <c r="L1283"/>
  <c r="M1283" s="1"/>
  <c r="L1282"/>
  <c r="M1282" s="1"/>
  <c r="L1281"/>
  <c r="M1281" s="1"/>
  <c r="L1280"/>
  <c r="M1280" s="1"/>
  <c r="L1279"/>
  <c r="M1279" s="1"/>
  <c r="L1278"/>
  <c r="M1278" s="1"/>
  <c r="L1277"/>
  <c r="M1277" s="1"/>
  <c r="L1276"/>
  <c r="M1276" s="1"/>
  <c r="L1275"/>
  <c r="M1275" s="1"/>
  <c r="L1274"/>
  <c r="M1274" s="1"/>
  <c r="L1273"/>
  <c r="M1273" s="1"/>
  <c r="L1272"/>
  <c r="M1272" s="1"/>
  <c r="L1271"/>
  <c r="M1271" s="1"/>
  <c r="L1270"/>
  <c r="M1270" s="1"/>
  <c r="L1269"/>
  <c r="M1269" s="1"/>
  <c r="L1268"/>
  <c r="M1268" s="1"/>
  <c r="L1267"/>
  <c r="M1267" s="1"/>
  <c r="L1266"/>
  <c r="M1266" s="1"/>
  <c r="L1265"/>
  <c r="M1265" s="1"/>
  <c r="L1264"/>
  <c r="M1264" s="1"/>
  <c r="L1263"/>
  <c r="M1263" s="1"/>
  <c r="L1262"/>
  <c r="M1262" s="1"/>
  <c r="L1261"/>
  <c r="M1261" s="1"/>
  <c r="L1260"/>
  <c r="M1260" s="1"/>
  <c r="L1259"/>
  <c r="M1259" s="1"/>
  <c r="L1258"/>
  <c r="M1258" s="1"/>
  <c r="L1257"/>
  <c r="M1257" s="1"/>
  <c r="L1256"/>
  <c r="M1256" s="1"/>
  <c r="L1255"/>
  <c r="M1255" s="1"/>
  <c r="L1254"/>
  <c r="M1254" s="1"/>
  <c r="L1253"/>
  <c r="M1253" s="1"/>
  <c r="L1252"/>
  <c r="M1252" s="1"/>
  <c r="L1251"/>
  <c r="M1251" s="1"/>
  <c r="L1250"/>
  <c r="M1250" s="1"/>
  <c r="L1249"/>
  <c r="M1249" s="1"/>
  <c r="L1248"/>
  <c r="M1248" s="1"/>
  <c r="L1247"/>
  <c r="M1247" s="1"/>
  <c r="L1246"/>
  <c r="M1246" s="1"/>
  <c r="L1245"/>
  <c r="M1245" s="1"/>
  <c r="L1244"/>
  <c r="M1244" s="1"/>
  <c r="L1243"/>
  <c r="M1243" s="1"/>
  <c r="L1242"/>
  <c r="M1242" s="1"/>
  <c r="L1241"/>
  <c r="M1241" s="1"/>
  <c r="L1240"/>
  <c r="M1240" s="1"/>
  <c r="L1239"/>
  <c r="M1239" s="1"/>
  <c r="L1238"/>
  <c r="M1238" s="1"/>
  <c r="L1237"/>
  <c r="M1237" s="1"/>
  <c r="L1236"/>
  <c r="M1236" s="1"/>
  <c r="L1235"/>
  <c r="M1235" s="1"/>
  <c r="L1234"/>
  <c r="M1234" s="1"/>
  <c r="L1233"/>
  <c r="M1233" s="1"/>
  <c r="L1232"/>
  <c r="M1232" s="1"/>
  <c r="L1231"/>
  <c r="M1231" s="1"/>
  <c r="L1230"/>
  <c r="M1230" s="1"/>
  <c r="L1229"/>
  <c r="M1229" s="1"/>
  <c r="L1228"/>
  <c r="M1228" s="1"/>
  <c r="L1227"/>
  <c r="M1227" s="1"/>
  <c r="L1226"/>
  <c r="M1226" s="1"/>
  <c r="L1225"/>
  <c r="M1225" s="1"/>
  <c r="L1224"/>
  <c r="M1224" s="1"/>
  <c r="L1223"/>
  <c r="M1223" s="1"/>
  <c r="L1222"/>
  <c r="M1222" s="1"/>
  <c r="L1221"/>
  <c r="M1221" s="1"/>
  <c r="L1220"/>
  <c r="M1220" s="1"/>
  <c r="L1219"/>
  <c r="M1219" s="1"/>
  <c r="L1218"/>
  <c r="M1218" s="1"/>
  <c r="L1217"/>
  <c r="M1217" s="1"/>
  <c r="L1216"/>
  <c r="M1216" s="1"/>
  <c r="L1215"/>
  <c r="M1215" s="1"/>
  <c r="L1214"/>
  <c r="M1214" s="1"/>
  <c r="L1213"/>
  <c r="M1213" s="1"/>
  <c r="L1212"/>
  <c r="M1212" s="1"/>
  <c r="L1211"/>
  <c r="M1211" s="1"/>
  <c r="L1210"/>
  <c r="M1210" s="1"/>
  <c r="L1209"/>
  <c r="M1209" s="1"/>
  <c r="L1208"/>
  <c r="M1208" s="1"/>
  <c r="L1207"/>
  <c r="M1207" s="1"/>
  <c r="L1206"/>
  <c r="M1206" s="1"/>
  <c r="L1205"/>
  <c r="M1205" s="1"/>
  <c r="L1204"/>
  <c r="M1204" s="1"/>
  <c r="L1203"/>
  <c r="M1203" s="1"/>
  <c r="L1202"/>
  <c r="M1202" s="1"/>
  <c r="L1201"/>
  <c r="M1201" s="1"/>
  <c r="L1200"/>
  <c r="M1200" s="1"/>
  <c r="L1199"/>
  <c r="M1199" s="1"/>
  <c r="L1198"/>
  <c r="M1198" s="1"/>
  <c r="L1197"/>
  <c r="M1197" s="1"/>
  <c r="L1196"/>
  <c r="M1196" s="1"/>
  <c r="L1195"/>
  <c r="M1195" s="1"/>
  <c r="L1194"/>
  <c r="M1194" s="1"/>
  <c r="L1193"/>
  <c r="M1193" s="1"/>
  <c r="L1192"/>
  <c r="M1192" s="1"/>
  <c r="L1191"/>
  <c r="M1191" s="1"/>
  <c r="L1190"/>
  <c r="M1190" s="1"/>
  <c r="L1189"/>
  <c r="M1189" s="1"/>
  <c r="L1188"/>
  <c r="M1188" s="1"/>
  <c r="L1187"/>
  <c r="M1187" s="1"/>
  <c r="L1186"/>
  <c r="M1186" s="1"/>
  <c r="L1185"/>
  <c r="M1185" s="1"/>
  <c r="L1184"/>
  <c r="M1184" s="1"/>
  <c r="L1183"/>
  <c r="M1183" s="1"/>
  <c r="L1182"/>
  <c r="M1182" s="1"/>
  <c r="L1181"/>
  <c r="M1181" s="1"/>
  <c r="L1180"/>
  <c r="M1180" s="1"/>
  <c r="L1179"/>
  <c r="M1179" s="1"/>
  <c r="L1178"/>
  <c r="M1178" s="1"/>
  <c r="L1177"/>
  <c r="M1177" s="1"/>
  <c r="L1176"/>
  <c r="M1176" s="1"/>
  <c r="L1175"/>
  <c r="M1175" s="1"/>
  <c r="L1174"/>
  <c r="M1174" s="1"/>
  <c r="L1173"/>
  <c r="M1173" s="1"/>
  <c r="L1172"/>
  <c r="M1172" s="1"/>
  <c r="L1171"/>
  <c r="M1171" s="1"/>
  <c r="L1170"/>
  <c r="M1170" s="1"/>
  <c r="L1169"/>
  <c r="M1169" s="1"/>
  <c r="L1168"/>
  <c r="M1168" s="1"/>
  <c r="L1167"/>
  <c r="M1167" s="1"/>
  <c r="L1166"/>
  <c r="M1166" s="1"/>
  <c r="L1165"/>
  <c r="M1165" s="1"/>
  <c r="L1164"/>
  <c r="M1164" s="1"/>
  <c r="L1163"/>
  <c r="M1163" s="1"/>
  <c r="L1162"/>
  <c r="M1162" s="1"/>
  <c r="L1161"/>
  <c r="M1161" s="1"/>
  <c r="L1160"/>
  <c r="M1160" s="1"/>
  <c r="L1159"/>
  <c r="M1159" s="1"/>
  <c r="L1158"/>
  <c r="M1158" s="1"/>
  <c r="L1157"/>
  <c r="M1157" s="1"/>
  <c r="L1156"/>
  <c r="M1156" s="1"/>
  <c r="L1155"/>
  <c r="M1155" s="1"/>
  <c r="L1154"/>
  <c r="M1154" s="1"/>
  <c r="L1153"/>
  <c r="M1153" s="1"/>
  <c r="L1152"/>
  <c r="M1152" s="1"/>
  <c r="L1151"/>
  <c r="M1151" s="1"/>
  <c r="L1150"/>
  <c r="M1150" s="1"/>
  <c r="L1149"/>
  <c r="M1149" s="1"/>
  <c r="L1148"/>
  <c r="M1148" s="1"/>
  <c r="L1147"/>
  <c r="M1147" s="1"/>
  <c r="L1146"/>
  <c r="M1146" s="1"/>
  <c r="L1145"/>
  <c r="M1145" s="1"/>
  <c r="L1144"/>
  <c r="M1144" s="1"/>
  <c r="L1143"/>
  <c r="M1143" s="1"/>
  <c r="L1142"/>
  <c r="M1142" s="1"/>
  <c r="L1141"/>
  <c r="M1141" s="1"/>
  <c r="L1140"/>
  <c r="M1140" s="1"/>
  <c r="L1139"/>
  <c r="M1139" s="1"/>
  <c r="L1138"/>
  <c r="M1138" s="1"/>
  <c r="L1137"/>
  <c r="M1137" s="1"/>
  <c r="L1136"/>
  <c r="M1136" s="1"/>
  <c r="L1135"/>
  <c r="M1135" s="1"/>
  <c r="L1134"/>
  <c r="M1134" s="1"/>
  <c r="L1133"/>
  <c r="M1133" s="1"/>
  <c r="L1132"/>
  <c r="M1132" s="1"/>
  <c r="L1131"/>
  <c r="M1131" s="1"/>
  <c r="L1130"/>
  <c r="M1130" s="1"/>
  <c r="L1129"/>
  <c r="M1129" s="1"/>
  <c r="L1128"/>
  <c r="M1128" s="1"/>
  <c r="L1127"/>
  <c r="M1127" s="1"/>
  <c r="L1126"/>
  <c r="M1126" s="1"/>
  <c r="L1125"/>
  <c r="M1125" s="1"/>
  <c r="L1124"/>
  <c r="M1124" s="1"/>
  <c r="L1123"/>
  <c r="M1123" s="1"/>
  <c r="L1122"/>
  <c r="M1122" s="1"/>
  <c r="L1121"/>
  <c r="M1121" s="1"/>
  <c r="L1120"/>
  <c r="M1120" s="1"/>
  <c r="L1119"/>
  <c r="M1119" s="1"/>
  <c r="L1118"/>
  <c r="M1118" s="1"/>
  <c r="L1117"/>
  <c r="M1117" s="1"/>
  <c r="L1116"/>
  <c r="M1116" s="1"/>
  <c r="L1115"/>
  <c r="M1115" s="1"/>
  <c r="L1114"/>
  <c r="M1114" s="1"/>
  <c r="L1113"/>
  <c r="M1113" s="1"/>
  <c r="L1112"/>
  <c r="M1112" s="1"/>
  <c r="L1111"/>
  <c r="M1111" s="1"/>
  <c r="L1110"/>
  <c r="M1110" s="1"/>
  <c r="L1109"/>
  <c r="M1109" s="1"/>
  <c r="L1108"/>
  <c r="M1108" s="1"/>
  <c r="L1107"/>
  <c r="M1107" s="1"/>
  <c r="L1106"/>
  <c r="M1106" s="1"/>
  <c r="L1105"/>
  <c r="M1105" s="1"/>
  <c r="L1104"/>
  <c r="M1104" s="1"/>
  <c r="L1103"/>
  <c r="M1103" s="1"/>
  <c r="L1102"/>
  <c r="M1102" s="1"/>
  <c r="L1101"/>
  <c r="M1101" s="1"/>
  <c r="L1100"/>
  <c r="M1100" s="1"/>
  <c r="L1099"/>
  <c r="M1099" s="1"/>
  <c r="L1098"/>
  <c r="M1098" s="1"/>
  <c r="L1097"/>
  <c r="M1097" s="1"/>
  <c r="L1096"/>
  <c r="M1096" s="1"/>
  <c r="L1095"/>
  <c r="M1095" s="1"/>
  <c r="L1094"/>
  <c r="M1094" s="1"/>
  <c r="L1093"/>
  <c r="M1093" s="1"/>
  <c r="L1092"/>
  <c r="M1092" s="1"/>
  <c r="L1091"/>
  <c r="M1091" s="1"/>
  <c r="L1090"/>
  <c r="M1090" s="1"/>
  <c r="L1089"/>
  <c r="M1089" s="1"/>
  <c r="L1088"/>
  <c r="M1088" s="1"/>
  <c r="L1087"/>
  <c r="M1087" s="1"/>
  <c r="L1086"/>
  <c r="M1086" s="1"/>
  <c r="L1085"/>
  <c r="M1085" s="1"/>
  <c r="L1084"/>
  <c r="M1084" s="1"/>
  <c r="L1083"/>
  <c r="M1083" s="1"/>
  <c r="L1082"/>
  <c r="M1082" s="1"/>
  <c r="L1081"/>
  <c r="M1081" s="1"/>
  <c r="L1080"/>
  <c r="M1080" s="1"/>
  <c r="L1079"/>
  <c r="M1079" s="1"/>
  <c r="L1078"/>
  <c r="M1078" s="1"/>
  <c r="L1077"/>
  <c r="M1077" s="1"/>
  <c r="L1076"/>
  <c r="M1076" s="1"/>
  <c r="L1075"/>
  <c r="M1075" s="1"/>
  <c r="L1074"/>
  <c r="M1074" s="1"/>
  <c r="L1073"/>
  <c r="M1073" s="1"/>
  <c r="L1072"/>
  <c r="M1072" s="1"/>
  <c r="L1071"/>
  <c r="M1071" s="1"/>
  <c r="L1070"/>
  <c r="M1070" s="1"/>
  <c r="L1069"/>
  <c r="M1069" s="1"/>
  <c r="L1068"/>
  <c r="M1068" s="1"/>
  <c r="L1067"/>
  <c r="M1067" s="1"/>
  <c r="L1066"/>
  <c r="M1066" s="1"/>
  <c r="L1065"/>
  <c r="M1065" s="1"/>
  <c r="L1064"/>
  <c r="M1064" s="1"/>
  <c r="L1063"/>
  <c r="M1063" s="1"/>
  <c r="L1062"/>
  <c r="M1062" s="1"/>
  <c r="L1061"/>
  <c r="M1061" s="1"/>
  <c r="L1060"/>
  <c r="M1060" s="1"/>
  <c r="L1059"/>
  <c r="M1059" s="1"/>
  <c r="L1058"/>
  <c r="M1058" s="1"/>
  <c r="L1057"/>
  <c r="M1057" s="1"/>
  <c r="L1056"/>
  <c r="M1056" s="1"/>
  <c r="L1055"/>
  <c r="M1055" s="1"/>
  <c r="L1054"/>
  <c r="M1054" s="1"/>
  <c r="L1053"/>
  <c r="M1053" s="1"/>
  <c r="L1052"/>
  <c r="M1052" s="1"/>
  <c r="L1051"/>
  <c r="M1051" s="1"/>
  <c r="L1050"/>
  <c r="M1050" s="1"/>
  <c r="L1049"/>
  <c r="M1049" s="1"/>
  <c r="L1048"/>
  <c r="M1048" s="1"/>
  <c r="L1047"/>
  <c r="M1047" s="1"/>
  <c r="L1046"/>
  <c r="M1046" s="1"/>
  <c r="L1045"/>
  <c r="M1045" s="1"/>
  <c r="L1044"/>
  <c r="M1044" s="1"/>
  <c r="L1043"/>
  <c r="M1043" s="1"/>
  <c r="L1042"/>
  <c r="M1042" s="1"/>
  <c r="L1041"/>
  <c r="M1041" s="1"/>
  <c r="L1040"/>
  <c r="M1040" s="1"/>
  <c r="L1039"/>
  <c r="M1039" s="1"/>
  <c r="L1038"/>
  <c r="M1038" s="1"/>
  <c r="L1037"/>
  <c r="M1037" s="1"/>
  <c r="L1036"/>
  <c r="M1036" s="1"/>
  <c r="L1035"/>
  <c r="M1035" s="1"/>
  <c r="L1034"/>
  <c r="M1034" s="1"/>
  <c r="L1033"/>
  <c r="M1033" s="1"/>
  <c r="L1032"/>
  <c r="M1032" s="1"/>
  <c r="L1031"/>
  <c r="M1031" s="1"/>
  <c r="L1030"/>
  <c r="M1030" s="1"/>
  <c r="L1029"/>
  <c r="M1029" s="1"/>
  <c r="L1028"/>
  <c r="M1028" s="1"/>
  <c r="L1027"/>
  <c r="M1027" s="1"/>
  <c r="L1026"/>
  <c r="M1026" s="1"/>
  <c r="L1025"/>
  <c r="M1025" s="1"/>
  <c r="L1024"/>
  <c r="M1024" s="1"/>
  <c r="L1023"/>
  <c r="M1023" s="1"/>
  <c r="L1022"/>
  <c r="M1022" s="1"/>
  <c r="L1021"/>
  <c r="M1021" s="1"/>
  <c r="L1020"/>
  <c r="M1020" s="1"/>
  <c r="L1019"/>
  <c r="M1019" s="1"/>
  <c r="L1018"/>
  <c r="M1018" s="1"/>
  <c r="L1017"/>
  <c r="M1017" s="1"/>
  <c r="L1016"/>
  <c r="M1016" s="1"/>
  <c r="L1015"/>
  <c r="M1015" s="1"/>
  <c r="L1014"/>
  <c r="M1014" s="1"/>
  <c r="L1013"/>
  <c r="M1013" s="1"/>
  <c r="L1012"/>
  <c r="M1012" s="1"/>
  <c r="L1011"/>
  <c r="M1011" s="1"/>
  <c r="L1010"/>
  <c r="M1010" s="1"/>
  <c r="L1009"/>
  <c r="M1009" s="1"/>
  <c r="L1008"/>
  <c r="M1008" s="1"/>
  <c r="L1007"/>
  <c r="M1007" s="1"/>
  <c r="L1006"/>
  <c r="M1006" s="1"/>
  <c r="L1005"/>
  <c r="M1005" s="1"/>
  <c r="L1004"/>
  <c r="M1004" s="1"/>
  <c r="L1003"/>
  <c r="M1003" s="1"/>
  <c r="L1002"/>
  <c r="M1002" s="1"/>
  <c r="L1001"/>
  <c r="M1001" s="1"/>
  <c r="L1000"/>
  <c r="M1000" s="1"/>
  <c r="L999"/>
  <c r="M999" s="1"/>
  <c r="L998"/>
  <c r="M998" s="1"/>
  <c r="L997"/>
  <c r="M997" s="1"/>
  <c r="L996"/>
  <c r="M996" s="1"/>
  <c r="L995"/>
  <c r="M995" s="1"/>
  <c r="L994"/>
  <c r="M994" s="1"/>
  <c r="L993"/>
  <c r="M993" s="1"/>
  <c r="L992"/>
  <c r="M992" s="1"/>
  <c r="L991"/>
  <c r="M991" s="1"/>
  <c r="L990"/>
  <c r="M990" s="1"/>
  <c r="L989"/>
  <c r="M989" s="1"/>
  <c r="L988"/>
  <c r="M988" s="1"/>
  <c r="L987"/>
  <c r="M987" s="1"/>
  <c r="L986"/>
  <c r="M986" s="1"/>
  <c r="L985"/>
  <c r="M985" s="1"/>
  <c r="L984"/>
  <c r="M984" s="1"/>
  <c r="L983"/>
  <c r="M983" s="1"/>
  <c r="L982"/>
  <c r="M982" s="1"/>
  <c r="L981"/>
  <c r="M981" s="1"/>
  <c r="L980"/>
  <c r="M980" s="1"/>
  <c r="L979"/>
  <c r="M979" s="1"/>
  <c r="L978"/>
  <c r="M978" s="1"/>
  <c r="L977"/>
  <c r="M977" s="1"/>
  <c r="L976"/>
  <c r="M976" s="1"/>
  <c r="L975"/>
  <c r="M975" s="1"/>
  <c r="L974"/>
  <c r="M974" s="1"/>
  <c r="L973"/>
  <c r="M973" s="1"/>
  <c r="L972"/>
  <c r="M972" s="1"/>
  <c r="L971"/>
  <c r="M971" s="1"/>
  <c r="L970"/>
  <c r="M970" s="1"/>
  <c r="L969"/>
  <c r="M969" s="1"/>
  <c r="L968"/>
  <c r="M968" s="1"/>
  <c r="L967"/>
  <c r="M967" s="1"/>
  <c r="L966"/>
  <c r="M966" s="1"/>
  <c r="L965"/>
  <c r="M965" s="1"/>
  <c r="L964"/>
  <c r="M964" s="1"/>
  <c r="L963"/>
  <c r="M963" s="1"/>
  <c r="L962"/>
  <c r="M962" s="1"/>
  <c r="L961"/>
  <c r="M961" s="1"/>
  <c r="L960"/>
  <c r="M960" s="1"/>
  <c r="L959"/>
  <c r="M959" s="1"/>
  <c r="L958"/>
  <c r="M958" s="1"/>
  <c r="L957"/>
  <c r="M957" s="1"/>
  <c r="L956"/>
  <c r="M956" s="1"/>
  <c r="L955"/>
  <c r="M955" s="1"/>
  <c r="L954"/>
  <c r="M954" s="1"/>
  <c r="L953"/>
  <c r="M953" s="1"/>
  <c r="L952"/>
  <c r="M952" s="1"/>
  <c r="L951"/>
  <c r="M951" s="1"/>
  <c r="L950"/>
  <c r="M950" s="1"/>
  <c r="L949"/>
  <c r="M949" s="1"/>
  <c r="L948"/>
  <c r="M948" s="1"/>
  <c r="L947"/>
  <c r="M947" s="1"/>
  <c r="L946"/>
  <c r="M946" s="1"/>
  <c r="L945"/>
  <c r="M945" s="1"/>
  <c r="L944"/>
  <c r="M944" s="1"/>
  <c r="L943"/>
  <c r="M943" s="1"/>
  <c r="L942"/>
  <c r="M942" s="1"/>
  <c r="L941"/>
  <c r="M941" s="1"/>
  <c r="L940"/>
  <c r="M940" s="1"/>
  <c r="L939"/>
  <c r="M939" s="1"/>
  <c r="L938"/>
  <c r="M938" s="1"/>
  <c r="L937"/>
  <c r="M937" s="1"/>
  <c r="L936"/>
  <c r="M936" s="1"/>
  <c r="L935"/>
  <c r="M935" s="1"/>
  <c r="L934"/>
  <c r="M934" s="1"/>
  <c r="L933"/>
  <c r="M933" s="1"/>
  <c r="L932"/>
  <c r="M932" s="1"/>
  <c r="L931"/>
  <c r="M931" s="1"/>
  <c r="L930"/>
  <c r="M930" s="1"/>
  <c r="L929"/>
  <c r="M929" s="1"/>
  <c r="L928"/>
  <c r="M928" s="1"/>
  <c r="L927"/>
  <c r="M927" s="1"/>
  <c r="L926"/>
  <c r="M926" s="1"/>
  <c r="L925"/>
  <c r="M925" s="1"/>
  <c r="L924"/>
  <c r="M924" s="1"/>
  <c r="L923"/>
  <c r="M923" s="1"/>
  <c r="L922"/>
  <c r="M922" s="1"/>
  <c r="L921"/>
  <c r="M921" s="1"/>
  <c r="L920"/>
  <c r="M920" s="1"/>
  <c r="L919"/>
  <c r="M919" s="1"/>
  <c r="L918"/>
  <c r="M918" s="1"/>
  <c r="L917"/>
  <c r="M917" s="1"/>
  <c r="L916"/>
  <c r="M916" s="1"/>
  <c r="L915"/>
  <c r="M915" s="1"/>
  <c r="L914"/>
  <c r="M914" s="1"/>
  <c r="L913"/>
  <c r="M913" s="1"/>
  <c r="L912"/>
  <c r="M912" s="1"/>
  <c r="L911"/>
  <c r="M911" s="1"/>
  <c r="L910"/>
  <c r="M910" s="1"/>
  <c r="L909"/>
  <c r="M909" s="1"/>
  <c r="L908"/>
  <c r="M908" s="1"/>
  <c r="L907"/>
  <c r="M907" s="1"/>
  <c r="L906"/>
  <c r="M906" s="1"/>
  <c r="L905"/>
  <c r="M905" s="1"/>
  <c r="L904"/>
  <c r="M904" s="1"/>
  <c r="L903"/>
  <c r="M903" s="1"/>
  <c r="L902"/>
  <c r="M902" s="1"/>
  <c r="L901"/>
  <c r="M901" s="1"/>
  <c r="L900"/>
  <c r="M900" s="1"/>
  <c r="L899"/>
  <c r="M899" s="1"/>
  <c r="L898"/>
  <c r="M898" s="1"/>
  <c r="L897"/>
  <c r="M897" s="1"/>
  <c r="L896"/>
  <c r="M896" s="1"/>
  <c r="L895"/>
  <c r="M895" s="1"/>
  <c r="L894"/>
  <c r="M894" s="1"/>
  <c r="L893"/>
  <c r="M893" s="1"/>
  <c r="L892"/>
  <c r="M892" s="1"/>
  <c r="L891"/>
  <c r="M891" s="1"/>
  <c r="L890"/>
  <c r="M890" s="1"/>
  <c r="L889"/>
  <c r="M889" s="1"/>
  <c r="L888"/>
  <c r="M888" s="1"/>
  <c r="L887"/>
  <c r="M887" s="1"/>
  <c r="L886"/>
  <c r="M886" s="1"/>
  <c r="L885"/>
  <c r="M885" s="1"/>
  <c r="L884"/>
  <c r="M884" s="1"/>
  <c r="L883"/>
  <c r="M883" s="1"/>
  <c r="L882"/>
  <c r="M882" s="1"/>
  <c r="L881"/>
  <c r="M881" s="1"/>
  <c r="L880"/>
  <c r="M880" s="1"/>
  <c r="L879"/>
  <c r="M879" s="1"/>
  <c r="L878"/>
  <c r="M878" s="1"/>
  <c r="L877"/>
  <c r="M877" s="1"/>
  <c r="L876"/>
  <c r="M876" s="1"/>
  <c r="L875"/>
  <c r="M875" s="1"/>
  <c r="L874"/>
  <c r="M874" s="1"/>
  <c r="L873"/>
  <c r="M873" s="1"/>
  <c r="L872"/>
  <c r="M872" s="1"/>
  <c r="L871"/>
  <c r="M871" s="1"/>
  <c r="L870"/>
  <c r="M870" s="1"/>
  <c r="L869"/>
  <c r="M869" s="1"/>
  <c r="L868"/>
  <c r="M868" s="1"/>
  <c r="L867"/>
  <c r="M867" s="1"/>
  <c r="L866"/>
  <c r="M866" s="1"/>
  <c r="L865"/>
  <c r="M865" s="1"/>
  <c r="L864"/>
  <c r="M864" s="1"/>
  <c r="L863"/>
  <c r="M863" s="1"/>
  <c r="L862"/>
  <c r="M862" s="1"/>
  <c r="L861"/>
  <c r="M861" s="1"/>
  <c r="L860"/>
  <c r="M860" s="1"/>
  <c r="L859"/>
  <c r="M859" s="1"/>
  <c r="L858"/>
  <c r="M858" s="1"/>
  <c r="L857"/>
  <c r="M857" s="1"/>
  <c r="L856"/>
  <c r="M856" s="1"/>
  <c r="L855"/>
  <c r="M855" s="1"/>
  <c r="L854"/>
  <c r="M854" s="1"/>
  <c r="L853"/>
  <c r="M853" s="1"/>
  <c r="L852"/>
  <c r="M852" s="1"/>
  <c r="L851"/>
  <c r="M851" s="1"/>
  <c r="L850"/>
  <c r="M850" s="1"/>
  <c r="L849"/>
  <c r="M849" s="1"/>
  <c r="L848"/>
  <c r="M848" s="1"/>
  <c r="L847"/>
  <c r="M847" s="1"/>
  <c r="L846"/>
  <c r="M846" s="1"/>
  <c r="L845"/>
  <c r="M845" s="1"/>
  <c r="L844"/>
  <c r="M844" s="1"/>
  <c r="L843"/>
  <c r="M843" s="1"/>
  <c r="L842"/>
  <c r="M842" s="1"/>
  <c r="L841"/>
  <c r="M841" s="1"/>
  <c r="L840"/>
  <c r="M840" s="1"/>
  <c r="L839"/>
  <c r="M839" s="1"/>
  <c r="L838"/>
  <c r="M838" s="1"/>
  <c r="L837"/>
  <c r="M837" s="1"/>
  <c r="L836"/>
  <c r="M836" s="1"/>
  <c r="L835"/>
  <c r="M835" s="1"/>
  <c r="L834"/>
  <c r="M834" s="1"/>
  <c r="L833"/>
  <c r="M833" s="1"/>
  <c r="L832"/>
  <c r="M832" s="1"/>
  <c r="L831"/>
  <c r="M831" s="1"/>
  <c r="L830"/>
  <c r="M830" s="1"/>
  <c r="L829"/>
  <c r="M829" s="1"/>
  <c r="L828"/>
  <c r="M828" s="1"/>
  <c r="L827"/>
  <c r="M827" s="1"/>
  <c r="L826"/>
  <c r="M826" s="1"/>
  <c r="L825"/>
  <c r="M825" s="1"/>
  <c r="L824"/>
  <c r="M824" s="1"/>
  <c r="L823"/>
  <c r="M823" s="1"/>
  <c r="L822"/>
  <c r="M822" s="1"/>
  <c r="L821"/>
  <c r="M821" s="1"/>
  <c r="L820"/>
  <c r="M820" s="1"/>
  <c r="L819"/>
  <c r="M819" s="1"/>
  <c r="L818"/>
  <c r="M818" s="1"/>
  <c r="L817"/>
  <c r="M817" s="1"/>
  <c r="L816"/>
  <c r="M816" s="1"/>
  <c r="L815"/>
  <c r="M815" s="1"/>
  <c r="L814"/>
  <c r="M814" s="1"/>
  <c r="L813"/>
  <c r="M813" s="1"/>
  <c r="L812"/>
  <c r="M812" s="1"/>
  <c r="L811"/>
  <c r="M811" s="1"/>
  <c r="L810"/>
  <c r="M810" s="1"/>
  <c r="L809"/>
  <c r="M809" s="1"/>
  <c r="L808"/>
  <c r="M808" s="1"/>
  <c r="L807"/>
  <c r="M807" s="1"/>
  <c r="L806"/>
  <c r="M806" s="1"/>
  <c r="L805"/>
  <c r="M805" s="1"/>
  <c r="L804"/>
  <c r="M804" s="1"/>
  <c r="L803"/>
  <c r="M803" s="1"/>
  <c r="L802"/>
  <c r="M802" s="1"/>
  <c r="L801"/>
  <c r="M801" s="1"/>
  <c r="L800"/>
  <c r="M800" s="1"/>
  <c r="L799"/>
  <c r="M799" s="1"/>
  <c r="L798"/>
  <c r="M798" s="1"/>
  <c r="L797"/>
  <c r="M797" s="1"/>
  <c r="L796"/>
  <c r="M796" s="1"/>
  <c r="L795"/>
  <c r="M795" s="1"/>
  <c r="L794"/>
  <c r="M794" s="1"/>
  <c r="L793"/>
  <c r="M793" s="1"/>
  <c r="L792"/>
  <c r="M792" s="1"/>
  <c r="L791"/>
  <c r="M791" s="1"/>
  <c r="L790"/>
  <c r="M790" s="1"/>
  <c r="L789"/>
  <c r="M789" s="1"/>
  <c r="L788"/>
  <c r="M788" s="1"/>
  <c r="L787"/>
  <c r="M787" s="1"/>
  <c r="L786"/>
  <c r="M786" s="1"/>
  <c r="L785"/>
  <c r="M785" s="1"/>
  <c r="L784"/>
  <c r="M784" s="1"/>
  <c r="L783"/>
  <c r="M783" s="1"/>
  <c r="L782"/>
  <c r="M782" s="1"/>
  <c r="L781"/>
  <c r="M781" s="1"/>
  <c r="L780"/>
  <c r="M780" s="1"/>
  <c r="L779"/>
  <c r="M779" s="1"/>
  <c r="L778"/>
  <c r="M778" s="1"/>
  <c r="L777"/>
  <c r="M777" s="1"/>
  <c r="L776"/>
  <c r="M776" s="1"/>
  <c r="L775"/>
  <c r="M775" s="1"/>
  <c r="L774"/>
  <c r="M774" s="1"/>
  <c r="L773"/>
  <c r="M773" s="1"/>
  <c r="L772"/>
  <c r="M772" s="1"/>
  <c r="L771"/>
  <c r="M771" s="1"/>
  <c r="L770"/>
  <c r="M770" s="1"/>
  <c r="L769"/>
  <c r="M769" s="1"/>
  <c r="L768"/>
  <c r="M768" s="1"/>
  <c r="L767"/>
  <c r="M767" s="1"/>
  <c r="L766"/>
  <c r="M766" s="1"/>
  <c r="L765"/>
  <c r="M765" s="1"/>
  <c r="L764"/>
  <c r="M764" s="1"/>
  <c r="L763"/>
  <c r="M763" s="1"/>
  <c r="L762"/>
  <c r="M762" s="1"/>
  <c r="L761"/>
  <c r="M761" s="1"/>
  <c r="L760"/>
  <c r="M760" s="1"/>
  <c r="L759"/>
  <c r="M759" s="1"/>
  <c r="L758"/>
  <c r="M758" s="1"/>
  <c r="L757"/>
  <c r="M757" s="1"/>
  <c r="L756"/>
  <c r="M756" s="1"/>
  <c r="L755"/>
  <c r="M755" s="1"/>
  <c r="L754"/>
  <c r="M754" s="1"/>
  <c r="L753"/>
  <c r="M753" s="1"/>
  <c r="L752"/>
  <c r="M752" s="1"/>
  <c r="L751"/>
  <c r="M751" s="1"/>
  <c r="L750"/>
  <c r="M750" s="1"/>
  <c r="L749"/>
  <c r="M749" s="1"/>
  <c r="L748"/>
  <c r="M748" s="1"/>
  <c r="L747"/>
  <c r="M747" s="1"/>
  <c r="L746"/>
  <c r="M746" s="1"/>
  <c r="L745"/>
  <c r="M745" s="1"/>
  <c r="L744"/>
  <c r="M744" s="1"/>
  <c r="L743"/>
  <c r="M743" s="1"/>
  <c r="L742"/>
  <c r="M742" s="1"/>
  <c r="L741"/>
  <c r="M741" s="1"/>
  <c r="L740"/>
  <c r="M740" s="1"/>
  <c r="L739"/>
  <c r="M739" s="1"/>
  <c r="L738"/>
  <c r="M738" s="1"/>
  <c r="L737"/>
  <c r="M737" s="1"/>
  <c r="L736"/>
  <c r="M736" s="1"/>
  <c r="L735"/>
  <c r="M735" s="1"/>
  <c r="L734"/>
  <c r="M734" s="1"/>
  <c r="L733"/>
  <c r="M733" s="1"/>
  <c r="L732"/>
  <c r="M732" s="1"/>
  <c r="L731"/>
  <c r="M731" s="1"/>
  <c r="L730"/>
  <c r="M730" s="1"/>
  <c r="L729"/>
  <c r="M729" s="1"/>
  <c r="L728"/>
  <c r="M728" s="1"/>
  <c r="L727"/>
  <c r="M727" s="1"/>
  <c r="L726"/>
  <c r="M726" s="1"/>
  <c r="L725"/>
  <c r="M725" s="1"/>
  <c r="L724"/>
  <c r="M724" s="1"/>
  <c r="L723"/>
  <c r="M723" s="1"/>
  <c r="L722"/>
  <c r="M722" s="1"/>
  <c r="L721"/>
  <c r="M721" s="1"/>
  <c r="L720"/>
  <c r="M720" s="1"/>
  <c r="L719"/>
  <c r="M719" s="1"/>
  <c r="L718"/>
  <c r="M718" s="1"/>
  <c r="L717"/>
  <c r="M717" s="1"/>
  <c r="L716"/>
  <c r="M716" s="1"/>
  <c r="L715"/>
  <c r="M715" s="1"/>
  <c r="L714"/>
  <c r="M714" s="1"/>
  <c r="L713"/>
  <c r="M713" s="1"/>
  <c r="L712"/>
  <c r="M712" s="1"/>
  <c r="L711"/>
  <c r="M711" s="1"/>
  <c r="L710"/>
  <c r="M710" s="1"/>
  <c r="L709"/>
  <c r="M709" s="1"/>
  <c r="L708"/>
  <c r="M708" s="1"/>
  <c r="L707"/>
  <c r="M707" s="1"/>
  <c r="L706"/>
  <c r="M706" s="1"/>
  <c r="L705"/>
  <c r="M705" s="1"/>
  <c r="L704"/>
  <c r="M704" s="1"/>
  <c r="L703"/>
  <c r="M703" s="1"/>
  <c r="L702"/>
  <c r="M702" s="1"/>
  <c r="L701"/>
  <c r="M701" s="1"/>
  <c r="L700"/>
  <c r="M700" s="1"/>
  <c r="L699"/>
  <c r="M699" s="1"/>
  <c r="L698"/>
  <c r="M698" s="1"/>
  <c r="L697"/>
  <c r="M697" s="1"/>
  <c r="L696"/>
  <c r="M696" s="1"/>
  <c r="L695"/>
  <c r="M695" s="1"/>
  <c r="L694"/>
  <c r="M694" s="1"/>
  <c r="L693"/>
  <c r="M693" s="1"/>
  <c r="L692"/>
  <c r="M692" s="1"/>
  <c r="L691"/>
  <c r="M691" s="1"/>
  <c r="L690"/>
  <c r="M690" s="1"/>
  <c r="L689"/>
  <c r="M689" s="1"/>
  <c r="L688"/>
  <c r="M688" s="1"/>
  <c r="L687"/>
  <c r="M687" s="1"/>
  <c r="L686"/>
  <c r="M686" s="1"/>
  <c r="L685"/>
  <c r="M685" s="1"/>
  <c r="L684"/>
  <c r="M684" s="1"/>
  <c r="L683"/>
  <c r="M683" s="1"/>
  <c r="L682"/>
  <c r="M682" s="1"/>
  <c r="L681"/>
  <c r="M681" s="1"/>
  <c r="L680"/>
  <c r="M680" s="1"/>
  <c r="L679"/>
  <c r="M679" s="1"/>
  <c r="L678"/>
  <c r="M678" s="1"/>
  <c r="L677"/>
  <c r="M677" s="1"/>
  <c r="L676"/>
  <c r="M676" s="1"/>
  <c r="L675"/>
  <c r="M675" s="1"/>
  <c r="L674"/>
  <c r="M674" s="1"/>
  <c r="L673"/>
  <c r="M673" s="1"/>
  <c r="L672"/>
  <c r="M672" s="1"/>
  <c r="L671"/>
  <c r="M671" s="1"/>
  <c r="L670"/>
  <c r="M670" s="1"/>
  <c r="L669"/>
  <c r="M669" s="1"/>
  <c r="L668"/>
  <c r="M668" s="1"/>
  <c r="L667"/>
  <c r="M667" s="1"/>
  <c r="L666"/>
  <c r="M666" s="1"/>
  <c r="L665"/>
  <c r="M665" s="1"/>
  <c r="L664"/>
  <c r="M664" s="1"/>
  <c r="L663"/>
  <c r="M663" s="1"/>
  <c r="L662"/>
  <c r="M662" s="1"/>
  <c r="L661"/>
  <c r="M661" s="1"/>
  <c r="L660"/>
  <c r="M660" s="1"/>
  <c r="L659"/>
  <c r="M659" s="1"/>
  <c r="L658"/>
  <c r="M658" s="1"/>
  <c r="L657"/>
  <c r="M657" s="1"/>
  <c r="L656"/>
  <c r="M656" s="1"/>
  <c r="L655"/>
  <c r="M655" s="1"/>
  <c r="L654"/>
  <c r="M654" s="1"/>
  <c r="L653"/>
  <c r="M653" s="1"/>
  <c r="L652"/>
  <c r="M652" s="1"/>
  <c r="L651"/>
  <c r="M651" s="1"/>
  <c r="L650"/>
  <c r="M650" s="1"/>
  <c r="L649"/>
  <c r="M649" s="1"/>
  <c r="L648"/>
  <c r="M648" s="1"/>
  <c r="L647"/>
  <c r="M647" s="1"/>
  <c r="L646"/>
  <c r="M646" s="1"/>
  <c r="L645"/>
  <c r="M645" s="1"/>
  <c r="L644"/>
  <c r="M644" s="1"/>
  <c r="L643"/>
  <c r="M643" s="1"/>
  <c r="L642"/>
  <c r="M642" s="1"/>
  <c r="L641"/>
  <c r="M641" s="1"/>
  <c r="L640"/>
  <c r="M640" s="1"/>
  <c r="L639"/>
  <c r="M639" s="1"/>
  <c r="L638"/>
  <c r="M638" s="1"/>
  <c r="L637"/>
  <c r="M637" s="1"/>
  <c r="L636"/>
  <c r="M636" s="1"/>
  <c r="L635"/>
  <c r="M635" s="1"/>
  <c r="L634"/>
  <c r="M634" s="1"/>
  <c r="L633"/>
  <c r="M633" s="1"/>
  <c r="L632"/>
  <c r="M632" s="1"/>
  <c r="L631"/>
  <c r="M631" s="1"/>
  <c r="L630"/>
  <c r="M630" s="1"/>
  <c r="L629"/>
  <c r="M629" s="1"/>
  <c r="L628"/>
  <c r="M628" s="1"/>
  <c r="L627"/>
  <c r="M627" s="1"/>
  <c r="L626"/>
  <c r="M626" s="1"/>
  <c r="L625"/>
  <c r="M625" s="1"/>
  <c r="L624"/>
  <c r="M624" s="1"/>
  <c r="L623"/>
  <c r="M623" s="1"/>
  <c r="L622"/>
  <c r="M622" s="1"/>
  <c r="L621"/>
  <c r="M621" s="1"/>
  <c r="L620"/>
  <c r="M620" s="1"/>
  <c r="L619"/>
  <c r="M619" s="1"/>
  <c r="L618"/>
  <c r="M618" s="1"/>
  <c r="L617"/>
  <c r="M617" s="1"/>
  <c r="L616"/>
  <c r="M616" s="1"/>
  <c r="L615"/>
  <c r="M615" s="1"/>
  <c r="L614"/>
  <c r="M614" s="1"/>
  <c r="L613"/>
  <c r="M613" s="1"/>
  <c r="L612"/>
  <c r="M612" s="1"/>
  <c r="L611"/>
  <c r="M611" s="1"/>
  <c r="L610"/>
  <c r="M610" s="1"/>
  <c r="L609"/>
  <c r="M609" s="1"/>
  <c r="L608"/>
  <c r="M608" s="1"/>
  <c r="L607"/>
  <c r="M607" s="1"/>
  <c r="L606"/>
  <c r="M606" s="1"/>
  <c r="L605"/>
  <c r="M605" s="1"/>
  <c r="L604"/>
  <c r="M604" s="1"/>
  <c r="L603"/>
  <c r="M603" s="1"/>
  <c r="L602"/>
  <c r="M602" s="1"/>
  <c r="L601"/>
  <c r="M601" s="1"/>
  <c r="L600"/>
  <c r="M600" s="1"/>
  <c r="L599"/>
  <c r="M599" s="1"/>
  <c r="L598"/>
  <c r="M598" s="1"/>
  <c r="L597"/>
  <c r="M597" s="1"/>
  <c r="L596"/>
  <c r="M596" s="1"/>
  <c r="L595"/>
  <c r="M595" s="1"/>
  <c r="L594"/>
  <c r="M594" s="1"/>
  <c r="L593"/>
  <c r="M593" s="1"/>
  <c r="L592"/>
  <c r="M592" s="1"/>
  <c r="L591"/>
  <c r="M591" s="1"/>
  <c r="L590"/>
  <c r="M590" s="1"/>
  <c r="L589"/>
  <c r="M589" s="1"/>
  <c r="L588"/>
  <c r="M588" s="1"/>
  <c r="L587"/>
  <c r="M587" s="1"/>
  <c r="L586"/>
  <c r="M586" s="1"/>
  <c r="L585"/>
  <c r="M585" s="1"/>
  <c r="L584"/>
  <c r="M584" s="1"/>
  <c r="L583"/>
  <c r="M583" s="1"/>
  <c r="L582"/>
  <c r="M582" s="1"/>
  <c r="L581"/>
  <c r="M581" s="1"/>
  <c r="L580"/>
  <c r="M580" s="1"/>
  <c r="L579"/>
  <c r="M579" s="1"/>
  <c r="L578"/>
  <c r="M578" s="1"/>
  <c r="L577"/>
  <c r="M577" s="1"/>
  <c r="L576"/>
  <c r="M576" s="1"/>
  <c r="L575"/>
  <c r="M575" s="1"/>
  <c r="L574"/>
  <c r="M574" s="1"/>
  <c r="L573"/>
  <c r="M573" s="1"/>
  <c r="L572"/>
  <c r="M572" s="1"/>
  <c r="L571"/>
  <c r="M571" s="1"/>
  <c r="L570"/>
  <c r="M570" s="1"/>
  <c r="L569"/>
  <c r="M569" s="1"/>
  <c r="L568"/>
  <c r="M568" s="1"/>
  <c r="L567"/>
  <c r="M567" s="1"/>
  <c r="L566"/>
  <c r="M566" s="1"/>
  <c r="L565"/>
  <c r="M565" s="1"/>
  <c r="L564"/>
  <c r="M564" s="1"/>
  <c r="L563"/>
  <c r="M563" s="1"/>
  <c r="L562"/>
  <c r="M562" s="1"/>
  <c r="L561"/>
  <c r="M561" s="1"/>
  <c r="L560"/>
  <c r="M560" s="1"/>
  <c r="L559"/>
  <c r="M559" s="1"/>
  <c r="L558"/>
  <c r="M558" s="1"/>
  <c r="L557"/>
  <c r="M557" s="1"/>
  <c r="L556"/>
  <c r="M556" s="1"/>
  <c r="L555"/>
  <c r="M555" s="1"/>
  <c r="L554"/>
  <c r="M554" s="1"/>
  <c r="L553"/>
  <c r="M553" s="1"/>
  <c r="L552"/>
  <c r="M552" s="1"/>
  <c r="L551"/>
  <c r="M551" s="1"/>
  <c r="L550"/>
  <c r="M550" s="1"/>
  <c r="L549"/>
  <c r="M549" s="1"/>
  <c r="L548"/>
  <c r="M548" s="1"/>
  <c r="L547"/>
  <c r="M547" s="1"/>
  <c r="L546"/>
  <c r="M546" s="1"/>
  <c r="L545"/>
  <c r="M545" s="1"/>
  <c r="L544"/>
  <c r="M544" s="1"/>
  <c r="L543"/>
  <c r="M543" s="1"/>
  <c r="L542"/>
  <c r="M542" s="1"/>
  <c r="L541"/>
  <c r="M541" s="1"/>
  <c r="L540"/>
  <c r="M540" s="1"/>
  <c r="L539"/>
  <c r="M539" s="1"/>
  <c r="L538"/>
  <c r="M538" s="1"/>
  <c r="L537"/>
  <c r="M537" s="1"/>
  <c r="L536"/>
  <c r="M536" s="1"/>
  <c r="L535"/>
  <c r="M535" s="1"/>
  <c r="L534"/>
  <c r="M534" s="1"/>
  <c r="L533"/>
  <c r="M533" s="1"/>
  <c r="L532"/>
  <c r="M532" s="1"/>
  <c r="L531"/>
  <c r="M531" s="1"/>
  <c r="L530"/>
  <c r="M530" s="1"/>
  <c r="L529"/>
  <c r="M529" s="1"/>
  <c r="L528"/>
  <c r="M528" s="1"/>
  <c r="L527"/>
  <c r="M527" s="1"/>
  <c r="L526"/>
  <c r="M526" s="1"/>
  <c r="L525"/>
  <c r="M525" s="1"/>
  <c r="L524"/>
  <c r="M524" s="1"/>
  <c r="L523"/>
  <c r="M523" s="1"/>
  <c r="L522"/>
  <c r="M522" s="1"/>
  <c r="L521"/>
  <c r="M521" s="1"/>
  <c r="L520"/>
  <c r="M520" s="1"/>
  <c r="L519"/>
  <c r="M519" s="1"/>
  <c r="L518"/>
  <c r="M518" s="1"/>
  <c r="L517"/>
  <c r="M517" s="1"/>
  <c r="L516"/>
  <c r="M516" s="1"/>
  <c r="L515"/>
  <c r="M515" s="1"/>
  <c r="L514"/>
  <c r="M514" s="1"/>
  <c r="L513"/>
  <c r="M513" s="1"/>
  <c r="L512"/>
  <c r="M512" s="1"/>
  <c r="L511"/>
  <c r="M511" s="1"/>
  <c r="L510"/>
  <c r="M510" s="1"/>
  <c r="L509"/>
  <c r="M509" s="1"/>
  <c r="L508"/>
  <c r="M508" s="1"/>
  <c r="L507"/>
  <c r="M507" s="1"/>
  <c r="L506"/>
  <c r="M506" s="1"/>
  <c r="L505"/>
  <c r="M505" s="1"/>
  <c r="L504"/>
  <c r="M504" s="1"/>
  <c r="L503"/>
  <c r="M503" s="1"/>
  <c r="L502"/>
  <c r="M502" s="1"/>
  <c r="L501"/>
  <c r="M501" s="1"/>
  <c r="L500"/>
  <c r="M500" s="1"/>
  <c r="L499"/>
  <c r="M499" s="1"/>
  <c r="L498"/>
  <c r="M498" s="1"/>
  <c r="L497"/>
  <c r="M497" s="1"/>
  <c r="L496"/>
  <c r="M496" s="1"/>
  <c r="L495"/>
  <c r="M495" s="1"/>
  <c r="L494"/>
  <c r="M494" s="1"/>
  <c r="L493"/>
  <c r="M493" s="1"/>
  <c r="L492"/>
  <c r="M492" s="1"/>
  <c r="L491"/>
  <c r="M491" s="1"/>
  <c r="L490"/>
  <c r="M490" s="1"/>
  <c r="L489"/>
  <c r="M489" s="1"/>
  <c r="L488"/>
  <c r="M488" s="1"/>
  <c r="L487"/>
  <c r="M487" s="1"/>
  <c r="L486"/>
  <c r="M486" s="1"/>
  <c r="L485"/>
  <c r="M485" s="1"/>
  <c r="L484"/>
  <c r="M484" s="1"/>
  <c r="L483"/>
  <c r="M483" s="1"/>
  <c r="L482"/>
  <c r="M482" s="1"/>
  <c r="L481"/>
  <c r="M481" s="1"/>
  <c r="L480"/>
  <c r="M480" s="1"/>
  <c r="L479"/>
  <c r="M479" s="1"/>
  <c r="L478"/>
  <c r="M478" s="1"/>
  <c r="L477"/>
  <c r="M477" s="1"/>
  <c r="L476"/>
  <c r="M476" s="1"/>
  <c r="L475"/>
  <c r="M475" s="1"/>
  <c r="L474"/>
  <c r="M474" s="1"/>
  <c r="L473"/>
  <c r="M473" s="1"/>
  <c r="L472"/>
  <c r="M472" s="1"/>
  <c r="L471"/>
  <c r="M471" s="1"/>
  <c r="L470"/>
  <c r="M470" s="1"/>
  <c r="L469"/>
  <c r="M469" s="1"/>
  <c r="L468"/>
  <c r="M468" s="1"/>
  <c r="L467"/>
  <c r="M467" s="1"/>
  <c r="L466"/>
  <c r="M466" s="1"/>
  <c r="L465"/>
  <c r="M465" s="1"/>
  <c r="L464"/>
  <c r="M464" s="1"/>
  <c r="L463"/>
  <c r="M463" s="1"/>
  <c r="L462"/>
  <c r="M462" s="1"/>
  <c r="L461"/>
  <c r="M461" s="1"/>
  <c r="L460"/>
  <c r="M460" s="1"/>
  <c r="L459"/>
  <c r="M459" s="1"/>
  <c r="L458"/>
  <c r="M458" s="1"/>
  <c r="L457"/>
  <c r="M457" s="1"/>
  <c r="L456"/>
  <c r="M456" s="1"/>
  <c r="L455"/>
  <c r="M455" s="1"/>
  <c r="L454"/>
  <c r="M454" s="1"/>
  <c r="L453"/>
  <c r="M453" s="1"/>
  <c r="L452"/>
  <c r="M452" s="1"/>
  <c r="L451"/>
  <c r="M451" s="1"/>
  <c r="L450"/>
  <c r="M450" s="1"/>
  <c r="L449"/>
  <c r="M449" s="1"/>
  <c r="L448"/>
  <c r="M448" s="1"/>
  <c r="L447"/>
  <c r="M447" s="1"/>
  <c r="L446"/>
  <c r="M446" s="1"/>
  <c r="L445"/>
  <c r="M445" s="1"/>
  <c r="L444"/>
  <c r="M444" s="1"/>
  <c r="L443"/>
  <c r="M443" s="1"/>
  <c r="L442"/>
  <c r="M442" s="1"/>
  <c r="L441"/>
  <c r="M441" s="1"/>
  <c r="L440"/>
  <c r="M440" s="1"/>
  <c r="L439"/>
  <c r="M439" s="1"/>
  <c r="L438"/>
  <c r="M438" s="1"/>
  <c r="L437"/>
  <c r="M437" s="1"/>
  <c r="L436"/>
  <c r="M436" s="1"/>
  <c r="L435"/>
  <c r="M435" s="1"/>
  <c r="L434"/>
  <c r="M434" s="1"/>
  <c r="L433"/>
  <c r="M433" s="1"/>
  <c r="L432"/>
  <c r="M432" s="1"/>
  <c r="L431"/>
  <c r="M431" s="1"/>
  <c r="L430"/>
  <c r="M430" s="1"/>
  <c r="L429"/>
  <c r="M429" s="1"/>
  <c r="L428"/>
  <c r="M428" s="1"/>
  <c r="L427"/>
  <c r="M427" s="1"/>
  <c r="L426"/>
  <c r="M426" s="1"/>
  <c r="L425"/>
  <c r="M425" s="1"/>
  <c r="L424"/>
  <c r="M424" s="1"/>
  <c r="L423"/>
  <c r="M423" s="1"/>
  <c r="L422"/>
  <c r="M422" s="1"/>
  <c r="L421"/>
  <c r="M421" s="1"/>
  <c r="L420"/>
  <c r="M420" s="1"/>
  <c r="L419"/>
  <c r="M419" s="1"/>
  <c r="L418"/>
  <c r="M418" s="1"/>
  <c r="L417"/>
  <c r="M417" s="1"/>
  <c r="L416"/>
  <c r="M416" s="1"/>
  <c r="L415"/>
  <c r="M415" s="1"/>
  <c r="L414"/>
  <c r="M414" s="1"/>
  <c r="L413"/>
  <c r="M413" s="1"/>
  <c r="L412"/>
  <c r="M412" s="1"/>
  <c r="L411"/>
  <c r="M411" s="1"/>
  <c r="L410"/>
  <c r="M410" s="1"/>
  <c r="L409"/>
  <c r="M409" s="1"/>
  <c r="L408"/>
  <c r="M408" s="1"/>
  <c r="L407"/>
  <c r="M407" s="1"/>
  <c r="L406"/>
  <c r="M406" s="1"/>
  <c r="L405"/>
  <c r="M405" s="1"/>
  <c r="L404"/>
  <c r="M404" s="1"/>
  <c r="L403"/>
  <c r="M403" s="1"/>
  <c r="L402"/>
  <c r="M402" s="1"/>
  <c r="L401"/>
  <c r="M401" s="1"/>
  <c r="L400"/>
  <c r="M400" s="1"/>
  <c r="L399"/>
  <c r="M399" s="1"/>
  <c r="L398"/>
  <c r="M398" s="1"/>
  <c r="L397"/>
  <c r="M397" s="1"/>
  <c r="L396"/>
  <c r="M396" s="1"/>
  <c r="L395"/>
  <c r="M395" s="1"/>
  <c r="L394"/>
  <c r="M394" s="1"/>
  <c r="L393"/>
  <c r="M393" s="1"/>
  <c r="L392"/>
  <c r="M392" s="1"/>
  <c r="L391"/>
  <c r="M391" s="1"/>
  <c r="L390"/>
  <c r="M390" s="1"/>
  <c r="L389"/>
  <c r="M389" s="1"/>
  <c r="L388"/>
  <c r="M388" s="1"/>
  <c r="L387"/>
  <c r="M387" s="1"/>
  <c r="L386"/>
  <c r="M386" s="1"/>
  <c r="L385"/>
  <c r="M385" s="1"/>
  <c r="L384"/>
  <c r="M384" s="1"/>
  <c r="L383"/>
  <c r="M383" s="1"/>
  <c r="L382"/>
  <c r="M382" s="1"/>
  <c r="L381"/>
  <c r="M381" s="1"/>
  <c r="L380"/>
  <c r="M380" s="1"/>
  <c r="L379"/>
  <c r="M379" s="1"/>
  <c r="L378"/>
  <c r="M378" s="1"/>
  <c r="L377"/>
  <c r="M377" s="1"/>
  <c r="L376"/>
  <c r="M376" s="1"/>
  <c r="L375"/>
  <c r="M375" s="1"/>
  <c r="L374"/>
  <c r="M374" s="1"/>
  <c r="L373"/>
  <c r="M373" s="1"/>
  <c r="L372"/>
  <c r="M372" s="1"/>
  <c r="L371"/>
  <c r="M371" s="1"/>
  <c r="L370"/>
  <c r="M370" s="1"/>
  <c r="L369"/>
  <c r="M369" s="1"/>
  <c r="L368"/>
  <c r="M368" s="1"/>
  <c r="L367"/>
  <c r="M367" s="1"/>
  <c r="L366"/>
  <c r="M366" s="1"/>
  <c r="L365"/>
  <c r="M365" s="1"/>
  <c r="L364"/>
  <c r="M364" s="1"/>
  <c r="L363"/>
  <c r="M363" s="1"/>
  <c r="L362"/>
  <c r="M362" s="1"/>
  <c r="L361"/>
  <c r="M361" s="1"/>
  <c r="L360"/>
  <c r="M360" s="1"/>
  <c r="L359"/>
  <c r="M359" s="1"/>
  <c r="L358"/>
  <c r="M358" s="1"/>
  <c r="L357"/>
  <c r="M357" s="1"/>
  <c r="L356"/>
  <c r="M356" s="1"/>
  <c r="L355"/>
  <c r="M355" s="1"/>
  <c r="L354"/>
  <c r="M354" s="1"/>
  <c r="L353"/>
  <c r="M353" s="1"/>
  <c r="L352"/>
  <c r="M352" s="1"/>
  <c r="L351"/>
  <c r="M351" s="1"/>
  <c r="L350"/>
  <c r="M350" s="1"/>
  <c r="L349"/>
  <c r="M349" s="1"/>
  <c r="L348"/>
  <c r="M348" s="1"/>
  <c r="L347"/>
  <c r="M347" s="1"/>
  <c r="L346"/>
  <c r="M346" s="1"/>
  <c r="L345"/>
  <c r="M345" s="1"/>
  <c r="L344"/>
  <c r="M344" s="1"/>
  <c r="L343"/>
  <c r="M343" s="1"/>
  <c r="L342"/>
  <c r="M342" s="1"/>
  <c r="L341"/>
  <c r="M341" s="1"/>
  <c r="L340"/>
  <c r="M340" s="1"/>
  <c r="L339"/>
  <c r="M339" s="1"/>
  <c r="L338"/>
  <c r="M338" s="1"/>
  <c r="L337"/>
  <c r="M337" s="1"/>
  <c r="L336"/>
  <c r="M336" s="1"/>
  <c r="L335"/>
  <c r="M335" s="1"/>
  <c r="L334"/>
  <c r="M334" s="1"/>
  <c r="L333"/>
  <c r="M333" s="1"/>
  <c r="L332"/>
  <c r="M332" s="1"/>
  <c r="L331"/>
  <c r="M331" s="1"/>
  <c r="L330"/>
  <c r="M330" s="1"/>
  <c r="L329"/>
  <c r="M329" s="1"/>
  <c r="L328"/>
  <c r="M328" s="1"/>
  <c r="L327"/>
  <c r="M327" s="1"/>
  <c r="L326"/>
  <c r="M326" s="1"/>
  <c r="L325"/>
  <c r="M325" s="1"/>
  <c r="L324"/>
  <c r="M324" s="1"/>
  <c r="L323"/>
  <c r="M323" s="1"/>
  <c r="L322"/>
  <c r="M322" s="1"/>
  <c r="L321"/>
  <c r="M321" s="1"/>
  <c r="L320"/>
  <c r="M320" s="1"/>
  <c r="L319"/>
  <c r="M319" s="1"/>
  <c r="L318"/>
  <c r="M318" s="1"/>
  <c r="L317"/>
  <c r="M317" s="1"/>
  <c r="L316"/>
  <c r="M316" s="1"/>
  <c r="L315"/>
  <c r="M315" s="1"/>
  <c r="L314"/>
  <c r="M314" s="1"/>
  <c r="L313"/>
  <c r="M313" s="1"/>
  <c r="L312"/>
  <c r="M312" s="1"/>
  <c r="L311"/>
  <c r="M311" s="1"/>
  <c r="L310"/>
  <c r="M310" s="1"/>
  <c r="L309"/>
  <c r="M309" s="1"/>
  <c r="L308"/>
  <c r="M308" s="1"/>
  <c r="L307"/>
  <c r="M307" s="1"/>
  <c r="L306"/>
  <c r="M306" s="1"/>
  <c r="L305"/>
  <c r="M305" s="1"/>
  <c r="L304"/>
  <c r="M304" s="1"/>
  <c r="L303"/>
  <c r="M303" s="1"/>
  <c r="L302"/>
  <c r="M302" s="1"/>
  <c r="L301"/>
  <c r="M301" s="1"/>
  <c r="L300"/>
  <c r="M300" s="1"/>
  <c r="L299"/>
  <c r="M299" s="1"/>
  <c r="L298"/>
  <c r="M298" s="1"/>
  <c r="L297"/>
  <c r="M297" s="1"/>
  <c r="L296"/>
  <c r="M296" s="1"/>
  <c r="L295"/>
  <c r="M295" s="1"/>
  <c r="L294"/>
  <c r="M294" s="1"/>
  <c r="L293"/>
  <c r="M293" s="1"/>
  <c r="L292"/>
  <c r="M292" s="1"/>
  <c r="L291"/>
  <c r="M291" s="1"/>
  <c r="L290"/>
  <c r="M290" s="1"/>
  <c r="L289"/>
  <c r="M289" s="1"/>
  <c r="L288"/>
  <c r="M288" s="1"/>
  <c r="L287"/>
  <c r="M287" s="1"/>
  <c r="L286"/>
  <c r="M286" s="1"/>
  <c r="L285"/>
  <c r="M285" s="1"/>
  <c r="L284"/>
  <c r="M284" s="1"/>
  <c r="L283"/>
  <c r="M283" s="1"/>
  <c r="L282"/>
  <c r="M282" s="1"/>
  <c r="L281"/>
  <c r="M281" s="1"/>
  <c r="L280"/>
  <c r="M280" s="1"/>
  <c r="L279"/>
  <c r="M279" s="1"/>
  <c r="L278"/>
  <c r="M278" s="1"/>
  <c r="L277"/>
  <c r="M277" s="1"/>
  <c r="L276"/>
  <c r="M276" s="1"/>
  <c r="L275"/>
  <c r="M275" s="1"/>
  <c r="L274"/>
  <c r="M274" s="1"/>
  <c r="L273"/>
  <c r="M273" s="1"/>
  <c r="L272"/>
  <c r="M272" s="1"/>
  <c r="L271"/>
  <c r="M271" s="1"/>
  <c r="L270"/>
  <c r="M270" s="1"/>
  <c r="L269"/>
  <c r="M269" s="1"/>
  <c r="L268"/>
  <c r="M268" s="1"/>
  <c r="L267"/>
  <c r="M267" s="1"/>
  <c r="L266"/>
  <c r="M266" s="1"/>
  <c r="L265"/>
  <c r="M265" s="1"/>
  <c r="L264"/>
  <c r="M264" s="1"/>
  <c r="L263"/>
  <c r="M263" s="1"/>
  <c r="L262"/>
  <c r="M262" s="1"/>
  <c r="L261"/>
  <c r="M261" s="1"/>
  <c r="L260"/>
  <c r="M260" s="1"/>
  <c r="L259"/>
  <c r="M259" s="1"/>
  <c r="L258"/>
  <c r="M258" s="1"/>
  <c r="L257"/>
  <c r="M257" s="1"/>
  <c r="L256"/>
  <c r="M256" s="1"/>
  <c r="L255"/>
  <c r="M255" s="1"/>
  <c r="L254"/>
  <c r="M254" s="1"/>
  <c r="L253"/>
  <c r="M253" s="1"/>
  <c r="L252"/>
  <c r="M252" s="1"/>
  <c r="L251"/>
  <c r="M251" s="1"/>
  <c r="L250"/>
  <c r="M250" s="1"/>
  <c r="L249"/>
  <c r="M249" s="1"/>
  <c r="L248"/>
  <c r="M248" s="1"/>
  <c r="L247"/>
  <c r="M247" s="1"/>
  <c r="L246"/>
  <c r="M246" s="1"/>
  <c r="L245"/>
  <c r="M245" s="1"/>
  <c r="L244"/>
  <c r="M244" s="1"/>
  <c r="L243"/>
  <c r="M243" s="1"/>
  <c r="L242"/>
  <c r="M242" s="1"/>
  <c r="L241"/>
  <c r="M241" s="1"/>
  <c r="L240"/>
  <c r="M240" s="1"/>
  <c r="L239"/>
  <c r="M239" s="1"/>
  <c r="L238"/>
  <c r="M238" s="1"/>
  <c r="L237"/>
  <c r="M237" s="1"/>
  <c r="L236"/>
  <c r="M236" s="1"/>
  <c r="L235"/>
  <c r="M235" s="1"/>
  <c r="L234"/>
  <c r="M234" s="1"/>
  <c r="L233"/>
  <c r="M233" s="1"/>
  <c r="L232"/>
  <c r="M232" s="1"/>
  <c r="L231"/>
  <c r="M231" s="1"/>
  <c r="L230"/>
  <c r="M230" s="1"/>
  <c r="L229"/>
  <c r="M229" s="1"/>
  <c r="L228"/>
  <c r="M228" s="1"/>
  <c r="L227"/>
  <c r="M227" s="1"/>
  <c r="L226"/>
  <c r="M226" s="1"/>
  <c r="L225"/>
  <c r="M225" s="1"/>
  <c r="L224"/>
  <c r="M224" s="1"/>
  <c r="L223"/>
  <c r="M223" s="1"/>
  <c r="L222"/>
  <c r="M222" s="1"/>
  <c r="L221"/>
  <c r="M221" s="1"/>
  <c r="L220"/>
  <c r="M220" s="1"/>
  <c r="L219"/>
  <c r="M219" s="1"/>
  <c r="L218"/>
  <c r="M218" s="1"/>
  <c r="L217"/>
  <c r="M217" s="1"/>
  <c r="L216"/>
  <c r="M216" s="1"/>
  <c r="L215"/>
  <c r="M215" s="1"/>
  <c r="L214"/>
  <c r="M214" s="1"/>
  <c r="L213"/>
  <c r="M213" s="1"/>
  <c r="L212"/>
  <c r="M212" s="1"/>
  <c r="L211"/>
  <c r="M211" s="1"/>
  <c r="L210"/>
  <c r="M210" s="1"/>
  <c r="L209"/>
  <c r="M209" s="1"/>
  <c r="L208"/>
  <c r="M208" s="1"/>
  <c r="L207"/>
  <c r="M207" s="1"/>
  <c r="L206"/>
  <c r="M206" s="1"/>
  <c r="L205"/>
  <c r="M205" s="1"/>
  <c r="L204"/>
  <c r="M204" s="1"/>
  <c r="L203"/>
  <c r="M203" s="1"/>
  <c r="L202"/>
  <c r="M202" s="1"/>
  <c r="L201"/>
  <c r="M201" s="1"/>
  <c r="L200"/>
  <c r="M200" s="1"/>
  <c r="L199"/>
  <c r="M199" s="1"/>
  <c r="L198"/>
  <c r="M198" s="1"/>
  <c r="L197"/>
  <c r="M197" s="1"/>
  <c r="L196"/>
  <c r="M196" s="1"/>
  <c r="L195"/>
  <c r="M195" s="1"/>
  <c r="L194"/>
  <c r="M194" s="1"/>
  <c r="L193"/>
  <c r="M193" s="1"/>
  <c r="L192"/>
  <c r="M192" s="1"/>
  <c r="L191"/>
  <c r="M191" s="1"/>
  <c r="L190"/>
  <c r="M190" s="1"/>
  <c r="L189"/>
  <c r="M189" s="1"/>
  <c r="L188"/>
  <c r="M188" s="1"/>
  <c r="L187"/>
  <c r="M187" s="1"/>
  <c r="L186"/>
  <c r="M186" s="1"/>
  <c r="L185"/>
  <c r="M185" s="1"/>
  <c r="L184"/>
  <c r="M184" s="1"/>
  <c r="L183"/>
  <c r="M183" s="1"/>
  <c r="L182"/>
  <c r="M182" s="1"/>
  <c r="L181"/>
  <c r="M181" s="1"/>
  <c r="L180"/>
  <c r="M180" s="1"/>
  <c r="L179"/>
  <c r="M179" s="1"/>
  <c r="L178"/>
  <c r="M178" s="1"/>
  <c r="L177"/>
  <c r="M177" s="1"/>
  <c r="L176"/>
  <c r="M176" s="1"/>
  <c r="L175"/>
  <c r="M175" s="1"/>
  <c r="L174"/>
  <c r="M174" s="1"/>
  <c r="L173"/>
  <c r="M173" s="1"/>
  <c r="L172"/>
  <c r="M172" s="1"/>
  <c r="L171"/>
  <c r="M171" s="1"/>
  <c r="L170"/>
  <c r="M170" s="1"/>
  <c r="L169"/>
  <c r="M169" s="1"/>
  <c r="L168"/>
  <c r="M168" s="1"/>
  <c r="L167"/>
  <c r="M167" s="1"/>
  <c r="L166"/>
  <c r="M166" s="1"/>
  <c r="L165"/>
  <c r="M165" s="1"/>
  <c r="L164"/>
  <c r="M164" s="1"/>
  <c r="L163"/>
  <c r="M163" s="1"/>
  <c r="L162"/>
  <c r="M162" s="1"/>
  <c r="L161"/>
  <c r="M161" s="1"/>
  <c r="L160"/>
  <c r="M160" s="1"/>
  <c r="L159"/>
  <c r="M159" s="1"/>
  <c r="L158"/>
  <c r="M158" s="1"/>
  <c r="L157"/>
  <c r="M157" s="1"/>
  <c r="L156"/>
  <c r="M156" s="1"/>
  <c r="L155"/>
  <c r="M155" s="1"/>
  <c r="L154"/>
  <c r="M154" s="1"/>
  <c r="L153"/>
  <c r="M153" s="1"/>
  <c r="L152"/>
  <c r="M152" s="1"/>
  <c r="L151"/>
  <c r="M151" s="1"/>
  <c r="L150"/>
  <c r="M150" s="1"/>
  <c r="L149"/>
  <c r="M149" s="1"/>
  <c r="L148"/>
  <c r="M148" s="1"/>
  <c r="L147"/>
  <c r="M147" s="1"/>
  <c r="L146"/>
  <c r="M146" s="1"/>
  <c r="L145"/>
  <c r="M145" s="1"/>
  <c r="L144"/>
  <c r="M144" s="1"/>
  <c r="L143"/>
  <c r="M143" s="1"/>
  <c r="L142"/>
  <c r="M142" s="1"/>
  <c r="L141"/>
  <c r="M141" s="1"/>
  <c r="L140"/>
  <c r="M140" s="1"/>
  <c r="L139"/>
  <c r="M139" s="1"/>
  <c r="L138"/>
  <c r="M138" s="1"/>
  <c r="L137"/>
  <c r="M137" s="1"/>
  <c r="L136"/>
  <c r="M136" s="1"/>
  <c r="L135"/>
  <c r="M135" s="1"/>
  <c r="L134"/>
  <c r="M134" s="1"/>
  <c r="L133"/>
  <c r="M133" s="1"/>
  <c r="L132"/>
  <c r="M132" s="1"/>
  <c r="L131"/>
  <c r="M131" s="1"/>
  <c r="L130"/>
  <c r="M130" s="1"/>
  <c r="L129"/>
  <c r="M129" s="1"/>
  <c r="L128"/>
  <c r="M128" s="1"/>
  <c r="L127"/>
  <c r="M127" s="1"/>
  <c r="L126"/>
  <c r="M126" s="1"/>
  <c r="L125"/>
  <c r="M125" s="1"/>
  <c r="L124"/>
  <c r="M124" s="1"/>
  <c r="L123"/>
  <c r="M123" s="1"/>
  <c r="L122"/>
  <c r="M122" s="1"/>
  <c r="L121"/>
  <c r="M121" s="1"/>
  <c r="L120"/>
  <c r="M120" s="1"/>
  <c r="L119"/>
  <c r="M119" s="1"/>
  <c r="L118"/>
  <c r="M118" s="1"/>
  <c r="L117"/>
  <c r="M117" s="1"/>
  <c r="L116"/>
  <c r="M116" s="1"/>
  <c r="L115"/>
  <c r="M115" s="1"/>
  <c r="L114"/>
  <c r="M114" s="1"/>
  <c r="L113"/>
  <c r="M113" s="1"/>
  <c r="L112"/>
  <c r="M112" s="1"/>
  <c r="L111"/>
  <c r="M111" s="1"/>
  <c r="L110"/>
  <c r="M110" s="1"/>
  <c r="L109"/>
  <c r="M109" s="1"/>
  <c r="L108"/>
  <c r="M108" s="1"/>
  <c r="L107"/>
  <c r="M107" s="1"/>
  <c r="L106"/>
  <c r="M106" s="1"/>
  <c r="L105"/>
  <c r="M105" s="1"/>
  <c r="L104"/>
  <c r="M104" s="1"/>
  <c r="L103"/>
  <c r="M103" s="1"/>
  <c r="L102"/>
  <c r="M102" s="1"/>
  <c r="L101"/>
  <c r="M101" s="1"/>
  <c r="L100"/>
  <c r="M100" s="1"/>
  <c r="L99"/>
  <c r="M99" s="1"/>
  <c r="L98"/>
  <c r="M98" s="1"/>
  <c r="L97"/>
  <c r="M97" s="1"/>
  <c r="L96"/>
  <c r="M96" s="1"/>
  <c r="L95"/>
  <c r="M95" s="1"/>
  <c r="L94"/>
  <c r="M94" s="1"/>
  <c r="L93"/>
  <c r="M93" s="1"/>
  <c r="L92"/>
  <c r="M92" s="1"/>
  <c r="L91"/>
  <c r="M91" s="1"/>
  <c r="L90"/>
  <c r="M90" s="1"/>
  <c r="L89"/>
  <c r="M89" s="1"/>
  <c r="L88"/>
  <c r="M88" s="1"/>
  <c r="L87"/>
  <c r="M87" s="1"/>
  <c r="L86"/>
  <c r="M86" s="1"/>
  <c r="L85"/>
  <c r="M85" s="1"/>
  <c r="L84"/>
  <c r="M84" s="1"/>
  <c r="L83"/>
  <c r="M83" s="1"/>
  <c r="L82"/>
  <c r="M82" s="1"/>
  <c r="L81"/>
  <c r="M81" s="1"/>
  <c r="L80"/>
  <c r="M80" s="1"/>
  <c r="L79"/>
  <c r="M79" s="1"/>
  <c r="L78"/>
  <c r="M78" s="1"/>
  <c r="L77"/>
  <c r="M77" s="1"/>
  <c r="L76"/>
  <c r="M76" s="1"/>
  <c r="L75"/>
  <c r="M75" s="1"/>
  <c r="L74"/>
  <c r="M74" s="1"/>
  <c r="L73"/>
  <c r="M73" s="1"/>
  <c r="L72"/>
  <c r="M72" s="1"/>
  <c r="L71"/>
  <c r="M71" s="1"/>
  <c r="L70"/>
  <c r="M70" s="1"/>
  <c r="L69"/>
  <c r="M69" s="1"/>
  <c r="L68"/>
  <c r="M68" s="1"/>
  <c r="L67"/>
  <c r="M67" s="1"/>
  <c r="L66"/>
  <c r="M66" s="1"/>
  <c r="L65"/>
  <c r="M65" s="1"/>
  <c r="L64"/>
  <c r="M64" s="1"/>
  <c r="L63"/>
  <c r="M63" s="1"/>
  <c r="L62"/>
  <c r="M62" s="1"/>
  <c r="L61"/>
  <c r="M61" s="1"/>
  <c r="L60"/>
  <c r="M60" s="1"/>
  <c r="L59"/>
  <c r="M59" s="1"/>
  <c r="L58"/>
  <c r="M58" s="1"/>
  <c r="L57"/>
  <c r="M57" s="1"/>
  <c r="L56"/>
  <c r="M56" s="1"/>
  <c r="L55"/>
  <c r="M55" s="1"/>
  <c r="L54"/>
  <c r="M54" s="1"/>
  <c r="L53"/>
  <c r="M53" s="1"/>
  <c r="L52"/>
  <c r="M52" s="1"/>
  <c r="L51"/>
  <c r="M51" s="1"/>
  <c r="L50"/>
  <c r="M50" s="1"/>
  <c r="L49"/>
  <c r="M49" s="1"/>
  <c r="L48"/>
  <c r="M48" s="1"/>
  <c r="L47"/>
  <c r="M47" s="1"/>
  <c r="L46"/>
  <c r="M46" s="1"/>
  <c r="L45"/>
  <c r="M45" s="1"/>
  <c r="L44"/>
  <c r="M44" s="1"/>
  <c r="L43"/>
  <c r="M43" s="1"/>
  <c r="L42"/>
  <c r="M42" s="1"/>
  <c r="L41"/>
  <c r="M41" s="1"/>
  <c r="L40"/>
  <c r="M40" s="1"/>
  <c r="L39"/>
  <c r="M39" s="1"/>
  <c r="L38"/>
  <c r="M38" s="1"/>
  <c r="L37"/>
  <c r="M37" s="1"/>
  <c r="L36"/>
  <c r="M36" s="1"/>
  <c r="L35"/>
  <c r="M35" s="1"/>
  <c r="L34"/>
  <c r="M34" s="1"/>
  <c r="L33"/>
  <c r="M33" s="1"/>
  <c r="L32"/>
  <c r="M32" s="1"/>
  <c r="L31"/>
  <c r="M31" s="1"/>
  <c r="L30"/>
  <c r="M30" s="1"/>
  <c r="L29"/>
  <c r="M29" s="1"/>
  <c r="L28"/>
  <c r="M28" s="1"/>
  <c r="L27"/>
  <c r="M27" s="1"/>
  <c r="L26"/>
  <c r="M26" s="1"/>
  <c r="L25"/>
  <c r="M25" s="1"/>
  <c r="L24"/>
  <c r="M24" s="1"/>
  <c r="L23"/>
  <c r="M23" s="1"/>
  <c r="L22"/>
  <c r="M22" s="1"/>
  <c r="L21"/>
  <c r="M21" s="1"/>
  <c r="L20"/>
  <c r="M20" s="1"/>
  <c r="L19"/>
  <c r="M19" s="1"/>
  <c r="L18"/>
  <c r="M18" s="1"/>
  <c r="L17"/>
  <c r="M17" s="1"/>
  <c r="L16"/>
  <c r="M16" s="1"/>
  <c r="L15"/>
  <c r="M15" s="1"/>
  <c r="L14"/>
  <c r="M14" s="1"/>
  <c r="L13"/>
  <c r="M13" s="1"/>
  <c r="L12"/>
  <c r="M12" s="1"/>
  <c r="L11"/>
  <c r="M11" s="1"/>
  <c r="L10"/>
  <c r="M10" s="1"/>
  <c r="L9"/>
  <c r="M9" s="1"/>
  <c r="L8"/>
  <c r="M8" s="1"/>
  <c r="L7"/>
  <c r="M7" s="1"/>
  <c r="L6"/>
  <c r="M6" s="1"/>
  <c r="L5"/>
  <c r="M5" s="1"/>
  <c r="L4"/>
  <c r="M4" s="1"/>
  <c r="A5" i="11"/>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N6" i="12" l="1"/>
  <c r="G1770" i="27"/>
  <c r="G1766"/>
  <c r="G1762"/>
  <c r="G1758"/>
  <c r="G1754"/>
  <c r="G1750"/>
  <c r="G1746"/>
  <c r="G1742"/>
  <c r="G1738"/>
  <c r="G1734"/>
  <c r="G1730"/>
  <c r="G1726"/>
  <c r="G1722"/>
  <c r="G1718"/>
  <c r="G1714"/>
  <c r="G1710"/>
  <c r="G1706"/>
  <c r="G1702"/>
  <c r="G1698"/>
  <c r="G1694"/>
  <c r="G1690"/>
  <c r="G1686"/>
  <c r="G1682"/>
  <c r="G1678"/>
  <c r="G1674"/>
  <c r="G1670"/>
  <c r="G1666"/>
  <c r="G1662"/>
  <c r="G1658"/>
  <c r="G1654"/>
  <c r="G1650"/>
  <c r="G1646"/>
  <c r="G1642"/>
  <c r="G1638"/>
  <c r="G1634"/>
  <c r="G1630"/>
  <c r="G1626"/>
  <c r="G1622"/>
  <c r="G1618"/>
  <c r="G1614"/>
  <c r="G1610"/>
  <c r="G1606"/>
  <c r="G1602"/>
  <c r="G1598"/>
  <c r="G1594"/>
  <c r="G1590"/>
  <c r="G1586"/>
  <c r="G1582"/>
  <c r="G1578"/>
  <c r="G1574"/>
  <c r="G1570"/>
  <c r="G1566"/>
  <c r="G1562"/>
  <c r="G1558"/>
  <c r="G1554"/>
  <c r="G1550"/>
  <c r="G1546"/>
  <c r="G1542"/>
  <c r="G1538"/>
  <c r="G1534"/>
  <c r="G1530"/>
  <c r="G1526"/>
  <c r="G1522"/>
  <c r="G1518"/>
  <c r="G1514"/>
  <c r="G1510"/>
  <c r="G1506"/>
  <c r="G1502"/>
  <c r="G1498"/>
  <c r="G1494"/>
  <c r="G1490"/>
  <c r="G1486"/>
  <c r="G1482"/>
  <c r="G1478"/>
  <c r="G1474"/>
  <c r="G1470"/>
  <c r="G1466"/>
  <c r="G1462"/>
  <c r="G1458"/>
  <c r="G1454"/>
  <c r="G1450"/>
  <c r="G1446"/>
  <c r="G1442"/>
  <c r="G1438"/>
  <c r="G1434"/>
  <c r="G1430"/>
  <c r="G1426"/>
  <c r="G1422"/>
  <c r="G1418"/>
  <c r="G1414"/>
  <c r="G1410"/>
  <c r="G1406"/>
  <c r="G1402"/>
  <c r="G1398"/>
  <c r="G1394"/>
  <c r="G1390"/>
  <c r="G1386"/>
  <c r="G1382"/>
  <c r="G1378"/>
  <c r="G1374"/>
  <c r="G1370"/>
  <c r="G1366"/>
  <c r="G1362"/>
  <c r="G1358"/>
  <c r="G1354"/>
  <c r="G1350"/>
  <c r="G1346"/>
  <c r="G1342"/>
  <c r="G1338"/>
  <c r="G1334"/>
  <c r="G1330"/>
  <c r="G1326"/>
  <c r="G1322"/>
  <c r="G1318"/>
  <c r="G1314"/>
  <c r="G1310"/>
  <c r="G1306"/>
  <c r="G1302"/>
  <c r="G1298"/>
  <c r="G1294"/>
  <c r="G1290"/>
  <c r="G1286"/>
  <c r="G1282"/>
  <c r="G1278"/>
  <c r="G1274"/>
  <c r="G1270"/>
  <c r="G1266"/>
  <c r="G1262"/>
  <c r="G1258"/>
  <c r="G1254"/>
  <c r="G1250"/>
  <c r="G1246"/>
  <c r="G1242"/>
  <c r="G1238"/>
  <c r="G1234"/>
  <c r="G1230"/>
  <c r="G1226"/>
  <c r="G1222"/>
  <c r="G1218"/>
  <c r="G1214"/>
  <c r="G1210"/>
  <c r="G1206"/>
  <c r="G1202"/>
  <c r="G1198"/>
  <c r="G1194"/>
  <c r="G1190"/>
  <c r="G1186"/>
  <c r="G1182"/>
  <c r="G1178"/>
  <c r="G1174"/>
  <c r="G1170"/>
  <c r="G1166"/>
  <c r="G1162"/>
  <c r="G1158"/>
  <c r="G1154"/>
  <c r="G1150"/>
  <c r="G1146"/>
  <c r="G1142"/>
  <c r="G1138"/>
  <c r="G1134"/>
  <c r="G1130"/>
  <c r="G1126"/>
  <c r="G1122"/>
  <c r="G1118"/>
  <c r="G1114"/>
  <c r="G1110"/>
  <c r="G1106"/>
  <c r="G1102"/>
  <c r="G1098"/>
  <c r="G1094"/>
  <c r="G1090"/>
  <c r="G1086"/>
  <c r="G1082"/>
  <c r="G1078"/>
  <c r="G1074"/>
  <c r="G1070"/>
  <c r="G1066"/>
  <c r="G1062"/>
  <c r="G1058"/>
  <c r="G1054"/>
  <c r="G1050"/>
  <c r="G1046"/>
  <c r="G1042"/>
  <c r="G1038"/>
  <c r="G1034"/>
  <c r="G1030"/>
  <c r="G1026"/>
  <c r="G1022"/>
  <c r="I1022" s="1"/>
  <c r="G1018"/>
  <c r="I1018" s="1"/>
  <c r="G1014"/>
  <c r="I1014" s="1"/>
  <c r="G1010"/>
  <c r="I1010" s="1"/>
  <c r="G1006"/>
  <c r="I1006" s="1"/>
  <c r="G1002"/>
  <c r="I1002" s="1"/>
  <c r="G998"/>
  <c r="I998" s="1"/>
  <c r="G994"/>
  <c r="I994" s="1"/>
  <c r="G990"/>
  <c r="I990" s="1"/>
  <c r="G986"/>
  <c r="I986" s="1"/>
  <c r="G982"/>
  <c r="I982" s="1"/>
  <c r="G978"/>
  <c r="I978" s="1"/>
  <c r="G974"/>
  <c r="I974" s="1"/>
  <c r="G970"/>
  <c r="I970" s="1"/>
  <c r="G966"/>
  <c r="I966" s="1"/>
  <c r="G962"/>
  <c r="I962" s="1"/>
  <c r="G958"/>
  <c r="I958" s="1"/>
  <c r="G954"/>
  <c r="I954" s="1"/>
  <c r="G950"/>
  <c r="I950" s="1"/>
  <c r="G946"/>
  <c r="I946" s="1"/>
  <c r="G942"/>
  <c r="I942" s="1"/>
  <c r="G938"/>
  <c r="I938" s="1"/>
  <c r="G934"/>
  <c r="I934" s="1"/>
  <c r="G930"/>
  <c r="I930" s="1"/>
  <c r="G926"/>
  <c r="I926" s="1"/>
  <c r="G922"/>
  <c r="I922" s="1"/>
  <c r="G918"/>
  <c r="I918" s="1"/>
  <c r="G914"/>
  <c r="I914" s="1"/>
  <c r="G910"/>
  <c r="I910" s="1"/>
  <c r="G906"/>
  <c r="I906" s="1"/>
  <c r="G902"/>
  <c r="I902" s="1"/>
  <c r="G898"/>
  <c r="I898" s="1"/>
  <c r="G894"/>
  <c r="I894" s="1"/>
  <c r="G890"/>
  <c r="I890" s="1"/>
  <c r="G886"/>
  <c r="I886" s="1"/>
  <c r="G882"/>
  <c r="I882" s="1"/>
  <c r="G878"/>
  <c r="I878" s="1"/>
  <c r="G874"/>
  <c r="I874" s="1"/>
  <c r="G870"/>
  <c r="I870" s="1"/>
  <c r="G866"/>
  <c r="I866" s="1"/>
  <c r="G862"/>
  <c r="I862" s="1"/>
  <c r="G858"/>
  <c r="I858" s="1"/>
  <c r="G854"/>
  <c r="I854" s="1"/>
  <c r="G850"/>
  <c r="I850" s="1"/>
  <c r="G846"/>
  <c r="I846" s="1"/>
  <c r="G842"/>
  <c r="I842" s="1"/>
  <c r="G838"/>
  <c r="I838" s="1"/>
  <c r="G834"/>
  <c r="I834" s="1"/>
  <c r="G830"/>
  <c r="I830" s="1"/>
  <c r="G826"/>
  <c r="I826" s="1"/>
  <c r="G822"/>
  <c r="I822" s="1"/>
  <c r="G818"/>
  <c r="I818" s="1"/>
  <c r="G814"/>
  <c r="I814" s="1"/>
  <c r="G810"/>
  <c r="I810" s="1"/>
  <c r="G806"/>
  <c r="I806" s="1"/>
  <c r="G802"/>
  <c r="I802" s="1"/>
  <c r="G798"/>
  <c r="I798" s="1"/>
  <c r="G794"/>
  <c r="I794" s="1"/>
  <c r="G790"/>
  <c r="I790" s="1"/>
  <c r="G786"/>
  <c r="I786" s="1"/>
  <c r="G782"/>
  <c r="I782" s="1"/>
  <c r="G778"/>
  <c r="I778" s="1"/>
  <c r="G774"/>
  <c r="I774" s="1"/>
  <c r="G770"/>
  <c r="I770" s="1"/>
  <c r="G766"/>
  <c r="I766" s="1"/>
  <c r="G762"/>
  <c r="I762" s="1"/>
  <c r="G758"/>
  <c r="I758" s="1"/>
  <c r="G754"/>
  <c r="I754" s="1"/>
  <c r="G1771"/>
  <c r="G1767"/>
  <c r="G1763"/>
  <c r="G1759"/>
  <c r="G1755"/>
  <c r="G1751"/>
  <c r="G1747"/>
  <c r="G1743"/>
  <c r="G1739"/>
  <c r="G1735"/>
  <c r="G1731"/>
  <c r="G1727"/>
  <c r="G1723"/>
  <c r="G1719"/>
  <c r="G1715"/>
  <c r="G1711"/>
  <c r="G1707"/>
  <c r="G1703"/>
  <c r="G1699"/>
  <c r="G1695"/>
  <c r="G1691"/>
  <c r="G1687"/>
  <c r="G1683"/>
  <c r="G1679"/>
  <c r="G1675"/>
  <c r="G1671"/>
  <c r="G1667"/>
  <c r="G1663"/>
  <c r="G1659"/>
  <c r="G1655"/>
  <c r="G1651"/>
  <c r="G1647"/>
  <c r="G1643"/>
  <c r="G1639"/>
  <c r="G1635"/>
  <c r="G1631"/>
  <c r="G1627"/>
  <c r="G1623"/>
  <c r="G1619"/>
  <c r="G1615"/>
  <c r="G1611"/>
  <c r="G1607"/>
  <c r="G1603"/>
  <c r="G1599"/>
  <c r="G1595"/>
  <c r="G1591"/>
  <c r="G1587"/>
  <c r="G1583"/>
  <c r="G1579"/>
  <c r="G1575"/>
  <c r="G1571"/>
  <c r="G1567"/>
  <c r="G1563"/>
  <c r="G1559"/>
  <c r="G1555"/>
  <c r="G1551"/>
  <c r="G1547"/>
  <c r="G1543"/>
  <c r="G1539"/>
  <c r="G1535"/>
  <c r="G1531"/>
  <c r="G1527"/>
  <c r="G1523"/>
  <c r="G1519"/>
  <c r="G1515"/>
  <c r="G1511"/>
  <c r="G1507"/>
  <c r="G1503"/>
  <c r="G1499"/>
  <c r="G1495"/>
  <c r="G1491"/>
  <c r="G1487"/>
  <c r="G1483"/>
  <c r="G1479"/>
  <c r="G1475"/>
  <c r="G1471"/>
  <c r="G1467"/>
  <c r="G1463"/>
  <c r="G1459"/>
  <c r="G1455"/>
  <c r="G1451"/>
  <c r="G1447"/>
  <c r="G1443"/>
  <c r="G1439"/>
  <c r="G1435"/>
  <c r="G1431"/>
  <c r="G1427"/>
  <c r="G1423"/>
  <c r="G1419"/>
  <c r="G1415"/>
  <c r="G1411"/>
  <c r="G1407"/>
  <c r="G1403"/>
  <c r="G1399"/>
  <c r="G1395"/>
  <c r="G1391"/>
  <c r="G1387"/>
  <c r="G1383"/>
  <c r="G1379"/>
  <c r="G1375"/>
  <c r="G1371"/>
  <c r="G1367"/>
  <c r="G1363"/>
  <c r="G1359"/>
  <c r="G1355"/>
  <c r="G1351"/>
  <c r="G1347"/>
  <c r="G1343"/>
  <c r="G1339"/>
  <c r="G1335"/>
  <c r="G1331"/>
  <c r="G1327"/>
  <c r="G1323"/>
  <c r="G1319"/>
  <c r="G1315"/>
  <c r="G1311"/>
  <c r="G1307"/>
  <c r="G1303"/>
  <c r="G1299"/>
  <c r="G1295"/>
  <c r="G1291"/>
  <c r="G1287"/>
  <c r="G1283"/>
  <c r="G1279"/>
  <c r="G1275"/>
  <c r="G1271"/>
  <c r="G1267"/>
  <c r="G1263"/>
  <c r="G1259"/>
  <c r="G1255"/>
  <c r="G1251"/>
  <c r="G1247"/>
  <c r="G1243"/>
  <c r="G1239"/>
  <c r="G1235"/>
  <c r="G1231"/>
  <c r="G1227"/>
  <c r="G1223"/>
  <c r="G1219"/>
  <c r="G1215"/>
  <c r="G1211"/>
  <c r="G1207"/>
  <c r="G1203"/>
  <c r="G1199"/>
  <c r="G1195"/>
  <c r="G1191"/>
  <c r="G1187"/>
  <c r="G1183"/>
  <c r="G1179"/>
  <c r="G1175"/>
  <c r="G1171"/>
  <c r="G1167"/>
  <c r="G1163"/>
  <c r="G1159"/>
  <c r="G1155"/>
  <c r="G1151"/>
  <c r="G1147"/>
  <c r="G1143"/>
  <c r="G1139"/>
  <c r="G1135"/>
  <c r="G1131"/>
  <c r="G1127"/>
  <c r="G1123"/>
  <c r="G1119"/>
  <c r="G1115"/>
  <c r="G1111"/>
  <c r="G1107"/>
  <c r="G1103"/>
  <c r="G1099"/>
  <c r="G1095"/>
  <c r="G1091"/>
  <c r="G1087"/>
  <c r="G1083"/>
  <c r="G1079"/>
  <c r="G1075"/>
  <c r="G1071"/>
  <c r="G1067"/>
  <c r="G1063"/>
  <c r="G1059"/>
  <c r="G1055"/>
  <c r="G1051"/>
  <c r="G1047"/>
  <c r="G1043"/>
  <c r="G1039"/>
  <c r="G1035"/>
  <c r="G1031"/>
  <c r="G1027"/>
  <c r="G1023"/>
  <c r="I1023" s="1"/>
  <c r="G1019"/>
  <c r="I1019" s="1"/>
  <c r="G1015"/>
  <c r="I1015" s="1"/>
  <c r="G1011"/>
  <c r="I1011" s="1"/>
  <c r="G1007"/>
  <c r="I1007" s="1"/>
  <c r="G1003"/>
  <c r="I1003" s="1"/>
  <c r="G999"/>
  <c r="I999" s="1"/>
  <c r="G995"/>
  <c r="I995" s="1"/>
  <c r="G991"/>
  <c r="I991" s="1"/>
  <c r="G987"/>
  <c r="I987" s="1"/>
  <c r="G983"/>
  <c r="I983" s="1"/>
  <c r="G979"/>
  <c r="I979" s="1"/>
  <c r="G975"/>
  <c r="I975" s="1"/>
  <c r="G971"/>
  <c r="I971" s="1"/>
  <c r="G967"/>
  <c r="I967" s="1"/>
  <c r="G963"/>
  <c r="I963" s="1"/>
  <c r="G959"/>
  <c r="I959" s="1"/>
  <c r="G955"/>
  <c r="I955" s="1"/>
  <c r="G951"/>
  <c r="I951" s="1"/>
  <c r="G947"/>
  <c r="I947" s="1"/>
  <c r="G943"/>
  <c r="I943" s="1"/>
  <c r="G939"/>
  <c r="I939" s="1"/>
  <c r="G935"/>
  <c r="I935" s="1"/>
  <c r="G931"/>
  <c r="I931" s="1"/>
  <c r="G927"/>
  <c r="I927" s="1"/>
  <c r="G923"/>
  <c r="I923" s="1"/>
  <c r="G919"/>
  <c r="I919" s="1"/>
  <c r="G915"/>
  <c r="I915" s="1"/>
  <c r="G911"/>
  <c r="I911" s="1"/>
  <c r="G907"/>
  <c r="I907" s="1"/>
  <c r="G903"/>
  <c r="I903" s="1"/>
  <c r="G899"/>
  <c r="I899" s="1"/>
  <c r="G895"/>
  <c r="I895" s="1"/>
  <c r="G891"/>
  <c r="I891" s="1"/>
  <c r="G887"/>
  <c r="I887" s="1"/>
  <c r="G883"/>
  <c r="I883" s="1"/>
  <c r="G879"/>
  <c r="I879" s="1"/>
  <c r="G875"/>
  <c r="I875" s="1"/>
  <c r="G871"/>
  <c r="I871" s="1"/>
  <c r="G867"/>
  <c r="I867" s="1"/>
  <c r="G863"/>
  <c r="I863" s="1"/>
  <c r="G859"/>
  <c r="I859" s="1"/>
  <c r="G855"/>
  <c r="I855" s="1"/>
  <c r="G851"/>
  <c r="I851" s="1"/>
  <c r="G847"/>
  <c r="I847" s="1"/>
  <c r="G843"/>
  <c r="I843" s="1"/>
  <c r="G839"/>
  <c r="I839" s="1"/>
  <c r="G835"/>
  <c r="I835" s="1"/>
  <c r="G831"/>
  <c r="I831" s="1"/>
  <c r="G827"/>
  <c r="I827" s="1"/>
  <c r="G823"/>
  <c r="I823" s="1"/>
  <c r="G819"/>
  <c r="I819" s="1"/>
  <c r="G815"/>
  <c r="I815" s="1"/>
  <c r="G811"/>
  <c r="I811" s="1"/>
  <c r="G807"/>
  <c r="I807" s="1"/>
  <c r="G803"/>
  <c r="I803" s="1"/>
  <c r="G799"/>
  <c r="I799" s="1"/>
  <c r="G795"/>
  <c r="I795" s="1"/>
  <c r="G791"/>
  <c r="I791" s="1"/>
  <c r="G787"/>
  <c r="I787" s="1"/>
  <c r="G783"/>
  <c r="I783" s="1"/>
  <c r="G779"/>
  <c r="I779" s="1"/>
  <c r="G775"/>
  <c r="I775" s="1"/>
  <c r="G771"/>
  <c r="I771" s="1"/>
  <c r="G767"/>
  <c r="I767" s="1"/>
  <c r="G763"/>
  <c r="I763" s="1"/>
  <c r="G759"/>
  <c r="I759" s="1"/>
  <c r="G755"/>
  <c r="I755" s="1"/>
  <c r="G751"/>
  <c r="I751" s="1"/>
  <c r="G1768"/>
  <c r="G1760"/>
  <c r="G1752"/>
  <c r="G1744"/>
  <c r="G1736"/>
  <c r="G1728"/>
  <c r="G1720"/>
  <c r="G1712"/>
  <c r="G1704"/>
  <c r="G1696"/>
  <c r="G1688"/>
  <c r="G1680"/>
  <c r="G1672"/>
  <c r="G1664"/>
  <c r="G1656"/>
  <c r="G1648"/>
  <c r="G1640"/>
  <c r="G1632"/>
  <c r="G1624"/>
  <c r="G1616"/>
  <c r="G1608"/>
  <c r="G1600"/>
  <c r="G1592"/>
  <c r="G1584"/>
  <c r="G1576"/>
  <c r="G1568"/>
  <c r="G1560"/>
  <c r="G1552"/>
  <c r="G1544"/>
  <c r="G1536"/>
  <c r="G1528"/>
  <c r="G1520"/>
  <c r="G1512"/>
  <c r="G1504"/>
  <c r="G1496"/>
  <c r="G1488"/>
  <c r="G1480"/>
  <c r="G1472"/>
  <c r="G1464"/>
  <c r="G1456"/>
  <c r="G1448"/>
  <c r="G1440"/>
  <c r="G1432"/>
  <c r="G1424"/>
  <c r="G1416"/>
  <c r="G1408"/>
  <c r="G1400"/>
  <c r="G1392"/>
  <c r="G1384"/>
  <c r="G1376"/>
  <c r="G1368"/>
  <c r="G1360"/>
  <c r="G1352"/>
  <c r="G1344"/>
  <c r="G1336"/>
  <c r="G1328"/>
  <c r="G1320"/>
  <c r="G1312"/>
  <c r="G1304"/>
  <c r="G1296"/>
  <c r="G1288"/>
  <c r="G1280"/>
  <c r="G1272"/>
  <c r="G1264"/>
  <c r="G1256"/>
  <c r="G1248"/>
  <c r="G1240"/>
  <c r="G1232"/>
  <c r="G1224"/>
  <c r="G1216"/>
  <c r="G1208"/>
  <c r="G1200"/>
  <c r="G1192"/>
  <c r="G1184"/>
  <c r="G1176"/>
  <c r="G1168"/>
  <c r="G1160"/>
  <c r="G1152"/>
  <c r="G1144"/>
  <c r="G1136"/>
  <c r="G1128"/>
  <c r="G1120"/>
  <c r="G1112"/>
  <c r="G1104"/>
  <c r="G1096"/>
  <c r="G1088"/>
  <c r="G1080"/>
  <c r="G1072"/>
  <c r="G1064"/>
  <c r="G1056"/>
  <c r="G1048"/>
  <c r="G1040"/>
  <c r="G1032"/>
  <c r="G1024"/>
  <c r="G1016"/>
  <c r="I1016" s="1"/>
  <c r="G1008"/>
  <c r="I1008" s="1"/>
  <c r="G1000"/>
  <c r="I1000" s="1"/>
  <c r="G992"/>
  <c r="I992" s="1"/>
  <c r="G984"/>
  <c r="I984" s="1"/>
  <c r="G976"/>
  <c r="I976" s="1"/>
  <c r="G968"/>
  <c r="I968" s="1"/>
  <c r="G960"/>
  <c r="I960" s="1"/>
  <c r="G952"/>
  <c r="I952" s="1"/>
  <c r="G944"/>
  <c r="I944" s="1"/>
  <c r="G936"/>
  <c r="I936" s="1"/>
  <c r="G928"/>
  <c r="I928" s="1"/>
  <c r="G920"/>
  <c r="I920" s="1"/>
  <c r="G912"/>
  <c r="I912" s="1"/>
  <c r="G904"/>
  <c r="I904" s="1"/>
  <c r="G896"/>
  <c r="I896" s="1"/>
  <c r="G888"/>
  <c r="I888" s="1"/>
  <c r="G880"/>
  <c r="I880" s="1"/>
  <c r="G872"/>
  <c r="I872" s="1"/>
  <c r="G864"/>
  <c r="I864" s="1"/>
  <c r="G856"/>
  <c r="I856" s="1"/>
  <c r="G848"/>
  <c r="I848" s="1"/>
  <c r="G840"/>
  <c r="I840" s="1"/>
  <c r="G832"/>
  <c r="I832" s="1"/>
  <c r="G824"/>
  <c r="I824" s="1"/>
  <c r="G816"/>
  <c r="I816" s="1"/>
  <c r="G808"/>
  <c r="I808" s="1"/>
  <c r="G800"/>
  <c r="I800" s="1"/>
  <c r="G792"/>
  <c r="I792" s="1"/>
  <c r="G784"/>
  <c r="I784" s="1"/>
  <c r="G776"/>
  <c r="I776" s="1"/>
  <c r="G768"/>
  <c r="I768" s="1"/>
  <c r="G760"/>
  <c r="I760" s="1"/>
  <c r="G752"/>
  <c r="I752" s="1"/>
  <c r="G747"/>
  <c r="I747" s="1"/>
  <c r="G743"/>
  <c r="I743" s="1"/>
  <c r="G739"/>
  <c r="I739" s="1"/>
  <c r="G735"/>
  <c r="I735" s="1"/>
  <c r="G731"/>
  <c r="I731" s="1"/>
  <c r="G727"/>
  <c r="I727" s="1"/>
  <c r="G723"/>
  <c r="I723" s="1"/>
  <c r="G719"/>
  <c r="I719" s="1"/>
  <c r="G715"/>
  <c r="I715" s="1"/>
  <c r="G711"/>
  <c r="I711" s="1"/>
  <c r="G707"/>
  <c r="I707" s="1"/>
  <c r="G703"/>
  <c r="I703" s="1"/>
  <c r="G699"/>
  <c r="I699" s="1"/>
  <c r="G695"/>
  <c r="I695" s="1"/>
  <c r="G691"/>
  <c r="I691" s="1"/>
  <c r="G687"/>
  <c r="I687" s="1"/>
  <c r="G683"/>
  <c r="I683" s="1"/>
  <c r="G679"/>
  <c r="I679" s="1"/>
  <c r="G675"/>
  <c r="I675" s="1"/>
  <c r="G671"/>
  <c r="I671" s="1"/>
  <c r="G667"/>
  <c r="I667" s="1"/>
  <c r="G663"/>
  <c r="I663" s="1"/>
  <c r="G659"/>
  <c r="I659" s="1"/>
  <c r="G655"/>
  <c r="I655" s="1"/>
  <c r="G651"/>
  <c r="I651" s="1"/>
  <c r="G647"/>
  <c r="I647" s="1"/>
  <c r="G643"/>
  <c r="I643" s="1"/>
  <c r="G639"/>
  <c r="I639" s="1"/>
  <c r="G635"/>
  <c r="I635" s="1"/>
  <c r="G631"/>
  <c r="I631" s="1"/>
  <c r="G627"/>
  <c r="I627" s="1"/>
  <c r="G623"/>
  <c r="I623" s="1"/>
  <c r="G619"/>
  <c r="I619" s="1"/>
  <c r="G615"/>
  <c r="I615" s="1"/>
  <c r="G611"/>
  <c r="I611" s="1"/>
  <c r="G607"/>
  <c r="I607" s="1"/>
  <c r="G603"/>
  <c r="I603" s="1"/>
  <c r="G599"/>
  <c r="I599" s="1"/>
  <c r="G595"/>
  <c r="I595" s="1"/>
  <c r="G591"/>
  <c r="I591" s="1"/>
  <c r="G587"/>
  <c r="I587" s="1"/>
  <c r="G583"/>
  <c r="I583" s="1"/>
  <c r="G579"/>
  <c r="I579" s="1"/>
  <c r="G575"/>
  <c r="I575" s="1"/>
  <c r="G571"/>
  <c r="I571" s="1"/>
  <c r="G567"/>
  <c r="I567" s="1"/>
  <c r="G563"/>
  <c r="I563" s="1"/>
  <c r="G559"/>
  <c r="I559" s="1"/>
  <c r="G555"/>
  <c r="I555" s="1"/>
  <c r="G551"/>
  <c r="I551" s="1"/>
  <c r="G547"/>
  <c r="I547" s="1"/>
  <c r="G543"/>
  <c r="I543" s="1"/>
  <c r="G539"/>
  <c r="I539" s="1"/>
  <c r="G535"/>
  <c r="I535" s="1"/>
  <c r="G531"/>
  <c r="I531" s="1"/>
  <c r="G527"/>
  <c r="I527" s="1"/>
  <c r="G523"/>
  <c r="I523" s="1"/>
  <c r="G519"/>
  <c r="I519" s="1"/>
  <c r="G515"/>
  <c r="I515" s="1"/>
  <c r="G511"/>
  <c r="I511" s="1"/>
  <c r="G507"/>
  <c r="I507" s="1"/>
  <c r="G503"/>
  <c r="I503" s="1"/>
  <c r="G499"/>
  <c r="I499" s="1"/>
  <c r="G495"/>
  <c r="I495" s="1"/>
  <c r="G491"/>
  <c r="I491" s="1"/>
  <c r="G487"/>
  <c r="I487" s="1"/>
  <c r="G483"/>
  <c r="I483" s="1"/>
  <c r="G479"/>
  <c r="I479" s="1"/>
  <c r="G475"/>
  <c r="I475" s="1"/>
  <c r="G471"/>
  <c r="I471" s="1"/>
  <c r="G467"/>
  <c r="I467" s="1"/>
  <c r="G463"/>
  <c r="I463" s="1"/>
  <c r="G459"/>
  <c r="I459" s="1"/>
  <c r="G455"/>
  <c r="I455" s="1"/>
  <c r="G451"/>
  <c r="I451" s="1"/>
  <c r="G447"/>
  <c r="I447" s="1"/>
  <c r="G443"/>
  <c r="I443" s="1"/>
  <c r="G1773"/>
  <c r="G1765"/>
  <c r="G1757"/>
  <c r="G1749"/>
  <c r="G1741"/>
  <c r="G1733"/>
  <c r="G1725"/>
  <c r="G1717"/>
  <c r="G1709"/>
  <c r="G1701"/>
  <c r="G1693"/>
  <c r="G1685"/>
  <c r="G1677"/>
  <c r="G1669"/>
  <c r="G1661"/>
  <c r="G1653"/>
  <c r="G1645"/>
  <c r="G1637"/>
  <c r="G1629"/>
  <c r="G1621"/>
  <c r="G1613"/>
  <c r="G1605"/>
  <c r="G1597"/>
  <c r="G1589"/>
  <c r="G1581"/>
  <c r="G1573"/>
  <c r="G1565"/>
  <c r="G1557"/>
  <c r="G1549"/>
  <c r="G1541"/>
  <c r="G1533"/>
  <c r="G1525"/>
  <c r="G1517"/>
  <c r="G1509"/>
  <c r="G1501"/>
  <c r="G1493"/>
  <c r="G1485"/>
  <c r="G1477"/>
  <c r="G1469"/>
  <c r="G1461"/>
  <c r="G1453"/>
  <c r="G1445"/>
  <c r="G1437"/>
  <c r="G1429"/>
  <c r="G1421"/>
  <c r="G1413"/>
  <c r="G1405"/>
  <c r="G1397"/>
  <c r="G1389"/>
  <c r="G1381"/>
  <c r="G1373"/>
  <c r="G1365"/>
  <c r="G1357"/>
  <c r="G1349"/>
  <c r="G1341"/>
  <c r="G1333"/>
  <c r="G1325"/>
  <c r="G1317"/>
  <c r="G1309"/>
  <c r="G1301"/>
  <c r="G1293"/>
  <c r="G1285"/>
  <c r="G1277"/>
  <c r="G1269"/>
  <c r="G1261"/>
  <c r="G1253"/>
  <c r="G1245"/>
  <c r="G1237"/>
  <c r="G1229"/>
  <c r="G1221"/>
  <c r="G1213"/>
  <c r="G1205"/>
  <c r="G1197"/>
  <c r="G1189"/>
  <c r="G1181"/>
  <c r="G1173"/>
  <c r="G1165"/>
  <c r="G1157"/>
  <c r="G1149"/>
  <c r="G1141"/>
  <c r="G1133"/>
  <c r="G1125"/>
  <c r="G1117"/>
  <c r="G1109"/>
  <c r="G1101"/>
  <c r="G1093"/>
  <c r="G1085"/>
  <c r="G1077"/>
  <c r="G1069"/>
  <c r="G1061"/>
  <c r="G1053"/>
  <c r="G1045"/>
  <c r="G1037"/>
  <c r="G1029"/>
  <c r="G1021"/>
  <c r="I1021" s="1"/>
  <c r="G1013"/>
  <c r="I1013" s="1"/>
  <c r="G1005"/>
  <c r="I1005" s="1"/>
  <c r="G997"/>
  <c r="I997" s="1"/>
  <c r="G989"/>
  <c r="I989" s="1"/>
  <c r="G981"/>
  <c r="I981" s="1"/>
  <c r="G973"/>
  <c r="I973" s="1"/>
  <c r="G965"/>
  <c r="I965" s="1"/>
  <c r="G957"/>
  <c r="I957" s="1"/>
  <c r="G949"/>
  <c r="I949" s="1"/>
  <c r="G941"/>
  <c r="I941" s="1"/>
  <c r="G933"/>
  <c r="I933" s="1"/>
  <c r="G925"/>
  <c r="I925" s="1"/>
  <c r="G917"/>
  <c r="I917" s="1"/>
  <c r="G909"/>
  <c r="I909" s="1"/>
  <c r="G901"/>
  <c r="I901" s="1"/>
  <c r="G893"/>
  <c r="I893" s="1"/>
  <c r="G885"/>
  <c r="I885" s="1"/>
  <c r="G877"/>
  <c r="I877" s="1"/>
  <c r="G869"/>
  <c r="I869" s="1"/>
  <c r="G861"/>
  <c r="I861" s="1"/>
  <c r="G853"/>
  <c r="I853" s="1"/>
  <c r="G845"/>
  <c r="I845" s="1"/>
  <c r="G837"/>
  <c r="I837" s="1"/>
  <c r="G829"/>
  <c r="I829" s="1"/>
  <c r="G821"/>
  <c r="I821" s="1"/>
  <c r="G813"/>
  <c r="I813" s="1"/>
  <c r="G805"/>
  <c r="I805" s="1"/>
  <c r="G797"/>
  <c r="I797" s="1"/>
  <c r="G789"/>
  <c r="I789" s="1"/>
  <c r="G781"/>
  <c r="I781" s="1"/>
  <c r="G773"/>
  <c r="I773" s="1"/>
  <c r="G765"/>
  <c r="I765" s="1"/>
  <c r="G757"/>
  <c r="I757" s="1"/>
  <c r="G750"/>
  <c r="I750" s="1"/>
  <c r="G746"/>
  <c r="I746" s="1"/>
  <c r="G742"/>
  <c r="I742" s="1"/>
  <c r="G738"/>
  <c r="I738" s="1"/>
  <c r="G734"/>
  <c r="I734" s="1"/>
  <c r="G730"/>
  <c r="I730" s="1"/>
  <c r="G726"/>
  <c r="I726" s="1"/>
  <c r="G722"/>
  <c r="I722" s="1"/>
  <c r="G718"/>
  <c r="I718" s="1"/>
  <c r="G714"/>
  <c r="I714" s="1"/>
  <c r="G710"/>
  <c r="I710" s="1"/>
  <c r="G706"/>
  <c r="I706" s="1"/>
  <c r="G702"/>
  <c r="I702" s="1"/>
  <c r="G698"/>
  <c r="I698" s="1"/>
  <c r="G694"/>
  <c r="I694" s="1"/>
  <c r="G690"/>
  <c r="I690" s="1"/>
  <c r="G686"/>
  <c r="I686" s="1"/>
  <c r="G682"/>
  <c r="I682" s="1"/>
  <c r="G678"/>
  <c r="I678" s="1"/>
  <c r="G674"/>
  <c r="I674" s="1"/>
  <c r="G670"/>
  <c r="I670" s="1"/>
  <c r="G666"/>
  <c r="I666" s="1"/>
  <c r="G662"/>
  <c r="I662" s="1"/>
  <c r="G658"/>
  <c r="I658" s="1"/>
  <c r="G654"/>
  <c r="I654" s="1"/>
  <c r="G650"/>
  <c r="I650" s="1"/>
  <c r="G646"/>
  <c r="I646" s="1"/>
  <c r="G642"/>
  <c r="I642" s="1"/>
  <c r="G638"/>
  <c r="I638" s="1"/>
  <c r="G634"/>
  <c r="I634" s="1"/>
  <c r="G630"/>
  <c r="I630" s="1"/>
  <c r="G626"/>
  <c r="I626" s="1"/>
  <c r="G622"/>
  <c r="I622" s="1"/>
  <c r="G618"/>
  <c r="I618" s="1"/>
  <c r="G614"/>
  <c r="I614" s="1"/>
  <c r="G610"/>
  <c r="I610" s="1"/>
  <c r="G606"/>
  <c r="I606" s="1"/>
  <c r="G602"/>
  <c r="I602" s="1"/>
  <c r="G598"/>
  <c r="I598" s="1"/>
  <c r="G594"/>
  <c r="I594" s="1"/>
  <c r="G590"/>
  <c r="I590" s="1"/>
  <c r="G586"/>
  <c r="I586" s="1"/>
  <c r="G582"/>
  <c r="I582" s="1"/>
  <c r="G578"/>
  <c r="I578" s="1"/>
  <c r="G574"/>
  <c r="I574" s="1"/>
  <c r="G570"/>
  <c r="I570" s="1"/>
  <c r="G566"/>
  <c r="I566" s="1"/>
  <c r="G562"/>
  <c r="I562" s="1"/>
  <c r="G558"/>
  <c r="I558" s="1"/>
  <c r="G554"/>
  <c r="I554" s="1"/>
  <c r="G550"/>
  <c r="I550" s="1"/>
  <c r="G546"/>
  <c r="I546" s="1"/>
  <c r="G542"/>
  <c r="I542" s="1"/>
  <c r="G538"/>
  <c r="I538" s="1"/>
  <c r="G534"/>
  <c r="I534" s="1"/>
  <c r="G530"/>
  <c r="I530" s="1"/>
  <c r="G526"/>
  <c r="I526" s="1"/>
  <c r="G522"/>
  <c r="I522" s="1"/>
  <c r="G518"/>
  <c r="I518" s="1"/>
  <c r="G514"/>
  <c r="I514" s="1"/>
  <c r="G510"/>
  <c r="I510" s="1"/>
  <c r="G506"/>
  <c r="I506" s="1"/>
  <c r="G502"/>
  <c r="I502" s="1"/>
  <c r="G498"/>
  <c r="I498" s="1"/>
  <c r="G494"/>
  <c r="I494" s="1"/>
  <c r="G490"/>
  <c r="I490" s="1"/>
  <c r="G486"/>
  <c r="I486" s="1"/>
  <c r="G482"/>
  <c r="I482" s="1"/>
  <c r="G478"/>
  <c r="I478" s="1"/>
  <c r="G474"/>
  <c r="I474" s="1"/>
  <c r="G470"/>
  <c r="I470" s="1"/>
  <c r="G466"/>
  <c r="I466" s="1"/>
  <c r="G462"/>
  <c r="I462" s="1"/>
  <c r="G458"/>
  <c r="I458" s="1"/>
  <c r="G454"/>
  <c r="I454" s="1"/>
  <c r="G450"/>
  <c r="I450" s="1"/>
  <c r="G446"/>
  <c r="I446" s="1"/>
  <c r="G442"/>
  <c r="I442" s="1"/>
  <c r="G438"/>
  <c r="I438" s="1"/>
  <c r="G434"/>
  <c r="I434" s="1"/>
  <c r="G430"/>
  <c r="I430" s="1"/>
  <c r="G426"/>
  <c r="I426" s="1"/>
  <c r="G422"/>
  <c r="I422" s="1"/>
  <c r="G418"/>
  <c r="I418" s="1"/>
  <c r="G414"/>
  <c r="I414" s="1"/>
  <c r="G410"/>
  <c r="I410" s="1"/>
  <c r="G406"/>
  <c r="I406" s="1"/>
  <c r="G402"/>
  <c r="I402" s="1"/>
  <c r="G398"/>
  <c r="I398" s="1"/>
  <c r="G394"/>
  <c r="I394" s="1"/>
  <c r="G390"/>
  <c r="I390" s="1"/>
  <c r="G386"/>
  <c r="I386" s="1"/>
  <c r="G382"/>
  <c r="I382" s="1"/>
  <c r="G378"/>
  <c r="I378" s="1"/>
  <c r="G374"/>
  <c r="I374" s="1"/>
  <c r="G370"/>
  <c r="I370" s="1"/>
  <c r="G366"/>
  <c r="I366" s="1"/>
  <c r="G362"/>
  <c r="I362" s="1"/>
  <c r="G358"/>
  <c r="I358" s="1"/>
  <c r="G354"/>
  <c r="I354" s="1"/>
  <c r="G350"/>
  <c r="I350" s="1"/>
  <c r="G346"/>
  <c r="I346" s="1"/>
  <c r="G342"/>
  <c r="I342" s="1"/>
  <c r="G338"/>
  <c r="I338" s="1"/>
  <c r="G334"/>
  <c r="I334" s="1"/>
  <c r="G330"/>
  <c r="I330" s="1"/>
  <c r="G326"/>
  <c r="I326" s="1"/>
  <c r="G322"/>
  <c r="I322" s="1"/>
  <c r="G318"/>
  <c r="I318" s="1"/>
  <c r="G314"/>
  <c r="I314" s="1"/>
  <c r="G310"/>
  <c r="I310" s="1"/>
  <c r="G306"/>
  <c r="I306" s="1"/>
  <c r="G302"/>
  <c r="I302" s="1"/>
  <c r="G298"/>
  <c r="I298" s="1"/>
  <c r="G294"/>
  <c r="I294" s="1"/>
  <c r="G290"/>
  <c r="I290" s="1"/>
  <c r="G286"/>
  <c r="I286" s="1"/>
  <c r="G282"/>
  <c r="I282" s="1"/>
  <c r="G278"/>
  <c r="I278" s="1"/>
  <c r="G274"/>
  <c r="I274" s="1"/>
  <c r="G270"/>
  <c r="I270" s="1"/>
  <c r="G266"/>
  <c r="I266" s="1"/>
  <c r="G262"/>
  <c r="I262" s="1"/>
  <c r="G258"/>
  <c r="I258" s="1"/>
  <c r="G254"/>
  <c r="I254" s="1"/>
  <c r="G250"/>
  <c r="I250" s="1"/>
  <c r="G246"/>
  <c r="I246" s="1"/>
  <c r="G242"/>
  <c r="I242" s="1"/>
  <c r="G1761"/>
  <c r="G1745"/>
  <c r="G1729"/>
  <c r="G1713"/>
  <c r="G1697"/>
  <c r="G1681"/>
  <c r="G1665"/>
  <c r="G1649"/>
  <c r="G1633"/>
  <c r="G1617"/>
  <c r="G1601"/>
  <c r="G1585"/>
  <c r="G1569"/>
  <c r="G1553"/>
  <c r="G1537"/>
  <c r="G1521"/>
  <c r="G1505"/>
  <c r="G1489"/>
  <c r="G1473"/>
  <c r="G1457"/>
  <c r="G1441"/>
  <c r="G1425"/>
  <c r="G1409"/>
  <c r="G1393"/>
  <c r="G1377"/>
  <c r="G1361"/>
  <c r="G1345"/>
  <c r="G1329"/>
  <c r="G1313"/>
  <c r="G1297"/>
  <c r="G1281"/>
  <c r="G1265"/>
  <c r="G1249"/>
  <c r="G1233"/>
  <c r="G1217"/>
  <c r="G1201"/>
  <c r="G1185"/>
  <c r="G1169"/>
  <c r="G1153"/>
  <c r="G1137"/>
  <c r="G1121"/>
  <c r="G1105"/>
  <c r="G1089"/>
  <c r="G1073"/>
  <c r="G1057"/>
  <c r="G1041"/>
  <c r="G1025"/>
  <c r="G1009"/>
  <c r="I1009" s="1"/>
  <c r="G993"/>
  <c r="I993" s="1"/>
  <c r="G977"/>
  <c r="I977" s="1"/>
  <c r="G961"/>
  <c r="I961" s="1"/>
  <c r="G945"/>
  <c r="I945" s="1"/>
  <c r="G929"/>
  <c r="I929" s="1"/>
  <c r="G913"/>
  <c r="I913" s="1"/>
  <c r="G897"/>
  <c r="I897" s="1"/>
  <c r="G881"/>
  <c r="I881" s="1"/>
  <c r="G865"/>
  <c r="I865" s="1"/>
  <c r="G849"/>
  <c r="I849" s="1"/>
  <c r="G833"/>
  <c r="I833" s="1"/>
  <c r="G817"/>
  <c r="I817" s="1"/>
  <c r="G801"/>
  <c r="I801" s="1"/>
  <c r="G785"/>
  <c r="I785" s="1"/>
  <c r="G769"/>
  <c r="I769" s="1"/>
  <c r="G753"/>
  <c r="I753" s="1"/>
  <c r="G744"/>
  <c r="I744" s="1"/>
  <c r="G736"/>
  <c r="I736" s="1"/>
  <c r="G728"/>
  <c r="I728" s="1"/>
  <c r="G720"/>
  <c r="I720" s="1"/>
  <c r="G712"/>
  <c r="I712" s="1"/>
  <c r="G704"/>
  <c r="I704" s="1"/>
  <c r="G696"/>
  <c r="I696" s="1"/>
  <c r="G688"/>
  <c r="I688" s="1"/>
  <c r="G680"/>
  <c r="I680" s="1"/>
  <c r="G672"/>
  <c r="I672" s="1"/>
  <c r="G664"/>
  <c r="I664" s="1"/>
  <c r="G656"/>
  <c r="I656" s="1"/>
  <c r="G648"/>
  <c r="I648" s="1"/>
  <c r="G640"/>
  <c r="I640" s="1"/>
  <c r="G632"/>
  <c r="I632" s="1"/>
  <c r="G624"/>
  <c r="I624" s="1"/>
  <c r="G616"/>
  <c r="I616" s="1"/>
  <c r="G608"/>
  <c r="I608" s="1"/>
  <c r="G600"/>
  <c r="I600" s="1"/>
  <c r="G592"/>
  <c r="I592" s="1"/>
  <c r="G584"/>
  <c r="I584" s="1"/>
  <c r="G576"/>
  <c r="I576" s="1"/>
  <c r="G568"/>
  <c r="I568" s="1"/>
  <c r="G560"/>
  <c r="I560" s="1"/>
  <c r="G552"/>
  <c r="I552" s="1"/>
  <c r="G544"/>
  <c r="I544" s="1"/>
  <c r="G536"/>
  <c r="I536" s="1"/>
  <c r="G528"/>
  <c r="I528" s="1"/>
  <c r="G520"/>
  <c r="I520" s="1"/>
  <c r="G512"/>
  <c r="I512" s="1"/>
  <c r="G504"/>
  <c r="I504" s="1"/>
  <c r="G496"/>
  <c r="I496" s="1"/>
  <c r="G488"/>
  <c r="I488" s="1"/>
  <c r="G480"/>
  <c r="I480" s="1"/>
  <c r="G472"/>
  <c r="I472" s="1"/>
  <c r="G464"/>
  <c r="I464" s="1"/>
  <c r="G456"/>
  <c r="I456" s="1"/>
  <c r="G448"/>
  <c r="I448" s="1"/>
  <c r="G440"/>
  <c r="I440" s="1"/>
  <c r="G435"/>
  <c r="I435" s="1"/>
  <c r="G429"/>
  <c r="I429" s="1"/>
  <c r="G424"/>
  <c r="I424" s="1"/>
  <c r="G419"/>
  <c r="I419" s="1"/>
  <c r="G413"/>
  <c r="I413" s="1"/>
  <c r="G408"/>
  <c r="I408" s="1"/>
  <c r="G403"/>
  <c r="I403" s="1"/>
  <c r="G397"/>
  <c r="I397" s="1"/>
  <c r="G392"/>
  <c r="I392" s="1"/>
  <c r="G387"/>
  <c r="I387" s="1"/>
  <c r="G381"/>
  <c r="I381" s="1"/>
  <c r="G376"/>
  <c r="I376" s="1"/>
  <c r="G371"/>
  <c r="I371" s="1"/>
  <c r="G365"/>
  <c r="I365" s="1"/>
  <c r="G360"/>
  <c r="I360" s="1"/>
  <c r="G355"/>
  <c r="I355" s="1"/>
  <c r="G349"/>
  <c r="I349" s="1"/>
  <c r="G344"/>
  <c r="I344" s="1"/>
  <c r="G339"/>
  <c r="I339" s="1"/>
  <c r="G333"/>
  <c r="I333" s="1"/>
  <c r="G328"/>
  <c r="I328" s="1"/>
  <c r="G323"/>
  <c r="I323" s="1"/>
  <c r="G317"/>
  <c r="I317" s="1"/>
  <c r="G312"/>
  <c r="I312" s="1"/>
  <c r="G307"/>
  <c r="I307" s="1"/>
  <c r="G301"/>
  <c r="I301" s="1"/>
  <c r="G296"/>
  <c r="I296" s="1"/>
  <c r="G291"/>
  <c r="I291" s="1"/>
  <c r="G285"/>
  <c r="I285" s="1"/>
  <c r="G280"/>
  <c r="I280" s="1"/>
  <c r="G275"/>
  <c r="I275" s="1"/>
  <c r="G269"/>
  <c r="I269" s="1"/>
  <c r="G264"/>
  <c r="I264" s="1"/>
  <c r="G259"/>
  <c r="I259" s="1"/>
  <c r="G253"/>
  <c r="I253" s="1"/>
  <c r="G248"/>
  <c r="I248" s="1"/>
  <c r="G243"/>
  <c r="I243" s="1"/>
  <c r="G238"/>
  <c r="I238" s="1"/>
  <c r="G234"/>
  <c r="I234" s="1"/>
  <c r="G230"/>
  <c r="I230" s="1"/>
  <c r="G226"/>
  <c r="I226" s="1"/>
  <c r="G222"/>
  <c r="I222" s="1"/>
  <c r="G218"/>
  <c r="I218" s="1"/>
  <c r="G214"/>
  <c r="I214" s="1"/>
  <c r="G210"/>
  <c r="I210" s="1"/>
  <c r="G206"/>
  <c r="I206" s="1"/>
  <c r="G202"/>
  <c r="I202" s="1"/>
  <c r="G198"/>
  <c r="I198" s="1"/>
  <c r="G194"/>
  <c r="I194" s="1"/>
  <c r="G190"/>
  <c r="I190" s="1"/>
  <c r="G186"/>
  <c r="I186" s="1"/>
  <c r="G182"/>
  <c r="I182" s="1"/>
  <c r="G178"/>
  <c r="I178" s="1"/>
  <c r="G174"/>
  <c r="I174" s="1"/>
  <c r="G170"/>
  <c r="I170" s="1"/>
  <c r="G166"/>
  <c r="I166" s="1"/>
  <c r="G162"/>
  <c r="I162" s="1"/>
  <c r="G158"/>
  <c r="I158" s="1"/>
  <c r="G154"/>
  <c r="I154" s="1"/>
  <c r="G150"/>
  <c r="I150" s="1"/>
  <c r="G146"/>
  <c r="I146" s="1"/>
  <c r="G142"/>
  <c r="I142" s="1"/>
  <c r="G138"/>
  <c r="I138" s="1"/>
  <c r="G134"/>
  <c r="I134" s="1"/>
  <c r="G130"/>
  <c r="I130" s="1"/>
  <c r="G126"/>
  <c r="I126" s="1"/>
  <c r="G122"/>
  <c r="I122" s="1"/>
  <c r="G118"/>
  <c r="I118" s="1"/>
  <c r="G114"/>
  <c r="I114" s="1"/>
  <c r="G110"/>
  <c r="I110" s="1"/>
  <c r="G106"/>
  <c r="I106" s="1"/>
  <c r="G102"/>
  <c r="I102" s="1"/>
  <c r="G98"/>
  <c r="I98" s="1"/>
  <c r="G94"/>
  <c r="I94" s="1"/>
  <c r="G90"/>
  <c r="I90" s="1"/>
  <c r="G86"/>
  <c r="I86" s="1"/>
  <c r="G82"/>
  <c r="I82" s="1"/>
  <c r="G78"/>
  <c r="I78" s="1"/>
  <c r="G74"/>
  <c r="I74" s="1"/>
  <c r="G70"/>
  <c r="I70" s="1"/>
  <c r="G66"/>
  <c r="I66" s="1"/>
  <c r="G62"/>
  <c r="I62" s="1"/>
  <c r="G58"/>
  <c r="I58" s="1"/>
  <c r="G54"/>
  <c r="I54" s="1"/>
  <c r="G50"/>
  <c r="I50" s="1"/>
  <c r="G46"/>
  <c r="I46" s="1"/>
  <c r="G42"/>
  <c r="I42" s="1"/>
  <c r="G1017"/>
  <c r="I1017" s="1"/>
  <c r="G873"/>
  <c r="I873" s="1"/>
  <c r="G841"/>
  <c r="I841" s="1"/>
  <c r="G809"/>
  <c r="I809" s="1"/>
  <c r="G777"/>
  <c r="I777" s="1"/>
  <c r="G748"/>
  <c r="I748" s="1"/>
  <c r="G732"/>
  <c r="I732" s="1"/>
  <c r="G716"/>
  <c r="I716" s="1"/>
  <c r="G700"/>
  <c r="I700" s="1"/>
  <c r="G676"/>
  <c r="I676" s="1"/>
  <c r="G660"/>
  <c r="I660" s="1"/>
  <c r="G644"/>
  <c r="I644" s="1"/>
  <c r="G628"/>
  <c r="I628" s="1"/>
  <c r="G612"/>
  <c r="I612" s="1"/>
  <c r="G596"/>
  <c r="I596" s="1"/>
  <c r="G580"/>
  <c r="I580" s="1"/>
  <c r="G564"/>
  <c r="I564" s="1"/>
  <c r="G548"/>
  <c r="I548" s="1"/>
  <c r="G532"/>
  <c r="I532" s="1"/>
  <c r="G516"/>
  <c r="I516" s="1"/>
  <c r="G500"/>
  <c r="I500" s="1"/>
  <c r="G484"/>
  <c r="I484" s="1"/>
  <c r="G468"/>
  <c r="I468" s="1"/>
  <c r="G452"/>
  <c r="I452" s="1"/>
  <c r="G437"/>
  <c r="I437" s="1"/>
  <c r="G427"/>
  <c r="I427" s="1"/>
  <c r="G405"/>
  <c r="I405" s="1"/>
  <c r="G395"/>
  <c r="I395" s="1"/>
  <c r="G384"/>
  <c r="I384" s="1"/>
  <c r="G373"/>
  <c r="I373" s="1"/>
  <c r="G363"/>
  <c r="I363" s="1"/>
  <c r="G352"/>
  <c r="I352" s="1"/>
  <c r="G341"/>
  <c r="I341" s="1"/>
  <c r="G331"/>
  <c r="I331" s="1"/>
  <c r="G320"/>
  <c r="I320" s="1"/>
  <c r="G309"/>
  <c r="I309" s="1"/>
  <c r="G299"/>
  <c r="I299" s="1"/>
  <c r="G288"/>
  <c r="I288" s="1"/>
  <c r="G277"/>
  <c r="I277" s="1"/>
  <c r="G267"/>
  <c r="I267" s="1"/>
  <c r="G256"/>
  <c r="I256" s="1"/>
  <c r="G245"/>
  <c r="I245" s="1"/>
  <c r="G236"/>
  <c r="I236" s="1"/>
  <c r="G228"/>
  <c r="I228" s="1"/>
  <c r="G220"/>
  <c r="I220" s="1"/>
  <c r="G212"/>
  <c r="I212" s="1"/>
  <c r="G208"/>
  <c r="I208" s="1"/>
  <c r="G200"/>
  <c r="I200" s="1"/>
  <c r="G192"/>
  <c r="I192" s="1"/>
  <c r="G184"/>
  <c r="I184" s="1"/>
  <c r="G176"/>
  <c r="I176" s="1"/>
  <c r="G168"/>
  <c r="I168" s="1"/>
  <c r="G160"/>
  <c r="I160" s="1"/>
  <c r="G152"/>
  <c r="I152" s="1"/>
  <c r="G144"/>
  <c r="I144" s="1"/>
  <c r="G136"/>
  <c r="I136" s="1"/>
  <c r="G128"/>
  <c r="I128" s="1"/>
  <c r="G120"/>
  <c r="I120" s="1"/>
  <c r="G1764"/>
  <c r="G1748"/>
  <c r="G1732"/>
  <c r="G1716"/>
  <c r="G1700"/>
  <c r="G1684"/>
  <c r="G1668"/>
  <c r="G1652"/>
  <c r="G1636"/>
  <c r="G1620"/>
  <c r="G1604"/>
  <c r="G1588"/>
  <c r="G1572"/>
  <c r="G1556"/>
  <c r="G1540"/>
  <c r="G1524"/>
  <c r="G1508"/>
  <c r="G1492"/>
  <c r="G1476"/>
  <c r="G1460"/>
  <c r="G1444"/>
  <c r="G1428"/>
  <c r="G1412"/>
  <c r="G1396"/>
  <c r="G1380"/>
  <c r="G1364"/>
  <c r="G1348"/>
  <c r="G1332"/>
  <c r="G1316"/>
  <c r="G1300"/>
  <c r="G1284"/>
  <c r="G1268"/>
  <c r="G1252"/>
  <c r="G1236"/>
  <c r="G1220"/>
  <c r="G1204"/>
  <c r="G1188"/>
  <c r="G1172"/>
  <c r="G1156"/>
  <c r="G1140"/>
  <c r="G1124"/>
  <c r="G1108"/>
  <c r="G1092"/>
  <c r="G1076"/>
  <c r="G1060"/>
  <c r="G1044"/>
  <c r="G1028"/>
  <c r="G1012"/>
  <c r="I1012" s="1"/>
  <c r="G996"/>
  <c r="I996" s="1"/>
  <c r="G980"/>
  <c r="I980" s="1"/>
  <c r="G964"/>
  <c r="I964" s="1"/>
  <c r="G948"/>
  <c r="I948" s="1"/>
  <c r="G932"/>
  <c r="I932" s="1"/>
  <c r="G916"/>
  <c r="I916" s="1"/>
  <c r="G900"/>
  <c r="I900" s="1"/>
  <c r="G884"/>
  <c r="I884" s="1"/>
  <c r="G868"/>
  <c r="I868" s="1"/>
  <c r="G852"/>
  <c r="I852" s="1"/>
  <c r="G836"/>
  <c r="I836" s="1"/>
  <c r="G820"/>
  <c r="I820" s="1"/>
  <c r="G804"/>
  <c r="I804" s="1"/>
  <c r="G788"/>
  <c r="I788" s="1"/>
  <c r="G772"/>
  <c r="I772" s="1"/>
  <c r="G756"/>
  <c r="I756" s="1"/>
  <c r="G745"/>
  <c r="I745" s="1"/>
  <c r="G737"/>
  <c r="I737" s="1"/>
  <c r="G729"/>
  <c r="I729" s="1"/>
  <c r="G721"/>
  <c r="I721" s="1"/>
  <c r="G713"/>
  <c r="I713" s="1"/>
  <c r="G705"/>
  <c r="I705" s="1"/>
  <c r="G697"/>
  <c r="I697" s="1"/>
  <c r="G689"/>
  <c r="I689" s="1"/>
  <c r="G681"/>
  <c r="I681" s="1"/>
  <c r="G673"/>
  <c r="I673" s="1"/>
  <c r="G665"/>
  <c r="I665" s="1"/>
  <c r="G657"/>
  <c r="I657" s="1"/>
  <c r="G649"/>
  <c r="I649" s="1"/>
  <c r="G641"/>
  <c r="I641" s="1"/>
  <c r="G633"/>
  <c r="I633" s="1"/>
  <c r="G625"/>
  <c r="I625" s="1"/>
  <c r="G617"/>
  <c r="I617" s="1"/>
  <c r="G609"/>
  <c r="I609" s="1"/>
  <c r="G601"/>
  <c r="I601" s="1"/>
  <c r="G593"/>
  <c r="I593" s="1"/>
  <c r="G585"/>
  <c r="I585" s="1"/>
  <c r="G577"/>
  <c r="I577" s="1"/>
  <c r="G569"/>
  <c r="I569" s="1"/>
  <c r="G561"/>
  <c r="I561" s="1"/>
  <c r="G553"/>
  <c r="I553" s="1"/>
  <c r="G545"/>
  <c r="I545" s="1"/>
  <c r="G537"/>
  <c r="I537" s="1"/>
  <c r="G529"/>
  <c r="I529" s="1"/>
  <c r="G521"/>
  <c r="I521" s="1"/>
  <c r="G513"/>
  <c r="I513" s="1"/>
  <c r="G505"/>
  <c r="I505" s="1"/>
  <c r="G497"/>
  <c r="I497" s="1"/>
  <c r="G489"/>
  <c r="I489" s="1"/>
  <c r="G481"/>
  <c r="I481" s="1"/>
  <c r="G473"/>
  <c r="I473" s="1"/>
  <c r="G465"/>
  <c r="I465" s="1"/>
  <c r="G457"/>
  <c r="I457" s="1"/>
  <c r="G449"/>
  <c r="I449" s="1"/>
  <c r="G441"/>
  <c r="I441" s="1"/>
  <c r="G436"/>
  <c r="I436" s="1"/>
  <c r="G431"/>
  <c r="I431" s="1"/>
  <c r="G425"/>
  <c r="I425" s="1"/>
  <c r="G420"/>
  <c r="I420" s="1"/>
  <c r="G415"/>
  <c r="I415" s="1"/>
  <c r="G409"/>
  <c r="I409" s="1"/>
  <c r="G404"/>
  <c r="I404" s="1"/>
  <c r="G399"/>
  <c r="I399" s="1"/>
  <c r="G393"/>
  <c r="I393" s="1"/>
  <c r="G388"/>
  <c r="I388" s="1"/>
  <c r="G383"/>
  <c r="I383" s="1"/>
  <c r="G377"/>
  <c r="I377" s="1"/>
  <c r="G372"/>
  <c r="I372" s="1"/>
  <c r="G367"/>
  <c r="I367" s="1"/>
  <c r="G361"/>
  <c r="I361" s="1"/>
  <c r="G356"/>
  <c r="I356" s="1"/>
  <c r="G351"/>
  <c r="I351" s="1"/>
  <c r="G345"/>
  <c r="I345" s="1"/>
  <c r="G340"/>
  <c r="I340" s="1"/>
  <c r="G335"/>
  <c r="I335" s="1"/>
  <c r="G329"/>
  <c r="I329" s="1"/>
  <c r="G324"/>
  <c r="I324" s="1"/>
  <c r="G319"/>
  <c r="I319" s="1"/>
  <c r="G313"/>
  <c r="I313" s="1"/>
  <c r="G308"/>
  <c r="I308" s="1"/>
  <c r="G303"/>
  <c r="I303" s="1"/>
  <c r="G297"/>
  <c r="I297" s="1"/>
  <c r="G292"/>
  <c r="I292" s="1"/>
  <c r="G287"/>
  <c r="I287" s="1"/>
  <c r="G281"/>
  <c r="I281" s="1"/>
  <c r="G276"/>
  <c r="I276" s="1"/>
  <c r="G271"/>
  <c r="I271" s="1"/>
  <c r="G265"/>
  <c r="I265" s="1"/>
  <c r="G260"/>
  <c r="I260" s="1"/>
  <c r="G255"/>
  <c r="I255" s="1"/>
  <c r="G249"/>
  <c r="I249" s="1"/>
  <c r="G244"/>
  <c r="I244" s="1"/>
  <c r="G239"/>
  <c r="I239" s="1"/>
  <c r="G235"/>
  <c r="I235" s="1"/>
  <c r="G231"/>
  <c r="I231" s="1"/>
  <c r="G227"/>
  <c r="I227" s="1"/>
  <c r="G223"/>
  <c r="I223" s="1"/>
  <c r="G219"/>
  <c r="I219" s="1"/>
  <c r="G215"/>
  <c r="I215" s="1"/>
  <c r="G211"/>
  <c r="I211" s="1"/>
  <c r="G207"/>
  <c r="I207" s="1"/>
  <c r="G203"/>
  <c r="I203" s="1"/>
  <c r="G199"/>
  <c r="I199" s="1"/>
  <c r="G195"/>
  <c r="I195" s="1"/>
  <c r="G191"/>
  <c r="I191" s="1"/>
  <c r="G187"/>
  <c r="I187" s="1"/>
  <c r="G183"/>
  <c r="I183" s="1"/>
  <c r="G179"/>
  <c r="I179" s="1"/>
  <c r="G175"/>
  <c r="I175" s="1"/>
  <c r="G171"/>
  <c r="I171" s="1"/>
  <c r="G167"/>
  <c r="I167" s="1"/>
  <c r="G163"/>
  <c r="I163" s="1"/>
  <c r="G159"/>
  <c r="I159" s="1"/>
  <c r="G155"/>
  <c r="I155" s="1"/>
  <c r="G151"/>
  <c r="I151" s="1"/>
  <c r="G147"/>
  <c r="I147" s="1"/>
  <c r="G143"/>
  <c r="I143" s="1"/>
  <c r="G139"/>
  <c r="I139" s="1"/>
  <c r="G135"/>
  <c r="I135" s="1"/>
  <c r="G131"/>
  <c r="I131" s="1"/>
  <c r="G127"/>
  <c r="I127" s="1"/>
  <c r="G123"/>
  <c r="I123" s="1"/>
  <c r="G119"/>
  <c r="I119" s="1"/>
  <c r="G115"/>
  <c r="I115" s="1"/>
  <c r="G111"/>
  <c r="I111" s="1"/>
  <c r="G107"/>
  <c r="I107" s="1"/>
  <c r="G103"/>
  <c r="I103" s="1"/>
  <c r="G99"/>
  <c r="I99" s="1"/>
  <c r="G95"/>
  <c r="I95" s="1"/>
  <c r="G91"/>
  <c r="I91" s="1"/>
  <c r="G87"/>
  <c r="I87" s="1"/>
  <c r="G83"/>
  <c r="I83" s="1"/>
  <c r="G79"/>
  <c r="I79" s="1"/>
  <c r="G75"/>
  <c r="I75" s="1"/>
  <c r="G71"/>
  <c r="I71" s="1"/>
  <c r="G67"/>
  <c r="I67" s="1"/>
  <c r="G63"/>
  <c r="I63" s="1"/>
  <c r="G59"/>
  <c r="I59" s="1"/>
  <c r="G55"/>
  <c r="I55" s="1"/>
  <c r="G51"/>
  <c r="I51" s="1"/>
  <c r="G47"/>
  <c r="I47" s="1"/>
  <c r="G43"/>
  <c r="I43" s="1"/>
  <c r="G1769"/>
  <c r="G1753"/>
  <c r="G1737"/>
  <c r="G1721"/>
  <c r="G1705"/>
  <c r="G1689"/>
  <c r="G1673"/>
  <c r="G1657"/>
  <c r="G1641"/>
  <c r="G1625"/>
  <c r="G1609"/>
  <c r="G1593"/>
  <c r="G1577"/>
  <c r="G1561"/>
  <c r="G1545"/>
  <c r="G1529"/>
  <c r="G1513"/>
  <c r="G1497"/>
  <c r="G1481"/>
  <c r="G1465"/>
  <c r="G1449"/>
  <c r="G1433"/>
  <c r="G1417"/>
  <c r="G1401"/>
  <c r="G1385"/>
  <c r="G1369"/>
  <c r="G1353"/>
  <c r="G1337"/>
  <c r="G1321"/>
  <c r="G1305"/>
  <c r="G1289"/>
  <c r="G1273"/>
  <c r="G1257"/>
  <c r="G1241"/>
  <c r="G1225"/>
  <c r="G1209"/>
  <c r="G1193"/>
  <c r="G1177"/>
  <c r="G1161"/>
  <c r="G1145"/>
  <c r="G1129"/>
  <c r="G1113"/>
  <c r="G1097"/>
  <c r="G1081"/>
  <c r="G1065"/>
  <c r="G1049"/>
  <c r="G1033"/>
  <c r="G1001"/>
  <c r="I1001" s="1"/>
  <c r="G985"/>
  <c r="I985" s="1"/>
  <c r="G969"/>
  <c r="I969" s="1"/>
  <c r="G953"/>
  <c r="I953" s="1"/>
  <c r="G937"/>
  <c r="I937" s="1"/>
  <c r="G921"/>
  <c r="I921" s="1"/>
  <c r="G905"/>
  <c r="I905" s="1"/>
  <c r="G889"/>
  <c r="I889" s="1"/>
  <c r="G857"/>
  <c r="I857" s="1"/>
  <c r="G825"/>
  <c r="I825" s="1"/>
  <c r="G793"/>
  <c r="I793" s="1"/>
  <c r="G761"/>
  <c r="I761" s="1"/>
  <c r="G740"/>
  <c r="I740" s="1"/>
  <c r="G724"/>
  <c r="I724" s="1"/>
  <c r="G708"/>
  <c r="I708" s="1"/>
  <c r="G692"/>
  <c r="I692" s="1"/>
  <c r="G684"/>
  <c r="I684" s="1"/>
  <c r="G668"/>
  <c r="I668" s="1"/>
  <c r="G652"/>
  <c r="I652" s="1"/>
  <c r="G636"/>
  <c r="I636" s="1"/>
  <c r="G620"/>
  <c r="I620" s="1"/>
  <c r="G604"/>
  <c r="I604" s="1"/>
  <c r="G588"/>
  <c r="I588" s="1"/>
  <c r="G572"/>
  <c r="I572" s="1"/>
  <c r="G556"/>
  <c r="I556" s="1"/>
  <c r="G540"/>
  <c r="I540" s="1"/>
  <c r="G524"/>
  <c r="I524" s="1"/>
  <c r="G508"/>
  <c r="I508" s="1"/>
  <c r="G492"/>
  <c r="I492" s="1"/>
  <c r="G476"/>
  <c r="I476" s="1"/>
  <c r="G460"/>
  <c r="I460" s="1"/>
  <c r="G444"/>
  <c r="I444" s="1"/>
  <c r="G432"/>
  <c r="I432" s="1"/>
  <c r="G421"/>
  <c r="I421" s="1"/>
  <c r="G416"/>
  <c r="I416" s="1"/>
  <c r="G411"/>
  <c r="I411" s="1"/>
  <c r="G400"/>
  <c r="I400" s="1"/>
  <c r="G389"/>
  <c r="I389" s="1"/>
  <c r="G379"/>
  <c r="I379" s="1"/>
  <c r="G368"/>
  <c r="I368" s="1"/>
  <c r="G357"/>
  <c r="I357" s="1"/>
  <c r="G347"/>
  <c r="I347" s="1"/>
  <c r="G336"/>
  <c r="I336" s="1"/>
  <c r="G325"/>
  <c r="I325" s="1"/>
  <c r="G315"/>
  <c r="I315" s="1"/>
  <c r="G304"/>
  <c r="I304" s="1"/>
  <c r="G293"/>
  <c r="I293" s="1"/>
  <c r="G283"/>
  <c r="I283" s="1"/>
  <c r="G272"/>
  <c r="I272" s="1"/>
  <c r="G261"/>
  <c r="I261" s="1"/>
  <c r="G251"/>
  <c r="I251" s="1"/>
  <c r="G240"/>
  <c r="I240" s="1"/>
  <c r="G232"/>
  <c r="I232" s="1"/>
  <c r="G224"/>
  <c r="I224" s="1"/>
  <c r="G216"/>
  <c r="I216" s="1"/>
  <c r="G204"/>
  <c r="I204" s="1"/>
  <c r="G196"/>
  <c r="I196" s="1"/>
  <c r="G188"/>
  <c r="I188" s="1"/>
  <c r="G180"/>
  <c r="I180" s="1"/>
  <c r="G172"/>
  <c r="I172" s="1"/>
  <c r="G164"/>
  <c r="I164" s="1"/>
  <c r="G156"/>
  <c r="I156" s="1"/>
  <c r="G148"/>
  <c r="I148" s="1"/>
  <c r="G140"/>
  <c r="I140" s="1"/>
  <c r="G132"/>
  <c r="I132" s="1"/>
  <c r="G124"/>
  <c r="I124" s="1"/>
  <c r="G116"/>
  <c r="I116" s="1"/>
  <c r="G112"/>
  <c r="I112" s="1"/>
  <c r="G1724"/>
  <c r="G1660"/>
  <c r="G1596"/>
  <c r="G1532"/>
  <c r="G1468"/>
  <c r="G1404"/>
  <c r="G1340"/>
  <c r="G1276"/>
  <c r="G1212"/>
  <c r="G1148"/>
  <c r="G1084"/>
  <c r="G1020"/>
  <c r="I1020" s="1"/>
  <c r="G956"/>
  <c r="I956" s="1"/>
  <c r="G892"/>
  <c r="I892" s="1"/>
  <c r="G828"/>
  <c r="I828" s="1"/>
  <c r="G764"/>
  <c r="I764" s="1"/>
  <c r="G725"/>
  <c r="I725" s="1"/>
  <c r="G693"/>
  <c r="I693" s="1"/>
  <c r="G661"/>
  <c r="I661" s="1"/>
  <c r="G629"/>
  <c r="I629" s="1"/>
  <c r="G597"/>
  <c r="I597" s="1"/>
  <c r="G565"/>
  <c r="I565" s="1"/>
  <c r="G533"/>
  <c r="I533" s="1"/>
  <c r="G501"/>
  <c r="I501" s="1"/>
  <c r="G469"/>
  <c r="I469" s="1"/>
  <c r="G439"/>
  <c r="I439" s="1"/>
  <c r="G417"/>
  <c r="I417" s="1"/>
  <c r="G396"/>
  <c r="I396" s="1"/>
  <c r="G375"/>
  <c r="I375" s="1"/>
  <c r="G353"/>
  <c r="I353" s="1"/>
  <c r="G332"/>
  <c r="I332" s="1"/>
  <c r="G311"/>
  <c r="I311" s="1"/>
  <c r="G289"/>
  <c r="I289" s="1"/>
  <c r="G268"/>
  <c r="I268" s="1"/>
  <c r="G247"/>
  <c r="I247" s="1"/>
  <c r="G229"/>
  <c r="I229" s="1"/>
  <c r="G213"/>
  <c r="I213" s="1"/>
  <c r="G197"/>
  <c r="I197" s="1"/>
  <c r="G181"/>
  <c r="I181" s="1"/>
  <c r="G165"/>
  <c r="I165" s="1"/>
  <c r="G149"/>
  <c r="I149" s="1"/>
  <c r="G133"/>
  <c r="I133" s="1"/>
  <c r="G117"/>
  <c r="I117" s="1"/>
  <c r="G105"/>
  <c r="I105" s="1"/>
  <c r="G97"/>
  <c r="I97" s="1"/>
  <c r="G89"/>
  <c r="I89" s="1"/>
  <c r="G81"/>
  <c r="I81" s="1"/>
  <c r="G73"/>
  <c r="I73" s="1"/>
  <c r="G65"/>
  <c r="I65" s="1"/>
  <c r="G57"/>
  <c r="I57" s="1"/>
  <c r="G49"/>
  <c r="I49" s="1"/>
  <c r="G41"/>
  <c r="I41" s="1"/>
  <c r="G85"/>
  <c r="I85" s="1"/>
  <c r="G61"/>
  <c r="I61" s="1"/>
  <c r="G53"/>
  <c r="I53" s="1"/>
  <c r="G1772"/>
  <c r="G1580"/>
  <c r="G1452"/>
  <c r="G1324"/>
  <c r="G1196"/>
  <c r="G1068"/>
  <c r="G940"/>
  <c r="I940" s="1"/>
  <c r="G812"/>
  <c r="I812" s="1"/>
  <c r="G717"/>
  <c r="I717" s="1"/>
  <c r="G653"/>
  <c r="I653" s="1"/>
  <c r="G589"/>
  <c r="I589" s="1"/>
  <c r="G525"/>
  <c r="I525" s="1"/>
  <c r="G461"/>
  <c r="I461" s="1"/>
  <c r="G412"/>
  <c r="I412" s="1"/>
  <c r="G369"/>
  <c r="I369" s="1"/>
  <c r="G327"/>
  <c r="I327" s="1"/>
  <c r="G284"/>
  <c r="I284" s="1"/>
  <c r="G225"/>
  <c r="I225" s="1"/>
  <c r="G193"/>
  <c r="I193" s="1"/>
  <c r="G177"/>
  <c r="I177" s="1"/>
  <c r="G145"/>
  <c r="I145" s="1"/>
  <c r="G113"/>
  <c r="I113" s="1"/>
  <c r="G88"/>
  <c r="I88" s="1"/>
  <c r="G72"/>
  <c r="I72" s="1"/>
  <c r="G56"/>
  <c r="I56" s="1"/>
  <c r="G40"/>
  <c r="I40" s="1"/>
  <c r="G1740"/>
  <c r="G1676"/>
  <c r="G1612"/>
  <c r="G1548"/>
  <c r="G1484"/>
  <c r="G1420"/>
  <c r="G1356"/>
  <c r="G1292"/>
  <c r="G1228"/>
  <c r="G1164"/>
  <c r="G1100"/>
  <c r="G1036"/>
  <c r="G972"/>
  <c r="I972" s="1"/>
  <c r="G908"/>
  <c r="I908" s="1"/>
  <c r="G844"/>
  <c r="I844" s="1"/>
  <c r="G780"/>
  <c r="I780" s="1"/>
  <c r="G733"/>
  <c r="I733" s="1"/>
  <c r="G701"/>
  <c r="I701" s="1"/>
  <c r="G669"/>
  <c r="I669" s="1"/>
  <c r="G637"/>
  <c r="I637" s="1"/>
  <c r="G605"/>
  <c r="I605" s="1"/>
  <c r="G573"/>
  <c r="I573" s="1"/>
  <c r="G541"/>
  <c r="I541" s="1"/>
  <c r="G509"/>
  <c r="I509" s="1"/>
  <c r="G477"/>
  <c r="I477" s="1"/>
  <c r="G445"/>
  <c r="I445" s="1"/>
  <c r="G423"/>
  <c r="I423" s="1"/>
  <c r="G401"/>
  <c r="I401" s="1"/>
  <c r="G380"/>
  <c r="I380" s="1"/>
  <c r="G359"/>
  <c r="I359" s="1"/>
  <c r="G337"/>
  <c r="I337" s="1"/>
  <c r="G316"/>
  <c r="I316" s="1"/>
  <c r="G295"/>
  <c r="I295" s="1"/>
  <c r="G273"/>
  <c r="I273" s="1"/>
  <c r="G252"/>
  <c r="I252" s="1"/>
  <c r="G233"/>
  <c r="I233" s="1"/>
  <c r="G217"/>
  <c r="I217" s="1"/>
  <c r="G201"/>
  <c r="I201" s="1"/>
  <c r="G185"/>
  <c r="I185" s="1"/>
  <c r="G169"/>
  <c r="I169" s="1"/>
  <c r="G153"/>
  <c r="I153" s="1"/>
  <c r="G137"/>
  <c r="I137" s="1"/>
  <c r="G121"/>
  <c r="I121" s="1"/>
  <c r="G108"/>
  <c r="I108" s="1"/>
  <c r="G100"/>
  <c r="I100" s="1"/>
  <c r="G92"/>
  <c r="I92" s="1"/>
  <c r="G84"/>
  <c r="I84" s="1"/>
  <c r="G76"/>
  <c r="I76" s="1"/>
  <c r="G68"/>
  <c r="I68" s="1"/>
  <c r="G60"/>
  <c r="I60" s="1"/>
  <c r="G52"/>
  <c r="I52" s="1"/>
  <c r="G44"/>
  <c r="I44" s="1"/>
  <c r="G1756"/>
  <c r="G1692"/>
  <c r="G1628"/>
  <c r="G1564"/>
  <c r="G1500"/>
  <c r="G1436"/>
  <c r="G1372"/>
  <c r="G1308"/>
  <c r="G1244"/>
  <c r="G1180"/>
  <c r="G1116"/>
  <c r="G1052"/>
  <c r="G988"/>
  <c r="I988" s="1"/>
  <c r="G924"/>
  <c r="I924" s="1"/>
  <c r="G860"/>
  <c r="I860" s="1"/>
  <c r="G796"/>
  <c r="I796" s="1"/>
  <c r="G741"/>
  <c r="I741" s="1"/>
  <c r="G709"/>
  <c r="I709" s="1"/>
  <c r="G677"/>
  <c r="I677" s="1"/>
  <c r="G645"/>
  <c r="I645" s="1"/>
  <c r="G613"/>
  <c r="I613" s="1"/>
  <c r="G581"/>
  <c r="I581" s="1"/>
  <c r="G549"/>
  <c r="I549" s="1"/>
  <c r="G517"/>
  <c r="I517" s="1"/>
  <c r="G485"/>
  <c r="I485" s="1"/>
  <c r="G453"/>
  <c r="I453" s="1"/>
  <c r="G428"/>
  <c r="I428" s="1"/>
  <c r="G407"/>
  <c r="I407" s="1"/>
  <c r="G385"/>
  <c r="I385" s="1"/>
  <c r="G364"/>
  <c r="I364" s="1"/>
  <c r="G343"/>
  <c r="I343" s="1"/>
  <c r="G321"/>
  <c r="I321" s="1"/>
  <c r="G300"/>
  <c r="I300" s="1"/>
  <c r="G279"/>
  <c r="I279" s="1"/>
  <c r="G257"/>
  <c r="I257" s="1"/>
  <c r="G237"/>
  <c r="I237" s="1"/>
  <c r="G221"/>
  <c r="I221" s="1"/>
  <c r="G205"/>
  <c r="I205" s="1"/>
  <c r="G189"/>
  <c r="I189" s="1"/>
  <c r="G173"/>
  <c r="I173" s="1"/>
  <c r="G157"/>
  <c r="I157" s="1"/>
  <c r="G141"/>
  <c r="I141" s="1"/>
  <c r="G125"/>
  <c r="I125" s="1"/>
  <c r="G109"/>
  <c r="I109" s="1"/>
  <c r="G101"/>
  <c r="I101" s="1"/>
  <c r="G93"/>
  <c r="I93" s="1"/>
  <c r="G77"/>
  <c r="I77" s="1"/>
  <c r="G69"/>
  <c r="I69" s="1"/>
  <c r="G45"/>
  <c r="I45" s="1"/>
  <c r="G1708"/>
  <c r="G1644"/>
  <c r="G1516"/>
  <c r="G1388"/>
  <c r="G1260"/>
  <c r="G1132"/>
  <c r="G1004"/>
  <c r="I1004" s="1"/>
  <c r="G876"/>
  <c r="I876" s="1"/>
  <c r="G749"/>
  <c r="I749" s="1"/>
  <c r="G685"/>
  <c r="I685" s="1"/>
  <c r="G621"/>
  <c r="I621" s="1"/>
  <c r="G557"/>
  <c r="I557" s="1"/>
  <c r="G493"/>
  <c r="I493" s="1"/>
  <c r="G433"/>
  <c r="I433" s="1"/>
  <c r="G391"/>
  <c r="I391" s="1"/>
  <c r="G348"/>
  <c r="I348" s="1"/>
  <c r="G305"/>
  <c r="I305" s="1"/>
  <c r="G263"/>
  <c r="I263" s="1"/>
  <c r="G241"/>
  <c r="I241" s="1"/>
  <c r="G209"/>
  <c r="I209" s="1"/>
  <c r="G161"/>
  <c r="I161" s="1"/>
  <c r="G129"/>
  <c r="I129" s="1"/>
  <c r="G104"/>
  <c r="I104" s="1"/>
  <c r="G96"/>
  <c r="I96" s="1"/>
  <c r="G80"/>
  <c r="I80" s="1"/>
  <c r="G64"/>
  <c r="I64" s="1"/>
  <c r="G48"/>
  <c r="I48" s="1"/>
  <c r="M5" i="12"/>
  <c r="L5"/>
  <c r="M6"/>
  <c r="E50" i="27"/>
  <c r="E62"/>
  <c r="J75"/>
  <c r="F77"/>
  <c r="E79"/>
  <c r="J115"/>
  <c r="E117"/>
  <c r="E154"/>
  <c r="E155"/>
  <c r="E183"/>
  <c r="F186"/>
  <c r="E311"/>
  <c r="F314"/>
  <c r="F394"/>
  <c r="E647"/>
  <c r="F41"/>
  <c r="J42"/>
  <c r="F52"/>
  <c r="J98"/>
  <c r="F99"/>
  <c r="E105"/>
  <c r="J118"/>
  <c r="F122"/>
  <c r="J129"/>
  <c r="J130"/>
  <c r="F139"/>
  <c r="F142"/>
  <c r="F143"/>
  <c r="J165"/>
  <c r="J167"/>
  <c r="E169"/>
  <c r="E187"/>
  <c r="E201"/>
  <c r="E215"/>
  <c r="F218"/>
  <c r="F228"/>
  <c r="E277"/>
  <c r="J290"/>
  <c r="E294"/>
  <c r="E315"/>
  <c r="E329"/>
  <c r="E343"/>
  <c r="F346"/>
  <c r="F356"/>
  <c r="F385"/>
  <c r="E395"/>
  <c r="E411"/>
  <c r="F420"/>
  <c r="J424"/>
  <c r="F428"/>
  <c r="J473"/>
  <c r="F501"/>
  <c r="J521"/>
  <c r="J704"/>
  <c r="E704"/>
  <c r="F701"/>
  <c r="J700"/>
  <c r="E700"/>
  <c r="F697"/>
  <c r="J696"/>
  <c r="E696"/>
  <c r="F693"/>
  <c r="J692"/>
  <c r="E692"/>
  <c r="F689"/>
  <c r="J688"/>
  <c r="E688"/>
  <c r="F685"/>
  <c r="J684"/>
  <c r="E684"/>
  <c r="F681"/>
  <c r="J680"/>
  <c r="E680"/>
  <c r="F677"/>
  <c r="J676"/>
  <c r="E676"/>
  <c r="F673"/>
  <c r="J672"/>
  <c r="E672"/>
  <c r="F669"/>
  <c r="J668"/>
  <c r="E668"/>
  <c r="F665"/>
  <c r="J664"/>
  <c r="E664"/>
  <c r="F661"/>
  <c r="J660"/>
  <c r="E660"/>
  <c r="F657"/>
  <c r="J656"/>
  <c r="E656"/>
  <c r="F653"/>
  <c r="J652"/>
  <c r="E652"/>
  <c r="F649"/>
  <c r="J648"/>
  <c r="E648"/>
  <c r="F645"/>
  <c r="J644"/>
  <c r="E644"/>
  <c r="F641"/>
  <c r="J640"/>
  <c r="E640"/>
  <c r="F637"/>
  <c r="J636"/>
  <c r="E636"/>
  <c r="F633"/>
  <c r="J632"/>
  <c r="E632"/>
  <c r="F629"/>
  <c r="J628"/>
  <c r="E628"/>
  <c r="F625"/>
  <c r="J624"/>
  <c r="E624"/>
  <c r="F621"/>
  <c r="J620"/>
  <c r="E620"/>
  <c r="F617"/>
  <c r="J616"/>
  <c r="E616"/>
  <c r="F613"/>
  <c r="J612"/>
  <c r="E612"/>
  <c r="F609"/>
  <c r="J608"/>
  <c r="E608"/>
  <c r="F605"/>
  <c r="J604"/>
  <c r="E604"/>
  <c r="F601"/>
  <c r="J600"/>
  <c r="E600"/>
  <c r="F597"/>
  <c r="J596"/>
  <c r="E596"/>
  <c r="F703"/>
  <c r="J702"/>
  <c r="E702"/>
  <c r="F699"/>
  <c r="J698"/>
  <c r="E698"/>
  <c r="F695"/>
  <c r="J694"/>
  <c r="E694"/>
  <c r="F691"/>
  <c r="J690"/>
  <c r="E690"/>
  <c r="F687"/>
  <c r="J686"/>
  <c r="E686"/>
  <c r="F683"/>
  <c r="J682"/>
  <c r="E682"/>
  <c r="F679"/>
  <c r="J678"/>
  <c r="E678"/>
  <c r="F675"/>
  <c r="J674"/>
  <c r="E674"/>
  <c r="F671"/>
  <c r="J670"/>
  <c r="E670"/>
  <c r="F667"/>
  <c r="J666"/>
  <c r="E666"/>
  <c r="F663"/>
  <c r="J662"/>
  <c r="E662"/>
  <c r="F659"/>
  <c r="J658"/>
  <c r="E658"/>
  <c r="F655"/>
  <c r="J654"/>
  <c r="E654"/>
  <c r="F651"/>
  <c r="J650"/>
  <c r="E650"/>
  <c r="F647"/>
  <c r="J646"/>
  <c r="E646"/>
  <c r="F643"/>
  <c r="J642"/>
  <c r="E642"/>
  <c r="F639"/>
  <c r="J638"/>
  <c r="E638"/>
  <c r="F635"/>
  <c r="J634"/>
  <c r="E634"/>
  <c r="F631"/>
  <c r="J630"/>
  <c r="E630"/>
  <c r="F627"/>
  <c r="J626"/>
  <c r="E626"/>
  <c r="F623"/>
  <c r="J622"/>
  <c r="E622"/>
  <c r="F619"/>
  <c r="J618"/>
  <c r="E618"/>
  <c r="F615"/>
  <c r="J614"/>
  <c r="E614"/>
  <c r="F611"/>
  <c r="J610"/>
  <c r="E610"/>
  <c r="F607"/>
  <c r="J606"/>
  <c r="E606"/>
  <c r="F603"/>
  <c r="J602"/>
  <c r="E602"/>
  <c r="F599"/>
  <c r="J598"/>
  <c r="E598"/>
  <c r="F595"/>
  <c r="J594"/>
  <c r="E594"/>
  <c r="J701"/>
  <c r="F700"/>
  <c r="E697"/>
  <c r="J693"/>
  <c r="F692"/>
  <c r="E689"/>
  <c r="J685"/>
  <c r="F684"/>
  <c r="E681"/>
  <c r="J677"/>
  <c r="F676"/>
  <c r="E673"/>
  <c r="J669"/>
  <c r="F668"/>
  <c r="E665"/>
  <c r="J661"/>
  <c r="F660"/>
  <c r="E657"/>
  <c r="J653"/>
  <c r="F652"/>
  <c r="E649"/>
  <c r="J645"/>
  <c r="F644"/>
  <c r="E641"/>
  <c r="J637"/>
  <c r="F636"/>
  <c r="E633"/>
  <c r="J629"/>
  <c r="F628"/>
  <c r="E625"/>
  <c r="J621"/>
  <c r="F620"/>
  <c r="E617"/>
  <c r="J613"/>
  <c r="F612"/>
  <c r="E609"/>
  <c r="J605"/>
  <c r="F604"/>
  <c r="E601"/>
  <c r="J597"/>
  <c r="F596"/>
  <c r="J591"/>
  <c r="E591"/>
  <c r="F588"/>
  <c r="J587"/>
  <c r="E587"/>
  <c r="F584"/>
  <c r="J583"/>
  <c r="E583"/>
  <c r="F580"/>
  <c r="J579"/>
  <c r="E579"/>
  <c r="F576"/>
  <c r="J575"/>
  <c r="E575"/>
  <c r="F572"/>
  <c r="J571"/>
  <c r="E571"/>
  <c r="F568"/>
  <c r="J567"/>
  <c r="E567"/>
  <c r="F564"/>
  <c r="J563"/>
  <c r="E563"/>
  <c r="F560"/>
  <c r="J559"/>
  <c r="E559"/>
  <c r="F556"/>
  <c r="J555"/>
  <c r="E555"/>
  <c r="F552"/>
  <c r="J551"/>
  <c r="E551"/>
  <c r="F548"/>
  <c r="J547"/>
  <c r="E547"/>
  <c r="F544"/>
  <c r="J543"/>
  <c r="E543"/>
  <c r="F540"/>
  <c r="J539"/>
  <c r="E539"/>
  <c r="F536"/>
  <c r="J535"/>
  <c r="E535"/>
  <c r="J703"/>
  <c r="F702"/>
  <c r="E699"/>
  <c r="J695"/>
  <c r="F694"/>
  <c r="E691"/>
  <c r="J687"/>
  <c r="F686"/>
  <c r="E683"/>
  <c r="J679"/>
  <c r="F678"/>
  <c r="E675"/>
  <c r="J671"/>
  <c r="F670"/>
  <c r="E667"/>
  <c r="J663"/>
  <c r="F662"/>
  <c r="E659"/>
  <c r="J655"/>
  <c r="F654"/>
  <c r="E651"/>
  <c r="J647"/>
  <c r="F646"/>
  <c r="E643"/>
  <c r="J639"/>
  <c r="F638"/>
  <c r="E635"/>
  <c r="J631"/>
  <c r="F630"/>
  <c r="E627"/>
  <c r="J623"/>
  <c r="F622"/>
  <c r="E619"/>
  <c r="J615"/>
  <c r="F614"/>
  <c r="E611"/>
  <c r="J607"/>
  <c r="F606"/>
  <c r="E603"/>
  <c r="J599"/>
  <c r="F598"/>
  <c r="E595"/>
  <c r="J593"/>
  <c r="J592"/>
  <c r="F591"/>
  <c r="J590"/>
  <c r="E590"/>
  <c r="F587"/>
  <c r="J586"/>
  <c r="E586"/>
  <c r="E693"/>
  <c r="J689"/>
  <c r="E677"/>
  <c r="J673"/>
  <c r="E661"/>
  <c r="J657"/>
  <c r="E645"/>
  <c r="J641"/>
  <c r="E629"/>
  <c r="J625"/>
  <c r="E613"/>
  <c r="J609"/>
  <c r="E597"/>
  <c r="F590"/>
  <c r="E588"/>
  <c r="F585"/>
  <c r="J584"/>
  <c r="J582"/>
  <c r="J581"/>
  <c r="J580"/>
  <c r="F579"/>
  <c r="F574"/>
  <c r="F573"/>
  <c r="E570"/>
  <c r="E569"/>
  <c r="E568"/>
  <c r="J566"/>
  <c r="J565"/>
  <c r="J564"/>
  <c r="F563"/>
  <c r="F558"/>
  <c r="F557"/>
  <c r="E554"/>
  <c r="E553"/>
  <c r="E552"/>
  <c r="J550"/>
  <c r="J549"/>
  <c r="J548"/>
  <c r="F547"/>
  <c r="F542"/>
  <c r="F541"/>
  <c r="E538"/>
  <c r="E537"/>
  <c r="E536"/>
  <c r="J534"/>
  <c r="E534"/>
  <c r="F531"/>
  <c r="J530"/>
  <c r="E530"/>
  <c r="F527"/>
  <c r="J526"/>
  <c r="E526"/>
  <c r="F523"/>
  <c r="J522"/>
  <c r="E522"/>
  <c r="F519"/>
  <c r="J518"/>
  <c r="E518"/>
  <c r="F515"/>
  <c r="J514"/>
  <c r="E514"/>
  <c r="F511"/>
  <c r="J510"/>
  <c r="E510"/>
  <c r="F507"/>
  <c r="J506"/>
  <c r="E506"/>
  <c r="F503"/>
  <c r="J502"/>
  <c r="E502"/>
  <c r="F499"/>
  <c r="J498"/>
  <c r="E498"/>
  <c r="F495"/>
  <c r="J494"/>
  <c r="E494"/>
  <c r="F491"/>
  <c r="J490"/>
  <c r="E490"/>
  <c r="F487"/>
  <c r="J486"/>
  <c r="E486"/>
  <c r="F483"/>
  <c r="J482"/>
  <c r="E482"/>
  <c r="F479"/>
  <c r="J478"/>
  <c r="E478"/>
  <c r="F475"/>
  <c r="J474"/>
  <c r="E474"/>
  <c r="F471"/>
  <c r="J470"/>
  <c r="E470"/>
  <c r="F467"/>
  <c r="J466"/>
  <c r="E466"/>
  <c r="F463"/>
  <c r="J462"/>
  <c r="E462"/>
  <c r="F459"/>
  <c r="J458"/>
  <c r="E458"/>
  <c r="F455"/>
  <c r="J454"/>
  <c r="E454"/>
  <c r="F451"/>
  <c r="J450"/>
  <c r="E450"/>
  <c r="F447"/>
  <c r="J446"/>
  <c r="E446"/>
  <c r="F443"/>
  <c r="J442"/>
  <c r="E442"/>
  <c r="F439"/>
  <c r="J438"/>
  <c r="E438"/>
  <c r="F435"/>
  <c r="J434"/>
  <c r="E434"/>
  <c r="F431"/>
  <c r="J430"/>
  <c r="E430"/>
  <c r="F427"/>
  <c r="J426"/>
  <c r="E426"/>
  <c r="F423"/>
  <c r="J422"/>
  <c r="E422"/>
  <c r="F419"/>
  <c r="J418"/>
  <c r="E418"/>
  <c r="F415"/>
  <c r="J414"/>
  <c r="E414"/>
  <c r="F411"/>
  <c r="J410"/>
  <c r="E410"/>
  <c r="F407"/>
  <c r="J406"/>
  <c r="E406"/>
  <c r="F403"/>
  <c r="J402"/>
  <c r="E402"/>
  <c r="F399"/>
  <c r="J398"/>
  <c r="E398"/>
  <c r="F395"/>
  <c r="J394"/>
  <c r="E394"/>
  <c r="F391"/>
  <c r="J390"/>
  <c r="E390"/>
  <c r="F387"/>
  <c r="J386"/>
  <c r="E386"/>
  <c r="F383"/>
  <c r="J382"/>
  <c r="E382"/>
  <c r="F379"/>
  <c r="J378"/>
  <c r="E378"/>
  <c r="F704"/>
  <c r="E703"/>
  <c r="J699"/>
  <c r="F698"/>
  <c r="F688"/>
  <c r="E687"/>
  <c r="J683"/>
  <c r="F682"/>
  <c r="F672"/>
  <c r="E671"/>
  <c r="J667"/>
  <c r="F666"/>
  <c r="F656"/>
  <c r="E655"/>
  <c r="J651"/>
  <c r="F650"/>
  <c r="F640"/>
  <c r="E639"/>
  <c r="J635"/>
  <c r="F634"/>
  <c r="F624"/>
  <c r="E623"/>
  <c r="J619"/>
  <c r="F618"/>
  <c r="F608"/>
  <c r="E607"/>
  <c r="J603"/>
  <c r="F602"/>
  <c r="F593"/>
  <c r="J589"/>
  <c r="E585"/>
  <c r="F583"/>
  <c r="F578"/>
  <c r="F577"/>
  <c r="E574"/>
  <c r="E573"/>
  <c r="E572"/>
  <c r="J570"/>
  <c r="J569"/>
  <c r="J568"/>
  <c r="F567"/>
  <c r="F562"/>
  <c r="F561"/>
  <c r="E558"/>
  <c r="E557"/>
  <c r="E556"/>
  <c r="J554"/>
  <c r="J553"/>
  <c r="J552"/>
  <c r="F551"/>
  <c r="F546"/>
  <c r="F545"/>
  <c r="E542"/>
  <c r="E541"/>
  <c r="E540"/>
  <c r="J538"/>
  <c r="J537"/>
  <c r="J536"/>
  <c r="F535"/>
  <c r="F532"/>
  <c r="J531"/>
  <c r="E531"/>
  <c r="F528"/>
  <c r="J527"/>
  <c r="E527"/>
  <c r="F524"/>
  <c r="J523"/>
  <c r="E523"/>
  <c r="F520"/>
  <c r="J519"/>
  <c r="E519"/>
  <c r="F516"/>
  <c r="J515"/>
  <c r="E515"/>
  <c r="F512"/>
  <c r="J511"/>
  <c r="E511"/>
  <c r="F508"/>
  <c r="J507"/>
  <c r="E507"/>
  <c r="F504"/>
  <c r="J503"/>
  <c r="E503"/>
  <c r="F696"/>
  <c r="E695"/>
  <c r="J691"/>
  <c r="F664"/>
  <c r="E663"/>
  <c r="J659"/>
  <c r="F632"/>
  <c r="E631"/>
  <c r="J627"/>
  <c r="F600"/>
  <c r="E599"/>
  <c r="J595"/>
  <c r="E589"/>
  <c r="F586"/>
  <c r="E584"/>
  <c r="F582"/>
  <c r="J578"/>
  <c r="J576"/>
  <c r="J572"/>
  <c r="F571"/>
  <c r="E565"/>
  <c r="J561"/>
  <c r="J558"/>
  <c r="F554"/>
  <c r="F553"/>
  <c r="F550"/>
  <c r="J546"/>
  <c r="J544"/>
  <c r="J540"/>
  <c r="F539"/>
  <c r="J533"/>
  <c r="E529"/>
  <c r="J525"/>
  <c r="E521"/>
  <c r="J517"/>
  <c r="E513"/>
  <c r="J509"/>
  <c r="E505"/>
  <c r="J501"/>
  <c r="E500"/>
  <c r="E499"/>
  <c r="J497"/>
  <c r="J496"/>
  <c r="J495"/>
  <c r="F494"/>
  <c r="F489"/>
  <c r="F488"/>
  <c r="E485"/>
  <c r="E484"/>
  <c r="E483"/>
  <c r="J481"/>
  <c r="J480"/>
  <c r="J479"/>
  <c r="F478"/>
  <c r="F473"/>
  <c r="F472"/>
  <c r="E469"/>
  <c r="E468"/>
  <c r="E467"/>
  <c r="J465"/>
  <c r="J464"/>
  <c r="J463"/>
  <c r="F462"/>
  <c r="F457"/>
  <c r="F456"/>
  <c r="E453"/>
  <c r="E452"/>
  <c r="E451"/>
  <c r="J449"/>
  <c r="J448"/>
  <c r="J447"/>
  <c r="F446"/>
  <c r="F441"/>
  <c r="F440"/>
  <c r="E437"/>
  <c r="E436"/>
  <c r="E435"/>
  <c r="J433"/>
  <c r="J432"/>
  <c r="J431"/>
  <c r="F430"/>
  <c r="F425"/>
  <c r="F424"/>
  <c r="E421"/>
  <c r="E420"/>
  <c r="E419"/>
  <c r="J417"/>
  <c r="J416"/>
  <c r="J415"/>
  <c r="F414"/>
  <c r="F409"/>
  <c r="F408"/>
  <c r="E405"/>
  <c r="E404"/>
  <c r="E403"/>
  <c r="J401"/>
  <c r="J400"/>
  <c r="J399"/>
  <c r="F398"/>
  <c r="F393"/>
  <c r="F392"/>
  <c r="E389"/>
  <c r="E388"/>
  <c r="E387"/>
  <c r="J385"/>
  <c r="J384"/>
  <c r="J383"/>
  <c r="F382"/>
  <c r="F377"/>
  <c r="F376"/>
  <c r="F373"/>
  <c r="J372"/>
  <c r="E372"/>
  <c r="F369"/>
  <c r="J368"/>
  <c r="E368"/>
  <c r="F365"/>
  <c r="J364"/>
  <c r="E364"/>
  <c r="F361"/>
  <c r="J360"/>
  <c r="E360"/>
  <c r="F357"/>
  <c r="J356"/>
  <c r="E356"/>
  <c r="F353"/>
  <c r="J352"/>
  <c r="E352"/>
  <c r="F349"/>
  <c r="J348"/>
  <c r="E348"/>
  <c r="F345"/>
  <c r="J344"/>
  <c r="E344"/>
  <c r="F341"/>
  <c r="J340"/>
  <c r="E340"/>
  <c r="F337"/>
  <c r="J336"/>
  <c r="E336"/>
  <c r="F333"/>
  <c r="J332"/>
  <c r="E332"/>
  <c r="F329"/>
  <c r="J328"/>
  <c r="E328"/>
  <c r="F325"/>
  <c r="J324"/>
  <c r="E324"/>
  <c r="F321"/>
  <c r="J320"/>
  <c r="E320"/>
  <c r="F317"/>
  <c r="J316"/>
  <c r="E316"/>
  <c r="F313"/>
  <c r="J312"/>
  <c r="E312"/>
  <c r="F309"/>
  <c r="J308"/>
  <c r="E308"/>
  <c r="F305"/>
  <c r="J304"/>
  <c r="E304"/>
  <c r="F301"/>
  <c r="J300"/>
  <c r="E300"/>
  <c r="F297"/>
  <c r="J296"/>
  <c r="E296"/>
  <c r="F293"/>
  <c r="J292"/>
  <c r="E292"/>
  <c r="F289"/>
  <c r="J288"/>
  <c r="E288"/>
  <c r="F285"/>
  <c r="J284"/>
  <c r="E284"/>
  <c r="F281"/>
  <c r="J280"/>
  <c r="E280"/>
  <c r="F277"/>
  <c r="J276"/>
  <c r="E276"/>
  <c r="F273"/>
  <c r="J272"/>
  <c r="E272"/>
  <c r="F269"/>
  <c r="J268"/>
  <c r="E268"/>
  <c r="F265"/>
  <c r="J264"/>
  <c r="E264"/>
  <c r="F261"/>
  <c r="J260"/>
  <c r="E260"/>
  <c r="F257"/>
  <c r="J256"/>
  <c r="E256"/>
  <c r="F253"/>
  <c r="J252"/>
  <c r="E252"/>
  <c r="F249"/>
  <c r="J248"/>
  <c r="E248"/>
  <c r="F245"/>
  <c r="J244"/>
  <c r="E244"/>
  <c r="F241"/>
  <c r="J240"/>
  <c r="E240"/>
  <c r="F237"/>
  <c r="J236"/>
  <c r="E236"/>
  <c r="F233"/>
  <c r="J232"/>
  <c r="E232"/>
  <c r="F229"/>
  <c r="J228"/>
  <c r="E228"/>
  <c r="F225"/>
  <c r="J224"/>
  <c r="E224"/>
  <c r="F221"/>
  <c r="J220"/>
  <c r="E220"/>
  <c r="F217"/>
  <c r="J216"/>
  <c r="E216"/>
  <c r="F213"/>
  <c r="J212"/>
  <c r="E212"/>
  <c r="F209"/>
  <c r="J208"/>
  <c r="E208"/>
  <c r="F205"/>
  <c r="J204"/>
  <c r="E204"/>
  <c r="F201"/>
  <c r="J200"/>
  <c r="E200"/>
  <c r="F197"/>
  <c r="J196"/>
  <c r="E196"/>
  <c r="F193"/>
  <c r="J192"/>
  <c r="E192"/>
  <c r="F189"/>
  <c r="J188"/>
  <c r="E188"/>
  <c r="F185"/>
  <c r="J184"/>
  <c r="E184"/>
  <c r="F181"/>
  <c r="J180"/>
  <c r="E180"/>
  <c r="F177"/>
  <c r="J176"/>
  <c r="E176"/>
  <c r="F173"/>
  <c r="J172"/>
  <c r="E172"/>
  <c r="F169"/>
  <c r="J168"/>
  <c r="E168"/>
  <c r="F165"/>
  <c r="J164"/>
  <c r="E164"/>
  <c r="F161"/>
  <c r="J160"/>
  <c r="E160"/>
  <c r="F157"/>
  <c r="J156"/>
  <c r="E156"/>
  <c r="F153"/>
  <c r="J152"/>
  <c r="E152"/>
  <c r="F149"/>
  <c r="J148"/>
  <c r="E148"/>
  <c r="F145"/>
  <c r="J144"/>
  <c r="E144"/>
  <c r="F141"/>
  <c r="J140"/>
  <c r="E140"/>
  <c r="F137"/>
  <c r="J136"/>
  <c r="E136"/>
  <c r="F133"/>
  <c r="J132"/>
  <c r="E132"/>
  <c r="F129"/>
  <c r="J128"/>
  <c r="E128"/>
  <c r="F125"/>
  <c r="J124"/>
  <c r="E124"/>
  <c r="F121"/>
  <c r="J120"/>
  <c r="E120"/>
  <c r="F117"/>
  <c r="J116"/>
  <c r="E116"/>
  <c r="F113"/>
  <c r="J112"/>
  <c r="E112"/>
  <c r="F109"/>
  <c r="J108"/>
  <c r="E108"/>
  <c r="F105"/>
  <c r="J104"/>
  <c r="E104"/>
  <c r="E701"/>
  <c r="J697"/>
  <c r="F690"/>
  <c r="E669"/>
  <c r="J665"/>
  <c r="F658"/>
  <c r="E637"/>
  <c r="J633"/>
  <c r="F626"/>
  <c r="E605"/>
  <c r="J601"/>
  <c r="F594"/>
  <c r="E593"/>
  <c r="E592"/>
  <c r="F589"/>
  <c r="J588"/>
  <c r="E580"/>
  <c r="E577"/>
  <c r="F575"/>
  <c r="J573"/>
  <c r="E566"/>
  <c r="F565"/>
  <c r="E562"/>
  <c r="E560"/>
  <c r="E548"/>
  <c r="E545"/>
  <c r="F543"/>
  <c r="J541"/>
  <c r="F534"/>
  <c r="E532"/>
  <c r="F529"/>
  <c r="J528"/>
  <c r="F526"/>
  <c r="E524"/>
  <c r="F521"/>
  <c r="J520"/>
  <c r="F518"/>
  <c r="E516"/>
  <c r="F513"/>
  <c r="J512"/>
  <c r="F510"/>
  <c r="E508"/>
  <c r="F505"/>
  <c r="J504"/>
  <c r="F502"/>
  <c r="F500"/>
  <c r="E497"/>
  <c r="E496"/>
  <c r="E495"/>
  <c r="J493"/>
  <c r="J492"/>
  <c r="J491"/>
  <c r="F490"/>
  <c r="F485"/>
  <c r="F484"/>
  <c r="E481"/>
  <c r="E480"/>
  <c r="E479"/>
  <c r="J477"/>
  <c r="J476"/>
  <c r="J475"/>
  <c r="F474"/>
  <c r="F469"/>
  <c r="F468"/>
  <c r="E465"/>
  <c r="E464"/>
  <c r="E463"/>
  <c r="J461"/>
  <c r="J460"/>
  <c r="J459"/>
  <c r="F458"/>
  <c r="F453"/>
  <c r="F452"/>
  <c r="E449"/>
  <c r="E448"/>
  <c r="E447"/>
  <c r="J445"/>
  <c r="J444"/>
  <c r="J443"/>
  <c r="F442"/>
  <c r="F437"/>
  <c r="F436"/>
  <c r="E433"/>
  <c r="E432"/>
  <c r="E431"/>
  <c r="J429"/>
  <c r="J428"/>
  <c r="J427"/>
  <c r="F426"/>
  <c r="E685"/>
  <c r="F674"/>
  <c r="J649"/>
  <c r="E621"/>
  <c r="F610"/>
  <c r="J585"/>
  <c r="F570"/>
  <c r="F569"/>
  <c r="F566"/>
  <c r="J557"/>
  <c r="J556"/>
  <c r="F549"/>
  <c r="J545"/>
  <c r="E525"/>
  <c r="F522"/>
  <c r="E520"/>
  <c r="E509"/>
  <c r="F506"/>
  <c r="E504"/>
  <c r="F497"/>
  <c r="F496"/>
  <c r="F493"/>
  <c r="J489"/>
  <c r="J487"/>
  <c r="J483"/>
  <c r="F482"/>
  <c r="E476"/>
  <c r="J472"/>
  <c r="J469"/>
  <c r="F465"/>
  <c r="F464"/>
  <c r="F461"/>
  <c r="J457"/>
  <c r="J455"/>
  <c r="J451"/>
  <c r="F450"/>
  <c r="E444"/>
  <c r="J440"/>
  <c r="J437"/>
  <c r="F433"/>
  <c r="F432"/>
  <c r="F429"/>
  <c r="J425"/>
  <c r="J423"/>
  <c r="F422"/>
  <c r="E417"/>
  <c r="E415"/>
  <c r="J412"/>
  <c r="F410"/>
  <c r="J408"/>
  <c r="F405"/>
  <c r="J404"/>
  <c r="F402"/>
  <c r="F401"/>
  <c r="E397"/>
  <c r="J395"/>
  <c r="E393"/>
  <c r="J391"/>
  <c r="E384"/>
  <c r="F381"/>
  <c r="E380"/>
  <c r="E376"/>
  <c r="F375"/>
  <c r="F374"/>
  <c r="E371"/>
  <c r="E370"/>
  <c r="E369"/>
  <c r="J367"/>
  <c r="J366"/>
  <c r="J365"/>
  <c r="F364"/>
  <c r="F359"/>
  <c r="F358"/>
  <c r="E355"/>
  <c r="E354"/>
  <c r="E353"/>
  <c r="J351"/>
  <c r="J350"/>
  <c r="J349"/>
  <c r="F348"/>
  <c r="F343"/>
  <c r="F342"/>
  <c r="E339"/>
  <c r="E338"/>
  <c r="E337"/>
  <c r="J335"/>
  <c r="J334"/>
  <c r="J333"/>
  <c r="F332"/>
  <c r="F327"/>
  <c r="F326"/>
  <c r="E323"/>
  <c r="E322"/>
  <c r="E321"/>
  <c r="J319"/>
  <c r="J318"/>
  <c r="J317"/>
  <c r="F316"/>
  <c r="F311"/>
  <c r="F310"/>
  <c r="E307"/>
  <c r="E306"/>
  <c r="E305"/>
  <c r="J303"/>
  <c r="J302"/>
  <c r="J301"/>
  <c r="F300"/>
  <c r="F295"/>
  <c r="F294"/>
  <c r="E291"/>
  <c r="E290"/>
  <c r="E289"/>
  <c r="J287"/>
  <c r="J286"/>
  <c r="J285"/>
  <c r="F284"/>
  <c r="F279"/>
  <c r="F278"/>
  <c r="E275"/>
  <c r="E274"/>
  <c r="E273"/>
  <c r="J271"/>
  <c r="J270"/>
  <c r="J269"/>
  <c r="F268"/>
  <c r="F263"/>
  <c r="F262"/>
  <c r="E259"/>
  <c r="E258"/>
  <c r="E257"/>
  <c r="J255"/>
  <c r="J254"/>
  <c r="J253"/>
  <c r="F252"/>
  <c r="F247"/>
  <c r="F246"/>
  <c r="E243"/>
  <c r="E242"/>
  <c r="E241"/>
  <c r="J239"/>
  <c r="J238"/>
  <c r="J237"/>
  <c r="F236"/>
  <c r="F231"/>
  <c r="F230"/>
  <c r="E227"/>
  <c r="E226"/>
  <c r="E225"/>
  <c r="J223"/>
  <c r="J222"/>
  <c r="J221"/>
  <c r="F220"/>
  <c r="F215"/>
  <c r="F214"/>
  <c r="E211"/>
  <c r="E210"/>
  <c r="E209"/>
  <c r="J207"/>
  <c r="J206"/>
  <c r="J205"/>
  <c r="F204"/>
  <c r="F199"/>
  <c r="F198"/>
  <c r="E195"/>
  <c r="E194"/>
  <c r="E193"/>
  <c r="J191"/>
  <c r="J190"/>
  <c r="J189"/>
  <c r="F188"/>
  <c r="F183"/>
  <c r="F182"/>
  <c r="E179"/>
  <c r="E178"/>
  <c r="E177"/>
  <c r="J175"/>
  <c r="J174"/>
  <c r="J173"/>
  <c r="F172"/>
  <c r="F167"/>
  <c r="F166"/>
  <c r="E163"/>
  <c r="E162"/>
  <c r="E161"/>
  <c r="J159"/>
  <c r="J158"/>
  <c r="J157"/>
  <c r="F156"/>
  <c r="F151"/>
  <c r="F150"/>
  <c r="E147"/>
  <c r="E146"/>
  <c r="E145"/>
  <c r="J143"/>
  <c r="J142"/>
  <c r="J141"/>
  <c r="F140"/>
  <c r="F135"/>
  <c r="F134"/>
  <c r="E131"/>
  <c r="E130"/>
  <c r="E129"/>
  <c r="J127"/>
  <c r="J126"/>
  <c r="J125"/>
  <c r="F124"/>
  <c r="F119"/>
  <c r="F118"/>
  <c r="E115"/>
  <c r="E114"/>
  <c r="E113"/>
  <c r="J111"/>
  <c r="J110"/>
  <c r="J109"/>
  <c r="F108"/>
  <c r="F102"/>
  <c r="J101"/>
  <c r="E101"/>
  <c r="F98"/>
  <c r="J97"/>
  <c r="E97"/>
  <c r="F94"/>
  <c r="J93"/>
  <c r="E93"/>
  <c r="F90"/>
  <c r="J89"/>
  <c r="E89"/>
  <c r="F86"/>
  <c r="J85"/>
  <c r="E85"/>
  <c r="F82"/>
  <c r="J81"/>
  <c r="E81"/>
  <c r="F78"/>
  <c r="J77"/>
  <c r="E77"/>
  <c r="F74"/>
  <c r="J73"/>
  <c r="E73"/>
  <c r="F70"/>
  <c r="J69"/>
  <c r="E69"/>
  <c r="F66"/>
  <c r="J65"/>
  <c r="E65"/>
  <c r="F62"/>
  <c r="J61"/>
  <c r="E61"/>
  <c r="F58"/>
  <c r="J57"/>
  <c r="E57"/>
  <c r="F54"/>
  <c r="J53"/>
  <c r="E53"/>
  <c r="F50"/>
  <c r="J49"/>
  <c r="E49"/>
  <c r="F46"/>
  <c r="J45"/>
  <c r="E45"/>
  <c r="F42"/>
  <c r="J41"/>
  <c r="E41"/>
  <c r="J282"/>
  <c r="J281"/>
  <c r="F280"/>
  <c r="F275"/>
  <c r="F274"/>
  <c r="E270"/>
  <c r="E269"/>
  <c r="J267"/>
  <c r="J250"/>
  <c r="J249"/>
  <c r="F248"/>
  <c r="F243"/>
  <c r="F242"/>
  <c r="E239"/>
  <c r="E238"/>
  <c r="E237"/>
  <c r="J235"/>
  <c r="J218"/>
  <c r="J217"/>
  <c r="F216"/>
  <c r="F211"/>
  <c r="F210"/>
  <c r="E207"/>
  <c r="E206"/>
  <c r="E205"/>
  <c r="J203"/>
  <c r="E190"/>
  <c r="E189"/>
  <c r="J186"/>
  <c r="J185"/>
  <c r="F184"/>
  <c r="F179"/>
  <c r="F178"/>
  <c r="E175"/>
  <c r="E174"/>
  <c r="E173"/>
  <c r="J171"/>
  <c r="J154"/>
  <c r="J153"/>
  <c r="F152"/>
  <c r="F147"/>
  <c r="F146"/>
  <c r="E143"/>
  <c r="E142"/>
  <c r="E141"/>
  <c r="J139"/>
  <c r="J122"/>
  <c r="J121"/>
  <c r="F120"/>
  <c r="F115"/>
  <c r="F114"/>
  <c r="E111"/>
  <c r="E110"/>
  <c r="E109"/>
  <c r="J107"/>
  <c r="F680"/>
  <c r="E679"/>
  <c r="J643"/>
  <c r="F616"/>
  <c r="E615"/>
  <c r="F592"/>
  <c r="E582"/>
  <c r="E581"/>
  <c r="E546"/>
  <c r="E544"/>
  <c r="J542"/>
  <c r="J529"/>
  <c r="F525"/>
  <c r="J524"/>
  <c r="J513"/>
  <c r="F509"/>
  <c r="J508"/>
  <c r="E491"/>
  <c r="E488"/>
  <c r="F486"/>
  <c r="J484"/>
  <c r="E477"/>
  <c r="F476"/>
  <c r="E473"/>
  <c r="E471"/>
  <c r="E459"/>
  <c r="E456"/>
  <c r="F454"/>
  <c r="J452"/>
  <c r="E445"/>
  <c r="F444"/>
  <c r="E441"/>
  <c r="E439"/>
  <c r="E427"/>
  <c r="E424"/>
  <c r="F421"/>
  <c r="J420"/>
  <c r="F418"/>
  <c r="F417"/>
  <c r="E413"/>
  <c r="J411"/>
  <c r="E409"/>
  <c r="J407"/>
  <c r="E400"/>
  <c r="F397"/>
  <c r="E396"/>
  <c r="E392"/>
  <c r="J389"/>
  <c r="F388"/>
  <c r="J387"/>
  <c r="F384"/>
  <c r="J381"/>
  <c r="F380"/>
  <c r="E379"/>
  <c r="J377"/>
  <c r="F371"/>
  <c r="F370"/>
  <c r="E367"/>
  <c r="E366"/>
  <c r="E365"/>
  <c r="J363"/>
  <c r="J362"/>
  <c r="J361"/>
  <c r="F360"/>
  <c r="F355"/>
  <c r="F354"/>
  <c r="E351"/>
  <c r="E350"/>
  <c r="E349"/>
  <c r="J347"/>
  <c r="J346"/>
  <c r="J345"/>
  <c r="F344"/>
  <c r="F339"/>
  <c r="F338"/>
  <c r="E335"/>
  <c r="E334"/>
  <c r="E333"/>
  <c r="J331"/>
  <c r="J330"/>
  <c r="J329"/>
  <c r="F328"/>
  <c r="F323"/>
  <c r="F322"/>
  <c r="E319"/>
  <c r="E318"/>
  <c r="E317"/>
  <c r="J315"/>
  <c r="J314"/>
  <c r="J313"/>
  <c r="F312"/>
  <c r="F307"/>
  <c r="F306"/>
  <c r="E303"/>
  <c r="E302"/>
  <c r="E301"/>
  <c r="J299"/>
  <c r="J298"/>
  <c r="J297"/>
  <c r="F296"/>
  <c r="F291"/>
  <c r="F290"/>
  <c r="E287"/>
  <c r="E286"/>
  <c r="E285"/>
  <c r="J283"/>
  <c r="E271"/>
  <c r="J266"/>
  <c r="J265"/>
  <c r="F264"/>
  <c r="F259"/>
  <c r="F258"/>
  <c r="E255"/>
  <c r="E254"/>
  <c r="E253"/>
  <c r="J251"/>
  <c r="J234"/>
  <c r="J233"/>
  <c r="F232"/>
  <c r="F227"/>
  <c r="F226"/>
  <c r="E223"/>
  <c r="E222"/>
  <c r="E221"/>
  <c r="J219"/>
  <c r="J202"/>
  <c r="J201"/>
  <c r="F200"/>
  <c r="F195"/>
  <c r="F194"/>
  <c r="E191"/>
  <c r="J187"/>
  <c r="J170"/>
  <c r="J169"/>
  <c r="F168"/>
  <c r="F163"/>
  <c r="F162"/>
  <c r="E159"/>
  <c r="E158"/>
  <c r="E157"/>
  <c r="J155"/>
  <c r="J138"/>
  <c r="J137"/>
  <c r="F136"/>
  <c r="F131"/>
  <c r="F130"/>
  <c r="E127"/>
  <c r="E126"/>
  <c r="E125"/>
  <c r="J123"/>
  <c r="J106"/>
  <c r="J105"/>
  <c r="F104"/>
  <c r="F101"/>
  <c r="J100"/>
  <c r="E100"/>
  <c r="J681"/>
  <c r="J675"/>
  <c r="F642"/>
  <c r="E578"/>
  <c r="E576"/>
  <c r="J574"/>
  <c r="E561"/>
  <c r="F559"/>
  <c r="F555"/>
  <c r="E549"/>
  <c r="E528"/>
  <c r="E517"/>
  <c r="F514"/>
  <c r="E489"/>
  <c r="E487"/>
  <c r="J485"/>
  <c r="E472"/>
  <c r="F470"/>
  <c r="F466"/>
  <c r="E461"/>
  <c r="E460"/>
  <c r="E425"/>
  <c r="E423"/>
  <c r="E416"/>
  <c r="J413"/>
  <c r="F412"/>
  <c r="F406"/>
  <c r="J397"/>
  <c r="J396"/>
  <c r="F386"/>
  <c r="E381"/>
  <c r="J375"/>
  <c r="J373"/>
  <c r="J369"/>
  <c r="F368"/>
  <c r="E362"/>
  <c r="J358"/>
  <c r="J355"/>
  <c r="F351"/>
  <c r="F350"/>
  <c r="F347"/>
  <c r="J343"/>
  <c r="J341"/>
  <c r="J337"/>
  <c r="F336"/>
  <c r="E330"/>
  <c r="J326"/>
  <c r="J323"/>
  <c r="F319"/>
  <c r="F318"/>
  <c r="F315"/>
  <c r="J311"/>
  <c r="J309"/>
  <c r="J305"/>
  <c r="F304"/>
  <c r="E298"/>
  <c r="J294"/>
  <c r="J291"/>
  <c r="F287"/>
  <c r="F286"/>
  <c r="F283"/>
  <c r="J279"/>
  <c r="J277"/>
  <c r="J273"/>
  <c r="F272"/>
  <c r="E266"/>
  <c r="J262"/>
  <c r="J259"/>
  <c r="F255"/>
  <c r="F254"/>
  <c r="F251"/>
  <c r="J247"/>
  <c r="J245"/>
  <c r="J241"/>
  <c r="F240"/>
  <c r="E234"/>
  <c r="J230"/>
  <c r="J227"/>
  <c r="F223"/>
  <c r="F222"/>
  <c r="F219"/>
  <c r="J215"/>
  <c r="J213"/>
  <c r="J209"/>
  <c r="F208"/>
  <c r="E202"/>
  <c r="J198"/>
  <c r="J195"/>
  <c r="F191"/>
  <c r="F190"/>
  <c r="F187"/>
  <c r="J183"/>
  <c r="J181"/>
  <c r="J177"/>
  <c r="F176"/>
  <c r="E170"/>
  <c r="J166"/>
  <c r="J163"/>
  <c r="F159"/>
  <c r="F158"/>
  <c r="F155"/>
  <c r="J151"/>
  <c r="J149"/>
  <c r="J145"/>
  <c r="F144"/>
  <c r="E138"/>
  <c r="J134"/>
  <c r="J131"/>
  <c r="F127"/>
  <c r="F126"/>
  <c r="F123"/>
  <c r="J119"/>
  <c r="J117"/>
  <c r="J113"/>
  <c r="F112"/>
  <c r="E106"/>
  <c r="E103"/>
  <c r="J99"/>
  <c r="F96"/>
  <c r="F95"/>
  <c r="E92"/>
  <c r="E91"/>
  <c r="E90"/>
  <c r="J88"/>
  <c r="J87"/>
  <c r="J86"/>
  <c r="F85"/>
  <c r="F80"/>
  <c r="F79"/>
  <c r="E76"/>
  <c r="E75"/>
  <c r="E74"/>
  <c r="J72"/>
  <c r="J71"/>
  <c r="J70"/>
  <c r="F69"/>
  <c r="F64"/>
  <c r="F63"/>
  <c r="E60"/>
  <c r="E59"/>
  <c r="E58"/>
  <c r="J56"/>
  <c r="J55"/>
  <c r="J54"/>
  <c r="F53"/>
  <c r="F48"/>
  <c r="F47"/>
  <c r="E44"/>
  <c r="E43"/>
  <c r="E42"/>
  <c r="J40"/>
  <c r="F92"/>
  <c r="F91"/>
  <c r="E88"/>
  <c r="J83"/>
  <c r="J82"/>
  <c r="F81"/>
  <c r="F76"/>
  <c r="F75"/>
  <c r="J67"/>
  <c r="J66"/>
  <c r="F65"/>
  <c r="F60"/>
  <c r="F59"/>
  <c r="J51"/>
  <c r="J50"/>
  <c r="F49"/>
  <c r="F44"/>
  <c r="F43"/>
  <c r="J193"/>
  <c r="F192"/>
  <c r="E186"/>
  <c r="F581"/>
  <c r="F517"/>
  <c r="J516"/>
  <c r="J505"/>
  <c r="F481"/>
  <c r="F480"/>
  <c r="F477"/>
  <c r="J468"/>
  <c r="J467"/>
  <c r="F460"/>
  <c r="J456"/>
  <c r="E443"/>
  <c r="J441"/>
  <c r="J439"/>
  <c r="F416"/>
  <c r="E408"/>
  <c r="E407"/>
  <c r="E391"/>
  <c r="F390"/>
  <c r="F389"/>
  <c r="J388"/>
  <c r="J376"/>
  <c r="E374"/>
  <c r="F372"/>
  <c r="J370"/>
  <c r="E363"/>
  <c r="F362"/>
  <c r="E359"/>
  <c r="E357"/>
  <c r="E345"/>
  <c r="E342"/>
  <c r="F340"/>
  <c r="J338"/>
  <c r="E331"/>
  <c r="F330"/>
  <c r="E327"/>
  <c r="E325"/>
  <c r="E313"/>
  <c r="E310"/>
  <c r="F308"/>
  <c r="J306"/>
  <c r="E299"/>
  <c r="F298"/>
  <c r="E295"/>
  <c r="E293"/>
  <c r="E281"/>
  <c r="E278"/>
  <c r="F276"/>
  <c r="J274"/>
  <c r="E267"/>
  <c r="F266"/>
  <c r="E263"/>
  <c r="E261"/>
  <c r="E249"/>
  <c r="E246"/>
  <c r="F244"/>
  <c r="J242"/>
  <c r="E235"/>
  <c r="F234"/>
  <c r="E231"/>
  <c r="E229"/>
  <c r="E217"/>
  <c r="E214"/>
  <c r="F212"/>
  <c r="J210"/>
  <c r="E203"/>
  <c r="F202"/>
  <c r="E199"/>
  <c r="E197"/>
  <c r="E185"/>
  <c r="E182"/>
  <c r="F180"/>
  <c r="J178"/>
  <c r="E171"/>
  <c r="F170"/>
  <c r="E167"/>
  <c r="E165"/>
  <c r="E153"/>
  <c r="E150"/>
  <c r="F148"/>
  <c r="J146"/>
  <c r="E139"/>
  <c r="F138"/>
  <c r="E135"/>
  <c r="E133"/>
  <c r="E121"/>
  <c r="E118"/>
  <c r="F116"/>
  <c r="J114"/>
  <c r="E107"/>
  <c r="F106"/>
  <c r="F103"/>
  <c r="J102"/>
  <c r="F100"/>
  <c r="E98"/>
  <c r="F97"/>
  <c r="E87"/>
  <c r="E86"/>
  <c r="J84"/>
  <c r="E72"/>
  <c r="E71"/>
  <c r="E70"/>
  <c r="J68"/>
  <c r="E56"/>
  <c r="E55"/>
  <c r="E54"/>
  <c r="J52"/>
  <c r="E40"/>
  <c r="J199"/>
  <c r="J197"/>
  <c r="F648"/>
  <c r="J617"/>
  <c r="J611"/>
  <c r="F538"/>
  <c r="F537"/>
  <c r="E533"/>
  <c r="F530"/>
  <c r="E512"/>
  <c r="E501"/>
  <c r="F498"/>
  <c r="E493"/>
  <c r="E492"/>
  <c r="E457"/>
  <c r="E455"/>
  <c r="J453"/>
  <c r="E440"/>
  <c r="F438"/>
  <c r="F434"/>
  <c r="E429"/>
  <c r="E428"/>
  <c r="J409"/>
  <c r="F404"/>
  <c r="E401"/>
  <c r="F400"/>
  <c r="E399"/>
  <c r="J393"/>
  <c r="J392"/>
  <c r="E385"/>
  <c r="E383"/>
  <c r="F378"/>
  <c r="E377"/>
  <c r="J374"/>
  <c r="J371"/>
  <c r="F367"/>
  <c r="F366"/>
  <c r="F363"/>
  <c r="J359"/>
  <c r="J357"/>
  <c r="J353"/>
  <c r="F352"/>
  <c r="E346"/>
  <c r="J342"/>
  <c r="J339"/>
  <c r="F335"/>
  <c r="F334"/>
  <c r="F331"/>
  <c r="J327"/>
  <c r="J325"/>
  <c r="J321"/>
  <c r="F320"/>
  <c r="E314"/>
  <c r="J310"/>
  <c r="J307"/>
  <c r="F303"/>
  <c r="F302"/>
  <c r="F299"/>
  <c r="J295"/>
  <c r="J293"/>
  <c r="J289"/>
  <c r="F288"/>
  <c r="E282"/>
  <c r="J278"/>
  <c r="J275"/>
  <c r="F271"/>
  <c r="F270"/>
  <c r="F267"/>
  <c r="J263"/>
  <c r="J261"/>
  <c r="J257"/>
  <c r="F256"/>
  <c r="E250"/>
  <c r="J246"/>
  <c r="J243"/>
  <c r="F239"/>
  <c r="F238"/>
  <c r="F235"/>
  <c r="J231"/>
  <c r="J229"/>
  <c r="J225"/>
  <c r="F224"/>
  <c r="E218"/>
  <c r="J214"/>
  <c r="J211"/>
  <c r="F207"/>
  <c r="F206"/>
  <c r="F203"/>
  <c r="J182"/>
  <c r="J179"/>
  <c r="F175"/>
  <c r="E82"/>
  <c r="E96"/>
  <c r="E102"/>
  <c r="F160"/>
  <c r="F196"/>
  <c r="E283"/>
  <c r="F324"/>
  <c r="E373"/>
  <c r="J380"/>
  <c r="J500"/>
  <c r="E67"/>
  <c r="F73"/>
  <c r="J74"/>
  <c r="F87"/>
  <c r="F88"/>
  <c r="J92"/>
  <c r="J95"/>
  <c r="E48"/>
  <c r="F51"/>
  <c r="E52"/>
  <c r="E80"/>
  <c r="F83"/>
  <c r="E84"/>
  <c r="J91"/>
  <c r="F93"/>
  <c r="E95"/>
  <c r="E99"/>
  <c r="F128"/>
  <c r="F132"/>
  <c r="E134"/>
  <c r="J147"/>
  <c r="E149"/>
  <c r="E151"/>
  <c r="E181"/>
  <c r="J194"/>
  <c r="E198"/>
  <c r="E219"/>
  <c r="E233"/>
  <c r="E247"/>
  <c r="F250"/>
  <c r="F260"/>
  <c r="E309"/>
  <c r="J322"/>
  <c r="E326"/>
  <c r="E347"/>
  <c r="E361"/>
  <c r="E375"/>
  <c r="F396"/>
  <c r="J403"/>
  <c r="E412"/>
  <c r="J421"/>
  <c r="J435"/>
  <c r="F448"/>
  <c r="J488"/>
  <c r="F492"/>
  <c r="E550"/>
  <c r="J562"/>
  <c r="J43"/>
  <c r="F45"/>
  <c r="E47"/>
  <c r="E64"/>
  <c r="F67"/>
  <c r="E68"/>
  <c r="E94"/>
  <c r="E119"/>
  <c r="F164"/>
  <c r="E166"/>
  <c r="E245"/>
  <c r="J258"/>
  <c r="E262"/>
  <c r="E297"/>
  <c r="J405"/>
  <c r="J419"/>
  <c r="F533"/>
  <c r="J560"/>
  <c r="E564"/>
  <c r="J46"/>
  <c r="J48"/>
  <c r="F55"/>
  <c r="F56"/>
  <c r="J60"/>
  <c r="J63"/>
  <c r="J78"/>
  <c r="J80"/>
  <c r="F84"/>
  <c r="J103"/>
  <c r="E46"/>
  <c r="J59"/>
  <c r="F61"/>
  <c r="E63"/>
  <c r="E66"/>
  <c r="E78"/>
  <c r="E122"/>
  <c r="E123"/>
  <c r="F40"/>
  <c r="J44"/>
  <c r="J47"/>
  <c r="E51"/>
  <c r="F57"/>
  <c r="J58"/>
  <c r="J62"/>
  <c r="J64"/>
  <c r="F68"/>
  <c r="F71"/>
  <c r="F72"/>
  <c r="J76"/>
  <c r="J79"/>
  <c r="E83"/>
  <c r="F89"/>
  <c r="J90"/>
  <c r="J94"/>
  <c r="J96"/>
  <c r="F107"/>
  <c r="F110"/>
  <c r="F111"/>
  <c r="J133"/>
  <c r="J135"/>
  <c r="E137"/>
  <c r="J150"/>
  <c r="F154"/>
  <c r="J161"/>
  <c r="J162"/>
  <c r="F171"/>
  <c r="F174"/>
  <c r="E213"/>
  <c r="J226"/>
  <c r="E230"/>
  <c r="E251"/>
  <c r="E265"/>
  <c r="E279"/>
  <c r="F282"/>
  <c r="F292"/>
  <c r="E341"/>
  <c r="J354"/>
  <c r="E358"/>
  <c r="J379"/>
  <c r="F413"/>
  <c r="J436"/>
  <c r="F445"/>
  <c r="F449"/>
  <c r="J471"/>
  <c r="E475"/>
  <c r="J499"/>
  <c r="J532"/>
  <c r="J577"/>
  <c r="E653"/>
  <c r="C60" i="7"/>
  <c r="D15"/>
  <c r="D19"/>
  <c r="D23"/>
  <c r="D27"/>
  <c r="D31"/>
  <c r="D35"/>
  <c r="D39"/>
  <c r="D43"/>
  <c r="D47"/>
  <c r="D51"/>
  <c r="D53"/>
  <c r="D55"/>
  <c r="D57"/>
  <c r="D61"/>
  <c r="C17"/>
  <c r="C21"/>
  <c r="C25"/>
  <c r="C29"/>
  <c r="C33"/>
  <c r="C37"/>
  <c r="C41"/>
  <c r="C45"/>
  <c r="C49"/>
  <c r="C53"/>
  <c r="C61"/>
  <c r="D16"/>
  <c r="D18"/>
  <c r="D20"/>
  <c r="D22"/>
  <c r="D24"/>
  <c r="D26"/>
  <c r="D28"/>
  <c r="D30"/>
  <c r="D32"/>
  <c r="D34"/>
  <c r="D36"/>
  <c r="D38"/>
  <c r="D40"/>
  <c r="D42"/>
  <c r="D44"/>
  <c r="D46"/>
  <c r="D48"/>
  <c r="D50"/>
  <c r="D52"/>
  <c r="D54"/>
  <c r="D56"/>
  <c r="D58"/>
  <c r="D60"/>
  <c r="D17"/>
  <c r="D21"/>
  <c r="D25"/>
  <c r="D29"/>
  <c r="D33"/>
  <c r="D37"/>
  <c r="D41"/>
  <c r="D45"/>
  <c r="D49"/>
  <c r="D59"/>
  <c r="C15"/>
  <c r="C19"/>
  <c r="C23"/>
  <c r="C27"/>
  <c r="C31"/>
  <c r="C35"/>
  <c r="C39"/>
  <c r="C43"/>
  <c r="C47"/>
  <c r="C51"/>
  <c r="C55"/>
  <c r="C57"/>
  <c r="C59"/>
  <c r="C16"/>
  <c r="C18"/>
  <c r="C20"/>
  <c r="C22"/>
  <c r="C24"/>
  <c r="C26"/>
  <c r="C28"/>
  <c r="C30"/>
  <c r="C32"/>
  <c r="C34"/>
  <c r="C36"/>
  <c r="C38"/>
  <c r="C40"/>
  <c r="C42"/>
  <c r="C44"/>
  <c r="C46"/>
  <c r="C48"/>
  <c r="C50"/>
  <c r="C52"/>
  <c r="C54"/>
  <c r="C56"/>
  <c r="C58"/>
  <c r="C719" i="17" l="1"/>
  <c r="C718"/>
  <c r="C717"/>
  <c r="C716"/>
  <c r="C715"/>
  <c r="C714"/>
  <c r="C713"/>
  <c r="C712"/>
  <c r="C711"/>
  <c r="C710"/>
  <c r="C709"/>
  <c r="C708"/>
  <c r="C707"/>
  <c r="C706"/>
  <c r="C705"/>
  <c r="C704"/>
  <c r="C703"/>
  <c r="C702"/>
  <c r="C701"/>
  <c r="C700"/>
  <c r="C699"/>
  <c r="C698"/>
  <c r="C697"/>
  <c r="C696"/>
  <c r="C695"/>
  <c r="C694"/>
  <c r="C693"/>
  <c r="C692"/>
  <c r="C691"/>
  <c r="C690"/>
  <c r="C689"/>
  <c r="C688"/>
  <c r="C687"/>
  <c r="C686"/>
  <c r="C685"/>
  <c r="C684"/>
  <c r="C683"/>
  <c r="C682"/>
  <c r="C681"/>
  <c r="C680"/>
  <c r="C679"/>
  <c r="C678"/>
  <c r="C677"/>
  <c r="C676"/>
  <c r="C675"/>
  <c r="C674"/>
  <c r="C673"/>
  <c r="C672"/>
  <c r="C671"/>
  <c r="C670"/>
  <c r="C669"/>
  <c r="C668"/>
  <c r="C667"/>
  <c r="C666"/>
  <c r="C665"/>
  <c r="C664"/>
  <c r="C663"/>
  <c r="C662"/>
  <c r="C661"/>
  <c r="C660"/>
  <c r="C659"/>
  <c r="C658"/>
  <c r="C657"/>
  <c r="C656"/>
  <c r="C655"/>
  <c r="C654"/>
  <c r="C653"/>
  <c r="C652"/>
  <c r="C651"/>
  <c r="C650"/>
  <c r="C649"/>
  <c r="C648"/>
  <c r="C647"/>
  <c r="C646"/>
  <c r="C645"/>
  <c r="C644"/>
  <c r="C643"/>
  <c r="C642"/>
  <c r="C641"/>
  <c r="C640"/>
  <c r="C639"/>
  <c r="C638"/>
  <c r="C637"/>
  <c r="C636"/>
  <c r="C635"/>
  <c r="C634"/>
  <c r="C633"/>
  <c r="C632"/>
  <c r="C631"/>
  <c r="C630"/>
  <c r="C629"/>
  <c r="C628"/>
  <c r="C627"/>
  <c r="C626"/>
  <c r="C625"/>
  <c r="C624"/>
  <c r="C623"/>
  <c r="C622"/>
  <c r="C621"/>
  <c r="C620"/>
  <c r="C619"/>
  <c r="C618"/>
  <c r="C617"/>
  <c r="C616"/>
  <c r="C615"/>
  <c r="C614"/>
  <c r="C613"/>
  <c r="C612"/>
  <c r="C611"/>
  <c r="C610"/>
  <c r="C609"/>
  <c r="C608"/>
  <c r="C607"/>
  <c r="C606"/>
  <c r="C605"/>
  <c r="C604"/>
  <c r="C603"/>
  <c r="C602"/>
  <c r="C601"/>
  <c r="C600"/>
  <c r="C599"/>
  <c r="C598"/>
  <c r="C597"/>
  <c r="C596"/>
  <c r="C595"/>
  <c r="C594"/>
  <c r="C593"/>
  <c r="C592"/>
  <c r="C591"/>
  <c r="C590"/>
  <c r="C589"/>
  <c r="C588"/>
  <c r="C587"/>
  <c r="C586"/>
  <c r="C585"/>
  <c r="C584"/>
  <c r="C583"/>
  <c r="C582"/>
  <c r="C581"/>
  <c r="C580"/>
  <c r="C579"/>
  <c r="C578"/>
  <c r="C577"/>
  <c r="C576"/>
  <c r="C575"/>
  <c r="C574"/>
  <c r="C573"/>
  <c r="C572"/>
  <c r="C571"/>
  <c r="C570"/>
  <c r="C569"/>
  <c r="C568"/>
  <c r="C567"/>
  <c r="C566"/>
  <c r="C565"/>
  <c r="C564"/>
  <c r="C563"/>
  <c r="C562"/>
  <c r="C561"/>
  <c r="C560"/>
  <c r="C559"/>
  <c r="C558"/>
  <c r="C557"/>
  <c r="C556"/>
  <c r="C555"/>
  <c r="C554"/>
  <c r="C553"/>
  <c r="C552"/>
  <c r="C551"/>
  <c r="C550"/>
  <c r="C549"/>
  <c r="C548"/>
  <c r="C547"/>
  <c r="C546"/>
  <c r="C545"/>
  <c r="C544"/>
  <c r="C543"/>
  <c r="C542"/>
  <c r="C541"/>
  <c r="C540"/>
  <c r="C539"/>
  <c r="C538"/>
  <c r="C537"/>
  <c r="C536"/>
  <c r="C535"/>
  <c r="C534"/>
  <c r="C533"/>
  <c r="C532"/>
  <c r="C531"/>
  <c r="C530"/>
  <c r="C529"/>
  <c r="C528"/>
  <c r="C527"/>
  <c r="C526"/>
  <c r="C525"/>
  <c r="C524"/>
  <c r="C523"/>
  <c r="C522"/>
  <c r="C521"/>
  <c r="C520"/>
  <c r="C519"/>
  <c r="C518"/>
  <c r="C517"/>
  <c r="C516"/>
  <c r="C515"/>
  <c r="C514"/>
  <c r="C513"/>
  <c r="C512"/>
  <c r="C511"/>
  <c r="C510"/>
  <c r="C509"/>
  <c r="C508"/>
  <c r="C507"/>
  <c r="C506"/>
  <c r="C505"/>
  <c r="C504"/>
  <c r="C503"/>
  <c r="C502"/>
  <c r="C501"/>
  <c r="C500"/>
  <c r="C499"/>
  <c r="C498"/>
  <c r="C497"/>
  <c r="C496"/>
  <c r="C495"/>
  <c r="C494"/>
  <c r="C493"/>
  <c r="C492"/>
  <c r="C491"/>
  <c r="C490"/>
  <c r="C489"/>
  <c r="C488"/>
  <c r="C487"/>
  <c r="C486"/>
  <c r="C485"/>
  <c r="C484"/>
  <c r="C483"/>
  <c r="C482"/>
  <c r="C481"/>
  <c r="C480"/>
  <c r="C479"/>
  <c r="C478"/>
  <c r="C477"/>
  <c r="C476"/>
  <c r="C475"/>
  <c r="C474"/>
  <c r="C473"/>
  <c r="C472"/>
  <c r="C471"/>
  <c r="C470"/>
  <c r="C469"/>
  <c r="C468"/>
  <c r="C467"/>
  <c r="C466"/>
  <c r="C465"/>
  <c r="C464"/>
  <c r="C463"/>
  <c r="C462"/>
  <c r="C461"/>
  <c r="C460"/>
  <c r="C459"/>
  <c r="C458"/>
  <c r="C457"/>
  <c r="C456"/>
  <c r="C455"/>
  <c r="C454"/>
  <c r="C453"/>
  <c r="C452"/>
  <c r="C451"/>
  <c r="C450"/>
  <c r="C449"/>
  <c r="C448"/>
  <c r="C447"/>
  <c r="C446"/>
  <c r="C445"/>
  <c r="C444"/>
  <c r="C443"/>
  <c r="C442"/>
  <c r="C441"/>
  <c r="C440"/>
  <c r="C439"/>
  <c r="C438"/>
  <c r="C437"/>
  <c r="C436"/>
  <c r="C435"/>
  <c r="C434"/>
  <c r="C433"/>
  <c r="C432"/>
  <c r="C431"/>
  <c r="C430"/>
  <c r="C429"/>
  <c r="C428"/>
  <c r="C427"/>
  <c r="C426"/>
  <c r="C425"/>
  <c r="C424"/>
  <c r="C423"/>
  <c r="C422"/>
  <c r="C421"/>
  <c r="C420"/>
  <c r="C419"/>
  <c r="C418"/>
  <c r="C417"/>
  <c r="C416"/>
  <c r="C415"/>
  <c r="C414"/>
  <c r="C413"/>
  <c r="C412"/>
  <c r="C411"/>
  <c r="C410"/>
  <c r="C409"/>
  <c r="C408"/>
  <c r="C407"/>
  <c r="C406"/>
  <c r="C405"/>
  <c r="C404"/>
  <c r="C403"/>
  <c r="C402"/>
  <c r="C401"/>
  <c r="C400"/>
  <c r="C399"/>
  <c r="C398"/>
  <c r="C397"/>
  <c r="C396"/>
  <c r="C395"/>
  <c r="C394"/>
  <c r="C393"/>
  <c r="C392"/>
  <c r="C391"/>
  <c r="C390"/>
  <c r="C389"/>
  <c r="C388"/>
  <c r="C387"/>
  <c r="C386"/>
  <c r="C385"/>
  <c r="C384"/>
  <c r="C383"/>
  <c r="C382"/>
  <c r="C381"/>
  <c r="C380"/>
  <c r="C379"/>
  <c r="C378"/>
  <c r="C377"/>
  <c r="C376"/>
  <c r="C375"/>
  <c r="C374"/>
  <c r="C373"/>
  <c r="C372"/>
  <c r="C371"/>
  <c r="C370"/>
  <c r="C369"/>
  <c r="C368"/>
  <c r="C367"/>
  <c r="C366"/>
  <c r="C365"/>
  <c r="C364"/>
  <c r="C363"/>
  <c r="C362"/>
  <c r="C361"/>
  <c r="C360"/>
  <c r="C359"/>
  <c r="C358"/>
  <c r="C357"/>
  <c r="C356"/>
  <c r="C355"/>
  <c r="C354"/>
  <c r="C353"/>
  <c r="C352"/>
  <c r="C351"/>
  <c r="C350"/>
  <c r="C349"/>
  <c r="C348"/>
  <c r="C347"/>
  <c r="C346"/>
  <c r="C345"/>
  <c r="C344"/>
  <c r="C343"/>
  <c r="C342"/>
  <c r="C341"/>
  <c r="C340"/>
  <c r="C339"/>
  <c r="C338"/>
  <c r="C337"/>
  <c r="C336"/>
  <c r="C335"/>
  <c r="C334"/>
  <c r="C333"/>
  <c r="C332"/>
  <c r="C331"/>
  <c r="C330"/>
  <c r="C329"/>
  <c r="C328"/>
  <c r="C327"/>
  <c r="C326"/>
  <c r="C325"/>
  <c r="C324"/>
  <c r="C323"/>
  <c r="C322"/>
  <c r="C321"/>
  <c r="C320"/>
  <c r="C319"/>
  <c r="C318"/>
  <c r="C317"/>
  <c r="C316"/>
  <c r="C315"/>
  <c r="C314"/>
  <c r="C313"/>
  <c r="C312"/>
  <c r="C311"/>
  <c r="C310"/>
  <c r="C309"/>
  <c r="C308"/>
  <c r="C307"/>
  <c r="C306"/>
  <c r="C305"/>
  <c r="C304"/>
  <c r="C303"/>
  <c r="C302"/>
  <c r="C301"/>
  <c r="C300"/>
  <c r="C299"/>
  <c r="C298"/>
  <c r="C297"/>
  <c r="C296"/>
  <c r="C295"/>
  <c r="C294"/>
  <c r="C293"/>
  <c r="C292"/>
  <c r="C291"/>
  <c r="C290"/>
  <c r="C289"/>
  <c r="C288"/>
  <c r="C287"/>
  <c r="C286"/>
  <c r="C285"/>
  <c r="C284"/>
  <c r="C283"/>
  <c r="C282"/>
  <c r="C281"/>
  <c r="C280"/>
  <c r="C279"/>
  <c r="C278"/>
  <c r="C277"/>
  <c r="C276"/>
  <c r="C275"/>
  <c r="C274"/>
  <c r="C273"/>
  <c r="C272"/>
  <c r="C271"/>
  <c r="C270"/>
  <c r="C269"/>
  <c r="C268"/>
  <c r="C267"/>
  <c r="C266"/>
  <c r="C265"/>
  <c r="C264"/>
  <c r="C263"/>
  <c r="C262"/>
  <c r="C261"/>
  <c r="C260"/>
  <c r="C259"/>
  <c r="C258"/>
  <c r="C257"/>
  <c r="C256"/>
  <c r="C255"/>
  <c r="C254"/>
  <c r="C253"/>
  <c r="C252"/>
  <c r="C251"/>
  <c r="C250"/>
  <c r="C249"/>
  <c r="C248"/>
  <c r="C247"/>
  <c r="C246"/>
  <c r="C245"/>
  <c r="C244"/>
  <c r="C243"/>
  <c r="C242"/>
  <c r="C241"/>
  <c r="C240"/>
  <c r="C239"/>
  <c r="C238"/>
  <c r="C237"/>
  <c r="C236"/>
  <c r="C235"/>
  <c r="C234"/>
  <c r="C233"/>
  <c r="C232"/>
  <c r="C231"/>
  <c r="C230"/>
  <c r="C229"/>
  <c r="C228"/>
  <c r="C227"/>
  <c r="C226"/>
  <c r="C225"/>
  <c r="C224"/>
  <c r="C223"/>
  <c r="C222"/>
  <c r="C221"/>
  <c r="C220"/>
  <c r="C219"/>
  <c r="C218"/>
  <c r="C217"/>
  <c r="C216"/>
  <c r="C215"/>
  <c r="C214"/>
  <c r="C213"/>
  <c r="C212"/>
  <c r="C211"/>
  <c r="C210"/>
  <c r="C209"/>
  <c r="C208"/>
  <c r="C207"/>
  <c r="C206"/>
  <c r="C205"/>
  <c r="C204"/>
  <c r="C203"/>
  <c r="C202"/>
  <c r="C201"/>
  <c r="C200"/>
  <c r="C199"/>
  <c r="C198"/>
  <c r="C197"/>
  <c r="C196"/>
  <c r="C195"/>
  <c r="C194"/>
  <c r="C193"/>
  <c r="C192"/>
  <c r="C191"/>
  <c r="C190"/>
  <c r="C189"/>
  <c r="C188"/>
  <c r="C187"/>
  <c r="C186"/>
  <c r="C185"/>
  <c r="C184"/>
  <c r="C183"/>
  <c r="C182"/>
  <c r="C181"/>
  <c r="C180"/>
  <c r="C179"/>
  <c r="C178"/>
  <c r="C177"/>
  <c r="C176"/>
  <c r="C175"/>
  <c r="C174"/>
  <c r="C173"/>
  <c r="C172"/>
  <c r="C171"/>
  <c r="C170"/>
  <c r="C169"/>
  <c r="C168"/>
  <c r="C167"/>
  <c r="C166"/>
  <c r="C165"/>
  <c r="C164"/>
  <c r="C163"/>
  <c r="C162"/>
  <c r="C161"/>
  <c r="C160"/>
  <c r="C159"/>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D267" i="11" l="1"/>
  <c r="G267"/>
  <c r="D266"/>
  <c r="H266"/>
  <c r="F265"/>
  <c r="D265"/>
  <c r="B265"/>
  <c r="G265"/>
  <c r="D264"/>
  <c r="H264"/>
  <c r="F263"/>
  <c r="D263"/>
  <c r="G263"/>
  <c r="D262"/>
  <c r="E262"/>
  <c r="F261"/>
  <c r="D261"/>
  <c r="B261"/>
  <c r="G261"/>
  <c r="E260"/>
  <c r="D260"/>
  <c r="C260"/>
  <c r="F259"/>
  <c r="D259"/>
  <c r="G259"/>
  <c r="D258"/>
  <c r="E258"/>
  <c r="F257"/>
  <c r="D257"/>
  <c r="B257"/>
  <c r="G257"/>
  <c r="E256"/>
  <c r="D256"/>
  <c r="C256"/>
  <c r="F255"/>
  <c r="D255"/>
  <c r="G255"/>
  <c r="D254"/>
  <c r="E254"/>
  <c r="F253"/>
  <c r="D253"/>
  <c r="G253"/>
  <c r="D252"/>
  <c r="G252"/>
  <c r="F251"/>
  <c r="D251"/>
  <c r="B251"/>
  <c r="G251"/>
  <c r="E250"/>
  <c r="D250"/>
  <c r="C250"/>
  <c r="F249"/>
  <c r="D249"/>
  <c r="G249"/>
  <c r="D248"/>
  <c r="E248"/>
  <c r="F247"/>
  <c r="D247"/>
  <c r="B247"/>
  <c r="G247"/>
  <c r="E246"/>
  <c r="D246"/>
  <c r="C246"/>
  <c r="F245"/>
  <c r="D245"/>
  <c r="G245"/>
  <c r="D244"/>
  <c r="E244"/>
  <c r="F243"/>
  <c r="D243"/>
  <c r="B243"/>
  <c r="G243"/>
  <c r="E242"/>
  <c r="D242"/>
  <c r="C242"/>
  <c r="D241"/>
  <c r="G241"/>
  <c r="H240"/>
  <c r="D240"/>
  <c r="D239"/>
  <c r="G239"/>
  <c r="F238"/>
  <c r="D238"/>
  <c r="G238"/>
  <c r="D237"/>
  <c r="G237"/>
  <c r="F236"/>
  <c r="D236"/>
  <c r="G236"/>
  <c r="D235"/>
  <c r="G235"/>
  <c r="F234"/>
  <c r="D234"/>
  <c r="B234"/>
  <c r="G234"/>
  <c r="E233"/>
  <c r="D233"/>
  <c r="C233"/>
  <c r="F232"/>
  <c r="D232"/>
  <c r="G232"/>
  <c r="D231"/>
  <c r="F230"/>
  <c r="D230"/>
  <c r="B230"/>
  <c r="G230"/>
  <c r="E229"/>
  <c r="D229"/>
  <c r="C229"/>
  <c r="F228"/>
  <c r="D228"/>
  <c r="G228"/>
  <c r="D227"/>
  <c r="F226"/>
  <c r="D226"/>
  <c r="B226"/>
  <c r="G226"/>
  <c r="E225"/>
  <c r="D225"/>
  <c r="C225"/>
  <c r="D224"/>
  <c r="G224"/>
  <c r="D223"/>
  <c r="F222"/>
  <c r="D222"/>
  <c r="B222"/>
  <c r="G222"/>
  <c r="E221"/>
  <c r="D221"/>
  <c r="C221"/>
  <c r="D220"/>
  <c r="G220"/>
  <c r="D219"/>
  <c r="F218"/>
  <c r="D218"/>
  <c r="B218"/>
  <c r="G218"/>
  <c r="E217"/>
  <c r="D217"/>
  <c r="C217"/>
  <c r="D216"/>
  <c r="G216"/>
  <c r="D215"/>
  <c r="F214"/>
  <c r="D214"/>
  <c r="B214"/>
  <c r="G214"/>
  <c r="D213"/>
  <c r="H212"/>
  <c r="D212"/>
  <c r="D211"/>
  <c r="E211"/>
  <c r="F210"/>
  <c r="D210"/>
  <c r="B210"/>
  <c r="G210"/>
  <c r="D209"/>
  <c r="D208"/>
  <c r="G208"/>
  <c r="D207"/>
  <c r="E207"/>
  <c r="F206"/>
  <c r="D206"/>
  <c r="B206"/>
  <c r="G206"/>
  <c r="D205"/>
  <c r="H204"/>
  <c r="D204"/>
  <c r="D203"/>
  <c r="E203"/>
  <c r="F202"/>
  <c r="D202"/>
  <c r="B202"/>
  <c r="G202"/>
  <c r="D201"/>
  <c r="D200"/>
  <c r="G200"/>
  <c r="D199"/>
  <c r="E199"/>
  <c r="F198"/>
  <c r="D198"/>
  <c r="B198"/>
  <c r="G198"/>
  <c r="D197"/>
  <c r="D196"/>
  <c r="H196"/>
  <c r="D195"/>
  <c r="E195"/>
  <c r="F194"/>
  <c r="D194"/>
  <c r="B194"/>
  <c r="G194"/>
  <c r="D193"/>
  <c r="F192"/>
  <c r="D192"/>
  <c r="B192"/>
  <c r="G192"/>
  <c r="D191"/>
  <c r="G191"/>
  <c r="D190"/>
  <c r="G190"/>
  <c r="F189"/>
  <c r="D189"/>
  <c r="B189"/>
  <c r="G189"/>
  <c r="D188"/>
  <c r="G188"/>
  <c r="D187"/>
  <c r="H187"/>
  <c r="D186"/>
  <c r="G186"/>
  <c r="F185"/>
  <c r="D185"/>
  <c r="B185"/>
  <c r="G185"/>
  <c r="D184"/>
  <c r="G184"/>
  <c r="D183"/>
  <c r="G183"/>
  <c r="D182"/>
  <c r="G182"/>
  <c r="F181"/>
  <c r="D181"/>
  <c r="B181"/>
  <c r="G181"/>
  <c r="D180"/>
  <c r="G180"/>
  <c r="H179"/>
  <c r="D179"/>
  <c r="D178"/>
  <c r="G178"/>
  <c r="F177"/>
  <c r="D177"/>
  <c r="B177"/>
  <c r="G177"/>
  <c r="D176"/>
  <c r="G176"/>
  <c r="D175"/>
  <c r="G175"/>
  <c r="D174"/>
  <c r="G174"/>
  <c r="F173"/>
  <c r="D173"/>
  <c r="B173"/>
  <c r="G173"/>
  <c r="D172"/>
  <c r="G172"/>
  <c r="H171"/>
  <c r="D171"/>
  <c r="D170"/>
  <c r="G170"/>
  <c r="F169"/>
  <c r="D169"/>
  <c r="B169"/>
  <c r="G169"/>
  <c r="E168"/>
  <c r="D168"/>
  <c r="C168"/>
  <c r="D167"/>
  <c r="H167"/>
  <c r="D166"/>
  <c r="F165"/>
  <c r="D165"/>
  <c r="B165"/>
  <c r="G165"/>
  <c r="E164"/>
  <c r="D164"/>
  <c r="C164"/>
  <c r="D163"/>
  <c r="D162"/>
  <c r="F161"/>
  <c r="D161"/>
  <c r="B161"/>
  <c r="G161"/>
  <c r="E160"/>
  <c r="D160"/>
  <c r="C160"/>
  <c r="H159"/>
  <c r="D159"/>
  <c r="D158"/>
  <c r="F157"/>
  <c r="D157"/>
  <c r="B157"/>
  <c r="G157"/>
  <c r="E156"/>
  <c r="D156"/>
  <c r="C156"/>
  <c r="H155"/>
  <c r="D155"/>
  <c r="B155"/>
  <c r="D154"/>
  <c r="F153"/>
  <c r="D153"/>
  <c r="G153"/>
  <c r="E152"/>
  <c r="D152"/>
  <c r="C152"/>
  <c r="H151"/>
  <c r="D151"/>
  <c r="D150"/>
  <c r="F149"/>
  <c r="D149"/>
  <c r="B149"/>
  <c r="G149"/>
  <c r="E148"/>
  <c r="D148"/>
  <c r="C148"/>
  <c r="H147"/>
  <c r="D147"/>
  <c r="B147"/>
  <c r="D146"/>
  <c r="D145"/>
  <c r="G145"/>
  <c r="D144"/>
  <c r="C144"/>
  <c r="D143"/>
  <c r="H143"/>
  <c r="D142"/>
  <c r="F141"/>
  <c r="D141"/>
  <c r="G141"/>
  <c r="E140"/>
  <c r="D140"/>
  <c r="C140"/>
  <c r="H139"/>
  <c r="D139"/>
  <c r="B139"/>
  <c r="D138"/>
  <c r="H138"/>
  <c r="F137"/>
  <c r="D137"/>
  <c r="G137"/>
  <c r="D136"/>
  <c r="H136"/>
  <c r="D135"/>
  <c r="F135"/>
  <c r="D134"/>
  <c r="H134"/>
  <c r="F133"/>
  <c r="D133"/>
  <c r="B133"/>
  <c r="G133"/>
  <c r="E132"/>
  <c r="D132"/>
  <c r="C132"/>
  <c r="H131"/>
  <c r="F131"/>
  <c r="D131"/>
  <c r="D130"/>
  <c r="F129"/>
  <c r="D129"/>
  <c r="B129"/>
  <c r="G129"/>
  <c r="E128"/>
  <c r="D128"/>
  <c r="C128"/>
  <c r="D127"/>
  <c r="F127"/>
  <c r="D126"/>
  <c r="F125"/>
  <c r="D125"/>
  <c r="B125"/>
  <c r="G125"/>
  <c r="D124"/>
  <c r="C124"/>
  <c r="E124"/>
  <c r="D123"/>
  <c r="H123"/>
  <c r="D122"/>
  <c r="D121"/>
  <c r="G121"/>
  <c r="D120"/>
  <c r="C120"/>
  <c r="D119"/>
  <c r="F119"/>
  <c r="D118"/>
  <c r="D117"/>
  <c r="G117"/>
  <c r="D116"/>
  <c r="C116"/>
  <c r="D115"/>
  <c r="F115"/>
  <c r="D114"/>
  <c r="D113"/>
  <c r="B113"/>
  <c r="G113"/>
  <c r="D112"/>
  <c r="E112"/>
  <c r="D111"/>
  <c r="H111"/>
  <c r="D110"/>
  <c r="D109"/>
  <c r="B109"/>
  <c r="G109"/>
  <c r="D108"/>
  <c r="C108"/>
  <c r="E108"/>
  <c r="D107"/>
  <c r="H107"/>
  <c r="D106"/>
  <c r="D105"/>
  <c r="G105"/>
  <c r="D104"/>
  <c r="E104"/>
  <c r="D103"/>
  <c r="H103"/>
  <c r="D102"/>
  <c r="D101"/>
  <c r="G101"/>
  <c r="D100"/>
  <c r="E100"/>
  <c r="D99"/>
  <c r="F99"/>
  <c r="D98"/>
  <c r="D97"/>
  <c r="B97"/>
  <c r="G97"/>
  <c r="D96"/>
  <c r="C96"/>
  <c r="E96"/>
  <c r="D95"/>
  <c r="F95"/>
  <c r="D94"/>
  <c r="D93"/>
  <c r="G93"/>
  <c r="D92"/>
  <c r="C92"/>
  <c r="E92"/>
  <c r="D91"/>
  <c r="B91"/>
  <c r="H91"/>
  <c r="D90"/>
  <c r="H90"/>
  <c r="D89"/>
  <c r="H89"/>
  <c r="D88"/>
  <c r="H88"/>
  <c r="F87"/>
  <c r="D87"/>
  <c r="G87"/>
  <c r="D86"/>
  <c r="H86"/>
  <c r="D85"/>
  <c r="H85"/>
  <c r="D84"/>
  <c r="H84"/>
  <c r="D83"/>
  <c r="B83"/>
  <c r="G83"/>
  <c r="D82"/>
  <c r="H82"/>
  <c r="D81"/>
  <c r="B81"/>
  <c r="H81"/>
  <c r="D80"/>
  <c r="H80"/>
  <c r="D79"/>
  <c r="G79"/>
  <c r="D78"/>
  <c r="H78"/>
  <c r="D77"/>
  <c r="F77"/>
  <c r="D76"/>
  <c r="H76"/>
  <c r="D75"/>
  <c r="B75"/>
  <c r="G75"/>
  <c r="D74"/>
  <c r="H74"/>
  <c r="H73"/>
  <c r="D73"/>
  <c r="D72"/>
  <c r="H72"/>
  <c r="D71"/>
  <c r="G71"/>
  <c r="D70"/>
  <c r="H70"/>
  <c r="D69"/>
  <c r="F69"/>
  <c r="D68"/>
  <c r="H68"/>
  <c r="D67"/>
  <c r="G67"/>
  <c r="D66"/>
  <c r="H66"/>
  <c r="D65"/>
  <c r="B65"/>
  <c r="D64"/>
  <c r="H64"/>
  <c r="D63"/>
  <c r="G63"/>
  <c r="D62"/>
  <c r="H62"/>
  <c r="D61"/>
  <c r="H61"/>
  <c r="D60"/>
  <c r="H60"/>
  <c r="D59"/>
  <c r="B59"/>
  <c r="G59"/>
  <c r="D58"/>
  <c r="H58"/>
  <c r="D57"/>
  <c r="D56"/>
  <c r="H56"/>
  <c r="D55"/>
  <c r="G55"/>
  <c r="D54"/>
  <c r="H54"/>
  <c r="F53"/>
  <c r="D53"/>
  <c r="H53"/>
  <c r="D52"/>
  <c r="H52"/>
  <c r="D51"/>
  <c r="G51"/>
  <c r="D50"/>
  <c r="H50"/>
  <c r="D49"/>
  <c r="H49"/>
  <c r="D48"/>
  <c r="H48"/>
  <c r="D47"/>
  <c r="G47"/>
  <c r="D46"/>
  <c r="H46"/>
  <c r="D45"/>
  <c r="F45"/>
  <c r="D44"/>
  <c r="H44"/>
  <c r="D43"/>
  <c r="B43"/>
  <c r="G43"/>
  <c r="D42"/>
  <c r="H42"/>
  <c r="H41"/>
  <c r="D41"/>
  <c r="D40"/>
  <c r="H40"/>
  <c r="D39"/>
  <c r="B39"/>
  <c r="G39"/>
  <c r="D38"/>
  <c r="H38"/>
  <c r="D37"/>
  <c r="G37"/>
  <c r="D36"/>
  <c r="H36"/>
  <c r="D35"/>
  <c r="G35"/>
  <c r="D34"/>
  <c r="H34"/>
  <c r="D33"/>
  <c r="G33"/>
  <c r="D32"/>
  <c r="H32"/>
  <c r="D31"/>
  <c r="B31"/>
  <c r="G31"/>
  <c r="D30"/>
  <c r="H30"/>
  <c r="D29"/>
  <c r="G29"/>
  <c r="D28"/>
  <c r="H28"/>
  <c r="F27"/>
  <c r="D27"/>
  <c r="G27"/>
  <c r="D26"/>
  <c r="H26"/>
  <c r="D25"/>
  <c r="G25"/>
  <c r="D24"/>
  <c r="H24"/>
  <c r="D23"/>
  <c r="B23"/>
  <c r="G23"/>
  <c r="D22"/>
  <c r="H22"/>
  <c r="D21"/>
  <c r="G21"/>
  <c r="D20"/>
  <c r="D19"/>
  <c r="G19"/>
  <c r="D18"/>
  <c r="F5" i="7" s="1"/>
  <c r="F17" i="11"/>
  <c r="D17"/>
  <c r="G17"/>
  <c r="D16"/>
  <c r="D15"/>
  <c r="G15"/>
  <c r="D14"/>
  <c r="D13"/>
  <c r="G13"/>
  <c r="D12"/>
  <c r="D11"/>
  <c r="G11"/>
  <c r="D10"/>
  <c r="D9"/>
  <c r="G9"/>
  <c r="D8"/>
  <c r="D7"/>
  <c r="G7"/>
  <c r="D6"/>
  <c r="D5"/>
  <c r="G5"/>
  <c r="B31" i="9"/>
  <c r="C31"/>
  <c r="F31"/>
  <c r="G31"/>
  <c r="H31"/>
  <c r="I31"/>
  <c r="J31"/>
  <c r="M31"/>
  <c r="K31"/>
  <c r="K39" i="11" l="1"/>
  <c r="K31"/>
  <c r="K75"/>
  <c r="K177"/>
  <c r="K185"/>
  <c r="K23"/>
  <c r="K81"/>
  <c r="K59"/>
  <c r="K65"/>
  <c r="K251"/>
  <c r="K265"/>
  <c r="K43"/>
  <c r="K83"/>
  <c r="K173"/>
  <c r="K181"/>
  <c r="K189"/>
  <c r="H77"/>
  <c r="F33"/>
  <c r="B49"/>
  <c r="F59"/>
  <c r="B67"/>
  <c r="B93"/>
  <c r="F107"/>
  <c r="C112"/>
  <c r="F67"/>
  <c r="F25"/>
  <c r="F35"/>
  <c r="F83"/>
  <c r="F123"/>
  <c r="F15"/>
  <c r="H99"/>
  <c r="F101"/>
  <c r="F105"/>
  <c r="E116"/>
  <c r="E120"/>
  <c r="F31"/>
  <c r="B15"/>
  <c r="F43"/>
  <c r="B51"/>
  <c r="F63"/>
  <c r="H69"/>
  <c r="B71"/>
  <c r="F85"/>
  <c r="F93"/>
  <c r="F97"/>
  <c r="C100"/>
  <c r="B101"/>
  <c r="C104"/>
  <c r="B105"/>
  <c r="F109"/>
  <c r="F113"/>
  <c r="B117"/>
  <c r="B121"/>
  <c r="H45"/>
  <c r="F51"/>
  <c r="F71"/>
  <c r="H115"/>
  <c r="F117"/>
  <c r="F121"/>
  <c r="F23"/>
  <c r="F39"/>
  <c r="F55"/>
  <c r="H65"/>
  <c r="F75"/>
  <c r="F11"/>
  <c r="F19"/>
  <c r="H37"/>
  <c r="H145"/>
  <c r="G163"/>
  <c r="B163"/>
  <c r="F163"/>
  <c r="B21"/>
  <c r="H25"/>
  <c r="B27"/>
  <c r="H33"/>
  <c r="B35"/>
  <c r="G41"/>
  <c r="F41"/>
  <c r="G45"/>
  <c r="B45"/>
  <c r="B55"/>
  <c r="F61"/>
  <c r="H63"/>
  <c r="G73"/>
  <c r="F73"/>
  <c r="G77"/>
  <c r="B77"/>
  <c r="B87"/>
  <c r="G99"/>
  <c r="B99"/>
  <c r="F103"/>
  <c r="G107"/>
  <c r="B107"/>
  <c r="F111"/>
  <c r="G115"/>
  <c r="B115"/>
  <c r="G123"/>
  <c r="B123"/>
  <c r="G131"/>
  <c r="B131"/>
  <c r="H137"/>
  <c r="B141"/>
  <c r="G151"/>
  <c r="F151"/>
  <c r="H153"/>
  <c r="H163"/>
  <c r="G171"/>
  <c r="B171"/>
  <c r="F171"/>
  <c r="G204"/>
  <c r="B204"/>
  <c r="F204"/>
  <c r="G240"/>
  <c r="B240"/>
  <c r="F240"/>
  <c r="H47"/>
  <c r="G57"/>
  <c r="F57"/>
  <c r="H79"/>
  <c r="G95"/>
  <c r="B95"/>
  <c r="G119"/>
  <c r="B119"/>
  <c r="G127"/>
  <c r="B127"/>
  <c r="G135"/>
  <c r="B135"/>
  <c r="G187"/>
  <c r="B187"/>
  <c r="F187"/>
  <c r="B13"/>
  <c r="E37" i="27" s="1"/>
  <c r="H27" i="11"/>
  <c r="B29"/>
  <c r="B11"/>
  <c r="B19"/>
  <c r="F13"/>
  <c r="B17"/>
  <c r="E39" i="27" s="1"/>
  <c r="F21" i="11"/>
  <c r="H23"/>
  <c r="B25"/>
  <c r="F29"/>
  <c r="H31"/>
  <c r="B33"/>
  <c r="F37"/>
  <c r="H39"/>
  <c r="B41"/>
  <c r="F47"/>
  <c r="G49"/>
  <c r="F49"/>
  <c r="G53"/>
  <c r="B53"/>
  <c r="H57"/>
  <c r="B63"/>
  <c r="H71"/>
  <c r="B73"/>
  <c r="F79"/>
  <c r="G81"/>
  <c r="F81"/>
  <c r="G85"/>
  <c r="B85"/>
  <c r="H95"/>
  <c r="H119"/>
  <c r="H127"/>
  <c r="H135"/>
  <c r="B137"/>
  <c r="E144"/>
  <c r="F145"/>
  <c r="G147"/>
  <c r="F147"/>
  <c r="H149"/>
  <c r="B151"/>
  <c r="B153"/>
  <c r="G159"/>
  <c r="B159"/>
  <c r="F159"/>
  <c r="G179"/>
  <c r="B179"/>
  <c r="F179"/>
  <c r="G212"/>
  <c r="B212"/>
  <c r="F212"/>
  <c r="H29"/>
  <c r="G61"/>
  <c r="B61"/>
  <c r="G89"/>
  <c r="F89"/>
  <c r="G103"/>
  <c r="B103"/>
  <c r="G111"/>
  <c r="B111"/>
  <c r="G143"/>
  <c r="F143"/>
  <c r="H35"/>
  <c r="B37"/>
  <c r="B47"/>
  <c r="H55"/>
  <c r="B57"/>
  <c r="G65"/>
  <c r="F65"/>
  <c r="G69"/>
  <c r="B69"/>
  <c r="B79"/>
  <c r="H87"/>
  <c r="B89"/>
  <c r="G139"/>
  <c r="F139"/>
  <c r="H141"/>
  <c r="B143"/>
  <c r="B145"/>
  <c r="G155"/>
  <c r="F155"/>
  <c r="G167"/>
  <c r="B167"/>
  <c r="F167"/>
  <c r="G196"/>
  <c r="B196"/>
  <c r="F196"/>
  <c r="H175"/>
  <c r="H183"/>
  <c r="H191"/>
  <c r="H200"/>
  <c r="H208"/>
  <c r="H216"/>
  <c r="H220"/>
  <c r="H224"/>
  <c r="H228"/>
  <c r="H232"/>
  <c r="H236"/>
  <c r="B238"/>
  <c r="H245"/>
  <c r="H249"/>
  <c r="H253"/>
  <c r="B255"/>
  <c r="H257"/>
  <c r="B259"/>
  <c r="H261"/>
  <c r="B263"/>
  <c r="H43"/>
  <c r="H51"/>
  <c r="H59"/>
  <c r="H67"/>
  <c r="H75"/>
  <c r="H83"/>
  <c r="H93"/>
  <c r="H97"/>
  <c r="H101"/>
  <c r="H105"/>
  <c r="H109"/>
  <c r="H113"/>
  <c r="H117"/>
  <c r="H121"/>
  <c r="H125"/>
  <c r="H129"/>
  <c r="H133"/>
  <c r="H173"/>
  <c r="B175"/>
  <c r="H181"/>
  <c r="B183"/>
  <c r="H189"/>
  <c r="B191"/>
  <c r="H198"/>
  <c r="B200"/>
  <c r="H206"/>
  <c r="B208"/>
  <c r="H214"/>
  <c r="B216"/>
  <c r="H218"/>
  <c r="B220"/>
  <c r="H222"/>
  <c r="B224"/>
  <c r="H226"/>
  <c r="B228"/>
  <c r="H230"/>
  <c r="B232"/>
  <c r="H234"/>
  <c r="B236"/>
  <c r="H243"/>
  <c r="B245"/>
  <c r="H247"/>
  <c r="B249"/>
  <c r="H251"/>
  <c r="B253"/>
  <c r="H265"/>
  <c r="B267"/>
  <c r="H157"/>
  <c r="H161"/>
  <c r="H165"/>
  <c r="H169"/>
  <c r="F175"/>
  <c r="H177"/>
  <c r="F183"/>
  <c r="H185"/>
  <c r="F191"/>
  <c r="H194"/>
  <c r="F200"/>
  <c r="H202"/>
  <c r="F208"/>
  <c r="H210"/>
  <c r="F216"/>
  <c r="F220"/>
  <c r="F224"/>
  <c r="H238"/>
  <c r="H255"/>
  <c r="H259"/>
  <c r="H263"/>
  <c r="B9"/>
  <c r="E32" i="27" s="1"/>
  <c r="F9" i="11"/>
  <c r="B7"/>
  <c r="E28" i="27" s="1"/>
  <c r="F7" i="11"/>
  <c r="B5"/>
  <c r="E36" i="27" s="1"/>
  <c r="F5" i="11"/>
  <c r="G6"/>
  <c r="G10"/>
  <c r="G14"/>
  <c r="G18"/>
  <c r="C22"/>
  <c r="E22"/>
  <c r="G22"/>
  <c r="C26"/>
  <c r="E26"/>
  <c r="G26"/>
  <c r="C32"/>
  <c r="E32"/>
  <c r="G32"/>
  <c r="C34"/>
  <c r="E34"/>
  <c r="G34"/>
  <c r="C36"/>
  <c r="E36"/>
  <c r="G36"/>
  <c r="C42"/>
  <c r="E42"/>
  <c r="G42"/>
  <c r="C44"/>
  <c r="E44"/>
  <c r="G44"/>
  <c r="C46"/>
  <c r="E46"/>
  <c r="G46"/>
  <c r="C50"/>
  <c r="E50"/>
  <c r="G50"/>
  <c r="C52"/>
  <c r="E52"/>
  <c r="G52"/>
  <c r="C54"/>
  <c r="E54"/>
  <c r="G54"/>
  <c r="C58"/>
  <c r="E58"/>
  <c r="G58"/>
  <c r="C60"/>
  <c r="E60"/>
  <c r="G60"/>
  <c r="C62"/>
  <c r="E62"/>
  <c r="G62"/>
  <c r="C64"/>
  <c r="E64"/>
  <c r="G64"/>
  <c r="C66"/>
  <c r="E66"/>
  <c r="G66"/>
  <c r="C68"/>
  <c r="E68"/>
  <c r="G68"/>
  <c r="C70"/>
  <c r="E70"/>
  <c r="G70"/>
  <c r="C72"/>
  <c r="E72"/>
  <c r="G72"/>
  <c r="C74"/>
  <c r="E74"/>
  <c r="G74"/>
  <c r="C76"/>
  <c r="E76"/>
  <c r="G76"/>
  <c r="C78"/>
  <c r="E78"/>
  <c r="G78"/>
  <c r="C80"/>
  <c r="E80"/>
  <c r="G80"/>
  <c r="C82"/>
  <c r="E82"/>
  <c r="G82"/>
  <c r="C84"/>
  <c r="E84"/>
  <c r="G84"/>
  <c r="C86"/>
  <c r="E86"/>
  <c r="G86"/>
  <c r="C88"/>
  <c r="E88"/>
  <c r="G88"/>
  <c r="C90"/>
  <c r="E90"/>
  <c r="G90"/>
  <c r="K91"/>
  <c r="H94"/>
  <c r="F94"/>
  <c r="B94"/>
  <c r="G94"/>
  <c r="K97"/>
  <c r="H98"/>
  <c r="F98"/>
  <c r="B98"/>
  <c r="G98"/>
  <c r="H102"/>
  <c r="F102"/>
  <c r="B102"/>
  <c r="G102"/>
  <c r="H106"/>
  <c r="F106"/>
  <c r="B106"/>
  <c r="G106"/>
  <c r="K109"/>
  <c r="H110"/>
  <c r="F110"/>
  <c r="B110"/>
  <c r="G110"/>
  <c r="K113"/>
  <c r="H114"/>
  <c r="F114"/>
  <c r="B114"/>
  <c r="G114"/>
  <c r="H118"/>
  <c r="F118"/>
  <c r="B118"/>
  <c r="G118"/>
  <c r="H122"/>
  <c r="F122"/>
  <c r="B122"/>
  <c r="G122"/>
  <c r="K125"/>
  <c r="H126"/>
  <c r="F126"/>
  <c r="B126"/>
  <c r="G126"/>
  <c r="K129"/>
  <c r="H130"/>
  <c r="F130"/>
  <c r="B130"/>
  <c r="G130"/>
  <c r="K133"/>
  <c r="G8"/>
  <c r="G12"/>
  <c r="G16"/>
  <c r="G20"/>
  <c r="C24"/>
  <c r="E24"/>
  <c r="G24"/>
  <c r="C28"/>
  <c r="E28"/>
  <c r="G28"/>
  <c r="C30"/>
  <c r="E30"/>
  <c r="G30"/>
  <c r="C38"/>
  <c r="E38"/>
  <c r="G38"/>
  <c r="C40"/>
  <c r="E40"/>
  <c r="G40"/>
  <c r="C48"/>
  <c r="E48"/>
  <c r="G48"/>
  <c r="C56"/>
  <c r="E56"/>
  <c r="G56"/>
  <c r="B6"/>
  <c r="F6"/>
  <c r="B8"/>
  <c r="F8"/>
  <c r="B10"/>
  <c r="F10"/>
  <c r="B12"/>
  <c r="F12"/>
  <c r="B14"/>
  <c r="F14"/>
  <c r="B16"/>
  <c r="F16"/>
  <c r="B18"/>
  <c r="F18"/>
  <c r="B20"/>
  <c r="F20"/>
  <c r="B22"/>
  <c r="F22"/>
  <c r="C23"/>
  <c r="E23"/>
  <c r="B24"/>
  <c r="F24"/>
  <c r="C25"/>
  <c r="E25"/>
  <c r="B26"/>
  <c r="F26"/>
  <c r="C27"/>
  <c r="E27"/>
  <c r="B28"/>
  <c r="F28"/>
  <c r="C29"/>
  <c r="E29"/>
  <c r="B30"/>
  <c r="F30"/>
  <c r="C31"/>
  <c r="E31"/>
  <c r="B32"/>
  <c r="F32"/>
  <c r="C33"/>
  <c r="E33"/>
  <c r="B34"/>
  <c r="F34"/>
  <c r="C35"/>
  <c r="E35"/>
  <c r="B36"/>
  <c r="F36"/>
  <c r="C37"/>
  <c r="E37"/>
  <c r="B38"/>
  <c r="F38"/>
  <c r="C39"/>
  <c r="E39"/>
  <c r="B40"/>
  <c r="F40"/>
  <c r="C41"/>
  <c r="E41"/>
  <c r="B42"/>
  <c r="F42"/>
  <c r="C43"/>
  <c r="E43"/>
  <c r="B44"/>
  <c r="F44"/>
  <c r="C45"/>
  <c r="E45"/>
  <c r="B46"/>
  <c r="F46"/>
  <c r="C47"/>
  <c r="E47"/>
  <c r="B48"/>
  <c r="F48"/>
  <c r="C49"/>
  <c r="E49"/>
  <c r="B50"/>
  <c r="F50"/>
  <c r="C51"/>
  <c r="E51"/>
  <c r="B52"/>
  <c r="F52"/>
  <c r="C53"/>
  <c r="E53"/>
  <c r="B54"/>
  <c r="F54"/>
  <c r="C55"/>
  <c r="E55"/>
  <c r="B56"/>
  <c r="F56"/>
  <c r="C57"/>
  <c r="E57"/>
  <c r="B58"/>
  <c r="F58"/>
  <c r="C59"/>
  <c r="E59"/>
  <c r="B60"/>
  <c r="F60"/>
  <c r="C61"/>
  <c r="E61"/>
  <c r="B62"/>
  <c r="F62"/>
  <c r="C63"/>
  <c r="E63"/>
  <c r="B64"/>
  <c r="F64"/>
  <c r="C65"/>
  <c r="E65"/>
  <c r="B66"/>
  <c r="F66"/>
  <c r="C67"/>
  <c r="E67"/>
  <c r="B68"/>
  <c r="F68"/>
  <c r="C69"/>
  <c r="E69"/>
  <c r="B70"/>
  <c r="F70"/>
  <c r="C71"/>
  <c r="E71"/>
  <c r="B72"/>
  <c r="F72"/>
  <c r="C73"/>
  <c r="E73"/>
  <c r="B74"/>
  <c r="F74"/>
  <c r="C75"/>
  <c r="E75"/>
  <c r="B76"/>
  <c r="F76"/>
  <c r="C77"/>
  <c r="E77"/>
  <c r="B78"/>
  <c r="F78"/>
  <c r="C79"/>
  <c r="E79"/>
  <c r="B80"/>
  <c r="F80"/>
  <c r="C81"/>
  <c r="E81"/>
  <c r="B82"/>
  <c r="F82"/>
  <c r="C83"/>
  <c r="E83"/>
  <c r="B84"/>
  <c r="F84"/>
  <c r="C85"/>
  <c r="E85"/>
  <c r="B86"/>
  <c r="F86"/>
  <c r="C87"/>
  <c r="E87"/>
  <c r="B88"/>
  <c r="F88"/>
  <c r="C89"/>
  <c r="E89"/>
  <c r="B90"/>
  <c r="F90"/>
  <c r="G91"/>
  <c r="E91"/>
  <c r="C91"/>
  <c r="F91"/>
  <c r="H92"/>
  <c r="F92"/>
  <c r="B92"/>
  <c r="G92"/>
  <c r="C94"/>
  <c r="E94"/>
  <c r="H96"/>
  <c r="F96"/>
  <c r="B96"/>
  <c r="G96"/>
  <c r="C98"/>
  <c r="E98"/>
  <c r="H100"/>
  <c r="F100"/>
  <c r="B100"/>
  <c r="G100"/>
  <c r="C102"/>
  <c r="E102"/>
  <c r="H104"/>
  <c r="F104"/>
  <c r="B104"/>
  <c r="G104"/>
  <c r="C106"/>
  <c r="E106"/>
  <c r="H108"/>
  <c r="F108"/>
  <c r="B108"/>
  <c r="G108"/>
  <c r="C110"/>
  <c r="E110"/>
  <c r="H112"/>
  <c r="F112"/>
  <c r="B112"/>
  <c r="G112"/>
  <c r="C114"/>
  <c r="E114"/>
  <c r="H116"/>
  <c r="F116"/>
  <c r="B116"/>
  <c r="G116"/>
  <c r="C118"/>
  <c r="E118"/>
  <c r="H120"/>
  <c r="F120"/>
  <c r="B120"/>
  <c r="G120"/>
  <c r="C122"/>
  <c r="E122"/>
  <c r="H124"/>
  <c r="F124"/>
  <c r="B124"/>
  <c r="G124"/>
  <c r="C126"/>
  <c r="E126"/>
  <c r="H128"/>
  <c r="F128"/>
  <c r="B128"/>
  <c r="G128"/>
  <c r="C130"/>
  <c r="E130"/>
  <c r="H132"/>
  <c r="F132"/>
  <c r="B132"/>
  <c r="G132"/>
  <c r="C134"/>
  <c r="E134"/>
  <c r="G134"/>
  <c r="C136"/>
  <c r="E136"/>
  <c r="G136"/>
  <c r="C138"/>
  <c r="E138"/>
  <c r="G138"/>
  <c r="K139"/>
  <c r="H142"/>
  <c r="F142"/>
  <c r="B142"/>
  <c r="G142"/>
  <c r="H146"/>
  <c r="F146"/>
  <c r="B146"/>
  <c r="G146"/>
  <c r="K149"/>
  <c r="H150"/>
  <c r="F150"/>
  <c r="B150"/>
  <c r="G150"/>
  <c r="H154"/>
  <c r="F154"/>
  <c r="B154"/>
  <c r="G154"/>
  <c r="K157"/>
  <c r="H158"/>
  <c r="F158"/>
  <c r="B158"/>
  <c r="G158"/>
  <c r="K161"/>
  <c r="H162"/>
  <c r="F162"/>
  <c r="B162"/>
  <c r="G162"/>
  <c r="K165"/>
  <c r="H166"/>
  <c r="F166"/>
  <c r="B166"/>
  <c r="G166"/>
  <c r="K169"/>
  <c r="C93"/>
  <c r="E93"/>
  <c r="C95"/>
  <c r="E95"/>
  <c r="C97"/>
  <c r="E97"/>
  <c r="C99"/>
  <c r="E99"/>
  <c r="C101"/>
  <c r="E101"/>
  <c r="C103"/>
  <c r="E103"/>
  <c r="C105"/>
  <c r="E105"/>
  <c r="C107"/>
  <c r="E107"/>
  <c r="C109"/>
  <c r="E109"/>
  <c r="C111"/>
  <c r="E111"/>
  <c r="C113"/>
  <c r="E113"/>
  <c r="C115"/>
  <c r="E115"/>
  <c r="C117"/>
  <c r="E117"/>
  <c r="C119"/>
  <c r="E119"/>
  <c r="C121"/>
  <c r="E121"/>
  <c r="C123"/>
  <c r="E123"/>
  <c r="C125"/>
  <c r="E125"/>
  <c r="C127"/>
  <c r="E127"/>
  <c r="C129"/>
  <c r="E129"/>
  <c r="C131"/>
  <c r="E131"/>
  <c r="C133"/>
  <c r="E133"/>
  <c r="B134"/>
  <c r="F134"/>
  <c r="C135"/>
  <c r="E135"/>
  <c r="B136"/>
  <c r="F136"/>
  <c r="C137"/>
  <c r="E137"/>
  <c r="B138"/>
  <c r="F138"/>
  <c r="C139"/>
  <c r="E139"/>
  <c r="H140"/>
  <c r="F140"/>
  <c r="B140"/>
  <c r="G140"/>
  <c r="C142"/>
  <c r="E142"/>
  <c r="H144"/>
  <c r="F144"/>
  <c r="B144"/>
  <c r="G144"/>
  <c r="C146"/>
  <c r="E146"/>
  <c r="K147"/>
  <c r="H148"/>
  <c r="F148"/>
  <c r="B148"/>
  <c r="G148"/>
  <c r="C150"/>
  <c r="E150"/>
  <c r="H152"/>
  <c r="F152"/>
  <c r="B152"/>
  <c r="G152"/>
  <c r="C154"/>
  <c r="E154"/>
  <c r="K155"/>
  <c r="H156"/>
  <c r="F156"/>
  <c r="B156"/>
  <c r="G156"/>
  <c r="C158"/>
  <c r="E158"/>
  <c r="H160"/>
  <c r="F160"/>
  <c r="B160"/>
  <c r="G160"/>
  <c r="C162"/>
  <c r="E162"/>
  <c r="H164"/>
  <c r="F164"/>
  <c r="B164"/>
  <c r="G164"/>
  <c r="C166"/>
  <c r="E166"/>
  <c r="H168"/>
  <c r="F168"/>
  <c r="B168"/>
  <c r="G168"/>
  <c r="C141"/>
  <c r="E141"/>
  <c r="C143"/>
  <c r="E143"/>
  <c r="C145"/>
  <c r="E145"/>
  <c r="C147"/>
  <c r="E147"/>
  <c r="C149"/>
  <c r="E149"/>
  <c r="C151"/>
  <c r="E151"/>
  <c r="C153"/>
  <c r="E153"/>
  <c r="C155"/>
  <c r="E155"/>
  <c r="C157"/>
  <c r="E157"/>
  <c r="C159"/>
  <c r="E159"/>
  <c r="C161"/>
  <c r="E161"/>
  <c r="C163"/>
  <c r="E163"/>
  <c r="C165"/>
  <c r="E165"/>
  <c r="C167"/>
  <c r="E167"/>
  <c r="C169"/>
  <c r="E169"/>
  <c r="B170"/>
  <c r="F170"/>
  <c r="H170"/>
  <c r="C171"/>
  <c r="E171"/>
  <c r="B172"/>
  <c r="F172"/>
  <c r="H172"/>
  <c r="C173"/>
  <c r="E173"/>
  <c r="B174"/>
  <c r="F174"/>
  <c r="H174"/>
  <c r="C175"/>
  <c r="E175"/>
  <c r="B176"/>
  <c r="F176"/>
  <c r="H176"/>
  <c r="C177"/>
  <c r="E177"/>
  <c r="B178"/>
  <c r="F178"/>
  <c r="H178"/>
  <c r="C179"/>
  <c r="E179"/>
  <c r="B180"/>
  <c r="F180"/>
  <c r="H180"/>
  <c r="C181"/>
  <c r="E181"/>
  <c r="B182"/>
  <c r="F182"/>
  <c r="H182"/>
  <c r="C183"/>
  <c r="E183"/>
  <c r="B184"/>
  <c r="F184"/>
  <c r="H184"/>
  <c r="C185"/>
  <c r="E185"/>
  <c r="B186"/>
  <c r="F186"/>
  <c r="H186"/>
  <c r="C187"/>
  <c r="E187"/>
  <c r="B188"/>
  <c r="F188"/>
  <c r="H188"/>
  <c r="C189"/>
  <c r="E189"/>
  <c r="B190"/>
  <c r="F190"/>
  <c r="H190"/>
  <c r="C191"/>
  <c r="E191"/>
  <c r="K192"/>
  <c r="H193"/>
  <c r="F193"/>
  <c r="B193"/>
  <c r="G193"/>
  <c r="C195"/>
  <c r="H197"/>
  <c r="F197"/>
  <c r="B197"/>
  <c r="G197"/>
  <c r="C199"/>
  <c r="H201"/>
  <c r="F201"/>
  <c r="B201"/>
  <c r="G201"/>
  <c r="C203"/>
  <c r="H205"/>
  <c r="F205"/>
  <c r="B205"/>
  <c r="G205"/>
  <c r="C207"/>
  <c r="H209"/>
  <c r="F209"/>
  <c r="B209"/>
  <c r="G209"/>
  <c r="C211"/>
  <c r="H213"/>
  <c r="F213"/>
  <c r="B213"/>
  <c r="G213"/>
  <c r="H215"/>
  <c r="F215"/>
  <c r="B215"/>
  <c r="E215"/>
  <c r="C215"/>
  <c r="G215"/>
  <c r="C170"/>
  <c r="E170"/>
  <c r="C172"/>
  <c r="E172"/>
  <c r="C174"/>
  <c r="E174"/>
  <c r="C176"/>
  <c r="E176"/>
  <c r="C178"/>
  <c r="E178"/>
  <c r="C180"/>
  <c r="E180"/>
  <c r="C182"/>
  <c r="E182"/>
  <c r="C184"/>
  <c r="E184"/>
  <c r="C186"/>
  <c r="E186"/>
  <c r="C188"/>
  <c r="E188"/>
  <c r="C190"/>
  <c r="E190"/>
  <c r="C192"/>
  <c r="E192"/>
  <c r="H192"/>
  <c r="C193"/>
  <c r="E193"/>
  <c r="K194"/>
  <c r="H195"/>
  <c r="F195"/>
  <c r="B195"/>
  <c r="G195"/>
  <c r="C197"/>
  <c r="E197"/>
  <c r="K198"/>
  <c r="H199"/>
  <c r="F199"/>
  <c r="B199"/>
  <c r="G199"/>
  <c r="C201"/>
  <c r="E201"/>
  <c r="K202"/>
  <c r="H203"/>
  <c r="F203"/>
  <c r="B203"/>
  <c r="G203"/>
  <c r="C205"/>
  <c r="E205"/>
  <c r="K206"/>
  <c r="H207"/>
  <c r="F207"/>
  <c r="B207"/>
  <c r="G207"/>
  <c r="C209"/>
  <c r="E209"/>
  <c r="K210"/>
  <c r="H211"/>
  <c r="F211"/>
  <c r="B211"/>
  <c r="G211"/>
  <c r="C213"/>
  <c r="E213"/>
  <c r="K214"/>
  <c r="K218"/>
  <c r="H219"/>
  <c r="F219"/>
  <c r="B219"/>
  <c r="G219"/>
  <c r="K222"/>
  <c r="H223"/>
  <c r="F223"/>
  <c r="B223"/>
  <c r="G223"/>
  <c r="K226"/>
  <c r="H227"/>
  <c r="F227"/>
  <c r="B227"/>
  <c r="G227"/>
  <c r="K230"/>
  <c r="H231"/>
  <c r="F231"/>
  <c r="B231"/>
  <c r="G231"/>
  <c r="K234"/>
  <c r="C194"/>
  <c r="E194"/>
  <c r="C196"/>
  <c r="E196"/>
  <c r="C198"/>
  <c r="E198"/>
  <c r="C200"/>
  <c r="E200"/>
  <c r="C202"/>
  <c r="E202"/>
  <c r="C204"/>
  <c r="E204"/>
  <c r="C206"/>
  <c r="E206"/>
  <c r="C208"/>
  <c r="E208"/>
  <c r="C210"/>
  <c r="E210"/>
  <c r="C212"/>
  <c r="E212"/>
  <c r="C214"/>
  <c r="E214"/>
  <c r="H217"/>
  <c r="F217"/>
  <c r="B217"/>
  <c r="G217"/>
  <c r="C219"/>
  <c r="E219"/>
  <c r="H221"/>
  <c r="F221"/>
  <c r="B221"/>
  <c r="G221"/>
  <c r="C223"/>
  <c r="E223"/>
  <c r="H225"/>
  <c r="F225"/>
  <c r="B225"/>
  <c r="G225"/>
  <c r="C227"/>
  <c r="E227"/>
  <c r="H229"/>
  <c r="F229"/>
  <c r="B229"/>
  <c r="G229"/>
  <c r="C231"/>
  <c r="E231"/>
  <c r="H233"/>
  <c r="F233"/>
  <c r="B233"/>
  <c r="G233"/>
  <c r="C216"/>
  <c r="E216"/>
  <c r="C218"/>
  <c r="E218"/>
  <c r="C220"/>
  <c r="E220"/>
  <c r="C222"/>
  <c r="E222"/>
  <c r="C224"/>
  <c r="E224"/>
  <c r="C226"/>
  <c r="E226"/>
  <c r="C228"/>
  <c r="E228"/>
  <c r="C230"/>
  <c r="E230"/>
  <c r="C232"/>
  <c r="E232"/>
  <c r="C234"/>
  <c r="E234"/>
  <c r="B235"/>
  <c r="F235"/>
  <c r="H235"/>
  <c r="C236"/>
  <c r="E236"/>
  <c r="B237"/>
  <c r="F237"/>
  <c r="H237"/>
  <c r="C238"/>
  <c r="E238"/>
  <c r="B239"/>
  <c r="F239"/>
  <c r="H239"/>
  <c r="C240"/>
  <c r="E240"/>
  <c r="B241"/>
  <c r="F241"/>
  <c r="H241"/>
  <c r="H242"/>
  <c r="F242"/>
  <c r="B242"/>
  <c r="G242"/>
  <c r="C244"/>
  <c r="H246"/>
  <c r="F246"/>
  <c r="B246"/>
  <c r="G246"/>
  <c r="C248"/>
  <c r="H250"/>
  <c r="F250"/>
  <c r="B250"/>
  <c r="G250"/>
  <c r="C235"/>
  <c r="E235"/>
  <c r="C237"/>
  <c r="E237"/>
  <c r="C239"/>
  <c r="E239"/>
  <c r="C241"/>
  <c r="E241"/>
  <c r="K243"/>
  <c r="H244"/>
  <c r="F244"/>
  <c r="B244"/>
  <c r="G244"/>
  <c r="K247"/>
  <c r="H248"/>
  <c r="F248"/>
  <c r="B248"/>
  <c r="G248"/>
  <c r="C243"/>
  <c r="E243"/>
  <c r="C245"/>
  <c r="E245"/>
  <c r="C247"/>
  <c r="E247"/>
  <c r="C249"/>
  <c r="E249"/>
  <c r="C251"/>
  <c r="E251"/>
  <c r="B252"/>
  <c r="F252"/>
  <c r="H252"/>
  <c r="C254"/>
  <c r="H256"/>
  <c r="F256"/>
  <c r="B256"/>
  <c r="G256"/>
  <c r="C258"/>
  <c r="H260"/>
  <c r="F260"/>
  <c r="B260"/>
  <c r="G260"/>
  <c r="C262"/>
  <c r="C252"/>
  <c r="E252"/>
  <c r="H254"/>
  <c r="F254"/>
  <c r="B254"/>
  <c r="G254"/>
  <c r="K257"/>
  <c r="H258"/>
  <c r="F258"/>
  <c r="B258"/>
  <c r="G258"/>
  <c r="K261"/>
  <c r="H262"/>
  <c r="F262"/>
  <c r="B262"/>
  <c r="G262"/>
  <c r="C264"/>
  <c r="E264"/>
  <c r="G264"/>
  <c r="C266"/>
  <c r="E266"/>
  <c r="G266"/>
  <c r="F267"/>
  <c r="H267"/>
  <c r="C253"/>
  <c r="E253"/>
  <c r="C255"/>
  <c r="E255"/>
  <c r="C257"/>
  <c r="E257"/>
  <c r="C259"/>
  <c r="E259"/>
  <c r="C261"/>
  <c r="E261"/>
  <c r="C263"/>
  <c r="E263"/>
  <c r="B264"/>
  <c r="F264"/>
  <c r="C265"/>
  <c r="E265"/>
  <c r="B266"/>
  <c r="F266"/>
  <c r="C267"/>
  <c r="E267"/>
  <c r="G41" i="9"/>
  <c r="H41"/>
  <c r="C41"/>
  <c r="E38" i="27" l="1"/>
  <c r="E31"/>
  <c r="E35"/>
  <c r="E29"/>
  <c r="E33"/>
  <c r="E30"/>
  <c r="E34"/>
  <c r="E11"/>
  <c r="E19"/>
  <c r="E15"/>
  <c r="E23"/>
  <c r="E26"/>
  <c r="E27"/>
  <c r="E10"/>
  <c r="E24"/>
  <c r="E22"/>
  <c r="E25"/>
  <c r="E16"/>
  <c r="E20"/>
  <c r="E17"/>
  <c r="E21"/>
  <c r="E14"/>
  <c r="E18"/>
  <c r="E9"/>
  <c r="E13"/>
  <c r="E8"/>
  <c r="E12"/>
  <c r="E7"/>
  <c r="G101" i="19"/>
  <c r="G97"/>
  <c r="G93"/>
  <c r="G89"/>
  <c r="G85"/>
  <c r="G81"/>
  <c r="G77"/>
  <c r="G73"/>
  <c r="G69"/>
  <c r="G65"/>
  <c r="G61"/>
  <c r="G57"/>
  <c r="G53"/>
  <c r="G49"/>
  <c r="G45"/>
  <c r="G41"/>
  <c r="G37"/>
  <c r="G33"/>
  <c r="G29"/>
  <c r="G104"/>
  <c r="G100"/>
  <c r="G96"/>
  <c r="G92"/>
  <c r="G88"/>
  <c r="G84"/>
  <c r="G80"/>
  <c r="G76"/>
  <c r="G72"/>
  <c r="G68"/>
  <c r="G64"/>
  <c r="G60"/>
  <c r="G56"/>
  <c r="G52"/>
  <c r="G48"/>
  <c r="G44"/>
  <c r="G40"/>
  <c r="G36"/>
  <c r="G32"/>
  <c r="G28"/>
  <c r="G99"/>
  <c r="G91"/>
  <c r="G83"/>
  <c r="G75"/>
  <c r="G67"/>
  <c r="G59"/>
  <c r="G51"/>
  <c r="G43"/>
  <c r="G35"/>
  <c r="G102"/>
  <c r="G94"/>
  <c r="G86"/>
  <c r="G78"/>
  <c r="G70"/>
  <c r="G62"/>
  <c r="G54"/>
  <c r="G46"/>
  <c r="G38"/>
  <c r="G30"/>
  <c r="G103"/>
  <c r="G95"/>
  <c r="G87"/>
  <c r="G79"/>
  <c r="G71"/>
  <c r="G63"/>
  <c r="G55"/>
  <c r="G47"/>
  <c r="G39"/>
  <c r="G31"/>
  <c r="G98"/>
  <c r="G90"/>
  <c r="G82"/>
  <c r="G74"/>
  <c r="G66"/>
  <c r="G58"/>
  <c r="G50"/>
  <c r="G42"/>
  <c r="G34"/>
  <c r="C13" i="7"/>
  <c r="E4" i="27"/>
  <c r="E6"/>
  <c r="K253" i="11"/>
  <c r="K245"/>
  <c r="K232"/>
  <c r="K224"/>
  <c r="K216"/>
  <c r="K200"/>
  <c r="K183"/>
  <c r="K79"/>
  <c r="K37"/>
  <c r="K111"/>
  <c r="K159"/>
  <c r="K41"/>
  <c r="K11"/>
  <c r="K240"/>
  <c r="K141"/>
  <c r="K123"/>
  <c r="K99"/>
  <c r="K27"/>
  <c r="K163"/>
  <c r="K71"/>
  <c r="K93"/>
  <c r="K259"/>
  <c r="K47"/>
  <c r="K151"/>
  <c r="K73"/>
  <c r="K53"/>
  <c r="K33"/>
  <c r="C12" i="7"/>
  <c r="K13" i="11"/>
  <c r="K135"/>
  <c r="K119"/>
  <c r="K204"/>
  <c r="K77"/>
  <c r="K101"/>
  <c r="K51"/>
  <c r="K49"/>
  <c r="C11" i="7"/>
  <c r="C10"/>
  <c r="K267" i="11"/>
  <c r="K249"/>
  <c r="K236"/>
  <c r="K228"/>
  <c r="K220"/>
  <c r="K208"/>
  <c r="K191"/>
  <c r="K175"/>
  <c r="K196"/>
  <c r="K143"/>
  <c r="K89"/>
  <c r="K103"/>
  <c r="K61"/>
  <c r="K212"/>
  <c r="K153"/>
  <c r="K85"/>
  <c r="K25"/>
  <c r="K171"/>
  <c r="K131"/>
  <c r="K115"/>
  <c r="K87"/>
  <c r="K45"/>
  <c r="K35"/>
  <c r="C14" i="7"/>
  <c r="K117" i="11"/>
  <c r="K263"/>
  <c r="K255"/>
  <c r="K238"/>
  <c r="K167"/>
  <c r="K145"/>
  <c r="K69"/>
  <c r="K57"/>
  <c r="K179"/>
  <c r="K137"/>
  <c r="K63"/>
  <c r="C5" i="7"/>
  <c r="K29" i="11"/>
  <c r="K187"/>
  <c r="K127"/>
  <c r="K95"/>
  <c r="K107"/>
  <c r="K55"/>
  <c r="K121"/>
  <c r="K105"/>
  <c r="K15"/>
  <c r="K67"/>
  <c r="C7" i="7"/>
  <c r="E5" i="27"/>
  <c r="K9" i="11"/>
  <c r="C8" i="7"/>
  <c r="C6"/>
  <c r="C9"/>
  <c r="K19" i="11"/>
  <c r="K21"/>
  <c r="K7"/>
  <c r="E3" i="27"/>
  <c r="K5" i="11"/>
  <c r="K17"/>
  <c r="K264"/>
  <c r="K252"/>
  <c r="K248"/>
  <c r="K244"/>
  <c r="K239"/>
  <c r="K235"/>
  <c r="K225"/>
  <c r="K217"/>
  <c r="K231"/>
  <c r="K227"/>
  <c r="K223"/>
  <c r="K219"/>
  <c r="K215"/>
  <c r="K213"/>
  <c r="K205"/>
  <c r="K164"/>
  <c r="K156"/>
  <c r="K152"/>
  <c r="K148"/>
  <c r="K140"/>
  <c r="K134"/>
  <c r="K68"/>
  <c r="K64"/>
  <c r="K60"/>
  <c r="K56"/>
  <c r="K52"/>
  <c r="K48"/>
  <c r="K44"/>
  <c r="K40"/>
  <c r="K36"/>
  <c r="K32"/>
  <c r="K28"/>
  <c r="K24"/>
  <c r="K20"/>
  <c r="K16"/>
  <c r="K12"/>
  <c r="K8"/>
  <c r="K256"/>
  <c r="K246"/>
  <c r="K241"/>
  <c r="K237"/>
  <c r="K233"/>
  <c r="K229"/>
  <c r="K221"/>
  <c r="K197"/>
  <c r="K168"/>
  <c r="K160"/>
  <c r="K144"/>
  <c r="K138"/>
  <c r="K88"/>
  <c r="K84"/>
  <c r="K80"/>
  <c r="K76"/>
  <c r="K72"/>
  <c r="K266"/>
  <c r="K262"/>
  <c r="K258"/>
  <c r="K254"/>
  <c r="K260"/>
  <c r="K250"/>
  <c r="K242"/>
  <c r="K211"/>
  <c r="K207"/>
  <c r="K203"/>
  <c r="K199"/>
  <c r="K195"/>
  <c r="K209"/>
  <c r="K201"/>
  <c r="K193"/>
  <c r="K190"/>
  <c r="K188"/>
  <c r="K186"/>
  <c r="K184"/>
  <c r="K182"/>
  <c r="K180"/>
  <c r="K178"/>
  <c r="K176"/>
  <c r="K174"/>
  <c r="K172"/>
  <c r="K170"/>
  <c r="K136"/>
  <c r="K166"/>
  <c r="K162"/>
  <c r="K158"/>
  <c r="K154"/>
  <c r="K150"/>
  <c r="K146"/>
  <c r="K142"/>
  <c r="K132"/>
  <c r="K128"/>
  <c r="K124"/>
  <c r="K120"/>
  <c r="K116"/>
  <c r="K112"/>
  <c r="K108"/>
  <c r="K104"/>
  <c r="K100"/>
  <c r="K96"/>
  <c r="K92"/>
  <c r="K90"/>
  <c r="K86"/>
  <c r="K82"/>
  <c r="K78"/>
  <c r="K74"/>
  <c r="K70"/>
  <c r="K66"/>
  <c r="K62"/>
  <c r="K58"/>
  <c r="K54"/>
  <c r="K50"/>
  <c r="K46"/>
  <c r="K42"/>
  <c r="K38"/>
  <c r="K34"/>
  <c r="K30"/>
  <c r="K26"/>
  <c r="K22"/>
  <c r="K18"/>
  <c r="K14"/>
  <c r="K10"/>
  <c r="K6"/>
  <c r="K130"/>
  <c r="K126"/>
  <c r="K122"/>
  <c r="K118"/>
  <c r="K114"/>
  <c r="K110"/>
  <c r="K106"/>
  <c r="K102"/>
  <c r="K98"/>
  <c r="K94"/>
  <c r="U103" i="4"/>
  <c r="U102"/>
  <c r="U101"/>
  <c r="U100"/>
  <c r="U99"/>
  <c r="U98"/>
  <c r="U97"/>
  <c r="U96"/>
  <c r="U95"/>
  <c r="U94"/>
  <c r="U93"/>
  <c r="U92"/>
  <c r="U91"/>
  <c r="U90"/>
  <c r="U89"/>
  <c r="U88"/>
  <c r="U87"/>
  <c r="U86"/>
  <c r="U85"/>
  <c r="U84"/>
  <c r="U83"/>
  <c r="U82"/>
  <c r="U81"/>
  <c r="U80"/>
  <c r="U79"/>
  <c r="U78"/>
  <c r="U77"/>
  <c r="U76"/>
  <c r="U75"/>
  <c r="U74"/>
  <c r="U73"/>
  <c r="U72"/>
  <c r="U71"/>
  <c r="U70"/>
  <c r="U69"/>
  <c r="U68"/>
  <c r="U67"/>
  <c r="U66"/>
  <c r="U65"/>
  <c r="U64"/>
  <c r="U63"/>
  <c r="U62"/>
  <c r="U61"/>
  <c r="U60"/>
  <c r="U59"/>
  <c r="U58"/>
  <c r="U57"/>
  <c r="U56"/>
  <c r="U55"/>
  <c r="U54"/>
  <c r="U53"/>
  <c r="U52"/>
  <c r="U51"/>
  <c r="U50"/>
  <c r="U49"/>
  <c r="U48"/>
  <c r="U47"/>
  <c r="U46"/>
  <c r="U45"/>
  <c r="U44"/>
  <c r="U43"/>
  <c r="U42"/>
  <c r="U41"/>
  <c r="U40"/>
  <c r="U39"/>
  <c r="U38"/>
  <c r="U37"/>
  <c r="U36"/>
  <c r="U35"/>
  <c r="U34"/>
  <c r="U33"/>
  <c r="U32"/>
  <c r="U31"/>
  <c r="U30"/>
  <c r="U29"/>
  <c r="U28"/>
  <c r="U27"/>
  <c r="U26"/>
  <c r="U25"/>
  <c r="U24"/>
  <c r="U23"/>
  <c r="U22"/>
  <c r="U21"/>
  <c r="U20"/>
  <c r="E20" i="11" s="1"/>
  <c r="U19" i="4"/>
  <c r="E19" i="11" s="1"/>
  <c r="U18" i="4"/>
  <c r="E18" i="11" s="1"/>
  <c r="U17" i="4"/>
  <c r="E17" i="11" s="1"/>
  <c r="U16" i="4"/>
  <c r="E16" i="11" s="1"/>
  <c r="U15" i="4"/>
  <c r="E15" i="11" s="1"/>
  <c r="U14" i="4"/>
  <c r="E14" i="11" s="1"/>
  <c r="U13" i="4"/>
  <c r="E13" i="11" s="1"/>
  <c r="U12" i="4"/>
  <c r="E12" i="11" s="1"/>
  <c r="U11" i="4"/>
  <c r="E11" i="11" s="1"/>
  <c r="U10" i="4"/>
  <c r="E10" i="11" s="1"/>
  <c r="U9" i="4"/>
  <c r="E9" i="11" s="1"/>
  <c r="U8" i="4"/>
  <c r="E8" i="11" s="1"/>
  <c r="U7" i="4"/>
  <c r="E7" i="11" s="1"/>
  <c r="U6" i="4"/>
  <c r="E6" i="11" s="1"/>
  <c r="U5" i="4"/>
  <c r="E31" i="9" l="1"/>
  <c r="E21" i="11"/>
  <c r="D31" i="9"/>
  <c r="L31"/>
  <c r="E5" i="11"/>
  <c r="H7" i="25"/>
  <c r="D1305" i="24"/>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D10"/>
  <c r="D9"/>
  <c r="D8"/>
  <c r="D7"/>
  <c r="D6"/>
  <c r="D5"/>
  <c r="D4"/>
  <c r="B283" i="14"/>
  <c r="B282"/>
  <c r="B281"/>
  <c r="C281" s="1"/>
  <c r="B280"/>
  <c r="C280" s="1"/>
  <c r="B279"/>
  <c r="B278"/>
  <c r="B277"/>
  <c r="C277" s="1"/>
  <c r="B276"/>
  <c r="B275"/>
  <c r="C275" s="1"/>
  <c r="B274"/>
  <c r="B273"/>
  <c r="C273" s="1"/>
  <c r="B272"/>
  <c r="C272" s="1"/>
  <c r="B271"/>
  <c r="B270"/>
  <c r="B269"/>
  <c r="C269" s="1"/>
  <c r="B268"/>
  <c r="C268" s="1"/>
  <c r="B267"/>
  <c r="C267" s="1"/>
  <c r="B266"/>
  <c r="B265"/>
  <c r="C265" s="1"/>
  <c r="B264"/>
  <c r="B263"/>
  <c r="B262"/>
  <c r="B261"/>
  <c r="C261" s="1"/>
  <c r="B260"/>
  <c r="C260" s="1"/>
  <c r="B259"/>
  <c r="B258"/>
  <c r="B257"/>
  <c r="C257" s="1"/>
  <c r="B256"/>
  <c r="B255"/>
  <c r="C255" s="1"/>
  <c r="B254"/>
  <c r="B253"/>
  <c r="C253" s="1"/>
  <c r="B252"/>
  <c r="B251"/>
  <c r="B250"/>
  <c r="B249"/>
  <c r="C249" s="1"/>
  <c r="B248"/>
  <c r="C248" s="1"/>
  <c r="B247"/>
  <c r="B246"/>
  <c r="B245"/>
  <c r="C245" s="1"/>
  <c r="B244"/>
  <c r="B243"/>
  <c r="C243" s="1"/>
  <c r="B242"/>
  <c r="B241"/>
  <c r="C241" s="1"/>
  <c r="B240"/>
  <c r="C240" s="1"/>
  <c r="B239"/>
  <c r="B238"/>
  <c r="B237"/>
  <c r="C237" s="1"/>
  <c r="B236"/>
  <c r="C236" s="1"/>
  <c r="B235"/>
  <c r="C235" s="1"/>
  <c r="B234"/>
  <c r="B233"/>
  <c r="C233" s="1"/>
  <c r="B232"/>
  <c r="B231"/>
  <c r="B230"/>
  <c r="B229"/>
  <c r="C229" s="1"/>
  <c r="B228"/>
  <c r="C228" s="1"/>
  <c r="B227"/>
  <c r="B226"/>
  <c r="B225"/>
  <c r="C225" s="1"/>
  <c r="B224"/>
  <c r="B223"/>
  <c r="C223" s="1"/>
  <c r="B222"/>
  <c r="B221"/>
  <c r="C221" s="1"/>
  <c r="B220"/>
  <c r="B219"/>
  <c r="B218"/>
  <c r="B217"/>
  <c r="C217" s="1"/>
  <c r="B216"/>
  <c r="C216" s="1"/>
  <c r="B215"/>
  <c r="B214"/>
  <c r="B213"/>
  <c r="C213" s="1"/>
  <c r="B212"/>
  <c r="B211"/>
  <c r="C211" s="1"/>
  <c r="B210"/>
  <c r="B209"/>
  <c r="C209" s="1"/>
  <c r="B208"/>
  <c r="C208" s="1"/>
  <c r="B207"/>
  <c r="B206"/>
  <c r="B205"/>
  <c r="C205" s="1"/>
  <c r="B204"/>
  <c r="C204" s="1"/>
  <c r="B203"/>
  <c r="C203" s="1"/>
  <c r="B202"/>
  <c r="B201"/>
  <c r="C201" s="1"/>
  <c r="B200"/>
  <c r="B199"/>
  <c r="B198"/>
  <c r="B197"/>
  <c r="C197" s="1"/>
  <c r="B196"/>
  <c r="C196" s="1"/>
  <c r="B195"/>
  <c r="B194"/>
  <c r="B193"/>
  <c r="C193" s="1"/>
  <c r="B192"/>
  <c r="B191"/>
  <c r="C191" s="1"/>
  <c r="B190"/>
  <c r="B189"/>
  <c r="C189" s="1"/>
  <c r="B188"/>
  <c r="B187"/>
  <c r="B186"/>
  <c r="B185"/>
  <c r="C185" s="1"/>
  <c r="B184"/>
  <c r="C184" s="1"/>
  <c r="B183"/>
  <c r="B182"/>
  <c r="B181"/>
  <c r="C181" s="1"/>
  <c r="B180"/>
  <c r="B179"/>
  <c r="C179" s="1"/>
  <c r="B178"/>
  <c r="B177"/>
  <c r="C177" s="1"/>
  <c r="B176"/>
  <c r="C176" s="1"/>
  <c r="B175"/>
  <c r="B174"/>
  <c r="B173"/>
  <c r="C173" s="1"/>
  <c r="B172"/>
  <c r="C172" s="1"/>
  <c r="B171"/>
  <c r="C171" s="1"/>
  <c r="B170"/>
  <c r="B169"/>
  <c r="C169" s="1"/>
  <c r="B168"/>
  <c r="B167"/>
  <c r="B166"/>
  <c r="B165"/>
  <c r="C165" s="1"/>
  <c r="B164"/>
  <c r="C164" s="1"/>
  <c r="B163"/>
  <c r="B162"/>
  <c r="B161"/>
  <c r="C161" s="1"/>
  <c r="B160"/>
  <c r="B159"/>
  <c r="C159" s="1"/>
  <c r="B158"/>
  <c r="B157"/>
  <c r="C157" s="1"/>
  <c r="B156"/>
  <c r="B155"/>
  <c r="B154"/>
  <c r="B153"/>
  <c r="C153" s="1"/>
  <c r="B152"/>
  <c r="C152" s="1"/>
  <c r="B151"/>
  <c r="B150"/>
  <c r="B149"/>
  <c r="C149" s="1"/>
  <c r="B148"/>
  <c r="B147"/>
  <c r="C147" s="1"/>
  <c r="B146"/>
  <c r="B145"/>
  <c r="C145" s="1"/>
  <c r="B144"/>
  <c r="C144" s="1"/>
  <c r="B143"/>
  <c r="B142"/>
  <c r="B141"/>
  <c r="C141" s="1"/>
  <c r="B140"/>
  <c r="C140" s="1"/>
  <c r="B139"/>
  <c r="B138"/>
  <c r="B137"/>
  <c r="C137" s="1"/>
  <c r="B136"/>
  <c r="C136" s="1"/>
  <c r="B135"/>
  <c r="B134"/>
  <c r="B133"/>
  <c r="C133" s="1"/>
  <c r="B132"/>
  <c r="C132" s="1"/>
  <c r="B131"/>
  <c r="B130"/>
  <c r="B129"/>
  <c r="C129" s="1"/>
  <c r="B128"/>
  <c r="B127"/>
  <c r="B126"/>
  <c r="B125"/>
  <c r="C125" s="1"/>
  <c r="B124"/>
  <c r="C124" s="1"/>
  <c r="B123"/>
  <c r="B122"/>
  <c r="B121"/>
  <c r="C121" s="1"/>
  <c r="B120"/>
  <c r="C120" s="1"/>
  <c r="B119"/>
  <c r="B118"/>
  <c r="B117"/>
  <c r="C117" s="1"/>
  <c r="B116"/>
  <c r="B115"/>
  <c r="C115" s="1"/>
  <c r="B114"/>
  <c r="B113"/>
  <c r="C113" s="1"/>
  <c r="B112"/>
  <c r="C112" s="1"/>
  <c r="B111"/>
  <c r="B110"/>
  <c r="B109"/>
  <c r="C109" s="1"/>
  <c r="B108"/>
  <c r="C108" s="1"/>
  <c r="B107"/>
  <c r="B106"/>
  <c r="B105"/>
  <c r="C105" s="1"/>
  <c r="B104"/>
  <c r="C104" s="1"/>
  <c r="B103"/>
  <c r="B102"/>
  <c r="B101"/>
  <c r="C101" s="1"/>
  <c r="B100"/>
  <c r="C100" s="1"/>
  <c r="B99"/>
  <c r="C99" s="1"/>
  <c r="B98"/>
  <c r="C98" s="1"/>
  <c r="B97"/>
  <c r="B96"/>
  <c r="B95"/>
  <c r="B94"/>
  <c r="C94" s="1"/>
  <c r="B93"/>
  <c r="B92"/>
  <c r="C92" s="1"/>
  <c r="B91"/>
  <c r="B90"/>
  <c r="C90" s="1"/>
  <c r="B89"/>
  <c r="B88"/>
  <c r="C88" s="1"/>
  <c r="B87"/>
  <c r="C87" s="1"/>
  <c r="B86"/>
  <c r="C86" s="1"/>
  <c r="B85"/>
  <c r="B84"/>
  <c r="C84" s="1"/>
  <c r="B83"/>
  <c r="B82"/>
  <c r="C82" s="1"/>
  <c r="B81"/>
  <c r="B80"/>
  <c r="B79"/>
  <c r="C79" s="1"/>
  <c r="B78"/>
  <c r="C78" s="1"/>
  <c r="B77"/>
  <c r="B76"/>
  <c r="C76" s="1"/>
  <c r="B75"/>
  <c r="B74"/>
  <c r="C74" s="1"/>
  <c r="B73"/>
  <c r="B72"/>
  <c r="C72" s="1"/>
  <c r="B71"/>
  <c r="C71" s="1"/>
  <c r="B70"/>
  <c r="C70" s="1"/>
  <c r="B69"/>
  <c r="B68"/>
  <c r="C68" s="1"/>
  <c r="B67"/>
  <c r="B66"/>
  <c r="C66" s="1"/>
  <c r="B65"/>
  <c r="B64"/>
  <c r="B63"/>
  <c r="C63" s="1"/>
  <c r="B62"/>
  <c r="C62" s="1"/>
  <c r="B61"/>
  <c r="B60"/>
  <c r="C60" s="1"/>
  <c r="B59"/>
  <c r="B58"/>
  <c r="C58" s="1"/>
  <c r="B57"/>
  <c r="B56"/>
  <c r="C56" s="1"/>
  <c r="B55"/>
  <c r="B54"/>
  <c r="C54" s="1"/>
  <c r="B53"/>
  <c r="B52"/>
  <c r="C52" s="1"/>
  <c r="B51"/>
  <c r="C51" s="1"/>
  <c r="B50"/>
  <c r="C50" s="1"/>
  <c r="B49"/>
  <c r="B48"/>
  <c r="B47"/>
  <c r="B46"/>
  <c r="C46" s="1"/>
  <c r="B45"/>
  <c r="B44"/>
  <c r="C44" s="1"/>
  <c r="B43"/>
  <c r="B42"/>
  <c r="C42" s="1"/>
  <c r="B41"/>
  <c r="B40"/>
  <c r="C40" s="1"/>
  <c r="B39"/>
  <c r="B38"/>
  <c r="C38" s="1"/>
  <c r="B37"/>
  <c r="B36"/>
  <c r="C36" s="1"/>
  <c r="B35"/>
  <c r="C35" s="1"/>
  <c r="B34"/>
  <c r="C34" s="1"/>
  <c r="B33"/>
  <c r="B32"/>
  <c r="B31"/>
  <c r="B30"/>
  <c r="C30" s="1"/>
  <c r="B29"/>
  <c r="B28"/>
  <c r="C28" s="1"/>
  <c r="B27"/>
  <c r="B26"/>
  <c r="C26" s="1"/>
  <c r="B25"/>
  <c r="B24"/>
  <c r="C24" s="1"/>
  <c r="B23"/>
  <c r="C23" s="1"/>
  <c r="B22"/>
  <c r="C22" s="1"/>
  <c r="B21"/>
  <c r="B20"/>
  <c r="C20" s="1"/>
  <c r="B19"/>
  <c r="C19" s="1"/>
  <c r="B18"/>
  <c r="C18" s="1"/>
  <c r="B17"/>
  <c r="B16"/>
  <c r="C16" s="1"/>
  <c r="B15"/>
  <c r="C15" s="1"/>
  <c r="B14"/>
  <c r="C14" s="1"/>
  <c r="B13"/>
  <c r="B12"/>
  <c r="C12" s="1"/>
  <c r="B11"/>
  <c r="C11" s="1"/>
  <c r="B10"/>
  <c r="C10" s="1"/>
  <c r="B9"/>
  <c r="B8"/>
  <c r="C8" s="1"/>
  <c r="B7"/>
  <c r="B6"/>
  <c r="C6" s="1"/>
  <c r="G277"/>
  <c r="H277" s="1"/>
  <c r="G268"/>
  <c r="H268" s="1"/>
  <c r="B5"/>
  <c r="E308" i="12"/>
  <c r="D308"/>
  <c r="C308"/>
  <c r="E307"/>
  <c r="D307"/>
  <c r="C307"/>
  <c r="E306"/>
  <c r="D306"/>
  <c r="C306"/>
  <c r="E305"/>
  <c r="D305"/>
  <c r="C305"/>
  <c r="E304"/>
  <c r="D304"/>
  <c r="C304"/>
  <c r="E303"/>
  <c r="D303"/>
  <c r="C303"/>
  <c r="E302"/>
  <c r="D302"/>
  <c r="C302"/>
  <c r="E301"/>
  <c r="D301"/>
  <c r="C301"/>
  <c r="E300"/>
  <c r="D300"/>
  <c r="C300"/>
  <c r="E299"/>
  <c r="D299"/>
  <c r="C299"/>
  <c r="E298"/>
  <c r="D298"/>
  <c r="C298"/>
  <c r="E297"/>
  <c r="D297"/>
  <c r="C297"/>
  <c r="E296"/>
  <c r="D296"/>
  <c r="C296"/>
  <c r="E295"/>
  <c r="D295"/>
  <c r="C295"/>
  <c r="E294"/>
  <c r="D294"/>
  <c r="C294"/>
  <c r="E293"/>
  <c r="D293"/>
  <c r="C293"/>
  <c r="E292"/>
  <c r="D292"/>
  <c r="C292"/>
  <c r="E291"/>
  <c r="D291"/>
  <c r="C291"/>
  <c r="E290"/>
  <c r="D290"/>
  <c r="C290"/>
  <c r="E289"/>
  <c r="D289"/>
  <c r="C289"/>
  <c r="E288"/>
  <c r="D288"/>
  <c r="C288"/>
  <c r="E287"/>
  <c r="D287"/>
  <c r="C287"/>
  <c r="E286"/>
  <c r="D286"/>
  <c r="C286"/>
  <c r="E285"/>
  <c r="D285"/>
  <c r="C285"/>
  <c r="E284"/>
  <c r="D284"/>
  <c r="C284"/>
  <c r="E283"/>
  <c r="D283"/>
  <c r="C283"/>
  <c r="E282"/>
  <c r="D282"/>
  <c r="C282"/>
  <c r="E281"/>
  <c r="D281"/>
  <c r="C281"/>
  <c r="E280"/>
  <c r="D280"/>
  <c r="C280"/>
  <c r="E279"/>
  <c r="D279"/>
  <c r="C279"/>
  <c r="E278"/>
  <c r="D278"/>
  <c r="C278"/>
  <c r="E277"/>
  <c r="D277"/>
  <c r="C277"/>
  <c r="E276"/>
  <c r="D276"/>
  <c r="C276"/>
  <c r="E275"/>
  <c r="D275"/>
  <c r="C275"/>
  <c r="E274"/>
  <c r="D274"/>
  <c r="C274"/>
  <c r="E273"/>
  <c r="D273"/>
  <c r="C273"/>
  <c r="E272"/>
  <c r="D272"/>
  <c r="C272"/>
  <c r="E271"/>
  <c r="D271"/>
  <c r="C271"/>
  <c r="E270"/>
  <c r="D270"/>
  <c r="C270"/>
  <c r="E269"/>
  <c r="D269"/>
  <c r="C269"/>
  <c r="E268"/>
  <c r="D268"/>
  <c r="C268"/>
  <c r="E267"/>
  <c r="D267"/>
  <c r="C267"/>
  <c r="E266"/>
  <c r="D266"/>
  <c r="C266"/>
  <c r="E265"/>
  <c r="D265"/>
  <c r="C265"/>
  <c r="E264"/>
  <c r="D264"/>
  <c r="C264"/>
  <c r="E263"/>
  <c r="D263"/>
  <c r="C263"/>
  <c r="E262"/>
  <c r="D262"/>
  <c r="C262"/>
  <c r="E261"/>
  <c r="D261"/>
  <c r="C261"/>
  <c r="E260"/>
  <c r="D260"/>
  <c r="C260"/>
  <c r="E259"/>
  <c r="D259"/>
  <c r="C259"/>
  <c r="E258"/>
  <c r="D258"/>
  <c r="C258"/>
  <c r="E257"/>
  <c r="D257"/>
  <c r="C257"/>
  <c r="E256"/>
  <c r="D256"/>
  <c r="C256"/>
  <c r="E255"/>
  <c r="D255"/>
  <c r="C255"/>
  <c r="E254"/>
  <c r="D254"/>
  <c r="C254"/>
  <c r="E253"/>
  <c r="D253"/>
  <c r="C253"/>
  <c r="E252"/>
  <c r="D252"/>
  <c r="C252"/>
  <c r="E251"/>
  <c r="D251"/>
  <c r="C251"/>
  <c r="E250"/>
  <c r="D250"/>
  <c r="C250"/>
  <c r="E249"/>
  <c r="D249"/>
  <c r="C249"/>
  <c r="E248"/>
  <c r="D248"/>
  <c r="C248"/>
  <c r="E247"/>
  <c r="D247"/>
  <c r="C247"/>
  <c r="E246"/>
  <c r="D246"/>
  <c r="C246"/>
  <c r="E245"/>
  <c r="D245"/>
  <c r="C245"/>
  <c r="E244"/>
  <c r="D244"/>
  <c r="C244"/>
  <c r="E243"/>
  <c r="D243"/>
  <c r="C243"/>
  <c r="E242"/>
  <c r="D242"/>
  <c r="C242"/>
  <c r="E241"/>
  <c r="D241"/>
  <c r="C241"/>
  <c r="E240"/>
  <c r="D240"/>
  <c r="C240"/>
  <c r="E239"/>
  <c r="D239"/>
  <c r="C239"/>
  <c r="E238"/>
  <c r="D238"/>
  <c r="C238"/>
  <c r="E237"/>
  <c r="D237"/>
  <c r="C237"/>
  <c r="E236"/>
  <c r="D236"/>
  <c r="C236"/>
  <c r="E235"/>
  <c r="D235"/>
  <c r="C235"/>
  <c r="E234"/>
  <c r="D234"/>
  <c r="C234"/>
  <c r="E233"/>
  <c r="D233"/>
  <c r="C233"/>
  <c r="E232"/>
  <c r="D232"/>
  <c r="C232"/>
  <c r="E231"/>
  <c r="D231"/>
  <c r="C231"/>
  <c r="E230"/>
  <c r="D230"/>
  <c r="C230"/>
  <c r="E229"/>
  <c r="D229"/>
  <c r="C229"/>
  <c r="E228"/>
  <c r="D228"/>
  <c r="C228"/>
  <c r="E227"/>
  <c r="D227"/>
  <c r="C227"/>
  <c r="E226"/>
  <c r="D226"/>
  <c r="C226"/>
  <c r="E225"/>
  <c r="D225"/>
  <c r="C225"/>
  <c r="E224"/>
  <c r="D224"/>
  <c r="C224"/>
  <c r="E223"/>
  <c r="D223"/>
  <c r="C223"/>
  <c r="E222"/>
  <c r="D222"/>
  <c r="C222"/>
  <c r="E221"/>
  <c r="D221"/>
  <c r="C221"/>
  <c r="E220"/>
  <c r="D220"/>
  <c r="C220"/>
  <c r="E219"/>
  <c r="D219"/>
  <c r="C219"/>
  <c r="E218"/>
  <c r="D218"/>
  <c r="C218"/>
  <c r="E217"/>
  <c r="D217"/>
  <c r="C217"/>
  <c r="E216"/>
  <c r="D216"/>
  <c r="C216"/>
  <c r="E215"/>
  <c r="D215"/>
  <c r="C215"/>
  <c r="E214"/>
  <c r="D214"/>
  <c r="C214"/>
  <c r="E213"/>
  <c r="D213"/>
  <c r="C213"/>
  <c r="E212"/>
  <c r="D212"/>
  <c r="C212"/>
  <c r="E211"/>
  <c r="D211"/>
  <c r="C211"/>
  <c r="E210"/>
  <c r="D210"/>
  <c r="C210"/>
  <c r="E209"/>
  <c r="D209"/>
  <c r="C209"/>
  <c r="E208"/>
  <c r="D208"/>
  <c r="C208"/>
  <c r="E207"/>
  <c r="D207"/>
  <c r="C207"/>
  <c r="E206"/>
  <c r="D206"/>
  <c r="C206"/>
  <c r="E205"/>
  <c r="D205"/>
  <c r="C205"/>
  <c r="E204"/>
  <c r="D204"/>
  <c r="C204"/>
  <c r="E203"/>
  <c r="D203"/>
  <c r="C203"/>
  <c r="E202"/>
  <c r="D202"/>
  <c r="C202"/>
  <c r="E201"/>
  <c r="D201"/>
  <c r="C201"/>
  <c r="E200"/>
  <c r="D200"/>
  <c r="C200"/>
  <c r="E199"/>
  <c r="D199"/>
  <c r="C199"/>
  <c r="E198"/>
  <c r="D198"/>
  <c r="C198"/>
  <c r="E197"/>
  <c r="D197"/>
  <c r="C197"/>
  <c r="E196"/>
  <c r="D196"/>
  <c r="C196"/>
  <c r="E195"/>
  <c r="D195"/>
  <c r="C195"/>
  <c r="E194"/>
  <c r="D194"/>
  <c r="C194"/>
  <c r="E193"/>
  <c r="D193"/>
  <c r="C193"/>
  <c r="E192"/>
  <c r="D192"/>
  <c r="C192"/>
  <c r="E191"/>
  <c r="D191"/>
  <c r="C191"/>
  <c r="E190"/>
  <c r="D190"/>
  <c r="C190"/>
  <c r="E189"/>
  <c r="D189"/>
  <c r="C189"/>
  <c r="E188"/>
  <c r="D188"/>
  <c r="C188"/>
  <c r="E187"/>
  <c r="D187"/>
  <c r="C187"/>
  <c r="E186"/>
  <c r="D186"/>
  <c r="C186"/>
  <c r="E185"/>
  <c r="D185"/>
  <c r="C185"/>
  <c r="E184"/>
  <c r="D184"/>
  <c r="C184"/>
  <c r="E183"/>
  <c r="D183"/>
  <c r="C183"/>
  <c r="E182"/>
  <c r="D182"/>
  <c r="C182"/>
  <c r="E181"/>
  <c r="D181"/>
  <c r="C181"/>
  <c r="E180"/>
  <c r="D180"/>
  <c r="C180"/>
  <c r="E179"/>
  <c r="D179"/>
  <c r="C179"/>
  <c r="E178"/>
  <c r="D178"/>
  <c r="C178"/>
  <c r="E177"/>
  <c r="D177"/>
  <c r="C177"/>
  <c r="E176"/>
  <c r="D176"/>
  <c r="C176"/>
  <c r="E175"/>
  <c r="D175"/>
  <c r="C175"/>
  <c r="E174"/>
  <c r="D174"/>
  <c r="C174"/>
  <c r="E173"/>
  <c r="D173"/>
  <c r="C173"/>
  <c r="E172"/>
  <c r="D172"/>
  <c r="C172"/>
  <c r="E171"/>
  <c r="D171"/>
  <c r="C171"/>
  <c r="E170"/>
  <c r="D170"/>
  <c r="C170"/>
  <c r="E169"/>
  <c r="D169"/>
  <c r="C169"/>
  <c r="E168"/>
  <c r="D168"/>
  <c r="C168"/>
  <c r="E167"/>
  <c r="D167"/>
  <c r="C167"/>
  <c r="E166"/>
  <c r="D166"/>
  <c r="C166"/>
  <c r="E165"/>
  <c r="D165"/>
  <c r="C165"/>
  <c r="E164"/>
  <c r="D164"/>
  <c r="C164"/>
  <c r="E163"/>
  <c r="D163"/>
  <c r="C163"/>
  <c r="E162"/>
  <c r="D162"/>
  <c r="C162"/>
  <c r="E161"/>
  <c r="D161"/>
  <c r="C161"/>
  <c r="E160"/>
  <c r="D160"/>
  <c r="C160"/>
  <c r="E159"/>
  <c r="D159"/>
  <c r="C159"/>
  <c r="E158"/>
  <c r="D158"/>
  <c r="C158"/>
  <c r="E157"/>
  <c r="D157"/>
  <c r="C157"/>
  <c r="E156"/>
  <c r="D156"/>
  <c r="C156"/>
  <c r="E155"/>
  <c r="D155"/>
  <c r="C155"/>
  <c r="E154"/>
  <c r="D154"/>
  <c r="C154"/>
  <c r="E153"/>
  <c r="D153"/>
  <c r="C153"/>
  <c r="E152"/>
  <c r="D152"/>
  <c r="C152"/>
  <c r="E151"/>
  <c r="D151"/>
  <c r="C151"/>
  <c r="E150"/>
  <c r="D150"/>
  <c r="C150"/>
  <c r="E149"/>
  <c r="D149"/>
  <c r="C149"/>
  <c r="E148"/>
  <c r="D148"/>
  <c r="C148"/>
  <c r="E147"/>
  <c r="D147"/>
  <c r="C147"/>
  <c r="E146"/>
  <c r="D146"/>
  <c r="C146"/>
  <c r="E145"/>
  <c r="D145"/>
  <c r="C145"/>
  <c r="E144"/>
  <c r="D144"/>
  <c r="C144"/>
  <c r="E143"/>
  <c r="D143"/>
  <c r="C143"/>
  <c r="E142"/>
  <c r="D142"/>
  <c r="C142"/>
  <c r="E141"/>
  <c r="D141"/>
  <c r="C141"/>
  <c r="E140"/>
  <c r="D140"/>
  <c r="C140"/>
  <c r="E139"/>
  <c r="D139"/>
  <c r="C139"/>
  <c r="E138"/>
  <c r="D138"/>
  <c r="C138"/>
  <c r="E137"/>
  <c r="D137"/>
  <c r="C137"/>
  <c r="E136"/>
  <c r="D136"/>
  <c r="C136"/>
  <c r="E135"/>
  <c r="D135"/>
  <c r="C135"/>
  <c r="E134"/>
  <c r="D134"/>
  <c r="C134"/>
  <c r="E133"/>
  <c r="D133"/>
  <c r="C133"/>
  <c r="E132"/>
  <c r="D132"/>
  <c r="C132"/>
  <c r="E131"/>
  <c r="D131"/>
  <c r="C131"/>
  <c r="E130"/>
  <c r="D130"/>
  <c r="C130"/>
  <c r="E129"/>
  <c r="D129"/>
  <c r="C129"/>
  <c r="E128"/>
  <c r="D128"/>
  <c r="C128"/>
  <c r="E127"/>
  <c r="D127"/>
  <c r="C127"/>
  <c r="E126"/>
  <c r="D126"/>
  <c r="C126"/>
  <c r="E125"/>
  <c r="D125"/>
  <c r="C125"/>
  <c r="E124"/>
  <c r="D124"/>
  <c r="C124"/>
  <c r="E123"/>
  <c r="D123"/>
  <c r="C123"/>
  <c r="E122"/>
  <c r="D122"/>
  <c r="C122"/>
  <c r="E121"/>
  <c r="D121"/>
  <c r="C121"/>
  <c r="E120"/>
  <c r="D120"/>
  <c r="C120"/>
  <c r="E119"/>
  <c r="D119"/>
  <c r="C119"/>
  <c r="E118"/>
  <c r="D118"/>
  <c r="C118"/>
  <c r="E117"/>
  <c r="D117"/>
  <c r="C117"/>
  <c r="E116"/>
  <c r="D116"/>
  <c r="C116"/>
  <c r="E115"/>
  <c r="D115"/>
  <c r="C115"/>
  <c r="E114"/>
  <c r="D114"/>
  <c r="C114"/>
  <c r="E113"/>
  <c r="D113"/>
  <c r="C113"/>
  <c r="E112"/>
  <c r="D112"/>
  <c r="C112"/>
  <c r="E111"/>
  <c r="D111"/>
  <c r="C111"/>
  <c r="E110"/>
  <c r="D110"/>
  <c r="C110"/>
  <c r="E109"/>
  <c r="D109"/>
  <c r="C109"/>
  <c r="E108"/>
  <c r="D108"/>
  <c r="C108"/>
  <c r="E107"/>
  <c r="D107"/>
  <c r="C107"/>
  <c r="E106"/>
  <c r="D106"/>
  <c r="C106"/>
  <c r="E105"/>
  <c r="D105"/>
  <c r="C105"/>
  <c r="E104"/>
  <c r="D104"/>
  <c r="C104"/>
  <c r="E103"/>
  <c r="D103"/>
  <c r="C103"/>
  <c r="E102"/>
  <c r="D102"/>
  <c r="C102"/>
  <c r="E101"/>
  <c r="D101"/>
  <c r="C101"/>
  <c r="E100"/>
  <c r="D100"/>
  <c r="C100"/>
  <c r="E99"/>
  <c r="D99"/>
  <c r="C99"/>
  <c r="E98"/>
  <c r="D98"/>
  <c r="C98"/>
  <c r="E97"/>
  <c r="D97"/>
  <c r="C97"/>
  <c r="E96"/>
  <c r="D96"/>
  <c r="C96"/>
  <c r="E95"/>
  <c r="D95"/>
  <c r="C95"/>
  <c r="E94"/>
  <c r="D94"/>
  <c r="C94"/>
  <c r="E93"/>
  <c r="D93"/>
  <c r="C93"/>
  <c r="E92"/>
  <c r="D92"/>
  <c r="C92"/>
  <c r="E91"/>
  <c r="D91"/>
  <c r="C91"/>
  <c r="E90"/>
  <c r="D90"/>
  <c r="C90"/>
  <c r="E89"/>
  <c r="D89"/>
  <c r="C89"/>
  <c r="E88"/>
  <c r="D88"/>
  <c r="C88"/>
  <c r="E87"/>
  <c r="D87"/>
  <c r="C87"/>
  <c r="E86"/>
  <c r="D86"/>
  <c r="C86"/>
  <c r="E85"/>
  <c r="D85"/>
  <c r="C85"/>
  <c r="E84"/>
  <c r="D84"/>
  <c r="C84"/>
  <c r="E83"/>
  <c r="D83"/>
  <c r="C83"/>
  <c r="E82"/>
  <c r="D82"/>
  <c r="C82"/>
  <c r="E81"/>
  <c r="D81"/>
  <c r="C81"/>
  <c r="E80"/>
  <c r="D80"/>
  <c r="C80"/>
  <c r="E79"/>
  <c r="D79"/>
  <c r="C79"/>
  <c r="E78"/>
  <c r="D78"/>
  <c r="C78"/>
  <c r="E77"/>
  <c r="D77"/>
  <c r="C77"/>
  <c r="E76"/>
  <c r="D76"/>
  <c r="C76"/>
  <c r="E75"/>
  <c r="D75"/>
  <c r="C75"/>
  <c r="E74"/>
  <c r="D74"/>
  <c r="C74"/>
  <c r="E73"/>
  <c r="D73"/>
  <c r="C73"/>
  <c r="E72"/>
  <c r="D72"/>
  <c r="C72"/>
  <c r="E71"/>
  <c r="D71"/>
  <c r="C71"/>
  <c r="E70"/>
  <c r="D70"/>
  <c r="C70"/>
  <c r="E69"/>
  <c r="D69"/>
  <c r="C69"/>
  <c r="E68"/>
  <c r="D68"/>
  <c r="C68"/>
  <c r="E67"/>
  <c r="D67"/>
  <c r="C67"/>
  <c r="E66"/>
  <c r="D66"/>
  <c r="C66"/>
  <c r="E65"/>
  <c r="D65"/>
  <c r="C65"/>
  <c r="E64"/>
  <c r="D64"/>
  <c r="C64"/>
  <c r="E63"/>
  <c r="D63"/>
  <c r="C63"/>
  <c r="E62"/>
  <c r="D62"/>
  <c r="C62"/>
  <c r="E61"/>
  <c r="D61"/>
  <c r="C61"/>
  <c r="E60"/>
  <c r="D60"/>
  <c r="C60"/>
  <c r="E59"/>
  <c r="D59"/>
  <c r="C59"/>
  <c r="E58"/>
  <c r="D58"/>
  <c r="C58"/>
  <c r="E57"/>
  <c r="D57"/>
  <c r="C57"/>
  <c r="E56"/>
  <c r="D56"/>
  <c r="C56"/>
  <c r="E55"/>
  <c r="D55"/>
  <c r="C55"/>
  <c r="E54"/>
  <c r="D54"/>
  <c r="C54"/>
  <c r="E53"/>
  <c r="D53"/>
  <c r="C53"/>
  <c r="E52"/>
  <c r="D52"/>
  <c r="C52"/>
  <c r="E51"/>
  <c r="D51"/>
  <c r="C51"/>
  <c r="E50"/>
  <c r="D50"/>
  <c r="C50"/>
  <c r="E49"/>
  <c r="D49"/>
  <c r="C49"/>
  <c r="E48"/>
  <c r="D48"/>
  <c r="C48"/>
  <c r="E47"/>
  <c r="D47"/>
  <c r="C47"/>
  <c r="E46"/>
  <c r="D46"/>
  <c r="C46"/>
  <c r="E45"/>
  <c r="D45"/>
  <c r="C45"/>
  <c r="E44"/>
  <c r="D44"/>
  <c r="C44"/>
  <c r="E43"/>
  <c r="D43"/>
  <c r="C43"/>
  <c r="E42"/>
  <c r="D42"/>
  <c r="C42"/>
  <c r="E41"/>
  <c r="D41"/>
  <c r="C41"/>
  <c r="E40"/>
  <c r="D40"/>
  <c r="C40"/>
  <c r="E39"/>
  <c r="D39"/>
  <c r="C39"/>
  <c r="E38"/>
  <c r="D38"/>
  <c r="C38"/>
  <c r="E37"/>
  <c r="D37"/>
  <c r="C37"/>
  <c r="E36"/>
  <c r="D36"/>
  <c r="C36"/>
  <c r="E35"/>
  <c r="D35"/>
  <c r="C35"/>
  <c r="E34"/>
  <c r="D34"/>
  <c r="C34"/>
  <c r="E33"/>
  <c r="D33"/>
  <c r="C33"/>
  <c r="E32"/>
  <c r="D32"/>
  <c r="C32"/>
  <c r="E31"/>
  <c r="D31"/>
  <c r="C31"/>
  <c r="E30"/>
  <c r="D30"/>
  <c r="C30"/>
  <c r="E29"/>
  <c r="D29"/>
  <c r="C29"/>
  <c r="E28"/>
  <c r="D28"/>
  <c r="C28"/>
  <c r="E27"/>
  <c r="D27"/>
  <c r="C27"/>
  <c r="E26"/>
  <c r="D26"/>
  <c r="C26"/>
  <c r="E25"/>
  <c r="D25"/>
  <c r="C25"/>
  <c r="E24"/>
  <c r="D24"/>
  <c r="C24"/>
  <c r="E23"/>
  <c r="D23"/>
  <c r="C23"/>
  <c r="E22"/>
  <c r="D22"/>
  <c r="C22"/>
  <c r="E21"/>
  <c r="D21"/>
  <c r="C21"/>
  <c r="E20"/>
  <c r="D20"/>
  <c r="C20"/>
  <c r="E19"/>
  <c r="D19"/>
  <c r="C19"/>
  <c r="E18"/>
  <c r="D18"/>
  <c r="C18"/>
  <c r="E17"/>
  <c r="D17"/>
  <c r="C17"/>
  <c r="E16"/>
  <c r="D16"/>
  <c r="C16"/>
  <c r="E15"/>
  <c r="D15"/>
  <c r="C15"/>
  <c r="E14"/>
  <c r="D14"/>
  <c r="C14"/>
  <c r="E13"/>
  <c r="D13"/>
  <c r="C13"/>
  <c r="E12"/>
  <c r="D12"/>
  <c r="C12"/>
  <c r="E11"/>
  <c r="D11"/>
  <c r="C11"/>
  <c r="E10"/>
  <c r="D10"/>
  <c r="C10"/>
  <c r="E9"/>
  <c r="D9"/>
  <c r="C9"/>
  <c r="E8"/>
  <c r="D8"/>
  <c r="C8"/>
  <c r="E7"/>
  <c r="D7"/>
  <c r="C7"/>
  <c r="E6"/>
  <c r="D6"/>
  <c r="C6"/>
  <c r="G308"/>
  <c r="G307"/>
  <c r="L307" s="1"/>
  <c r="G306"/>
  <c r="G305"/>
  <c r="M305" s="1"/>
  <c r="G304"/>
  <c r="M304" s="1"/>
  <c r="G303"/>
  <c r="L303" s="1"/>
  <c r="G302"/>
  <c r="G301"/>
  <c r="L301" s="1"/>
  <c r="G300"/>
  <c r="G299"/>
  <c r="L299" s="1"/>
  <c r="G298"/>
  <c r="L298" s="1"/>
  <c r="G297"/>
  <c r="N297" s="1"/>
  <c r="G296"/>
  <c r="M296" s="1"/>
  <c r="G295"/>
  <c r="M295" s="1"/>
  <c r="G294"/>
  <c r="N294" s="1"/>
  <c r="G293"/>
  <c r="M293" s="1"/>
  <c r="G292"/>
  <c r="G291"/>
  <c r="M291" s="1"/>
  <c r="G290"/>
  <c r="N290" s="1"/>
  <c r="G289"/>
  <c r="G288"/>
  <c r="M288" s="1"/>
  <c r="G287"/>
  <c r="M287" s="1"/>
  <c r="G286"/>
  <c r="G285"/>
  <c r="L285" s="1"/>
  <c r="G284"/>
  <c r="G283"/>
  <c r="N283" s="1"/>
  <c r="G282"/>
  <c r="G281"/>
  <c r="L281" s="1"/>
  <c r="G280"/>
  <c r="M280" s="1"/>
  <c r="G279"/>
  <c r="G278"/>
  <c r="L278" s="1"/>
  <c r="G277"/>
  <c r="M277" s="1"/>
  <c r="G276"/>
  <c r="G275"/>
  <c r="N275" s="1"/>
  <c r="G274"/>
  <c r="L274" s="1"/>
  <c r="G273"/>
  <c r="G272"/>
  <c r="M272" s="1"/>
  <c r="G271"/>
  <c r="L271" s="1"/>
  <c r="G270"/>
  <c r="N270" s="1"/>
  <c r="G269"/>
  <c r="G268"/>
  <c r="G267"/>
  <c r="L267" s="1"/>
  <c r="G266"/>
  <c r="G265"/>
  <c r="N265" s="1"/>
  <c r="G264"/>
  <c r="M264" s="1"/>
  <c r="G263"/>
  <c r="M263" s="1"/>
  <c r="G262"/>
  <c r="G261"/>
  <c r="N261" s="1"/>
  <c r="G260"/>
  <c r="G259"/>
  <c r="M259" s="1"/>
  <c r="G258"/>
  <c r="M258" s="1"/>
  <c r="G257"/>
  <c r="G256"/>
  <c r="M256" s="1"/>
  <c r="G255"/>
  <c r="M255" s="1"/>
  <c r="G254"/>
  <c r="L254" s="1"/>
  <c r="G253"/>
  <c r="G252"/>
  <c r="G251"/>
  <c r="N251" s="1"/>
  <c r="G250"/>
  <c r="G249"/>
  <c r="M249" s="1"/>
  <c r="G248"/>
  <c r="M248" s="1"/>
  <c r="G247"/>
  <c r="N247" s="1"/>
  <c r="G246"/>
  <c r="G245"/>
  <c r="M245" s="1"/>
  <c r="G244"/>
  <c r="G243"/>
  <c r="M243" s="1"/>
  <c r="G242"/>
  <c r="L242" s="1"/>
  <c r="G241"/>
  <c r="N241" s="1"/>
  <c r="G240"/>
  <c r="M240" s="1"/>
  <c r="G239"/>
  <c r="L239" s="1"/>
  <c r="G238"/>
  <c r="M238" s="1"/>
  <c r="G237"/>
  <c r="G236"/>
  <c r="G235"/>
  <c r="L235" s="1"/>
  <c r="G234"/>
  <c r="N234" s="1"/>
  <c r="G233"/>
  <c r="G232"/>
  <c r="M232" s="1"/>
  <c r="G231"/>
  <c r="M231" s="1"/>
  <c r="G230"/>
  <c r="G229"/>
  <c r="L229" s="1"/>
  <c r="G228"/>
  <c r="M228" s="1"/>
  <c r="G227"/>
  <c r="M227" s="1"/>
  <c r="G226"/>
  <c r="G225"/>
  <c r="L225" s="1"/>
  <c r="G224"/>
  <c r="M224" s="1"/>
  <c r="G223"/>
  <c r="L223" s="1"/>
  <c r="G222"/>
  <c r="G221"/>
  <c r="G220"/>
  <c r="M220" s="1"/>
  <c r="G219"/>
  <c r="N219" s="1"/>
  <c r="G218"/>
  <c r="G217"/>
  <c r="G216"/>
  <c r="M216" s="1"/>
  <c r="G215"/>
  <c r="N215" s="1"/>
  <c r="G214"/>
  <c r="G213"/>
  <c r="G212"/>
  <c r="M212" s="1"/>
  <c r="G211"/>
  <c r="M211" s="1"/>
  <c r="G210"/>
  <c r="M210" s="1"/>
  <c r="G209"/>
  <c r="G208"/>
  <c r="M208" s="1"/>
  <c r="G207"/>
  <c r="L207" s="1"/>
  <c r="G206"/>
  <c r="M206" s="1"/>
  <c r="G205"/>
  <c r="G204"/>
  <c r="M204" s="1"/>
  <c r="G203"/>
  <c r="N203" s="1"/>
  <c r="G202"/>
  <c r="M202" s="1"/>
  <c r="G201"/>
  <c r="G200"/>
  <c r="M200" s="1"/>
  <c r="G199"/>
  <c r="N199" s="1"/>
  <c r="G198"/>
  <c r="G197"/>
  <c r="M197" s="1"/>
  <c r="G196"/>
  <c r="M196" s="1"/>
  <c r="G195"/>
  <c r="M195" s="1"/>
  <c r="G194"/>
  <c r="M194" s="1"/>
  <c r="G193"/>
  <c r="M193" s="1"/>
  <c r="G192"/>
  <c r="M192" s="1"/>
  <c r="G191"/>
  <c r="L191" s="1"/>
  <c r="G190"/>
  <c r="M190" s="1"/>
  <c r="G189"/>
  <c r="M189" s="1"/>
  <c r="G188"/>
  <c r="M188" s="1"/>
  <c r="G187"/>
  <c r="N187" s="1"/>
  <c r="G186"/>
  <c r="M186" s="1"/>
  <c r="G185"/>
  <c r="M185" s="1"/>
  <c r="G184"/>
  <c r="M184" s="1"/>
  <c r="G183"/>
  <c r="N183" s="1"/>
  <c r="G182"/>
  <c r="M182" s="1"/>
  <c r="G181"/>
  <c r="G180"/>
  <c r="M180" s="1"/>
  <c r="G179"/>
  <c r="N179" s="1"/>
  <c r="G178"/>
  <c r="G177"/>
  <c r="L177" s="1"/>
  <c r="G176"/>
  <c r="M176" s="1"/>
  <c r="G175"/>
  <c r="N175" s="1"/>
  <c r="G174"/>
  <c r="G173"/>
  <c r="N173" s="1"/>
  <c r="G172"/>
  <c r="M172" s="1"/>
  <c r="G171"/>
  <c r="N171" s="1"/>
  <c r="G170"/>
  <c r="M170" s="1"/>
  <c r="G169"/>
  <c r="M169" s="1"/>
  <c r="G168"/>
  <c r="M168" s="1"/>
  <c r="G167"/>
  <c r="N167" s="1"/>
  <c r="G166"/>
  <c r="M166" s="1"/>
  <c r="G165"/>
  <c r="G164"/>
  <c r="M164" s="1"/>
  <c r="G163"/>
  <c r="N163" s="1"/>
  <c r="G162"/>
  <c r="G161"/>
  <c r="L161" s="1"/>
  <c r="G160"/>
  <c r="M160" s="1"/>
  <c r="G159"/>
  <c r="N159" s="1"/>
  <c r="G158"/>
  <c r="G157"/>
  <c r="N157" s="1"/>
  <c r="G156"/>
  <c r="M156" s="1"/>
  <c r="G155"/>
  <c r="N155" s="1"/>
  <c r="G154"/>
  <c r="M154" s="1"/>
  <c r="G153"/>
  <c r="M153" s="1"/>
  <c r="G152"/>
  <c r="M152" s="1"/>
  <c r="G151"/>
  <c r="N151" s="1"/>
  <c r="G150"/>
  <c r="M150" s="1"/>
  <c r="G149"/>
  <c r="G148"/>
  <c r="M148" s="1"/>
  <c r="G147"/>
  <c r="N147" s="1"/>
  <c r="G146"/>
  <c r="G145"/>
  <c r="L145" s="1"/>
  <c r="G144"/>
  <c r="M144" s="1"/>
  <c r="G143"/>
  <c r="N143" s="1"/>
  <c r="G142"/>
  <c r="G141"/>
  <c r="N141" s="1"/>
  <c r="G140"/>
  <c r="M140" s="1"/>
  <c r="G139"/>
  <c r="N139" s="1"/>
  <c r="G138"/>
  <c r="N138" s="1"/>
  <c r="G137"/>
  <c r="M137" s="1"/>
  <c r="G136"/>
  <c r="N136" s="1"/>
  <c r="G135"/>
  <c r="N135" s="1"/>
  <c r="G134"/>
  <c r="N134" s="1"/>
  <c r="G133"/>
  <c r="G132"/>
  <c r="N132" s="1"/>
  <c r="G131"/>
  <c r="N131" s="1"/>
  <c r="G130"/>
  <c r="G129"/>
  <c r="L129" s="1"/>
  <c r="G128"/>
  <c r="N128" s="1"/>
  <c r="G127"/>
  <c r="N127" s="1"/>
  <c r="G126"/>
  <c r="G125"/>
  <c r="N125" s="1"/>
  <c r="G124"/>
  <c r="N124" s="1"/>
  <c r="G123"/>
  <c r="N123" s="1"/>
  <c r="G122"/>
  <c r="N122" s="1"/>
  <c r="G121"/>
  <c r="M121" s="1"/>
  <c r="G120"/>
  <c r="N120" s="1"/>
  <c r="G119"/>
  <c r="N119" s="1"/>
  <c r="G118"/>
  <c r="N118" s="1"/>
  <c r="G117"/>
  <c r="G116"/>
  <c r="N116" s="1"/>
  <c r="G115"/>
  <c r="N115" s="1"/>
  <c r="G114"/>
  <c r="G113"/>
  <c r="L113" s="1"/>
  <c r="G112"/>
  <c r="N112" s="1"/>
  <c r="G111"/>
  <c r="N111" s="1"/>
  <c r="G110"/>
  <c r="G109"/>
  <c r="N109" s="1"/>
  <c r="G108"/>
  <c r="N108" s="1"/>
  <c r="G107"/>
  <c r="N107" s="1"/>
  <c r="G106"/>
  <c r="N106" s="1"/>
  <c r="G105"/>
  <c r="N105" s="1"/>
  <c r="G104"/>
  <c r="M104" s="1"/>
  <c r="G103"/>
  <c r="M103" s="1"/>
  <c r="G102"/>
  <c r="M102" s="1"/>
  <c r="G101"/>
  <c r="N101" s="1"/>
  <c r="G100"/>
  <c r="M100" s="1"/>
  <c r="G99"/>
  <c r="M99" s="1"/>
  <c r="G98"/>
  <c r="M98" s="1"/>
  <c r="G97"/>
  <c r="N97" s="1"/>
  <c r="G96"/>
  <c r="M96" s="1"/>
  <c r="G95"/>
  <c r="M95" s="1"/>
  <c r="G94"/>
  <c r="M94" s="1"/>
  <c r="G93"/>
  <c r="N93" s="1"/>
  <c r="G92"/>
  <c r="M92" s="1"/>
  <c r="G91"/>
  <c r="M91" s="1"/>
  <c r="G90"/>
  <c r="M90" s="1"/>
  <c r="G89"/>
  <c r="N89" s="1"/>
  <c r="G88"/>
  <c r="M88" s="1"/>
  <c r="G87"/>
  <c r="M87" s="1"/>
  <c r="G86"/>
  <c r="M86" s="1"/>
  <c r="G85"/>
  <c r="M85" s="1"/>
  <c r="G84"/>
  <c r="M84" s="1"/>
  <c r="G83"/>
  <c r="M83" s="1"/>
  <c r="G82"/>
  <c r="M82" s="1"/>
  <c r="G81"/>
  <c r="M81" s="1"/>
  <c r="G80"/>
  <c r="M80" s="1"/>
  <c r="G79"/>
  <c r="M79" s="1"/>
  <c r="G78"/>
  <c r="M78" s="1"/>
  <c r="G77"/>
  <c r="M77" s="1"/>
  <c r="G76"/>
  <c r="M76" s="1"/>
  <c r="G75"/>
  <c r="M75" s="1"/>
  <c r="G74"/>
  <c r="M74" s="1"/>
  <c r="G73"/>
  <c r="M73" s="1"/>
  <c r="G72"/>
  <c r="M72" s="1"/>
  <c r="G71"/>
  <c r="M71" s="1"/>
  <c r="G70"/>
  <c r="M70" s="1"/>
  <c r="G69"/>
  <c r="M69" s="1"/>
  <c r="G68"/>
  <c r="M68" s="1"/>
  <c r="G67"/>
  <c r="M67" s="1"/>
  <c r="G66"/>
  <c r="M66" s="1"/>
  <c r="G65"/>
  <c r="M65" s="1"/>
  <c r="G64"/>
  <c r="M64" s="1"/>
  <c r="G63"/>
  <c r="M63" s="1"/>
  <c r="G62"/>
  <c r="M62" s="1"/>
  <c r="G61"/>
  <c r="M61" s="1"/>
  <c r="G60"/>
  <c r="M60" s="1"/>
  <c r="G59"/>
  <c r="M59" s="1"/>
  <c r="G58"/>
  <c r="M58" s="1"/>
  <c r="G57"/>
  <c r="M57" s="1"/>
  <c r="G56"/>
  <c r="M56" s="1"/>
  <c r="G55"/>
  <c r="M55" s="1"/>
  <c r="G54"/>
  <c r="M54" s="1"/>
  <c r="G53"/>
  <c r="M53" s="1"/>
  <c r="G52"/>
  <c r="M52" s="1"/>
  <c r="G51"/>
  <c r="M51" s="1"/>
  <c r="G50"/>
  <c r="M50" s="1"/>
  <c r="G49"/>
  <c r="M49" s="1"/>
  <c r="G48"/>
  <c r="M48" s="1"/>
  <c r="G47"/>
  <c r="M47" s="1"/>
  <c r="G46"/>
  <c r="M46" s="1"/>
  <c r="G45"/>
  <c r="M45" s="1"/>
  <c r="G44"/>
  <c r="M44" s="1"/>
  <c r="G43"/>
  <c r="M43" s="1"/>
  <c r="G42"/>
  <c r="M42" s="1"/>
  <c r="G41"/>
  <c r="M41" s="1"/>
  <c r="G40"/>
  <c r="M40" s="1"/>
  <c r="G39"/>
  <c r="M39" s="1"/>
  <c r="G38"/>
  <c r="M38" s="1"/>
  <c r="G37"/>
  <c r="M37" s="1"/>
  <c r="G36"/>
  <c r="M36" s="1"/>
  <c r="G35"/>
  <c r="M35" s="1"/>
  <c r="G34"/>
  <c r="M34" s="1"/>
  <c r="G33"/>
  <c r="M33" s="1"/>
  <c r="G32"/>
  <c r="M32" s="1"/>
  <c r="G31"/>
  <c r="M31" s="1"/>
  <c r="G30"/>
  <c r="M30" s="1"/>
  <c r="G29"/>
  <c r="M29" s="1"/>
  <c r="G28"/>
  <c r="M28" s="1"/>
  <c r="G27"/>
  <c r="M27" s="1"/>
  <c r="G26"/>
  <c r="M26" s="1"/>
  <c r="G25"/>
  <c r="M25" s="1"/>
  <c r="G24"/>
  <c r="M24" s="1"/>
  <c r="G23"/>
  <c r="M23" s="1"/>
  <c r="G22"/>
  <c r="M22" s="1"/>
  <c r="G21"/>
  <c r="M21" s="1"/>
  <c r="G20"/>
  <c r="M20" s="1"/>
  <c r="G19"/>
  <c r="M19" s="1"/>
  <c r="G18"/>
  <c r="M18" s="1"/>
  <c r="G17"/>
  <c r="M17" s="1"/>
  <c r="G16"/>
  <c r="M16" s="1"/>
  <c r="G15"/>
  <c r="M15" s="1"/>
  <c r="G14"/>
  <c r="N14" s="1"/>
  <c r="G13"/>
  <c r="N13" s="1"/>
  <c r="G12"/>
  <c r="N12" s="1"/>
  <c r="G11"/>
  <c r="M11" s="1"/>
  <c r="G10"/>
  <c r="L10" s="1"/>
  <c r="G9"/>
  <c r="L9" s="1"/>
  <c r="G8"/>
  <c r="N8" s="1"/>
  <c r="G7"/>
  <c r="K308"/>
  <c r="K307"/>
  <c r="K306"/>
  <c r="K305"/>
  <c r="K304"/>
  <c r="K303"/>
  <c r="K302"/>
  <c r="K301"/>
  <c r="K300"/>
  <c r="K299"/>
  <c r="K298"/>
  <c r="K297"/>
  <c r="K296"/>
  <c r="K295"/>
  <c r="K294"/>
  <c r="K293"/>
  <c r="K292"/>
  <c r="K291"/>
  <c r="K290"/>
  <c r="K289"/>
  <c r="K288"/>
  <c r="K287"/>
  <c r="K286"/>
  <c r="K285"/>
  <c r="K284"/>
  <c r="K283"/>
  <c r="K282"/>
  <c r="K281"/>
  <c r="K280"/>
  <c r="K279"/>
  <c r="K278"/>
  <c r="K277"/>
  <c r="K276"/>
  <c r="K275"/>
  <c r="K274"/>
  <c r="K273"/>
  <c r="K272"/>
  <c r="K271"/>
  <c r="K270"/>
  <c r="K269"/>
  <c r="K268"/>
  <c r="K267"/>
  <c r="K266"/>
  <c r="K265"/>
  <c r="K264"/>
  <c r="K263"/>
  <c r="K262"/>
  <c r="K261"/>
  <c r="K260"/>
  <c r="K259"/>
  <c r="K258"/>
  <c r="K257"/>
  <c r="K256"/>
  <c r="K255"/>
  <c r="K254"/>
  <c r="K253"/>
  <c r="K252"/>
  <c r="K251"/>
  <c r="K250"/>
  <c r="K249"/>
  <c r="K248"/>
  <c r="K247"/>
  <c r="K246"/>
  <c r="K245"/>
  <c r="K244"/>
  <c r="K243"/>
  <c r="K242"/>
  <c r="K241"/>
  <c r="K240"/>
  <c r="K239"/>
  <c r="K238"/>
  <c r="K237"/>
  <c r="K236"/>
  <c r="K235"/>
  <c r="K234"/>
  <c r="K233"/>
  <c r="K232"/>
  <c r="K231"/>
  <c r="K230"/>
  <c r="K229"/>
  <c r="K228"/>
  <c r="K227"/>
  <c r="K226"/>
  <c r="K225"/>
  <c r="K224"/>
  <c r="K223"/>
  <c r="K222"/>
  <c r="K221"/>
  <c r="K220"/>
  <c r="K219"/>
  <c r="K218"/>
  <c r="K217"/>
  <c r="K216"/>
  <c r="K215"/>
  <c r="K214"/>
  <c r="K213"/>
  <c r="K212"/>
  <c r="K211"/>
  <c r="K210"/>
  <c r="K209"/>
  <c r="K208"/>
  <c r="K207"/>
  <c r="K206"/>
  <c r="K205"/>
  <c r="K204"/>
  <c r="K203"/>
  <c r="K202"/>
  <c r="K201"/>
  <c r="K200"/>
  <c r="K199"/>
  <c r="K198"/>
  <c r="K197"/>
  <c r="K196"/>
  <c r="K195"/>
  <c r="K194"/>
  <c r="K193"/>
  <c r="K192"/>
  <c r="K191"/>
  <c r="K190"/>
  <c r="K189"/>
  <c r="K188"/>
  <c r="K187"/>
  <c r="K186"/>
  <c r="K185"/>
  <c r="K184"/>
  <c r="K183"/>
  <c r="K182"/>
  <c r="K181"/>
  <c r="K180"/>
  <c r="K179"/>
  <c r="K178"/>
  <c r="K177"/>
  <c r="K176"/>
  <c r="K175"/>
  <c r="K174"/>
  <c r="K173"/>
  <c r="K172"/>
  <c r="K171"/>
  <c r="K170"/>
  <c r="K169"/>
  <c r="K168"/>
  <c r="K167"/>
  <c r="K166"/>
  <c r="K165"/>
  <c r="K164"/>
  <c r="K163"/>
  <c r="K162"/>
  <c r="K161"/>
  <c r="K160"/>
  <c r="K159"/>
  <c r="K158"/>
  <c r="K157"/>
  <c r="K156"/>
  <c r="K155"/>
  <c r="K154"/>
  <c r="K153"/>
  <c r="K152"/>
  <c r="K151"/>
  <c r="K150"/>
  <c r="K149"/>
  <c r="K148"/>
  <c r="K147"/>
  <c r="K146"/>
  <c r="K145"/>
  <c r="K144"/>
  <c r="K143"/>
  <c r="K142"/>
  <c r="K141"/>
  <c r="K140"/>
  <c r="K139"/>
  <c r="K138"/>
  <c r="K137"/>
  <c r="K136"/>
  <c r="K135"/>
  <c r="K134"/>
  <c r="K133"/>
  <c r="K132"/>
  <c r="K131"/>
  <c r="K130"/>
  <c r="K129"/>
  <c r="K128"/>
  <c r="K127"/>
  <c r="K126"/>
  <c r="K125"/>
  <c r="K124"/>
  <c r="K123"/>
  <c r="K122"/>
  <c r="K121"/>
  <c r="K120"/>
  <c r="K119"/>
  <c r="K118"/>
  <c r="K117"/>
  <c r="K116"/>
  <c r="K115"/>
  <c r="K114"/>
  <c r="K113"/>
  <c r="K112"/>
  <c r="K111"/>
  <c r="K110"/>
  <c r="K109"/>
  <c r="K108"/>
  <c r="K107"/>
  <c r="K106"/>
  <c r="K105"/>
  <c r="K104"/>
  <c r="K103"/>
  <c r="K102"/>
  <c r="K101"/>
  <c r="K100"/>
  <c r="K99"/>
  <c r="K98"/>
  <c r="K97"/>
  <c r="K96"/>
  <c r="K95"/>
  <c r="K94"/>
  <c r="K93"/>
  <c r="K92"/>
  <c r="K91"/>
  <c r="K90"/>
  <c r="K89"/>
  <c r="K88"/>
  <c r="K87"/>
  <c r="K86"/>
  <c r="K85"/>
  <c r="K84"/>
  <c r="K83"/>
  <c r="K82"/>
  <c r="K81"/>
  <c r="K80"/>
  <c r="K79"/>
  <c r="K78"/>
  <c r="K77"/>
  <c r="K76"/>
  <c r="K75"/>
  <c r="K74"/>
  <c r="K73"/>
  <c r="K72"/>
  <c r="K71"/>
  <c r="K70"/>
  <c r="K69"/>
  <c r="K68"/>
  <c r="K67"/>
  <c r="K66"/>
  <c r="K65"/>
  <c r="K64"/>
  <c r="K63"/>
  <c r="K62"/>
  <c r="K61"/>
  <c r="K60"/>
  <c r="K59"/>
  <c r="K58"/>
  <c r="K57"/>
  <c r="K56"/>
  <c r="K55"/>
  <c r="K54"/>
  <c r="K53"/>
  <c r="K52"/>
  <c r="K51"/>
  <c r="K50"/>
  <c r="K49"/>
  <c r="K48"/>
  <c r="K47"/>
  <c r="K46"/>
  <c r="K45"/>
  <c r="K44"/>
  <c r="K43"/>
  <c r="K42"/>
  <c r="K41"/>
  <c r="K40"/>
  <c r="K39"/>
  <c r="K38"/>
  <c r="K37"/>
  <c r="K36"/>
  <c r="K35"/>
  <c r="K34"/>
  <c r="K33"/>
  <c r="K32"/>
  <c r="K31"/>
  <c r="K30"/>
  <c r="K29"/>
  <c r="K28"/>
  <c r="K27"/>
  <c r="K26"/>
  <c r="K25"/>
  <c r="K24"/>
  <c r="K23"/>
  <c r="K22"/>
  <c r="K21"/>
  <c r="K20"/>
  <c r="K19"/>
  <c r="K18"/>
  <c r="K17"/>
  <c r="K16"/>
  <c r="K15"/>
  <c r="K14"/>
  <c r="K13"/>
  <c r="K12"/>
  <c r="K11"/>
  <c r="K10"/>
  <c r="K9"/>
  <c r="K7"/>
  <c r="P308"/>
  <c r="P307"/>
  <c r="P306"/>
  <c r="P305"/>
  <c r="P304"/>
  <c r="P303"/>
  <c r="P302"/>
  <c r="P301"/>
  <c r="P300"/>
  <c r="P299"/>
  <c r="P298"/>
  <c r="P297"/>
  <c r="P296"/>
  <c r="P295"/>
  <c r="P294"/>
  <c r="P293"/>
  <c r="P292"/>
  <c r="P291"/>
  <c r="P290"/>
  <c r="P289"/>
  <c r="P288"/>
  <c r="P287"/>
  <c r="P286"/>
  <c r="P285"/>
  <c r="P284"/>
  <c r="P283"/>
  <c r="P282"/>
  <c r="P281"/>
  <c r="P280"/>
  <c r="P279"/>
  <c r="P278"/>
  <c r="P277"/>
  <c r="P276"/>
  <c r="P275"/>
  <c r="P274"/>
  <c r="P273"/>
  <c r="P272"/>
  <c r="P271"/>
  <c r="P270"/>
  <c r="P269"/>
  <c r="P268"/>
  <c r="P267"/>
  <c r="P266"/>
  <c r="P265"/>
  <c r="P264"/>
  <c r="P263"/>
  <c r="P262"/>
  <c r="P261"/>
  <c r="P260"/>
  <c r="P259"/>
  <c r="P258"/>
  <c r="P257"/>
  <c r="P256"/>
  <c r="P255"/>
  <c r="P254"/>
  <c r="P253"/>
  <c r="P252"/>
  <c r="P251"/>
  <c r="P250"/>
  <c r="P249"/>
  <c r="P248"/>
  <c r="P247"/>
  <c r="P246"/>
  <c r="P245"/>
  <c r="P244"/>
  <c r="P243"/>
  <c r="P242"/>
  <c r="P241"/>
  <c r="P240"/>
  <c r="P239"/>
  <c r="P238"/>
  <c r="P237"/>
  <c r="P236"/>
  <c r="P235"/>
  <c r="P234"/>
  <c r="P233"/>
  <c r="P232"/>
  <c r="P231"/>
  <c r="P230"/>
  <c r="P229"/>
  <c r="P228"/>
  <c r="P227"/>
  <c r="P226"/>
  <c r="P225"/>
  <c r="P224"/>
  <c r="P223"/>
  <c r="P222"/>
  <c r="P221"/>
  <c r="P220"/>
  <c r="P219"/>
  <c r="P218"/>
  <c r="P217"/>
  <c r="P216"/>
  <c r="P215"/>
  <c r="P214"/>
  <c r="P213"/>
  <c r="P212"/>
  <c r="P211"/>
  <c r="P210"/>
  <c r="P209"/>
  <c r="P208"/>
  <c r="P207"/>
  <c r="P206"/>
  <c r="P205"/>
  <c r="P204"/>
  <c r="P203"/>
  <c r="P202"/>
  <c r="P201"/>
  <c r="P200"/>
  <c r="P199"/>
  <c r="P198"/>
  <c r="P197"/>
  <c r="P196"/>
  <c r="P195"/>
  <c r="P194"/>
  <c r="P193"/>
  <c r="P192"/>
  <c r="P191"/>
  <c r="P190"/>
  <c r="P189"/>
  <c r="P188"/>
  <c r="P187"/>
  <c r="P186"/>
  <c r="P185"/>
  <c r="P184"/>
  <c r="P183"/>
  <c r="P182"/>
  <c r="P181"/>
  <c r="P180"/>
  <c r="P179"/>
  <c r="P178"/>
  <c r="P177"/>
  <c r="P176"/>
  <c r="P175"/>
  <c r="P174"/>
  <c r="P173"/>
  <c r="P172"/>
  <c r="P171"/>
  <c r="P170"/>
  <c r="P169"/>
  <c r="P168"/>
  <c r="P167"/>
  <c r="P166"/>
  <c r="P165"/>
  <c r="P164"/>
  <c r="P163"/>
  <c r="P162"/>
  <c r="P161"/>
  <c r="P160"/>
  <c r="P159"/>
  <c r="P158"/>
  <c r="P157"/>
  <c r="P156"/>
  <c r="P155"/>
  <c r="P154"/>
  <c r="P153"/>
  <c r="P152"/>
  <c r="P151"/>
  <c r="P150"/>
  <c r="P149"/>
  <c r="P148"/>
  <c r="P147"/>
  <c r="P146"/>
  <c r="P145"/>
  <c r="P144"/>
  <c r="P143"/>
  <c r="P142"/>
  <c r="P141"/>
  <c r="P140"/>
  <c r="P139"/>
  <c r="P138"/>
  <c r="P137"/>
  <c r="P136"/>
  <c r="P135"/>
  <c r="P134"/>
  <c r="P133"/>
  <c r="P132"/>
  <c r="P131"/>
  <c r="P130"/>
  <c r="P129"/>
  <c r="P128"/>
  <c r="P127"/>
  <c r="P126"/>
  <c r="P125"/>
  <c r="P124"/>
  <c r="P123"/>
  <c r="P122"/>
  <c r="P121"/>
  <c r="P120"/>
  <c r="P119"/>
  <c r="P118"/>
  <c r="P117"/>
  <c r="P116"/>
  <c r="P115"/>
  <c r="P114"/>
  <c r="P113"/>
  <c r="P112"/>
  <c r="P111"/>
  <c r="P110"/>
  <c r="P109"/>
  <c r="P108"/>
  <c r="P107"/>
  <c r="P106"/>
  <c r="P105"/>
  <c r="P104"/>
  <c r="P103"/>
  <c r="P102"/>
  <c r="P101"/>
  <c r="P100"/>
  <c r="P99"/>
  <c r="P98"/>
  <c r="P97"/>
  <c r="P96"/>
  <c r="P95"/>
  <c r="P94"/>
  <c r="P93"/>
  <c r="P92"/>
  <c r="P91"/>
  <c r="P90"/>
  <c r="P89"/>
  <c r="P88"/>
  <c r="P87"/>
  <c r="P86"/>
  <c r="P85"/>
  <c r="P84"/>
  <c r="P83"/>
  <c r="P82"/>
  <c r="P81"/>
  <c r="P80"/>
  <c r="P79"/>
  <c r="P78"/>
  <c r="P77"/>
  <c r="P76"/>
  <c r="P75"/>
  <c r="P74"/>
  <c r="P73"/>
  <c r="P72"/>
  <c r="P71"/>
  <c r="P70"/>
  <c r="P69"/>
  <c r="P68"/>
  <c r="P67"/>
  <c r="P66"/>
  <c r="P65"/>
  <c r="P64"/>
  <c r="P63"/>
  <c r="P62"/>
  <c r="P61"/>
  <c r="P60"/>
  <c r="P59"/>
  <c r="P58"/>
  <c r="P57"/>
  <c r="P56"/>
  <c r="P55"/>
  <c r="P54"/>
  <c r="P53"/>
  <c r="P52"/>
  <c r="P51"/>
  <c r="P50"/>
  <c r="P49"/>
  <c r="P48"/>
  <c r="P47"/>
  <c r="P46"/>
  <c r="P45"/>
  <c r="P44"/>
  <c r="P43"/>
  <c r="P42"/>
  <c r="P41"/>
  <c r="P40"/>
  <c r="P39"/>
  <c r="P38"/>
  <c r="P37"/>
  <c r="P36"/>
  <c r="P35"/>
  <c r="P34"/>
  <c r="P33"/>
  <c r="P32"/>
  <c r="P31"/>
  <c r="P30"/>
  <c r="P29"/>
  <c r="P28"/>
  <c r="P27"/>
  <c r="P26"/>
  <c r="P25"/>
  <c r="P24"/>
  <c r="P23"/>
  <c r="P22"/>
  <c r="P21"/>
  <c r="P20"/>
  <c r="P19"/>
  <c r="P18"/>
  <c r="P17"/>
  <c r="P16"/>
  <c r="P15"/>
  <c r="P14"/>
  <c r="P13"/>
  <c r="P12"/>
  <c r="N307"/>
  <c r="N291"/>
  <c r="N243"/>
  <c r="M203"/>
  <c r="M183"/>
  <c r="M151"/>
  <c r="N71"/>
  <c r="L35"/>
  <c r="E5"/>
  <c r="D5"/>
  <c r="C5"/>
  <c r="I9" i="23"/>
  <c r="J9"/>
  <c r="K9"/>
  <c r="L9"/>
  <c r="M9"/>
  <c r="N9"/>
  <c r="N5"/>
  <c r="M5"/>
  <c r="L5"/>
  <c r="K5"/>
  <c r="J5"/>
  <c r="I5"/>
  <c r="D1161"/>
  <c r="C1161"/>
  <c r="B1161"/>
  <c r="D1160"/>
  <c r="C1160"/>
  <c r="B1160"/>
  <c r="D1159"/>
  <c r="C1159"/>
  <c r="B1159"/>
  <c r="D1158"/>
  <c r="C1158"/>
  <c r="B1158"/>
  <c r="D1157"/>
  <c r="C1157"/>
  <c r="B1157"/>
  <c r="D1156"/>
  <c r="C1156"/>
  <c r="B1156"/>
  <c r="D1155"/>
  <c r="C1155"/>
  <c r="B1155"/>
  <c r="D1154"/>
  <c r="C1154"/>
  <c r="B1154"/>
  <c r="D1153"/>
  <c r="C1153"/>
  <c r="B1153"/>
  <c r="D1152"/>
  <c r="C1152"/>
  <c r="B1152"/>
  <c r="D1151"/>
  <c r="C1151"/>
  <c r="B1151"/>
  <c r="D1150"/>
  <c r="C1150"/>
  <c r="B1150"/>
  <c r="D1149"/>
  <c r="C1149"/>
  <c r="B1149"/>
  <c r="D1148"/>
  <c r="C1148"/>
  <c r="B1148"/>
  <c r="D1147"/>
  <c r="C1147"/>
  <c r="B1147"/>
  <c r="D1146"/>
  <c r="C1146"/>
  <c r="B1146"/>
  <c r="D1145"/>
  <c r="C1145"/>
  <c r="B1145"/>
  <c r="D1144"/>
  <c r="C1144"/>
  <c r="B1144"/>
  <c r="D1143"/>
  <c r="C1143"/>
  <c r="B1143"/>
  <c r="D1142"/>
  <c r="C1142"/>
  <c r="B1142"/>
  <c r="D1141"/>
  <c r="C1141"/>
  <c r="B1141"/>
  <c r="D1140"/>
  <c r="C1140"/>
  <c r="B1140"/>
  <c r="D1139"/>
  <c r="C1139"/>
  <c r="B1139"/>
  <c r="D1138"/>
  <c r="C1138"/>
  <c r="B1138"/>
  <c r="D1137"/>
  <c r="C1137"/>
  <c r="B1137"/>
  <c r="D1136"/>
  <c r="C1136"/>
  <c r="B1136"/>
  <c r="D1135"/>
  <c r="C1135"/>
  <c r="B1135"/>
  <c r="D1134"/>
  <c r="C1134"/>
  <c r="B1134"/>
  <c r="D1133"/>
  <c r="C1133"/>
  <c r="B1133"/>
  <c r="D1132"/>
  <c r="C1132"/>
  <c r="B1132"/>
  <c r="D1131"/>
  <c r="C1131"/>
  <c r="B1131"/>
  <c r="D1130"/>
  <c r="C1130"/>
  <c r="B1130"/>
  <c r="D1129"/>
  <c r="C1129"/>
  <c r="B1129"/>
  <c r="D1128"/>
  <c r="C1128"/>
  <c r="B1128"/>
  <c r="D1127"/>
  <c r="C1127"/>
  <c r="B1127"/>
  <c r="D1126"/>
  <c r="C1126"/>
  <c r="B1126"/>
  <c r="D1125"/>
  <c r="C1125"/>
  <c r="B1125"/>
  <c r="D1124"/>
  <c r="C1124"/>
  <c r="B1124"/>
  <c r="D1123"/>
  <c r="C1123"/>
  <c r="B1123"/>
  <c r="D1122"/>
  <c r="C1122"/>
  <c r="B1122"/>
  <c r="D1121"/>
  <c r="C1121"/>
  <c r="B1121"/>
  <c r="D1120"/>
  <c r="C1120"/>
  <c r="B1120"/>
  <c r="D1119"/>
  <c r="C1119"/>
  <c r="B1119"/>
  <c r="D1118"/>
  <c r="C1118"/>
  <c r="B1118"/>
  <c r="D1117"/>
  <c r="C1117"/>
  <c r="B1117"/>
  <c r="D1116"/>
  <c r="C1116"/>
  <c r="B1116"/>
  <c r="D1115"/>
  <c r="C1115"/>
  <c r="B1115"/>
  <c r="D1114"/>
  <c r="C1114"/>
  <c r="B1114"/>
  <c r="D1113"/>
  <c r="C1113"/>
  <c r="B1113"/>
  <c r="D1112"/>
  <c r="C1112"/>
  <c r="B1112"/>
  <c r="D1111"/>
  <c r="C1111"/>
  <c r="B1111"/>
  <c r="D1110"/>
  <c r="C1110"/>
  <c r="B1110"/>
  <c r="D1109"/>
  <c r="C1109"/>
  <c r="B1109"/>
  <c r="D1108"/>
  <c r="C1108"/>
  <c r="B1108"/>
  <c r="D1107"/>
  <c r="C1107"/>
  <c r="B1107"/>
  <c r="D1106"/>
  <c r="C1106"/>
  <c r="B1106"/>
  <c r="D1105"/>
  <c r="C1105"/>
  <c r="B1105"/>
  <c r="D1104"/>
  <c r="C1104"/>
  <c r="B1104"/>
  <c r="D1103"/>
  <c r="C1103"/>
  <c r="B1103"/>
  <c r="D1102"/>
  <c r="C1102"/>
  <c r="B1102"/>
  <c r="D1101"/>
  <c r="C1101"/>
  <c r="B1101"/>
  <c r="D1100"/>
  <c r="C1100"/>
  <c r="B1100"/>
  <c r="D1099"/>
  <c r="C1099"/>
  <c r="B1099"/>
  <c r="D1098"/>
  <c r="C1098"/>
  <c r="B1098"/>
  <c r="D1097"/>
  <c r="C1097"/>
  <c r="B1097"/>
  <c r="D1096"/>
  <c r="C1096"/>
  <c r="B1096"/>
  <c r="D1095"/>
  <c r="C1095"/>
  <c r="B1095"/>
  <c r="D1094"/>
  <c r="C1094"/>
  <c r="B1094"/>
  <c r="D1093"/>
  <c r="C1093"/>
  <c r="B1093"/>
  <c r="D1092"/>
  <c r="C1092"/>
  <c r="B1092"/>
  <c r="D1091"/>
  <c r="C1091"/>
  <c r="B1091"/>
  <c r="D1090"/>
  <c r="C1090"/>
  <c r="B1090"/>
  <c r="D1089"/>
  <c r="C1089"/>
  <c r="B1089"/>
  <c r="D1088"/>
  <c r="C1088"/>
  <c r="B1088"/>
  <c r="D1087"/>
  <c r="C1087"/>
  <c r="B1087"/>
  <c r="D1086"/>
  <c r="C1086"/>
  <c r="B1086"/>
  <c r="D1085"/>
  <c r="C1085"/>
  <c r="B1085"/>
  <c r="D1084"/>
  <c r="C1084"/>
  <c r="B1084"/>
  <c r="D1083"/>
  <c r="C1083"/>
  <c r="B1083"/>
  <c r="D1082"/>
  <c r="C1082"/>
  <c r="B1082"/>
  <c r="D1081"/>
  <c r="C1081"/>
  <c r="B1081"/>
  <c r="D1080"/>
  <c r="C1080"/>
  <c r="B1080"/>
  <c r="D1079"/>
  <c r="C1079"/>
  <c r="B1079"/>
  <c r="D1078"/>
  <c r="C1078"/>
  <c r="B1078"/>
  <c r="D1077"/>
  <c r="C1077"/>
  <c r="B1077"/>
  <c r="D1076"/>
  <c r="C1076"/>
  <c r="B1076"/>
  <c r="D1075"/>
  <c r="C1075"/>
  <c r="B1075"/>
  <c r="D1074"/>
  <c r="C1074"/>
  <c r="B1074"/>
  <c r="D1073"/>
  <c r="C1073"/>
  <c r="B1073"/>
  <c r="D1072"/>
  <c r="C1072"/>
  <c r="B1072"/>
  <c r="D1071"/>
  <c r="C1071"/>
  <c r="B1071"/>
  <c r="D1070"/>
  <c r="C1070"/>
  <c r="B1070"/>
  <c r="D1069"/>
  <c r="C1069"/>
  <c r="B1069"/>
  <c r="D1068"/>
  <c r="C1068"/>
  <c r="B1068"/>
  <c r="D1067"/>
  <c r="C1067"/>
  <c r="B1067"/>
  <c r="D1066"/>
  <c r="C1066"/>
  <c r="B1066"/>
  <c r="D1065"/>
  <c r="C1065"/>
  <c r="B1065"/>
  <c r="D1064"/>
  <c r="C1064"/>
  <c r="B1064"/>
  <c r="D1063"/>
  <c r="C1063"/>
  <c r="B1063"/>
  <c r="D1062"/>
  <c r="C1062"/>
  <c r="B1062"/>
  <c r="D1061"/>
  <c r="C1061"/>
  <c r="B1061"/>
  <c r="D1060"/>
  <c r="C1060"/>
  <c r="B1060"/>
  <c r="D1059"/>
  <c r="C1059"/>
  <c r="B1059"/>
  <c r="D1058"/>
  <c r="C1058"/>
  <c r="B1058"/>
  <c r="D1057"/>
  <c r="C1057"/>
  <c r="B1057"/>
  <c r="D1056"/>
  <c r="C1056"/>
  <c r="B1056"/>
  <c r="D1055"/>
  <c r="C1055"/>
  <c r="B1055"/>
  <c r="D1054"/>
  <c r="C1054"/>
  <c r="B1054"/>
  <c r="D1053"/>
  <c r="C1053"/>
  <c r="B1053"/>
  <c r="D1052"/>
  <c r="C1052"/>
  <c r="B1052"/>
  <c r="D1051"/>
  <c r="C1051"/>
  <c r="B1051"/>
  <c r="D1050"/>
  <c r="C1050"/>
  <c r="B1050"/>
  <c r="D1049"/>
  <c r="C1049"/>
  <c r="B1049"/>
  <c r="D1048"/>
  <c r="C1048"/>
  <c r="B1048"/>
  <c r="D1047"/>
  <c r="C1047"/>
  <c r="B1047"/>
  <c r="D1046"/>
  <c r="C1046"/>
  <c r="B1046"/>
  <c r="D1045"/>
  <c r="C1045"/>
  <c r="B1045"/>
  <c r="D1044"/>
  <c r="C1044"/>
  <c r="B1044"/>
  <c r="D1043"/>
  <c r="C1043"/>
  <c r="B1043"/>
  <c r="D1042"/>
  <c r="C1042"/>
  <c r="B1042"/>
  <c r="D1041"/>
  <c r="C1041"/>
  <c r="B1041"/>
  <c r="D1040"/>
  <c r="C1040"/>
  <c r="B1040"/>
  <c r="D1039"/>
  <c r="C1039"/>
  <c r="B1039"/>
  <c r="D1038"/>
  <c r="C1038"/>
  <c r="B1038"/>
  <c r="D1037"/>
  <c r="C1037"/>
  <c r="B1037"/>
  <c r="D1036"/>
  <c r="C1036"/>
  <c r="B1036"/>
  <c r="D1035"/>
  <c r="C1035"/>
  <c r="B1035"/>
  <c r="D1034"/>
  <c r="C1034"/>
  <c r="B1034"/>
  <c r="D1033"/>
  <c r="C1033"/>
  <c r="B1033"/>
  <c r="D1032"/>
  <c r="C1032"/>
  <c r="B1032"/>
  <c r="D1031"/>
  <c r="C1031"/>
  <c r="B1031"/>
  <c r="D1030"/>
  <c r="C1030"/>
  <c r="B1030"/>
  <c r="D1029"/>
  <c r="C1029"/>
  <c r="B1029"/>
  <c r="D1028"/>
  <c r="C1028"/>
  <c r="B1028"/>
  <c r="D1027"/>
  <c r="C1027"/>
  <c r="B1027"/>
  <c r="D1026"/>
  <c r="C1026"/>
  <c r="B1026"/>
  <c r="D1025"/>
  <c r="C1025"/>
  <c r="B1025"/>
  <c r="D1024"/>
  <c r="C1024"/>
  <c r="B1024"/>
  <c r="D1023"/>
  <c r="C1023"/>
  <c r="B1023"/>
  <c r="D1022"/>
  <c r="C1022"/>
  <c r="B1022"/>
  <c r="D1021"/>
  <c r="C1021"/>
  <c r="B1021"/>
  <c r="D1020"/>
  <c r="C1020"/>
  <c r="B1020"/>
  <c r="D1019"/>
  <c r="C1019"/>
  <c r="B1019"/>
  <c r="D1018"/>
  <c r="C1018"/>
  <c r="B1018"/>
  <c r="D1017"/>
  <c r="C1017"/>
  <c r="B1017"/>
  <c r="D1016"/>
  <c r="C1016"/>
  <c r="B1016"/>
  <c r="D1015"/>
  <c r="C1015"/>
  <c r="B1015"/>
  <c r="D1014"/>
  <c r="C1014"/>
  <c r="B1014"/>
  <c r="D1013"/>
  <c r="C1013"/>
  <c r="B1013"/>
  <c r="D1012"/>
  <c r="C1012"/>
  <c r="B1012"/>
  <c r="D1011"/>
  <c r="C1011"/>
  <c r="B1011"/>
  <c r="D1010"/>
  <c r="C1010"/>
  <c r="B1010"/>
  <c r="D1009"/>
  <c r="C1009"/>
  <c r="B1009"/>
  <c r="D1008"/>
  <c r="C1008"/>
  <c r="B1008"/>
  <c r="D1007"/>
  <c r="C1007"/>
  <c r="B1007"/>
  <c r="D1006"/>
  <c r="C1006"/>
  <c r="B1006"/>
  <c r="D1005"/>
  <c r="C1005"/>
  <c r="B1005"/>
  <c r="D1004"/>
  <c r="C1004"/>
  <c r="B1004"/>
  <c r="D1003"/>
  <c r="C1003"/>
  <c r="B1003"/>
  <c r="D1002"/>
  <c r="C1002"/>
  <c r="B1002"/>
  <c r="D1001"/>
  <c r="C1001"/>
  <c r="B1001"/>
  <c r="D1000"/>
  <c r="C1000"/>
  <c r="B1000"/>
  <c r="D999"/>
  <c r="C999"/>
  <c r="B999"/>
  <c r="D998"/>
  <c r="C998"/>
  <c r="B998"/>
  <c r="D997"/>
  <c r="C997"/>
  <c r="B997"/>
  <c r="D996"/>
  <c r="C996"/>
  <c r="B996"/>
  <c r="D995"/>
  <c r="C995"/>
  <c r="B995"/>
  <c r="D994"/>
  <c r="C994"/>
  <c r="B994"/>
  <c r="D993"/>
  <c r="C993"/>
  <c r="B993"/>
  <c r="D992"/>
  <c r="C992"/>
  <c r="B992"/>
  <c r="D991"/>
  <c r="C991"/>
  <c r="B991"/>
  <c r="D990"/>
  <c r="C990"/>
  <c r="B990"/>
  <c r="D989"/>
  <c r="C989"/>
  <c r="B989"/>
  <c r="D988"/>
  <c r="C988"/>
  <c r="B988"/>
  <c r="D987"/>
  <c r="C987"/>
  <c r="B987"/>
  <c r="D986"/>
  <c r="C986"/>
  <c r="B986"/>
  <c r="D985"/>
  <c r="C985"/>
  <c r="B985"/>
  <c r="D984"/>
  <c r="C984"/>
  <c r="B984"/>
  <c r="D983"/>
  <c r="C983"/>
  <c r="B983"/>
  <c r="D982"/>
  <c r="C982"/>
  <c r="B982"/>
  <c r="D981"/>
  <c r="C981"/>
  <c r="B981"/>
  <c r="D980"/>
  <c r="C980"/>
  <c r="B980"/>
  <c r="D979"/>
  <c r="C979"/>
  <c r="B979"/>
  <c r="D978"/>
  <c r="C978"/>
  <c r="B978"/>
  <c r="D977"/>
  <c r="C977"/>
  <c r="B977"/>
  <c r="D976"/>
  <c r="C976"/>
  <c r="B976"/>
  <c r="D975"/>
  <c r="C975"/>
  <c r="B975"/>
  <c r="D974"/>
  <c r="C974"/>
  <c r="B974"/>
  <c r="D973"/>
  <c r="C973"/>
  <c r="B973"/>
  <c r="D972"/>
  <c r="C972"/>
  <c r="B972"/>
  <c r="D971"/>
  <c r="C971"/>
  <c r="B971"/>
  <c r="D970"/>
  <c r="C970"/>
  <c r="B970"/>
  <c r="D969"/>
  <c r="C969"/>
  <c r="B969"/>
  <c r="D968"/>
  <c r="C968"/>
  <c r="B968"/>
  <c r="D967"/>
  <c r="C967"/>
  <c r="B967"/>
  <c r="D966"/>
  <c r="C966"/>
  <c r="B966"/>
  <c r="D965"/>
  <c r="C965"/>
  <c r="B965"/>
  <c r="D964"/>
  <c r="C964"/>
  <c r="B964"/>
  <c r="D963"/>
  <c r="C963"/>
  <c r="B963"/>
  <c r="D962"/>
  <c r="C962"/>
  <c r="B962"/>
  <c r="D961"/>
  <c r="C961"/>
  <c r="B961"/>
  <c r="D960"/>
  <c r="C960"/>
  <c r="B960"/>
  <c r="D959"/>
  <c r="C959"/>
  <c r="B959"/>
  <c r="D958"/>
  <c r="C958"/>
  <c r="B958"/>
  <c r="D957"/>
  <c r="C957"/>
  <c r="B957"/>
  <c r="D956"/>
  <c r="C956"/>
  <c r="B956"/>
  <c r="D955"/>
  <c r="C955"/>
  <c r="B955"/>
  <c r="D954"/>
  <c r="C954"/>
  <c r="B954"/>
  <c r="D953"/>
  <c r="C953"/>
  <c r="B953"/>
  <c r="D952"/>
  <c r="C952"/>
  <c r="B952"/>
  <c r="D951"/>
  <c r="C951"/>
  <c r="B951"/>
  <c r="D950"/>
  <c r="C950"/>
  <c r="B950"/>
  <c r="D949"/>
  <c r="C949"/>
  <c r="B949"/>
  <c r="D948"/>
  <c r="C948"/>
  <c r="B948"/>
  <c r="D947"/>
  <c r="C947"/>
  <c r="B947"/>
  <c r="D946"/>
  <c r="C946"/>
  <c r="B946"/>
  <c r="D945"/>
  <c r="C945"/>
  <c r="B945"/>
  <c r="D944"/>
  <c r="C944"/>
  <c r="B944"/>
  <c r="D943"/>
  <c r="C943"/>
  <c r="B943"/>
  <c r="D942"/>
  <c r="C942"/>
  <c r="B942"/>
  <c r="D941"/>
  <c r="C941"/>
  <c r="B941"/>
  <c r="D940"/>
  <c r="C940"/>
  <c r="B940"/>
  <c r="D939"/>
  <c r="C939"/>
  <c r="B939"/>
  <c r="D938"/>
  <c r="C938"/>
  <c r="B938"/>
  <c r="D937"/>
  <c r="C937"/>
  <c r="B937"/>
  <c r="D936"/>
  <c r="C936"/>
  <c r="B936"/>
  <c r="D935"/>
  <c r="C935"/>
  <c r="B935"/>
  <c r="D934"/>
  <c r="C934"/>
  <c r="B934"/>
  <c r="D933"/>
  <c r="C933"/>
  <c r="B933"/>
  <c r="D932"/>
  <c r="C932"/>
  <c r="B932"/>
  <c r="D931"/>
  <c r="C931"/>
  <c r="B931"/>
  <c r="D930"/>
  <c r="C930"/>
  <c r="B930"/>
  <c r="D929"/>
  <c r="C929"/>
  <c r="B929"/>
  <c r="D928"/>
  <c r="C928"/>
  <c r="B928"/>
  <c r="D927"/>
  <c r="C927"/>
  <c r="B927"/>
  <c r="D926"/>
  <c r="C926"/>
  <c r="B926"/>
  <c r="D925"/>
  <c r="C925"/>
  <c r="B925"/>
  <c r="D924"/>
  <c r="C924"/>
  <c r="B924"/>
  <c r="D923"/>
  <c r="C923"/>
  <c r="B923"/>
  <c r="D922"/>
  <c r="C922"/>
  <c r="B922"/>
  <c r="D921"/>
  <c r="C921"/>
  <c r="B921"/>
  <c r="D920"/>
  <c r="C920"/>
  <c r="B920"/>
  <c r="D919"/>
  <c r="C919"/>
  <c r="B919"/>
  <c r="D918"/>
  <c r="C918"/>
  <c r="B918"/>
  <c r="D917"/>
  <c r="C917"/>
  <c r="B917"/>
  <c r="D916"/>
  <c r="C916"/>
  <c r="B916"/>
  <c r="D915"/>
  <c r="C915"/>
  <c r="B915"/>
  <c r="D914"/>
  <c r="C914"/>
  <c r="B914"/>
  <c r="D913"/>
  <c r="C913"/>
  <c r="B913"/>
  <c r="D912"/>
  <c r="C912"/>
  <c r="B912"/>
  <c r="D911"/>
  <c r="C911"/>
  <c r="B911"/>
  <c r="D910"/>
  <c r="C910"/>
  <c r="B910"/>
  <c r="D909"/>
  <c r="C909"/>
  <c r="B909"/>
  <c r="D908"/>
  <c r="C908"/>
  <c r="B908"/>
  <c r="D907"/>
  <c r="C907"/>
  <c r="B907"/>
  <c r="D906"/>
  <c r="C906"/>
  <c r="B906"/>
  <c r="D905"/>
  <c r="C905"/>
  <c r="B905"/>
  <c r="D904"/>
  <c r="C904"/>
  <c r="B904"/>
  <c r="D903"/>
  <c r="C903"/>
  <c r="B903"/>
  <c r="D902"/>
  <c r="C902"/>
  <c r="B902"/>
  <c r="D901"/>
  <c r="C901"/>
  <c r="B901"/>
  <c r="D900"/>
  <c r="C900"/>
  <c r="B900"/>
  <c r="D899"/>
  <c r="C899"/>
  <c r="B899"/>
  <c r="D898"/>
  <c r="C898"/>
  <c r="B898"/>
  <c r="D897"/>
  <c r="C897"/>
  <c r="B897"/>
  <c r="D896"/>
  <c r="C896"/>
  <c r="B896"/>
  <c r="D895"/>
  <c r="C895"/>
  <c r="B895"/>
  <c r="D894"/>
  <c r="C894"/>
  <c r="B894"/>
  <c r="D893"/>
  <c r="C893"/>
  <c r="B893"/>
  <c r="D892"/>
  <c r="C892"/>
  <c r="B892"/>
  <c r="D891"/>
  <c r="C891"/>
  <c r="B891"/>
  <c r="D890"/>
  <c r="C890"/>
  <c r="B890"/>
  <c r="D889"/>
  <c r="C889"/>
  <c r="B889"/>
  <c r="D888"/>
  <c r="C888"/>
  <c r="B888"/>
  <c r="D887"/>
  <c r="C887"/>
  <c r="B887"/>
  <c r="D886"/>
  <c r="C886"/>
  <c r="B886"/>
  <c r="D885"/>
  <c r="C885"/>
  <c r="B885"/>
  <c r="D884"/>
  <c r="C884"/>
  <c r="B884"/>
  <c r="D883"/>
  <c r="C883"/>
  <c r="B883"/>
  <c r="D882"/>
  <c r="C882"/>
  <c r="B882"/>
  <c r="D881"/>
  <c r="C881"/>
  <c r="B881"/>
  <c r="D880"/>
  <c r="C880"/>
  <c r="B880"/>
  <c r="D879"/>
  <c r="C879"/>
  <c r="B879"/>
  <c r="D878"/>
  <c r="C878"/>
  <c r="B878"/>
  <c r="D877"/>
  <c r="C877"/>
  <c r="B877"/>
  <c r="D876"/>
  <c r="C876"/>
  <c r="B876"/>
  <c r="D875"/>
  <c r="C875"/>
  <c r="B875"/>
  <c r="D874"/>
  <c r="C874"/>
  <c r="B874"/>
  <c r="D873"/>
  <c r="C873"/>
  <c r="B873"/>
  <c r="D872"/>
  <c r="C872"/>
  <c r="B872"/>
  <c r="D871"/>
  <c r="C871"/>
  <c r="B871"/>
  <c r="D870"/>
  <c r="C870"/>
  <c r="B870"/>
  <c r="D869"/>
  <c r="C869"/>
  <c r="B869"/>
  <c r="D868"/>
  <c r="C868"/>
  <c r="B868"/>
  <c r="D867"/>
  <c r="C867"/>
  <c r="B867"/>
  <c r="D866"/>
  <c r="C866"/>
  <c r="B866"/>
  <c r="D865"/>
  <c r="C865"/>
  <c r="B865"/>
  <c r="D864"/>
  <c r="C864"/>
  <c r="B864"/>
  <c r="D863"/>
  <c r="C863"/>
  <c r="B863"/>
  <c r="D862"/>
  <c r="C862"/>
  <c r="B862"/>
  <c r="D861"/>
  <c r="C861"/>
  <c r="B861"/>
  <c r="D860"/>
  <c r="C860"/>
  <c r="B860"/>
  <c r="D859"/>
  <c r="C859"/>
  <c r="B859"/>
  <c r="D858"/>
  <c r="C858"/>
  <c r="B858"/>
  <c r="D857"/>
  <c r="C857"/>
  <c r="B857"/>
  <c r="D856"/>
  <c r="C856"/>
  <c r="B856"/>
  <c r="D855"/>
  <c r="C855"/>
  <c r="B855"/>
  <c r="D854"/>
  <c r="C854"/>
  <c r="B854"/>
  <c r="D853"/>
  <c r="C853"/>
  <c r="B853"/>
  <c r="D852"/>
  <c r="C852"/>
  <c r="B852"/>
  <c r="D851"/>
  <c r="C851"/>
  <c r="B851"/>
  <c r="D850"/>
  <c r="C850"/>
  <c r="B850"/>
  <c r="D849"/>
  <c r="C849"/>
  <c r="B849"/>
  <c r="D848"/>
  <c r="C848"/>
  <c r="B848"/>
  <c r="D847"/>
  <c r="C847"/>
  <c r="B847"/>
  <c r="D846"/>
  <c r="C846"/>
  <c r="B846"/>
  <c r="D845"/>
  <c r="C845"/>
  <c r="B845"/>
  <c r="D844"/>
  <c r="C844"/>
  <c r="B844"/>
  <c r="D843"/>
  <c r="C843"/>
  <c r="B843"/>
  <c r="D842"/>
  <c r="C842"/>
  <c r="B842"/>
  <c r="D841"/>
  <c r="C841"/>
  <c r="B841"/>
  <c r="D840"/>
  <c r="C840"/>
  <c r="B840"/>
  <c r="D839"/>
  <c r="C839"/>
  <c r="B839"/>
  <c r="D838"/>
  <c r="C838"/>
  <c r="B838"/>
  <c r="D837"/>
  <c r="C837"/>
  <c r="B837"/>
  <c r="D836"/>
  <c r="C836"/>
  <c r="B836"/>
  <c r="D835"/>
  <c r="C835"/>
  <c r="B835"/>
  <c r="D834"/>
  <c r="C834"/>
  <c r="B834"/>
  <c r="D833"/>
  <c r="C833"/>
  <c r="B833"/>
  <c r="D832"/>
  <c r="C832"/>
  <c r="B832"/>
  <c r="D831"/>
  <c r="C831"/>
  <c r="B831"/>
  <c r="D830"/>
  <c r="C830"/>
  <c r="B830"/>
  <c r="D829"/>
  <c r="C829"/>
  <c r="B829"/>
  <c r="D828"/>
  <c r="C828"/>
  <c r="B828"/>
  <c r="D827"/>
  <c r="C827"/>
  <c r="B827"/>
  <c r="D826"/>
  <c r="C826"/>
  <c r="B826"/>
  <c r="D825"/>
  <c r="C825"/>
  <c r="B825"/>
  <c r="D824"/>
  <c r="C824"/>
  <c r="B824"/>
  <c r="D823"/>
  <c r="C823"/>
  <c r="B823"/>
  <c r="D822"/>
  <c r="C822"/>
  <c r="B822"/>
  <c r="D821"/>
  <c r="C821"/>
  <c r="B821"/>
  <c r="D820"/>
  <c r="C820"/>
  <c r="B820"/>
  <c r="D819"/>
  <c r="C819"/>
  <c r="B819"/>
  <c r="D818"/>
  <c r="C818"/>
  <c r="B818"/>
  <c r="D817"/>
  <c r="C817"/>
  <c r="B817"/>
  <c r="D816"/>
  <c r="C816"/>
  <c r="B816"/>
  <c r="D815"/>
  <c r="C815"/>
  <c r="B815"/>
  <c r="D814"/>
  <c r="C814"/>
  <c r="B814"/>
  <c r="D813"/>
  <c r="C813"/>
  <c r="B813"/>
  <c r="D812"/>
  <c r="C812"/>
  <c r="B812"/>
  <c r="D811"/>
  <c r="C811"/>
  <c r="B811"/>
  <c r="D810"/>
  <c r="C810"/>
  <c r="B810"/>
  <c r="D809"/>
  <c r="C809"/>
  <c r="B809"/>
  <c r="D808"/>
  <c r="C808"/>
  <c r="B808"/>
  <c r="D807"/>
  <c r="C807"/>
  <c r="B807"/>
  <c r="D806"/>
  <c r="C806"/>
  <c r="B806"/>
  <c r="D805"/>
  <c r="C805"/>
  <c r="B805"/>
  <c r="D804"/>
  <c r="C804"/>
  <c r="B804"/>
  <c r="D803"/>
  <c r="C803"/>
  <c r="B803"/>
  <c r="D802"/>
  <c r="C802"/>
  <c r="B802"/>
  <c r="D801"/>
  <c r="C801"/>
  <c r="B801"/>
  <c r="D800"/>
  <c r="C800"/>
  <c r="B800"/>
  <c r="D799"/>
  <c r="C799"/>
  <c r="B799"/>
  <c r="D798"/>
  <c r="C798"/>
  <c r="B798"/>
  <c r="D797"/>
  <c r="C797"/>
  <c r="B797"/>
  <c r="D796"/>
  <c r="C796"/>
  <c r="B796"/>
  <c r="D795"/>
  <c r="C795"/>
  <c r="B795"/>
  <c r="D794"/>
  <c r="C794"/>
  <c r="B794"/>
  <c r="D793"/>
  <c r="C793"/>
  <c r="B793"/>
  <c r="D792"/>
  <c r="C792"/>
  <c r="B792"/>
  <c r="D791"/>
  <c r="C791"/>
  <c r="B791"/>
  <c r="D790"/>
  <c r="C790"/>
  <c r="B790"/>
  <c r="D789"/>
  <c r="C789"/>
  <c r="B789"/>
  <c r="D788"/>
  <c r="C788"/>
  <c r="B788"/>
  <c r="D787"/>
  <c r="C787"/>
  <c r="B787"/>
  <c r="D786"/>
  <c r="C786"/>
  <c r="B786"/>
  <c r="D785"/>
  <c r="C785"/>
  <c r="B785"/>
  <c r="D784"/>
  <c r="C784"/>
  <c r="B784"/>
  <c r="D783"/>
  <c r="C783"/>
  <c r="B783"/>
  <c r="D782"/>
  <c r="C782"/>
  <c r="B782"/>
  <c r="D781"/>
  <c r="C781"/>
  <c r="B781"/>
  <c r="D780"/>
  <c r="C780"/>
  <c r="B780"/>
  <c r="D779"/>
  <c r="C779"/>
  <c r="B779"/>
  <c r="D778"/>
  <c r="C778"/>
  <c r="B778"/>
  <c r="D777"/>
  <c r="C777"/>
  <c r="B777"/>
  <c r="D776"/>
  <c r="C776"/>
  <c r="B776"/>
  <c r="D775"/>
  <c r="C775"/>
  <c r="B775"/>
  <c r="D774"/>
  <c r="C774"/>
  <c r="B774"/>
  <c r="D773"/>
  <c r="C773"/>
  <c r="B773"/>
  <c r="D772"/>
  <c r="C772"/>
  <c r="B772"/>
  <c r="D771"/>
  <c r="C771"/>
  <c r="B771"/>
  <c r="D770"/>
  <c r="C770"/>
  <c r="B770"/>
  <c r="D769"/>
  <c r="C769"/>
  <c r="B769"/>
  <c r="D768"/>
  <c r="C768"/>
  <c r="B768"/>
  <c r="D767"/>
  <c r="C767"/>
  <c r="B767"/>
  <c r="D766"/>
  <c r="C766"/>
  <c r="B766"/>
  <c r="D765"/>
  <c r="C765"/>
  <c r="B765"/>
  <c r="D764"/>
  <c r="C764"/>
  <c r="B764"/>
  <c r="D763"/>
  <c r="C763"/>
  <c r="B763"/>
  <c r="D762"/>
  <c r="C762"/>
  <c r="B762"/>
  <c r="D761"/>
  <c r="C761"/>
  <c r="B761"/>
  <c r="D760"/>
  <c r="C760"/>
  <c r="B760"/>
  <c r="D759"/>
  <c r="C759"/>
  <c r="B759"/>
  <c r="D758"/>
  <c r="C758"/>
  <c r="B758"/>
  <c r="D757"/>
  <c r="C757"/>
  <c r="B757"/>
  <c r="D756"/>
  <c r="C756"/>
  <c r="B756"/>
  <c r="D755"/>
  <c r="C755"/>
  <c r="B755"/>
  <c r="D754"/>
  <c r="C754"/>
  <c r="B754"/>
  <c r="D753"/>
  <c r="C753"/>
  <c r="B753"/>
  <c r="D752"/>
  <c r="C752"/>
  <c r="B752"/>
  <c r="D751"/>
  <c r="C751"/>
  <c r="B751"/>
  <c r="D750"/>
  <c r="C750"/>
  <c r="B750"/>
  <c r="D749"/>
  <c r="C749"/>
  <c r="B749"/>
  <c r="D748"/>
  <c r="C748"/>
  <c r="B748"/>
  <c r="D747"/>
  <c r="C747"/>
  <c r="B747"/>
  <c r="D746"/>
  <c r="C746"/>
  <c r="B746"/>
  <c r="D745"/>
  <c r="C745"/>
  <c r="B745"/>
  <c r="D744"/>
  <c r="C744"/>
  <c r="B744"/>
  <c r="D743"/>
  <c r="C743"/>
  <c r="B743"/>
  <c r="D742"/>
  <c r="C742"/>
  <c r="B742"/>
  <c r="D741"/>
  <c r="C741"/>
  <c r="B741"/>
  <c r="D740"/>
  <c r="C740"/>
  <c r="B740"/>
  <c r="D739"/>
  <c r="C739"/>
  <c r="B739"/>
  <c r="D738"/>
  <c r="C738"/>
  <c r="B738"/>
  <c r="D737"/>
  <c r="C737"/>
  <c r="B737"/>
  <c r="D736"/>
  <c r="C736"/>
  <c r="B736"/>
  <c r="D735"/>
  <c r="C735"/>
  <c r="B735"/>
  <c r="D734"/>
  <c r="C734"/>
  <c r="B734"/>
  <c r="D733"/>
  <c r="C733"/>
  <c r="B733"/>
  <c r="D732"/>
  <c r="C732"/>
  <c r="B732"/>
  <c r="D731"/>
  <c r="C731"/>
  <c r="B731"/>
  <c r="D730"/>
  <c r="C730"/>
  <c r="B730"/>
  <c r="D729"/>
  <c r="C729"/>
  <c r="B729"/>
  <c r="D728"/>
  <c r="C728"/>
  <c r="B728"/>
  <c r="D727"/>
  <c r="C727"/>
  <c r="B727"/>
  <c r="D726"/>
  <c r="C726"/>
  <c r="B726"/>
  <c r="D725"/>
  <c r="C725"/>
  <c r="B725"/>
  <c r="D724"/>
  <c r="C724"/>
  <c r="B724"/>
  <c r="D723"/>
  <c r="C723"/>
  <c r="B723"/>
  <c r="D722"/>
  <c r="C722"/>
  <c r="B722"/>
  <c r="D721"/>
  <c r="C721"/>
  <c r="B721"/>
  <c r="D720"/>
  <c r="C720"/>
  <c r="B720"/>
  <c r="D719"/>
  <c r="C719"/>
  <c r="B719"/>
  <c r="D718"/>
  <c r="C718"/>
  <c r="B718"/>
  <c r="D717"/>
  <c r="C717"/>
  <c r="B717"/>
  <c r="D716"/>
  <c r="C716"/>
  <c r="B716"/>
  <c r="D715"/>
  <c r="C715"/>
  <c r="B715"/>
  <c r="D714"/>
  <c r="C714"/>
  <c r="B714"/>
  <c r="D713"/>
  <c r="C713"/>
  <c r="B713"/>
  <c r="D712"/>
  <c r="C712"/>
  <c r="B712"/>
  <c r="D711"/>
  <c r="C711"/>
  <c r="B711"/>
  <c r="D710"/>
  <c r="C710"/>
  <c r="B710"/>
  <c r="D709"/>
  <c r="C709"/>
  <c r="B709"/>
  <c r="D708"/>
  <c r="C708"/>
  <c r="B708"/>
  <c r="D707"/>
  <c r="C707"/>
  <c r="B707"/>
  <c r="D706"/>
  <c r="C706"/>
  <c r="B706"/>
  <c r="D705"/>
  <c r="C705"/>
  <c r="B705"/>
  <c r="D704"/>
  <c r="C704"/>
  <c r="B704"/>
  <c r="D703"/>
  <c r="C703"/>
  <c r="B703"/>
  <c r="D702"/>
  <c r="C702"/>
  <c r="B702"/>
  <c r="D701"/>
  <c r="C701"/>
  <c r="B701"/>
  <c r="D700"/>
  <c r="C700"/>
  <c r="B700"/>
  <c r="D699"/>
  <c r="C699"/>
  <c r="B699"/>
  <c r="D698"/>
  <c r="C698"/>
  <c r="B698"/>
  <c r="D697"/>
  <c r="C697"/>
  <c r="B697"/>
  <c r="D696"/>
  <c r="C696"/>
  <c r="B696"/>
  <c r="D695"/>
  <c r="C695"/>
  <c r="B695"/>
  <c r="D694"/>
  <c r="C694"/>
  <c r="B694"/>
  <c r="D693"/>
  <c r="C693"/>
  <c r="B693"/>
  <c r="D692"/>
  <c r="C692"/>
  <c r="B692"/>
  <c r="D691"/>
  <c r="C691"/>
  <c r="B691"/>
  <c r="D690"/>
  <c r="C690"/>
  <c r="B690"/>
  <c r="D689"/>
  <c r="C689"/>
  <c r="B689"/>
  <c r="D688"/>
  <c r="C688"/>
  <c r="B688"/>
  <c r="D687"/>
  <c r="C687"/>
  <c r="B687"/>
  <c r="D686"/>
  <c r="C686"/>
  <c r="B686"/>
  <c r="D685"/>
  <c r="C685"/>
  <c r="B685"/>
  <c r="D684"/>
  <c r="C684"/>
  <c r="B684"/>
  <c r="D683"/>
  <c r="C683"/>
  <c r="B683"/>
  <c r="D682"/>
  <c r="C682"/>
  <c r="B682"/>
  <c r="D681"/>
  <c r="C681"/>
  <c r="B681"/>
  <c r="D680"/>
  <c r="C680"/>
  <c r="B680"/>
  <c r="D679"/>
  <c r="C679"/>
  <c r="B679"/>
  <c r="D678"/>
  <c r="C678"/>
  <c r="B678"/>
  <c r="D677"/>
  <c r="C677"/>
  <c r="B677"/>
  <c r="D676"/>
  <c r="C676"/>
  <c r="B676"/>
  <c r="D675"/>
  <c r="C675"/>
  <c r="B675"/>
  <c r="D674"/>
  <c r="C674"/>
  <c r="B674"/>
  <c r="D673"/>
  <c r="C673"/>
  <c r="B673"/>
  <c r="D672"/>
  <c r="C672"/>
  <c r="B672"/>
  <c r="D671"/>
  <c r="C671"/>
  <c r="B671"/>
  <c r="D670"/>
  <c r="C670"/>
  <c r="B670"/>
  <c r="D669"/>
  <c r="C669"/>
  <c r="B669"/>
  <c r="D668"/>
  <c r="C668"/>
  <c r="B668"/>
  <c r="D667"/>
  <c r="C667"/>
  <c r="B667"/>
  <c r="D666"/>
  <c r="C666"/>
  <c r="B666"/>
  <c r="D665"/>
  <c r="C665"/>
  <c r="B665"/>
  <c r="D664"/>
  <c r="C664"/>
  <c r="B664"/>
  <c r="D663"/>
  <c r="C663"/>
  <c r="B663"/>
  <c r="D662"/>
  <c r="C662"/>
  <c r="B662"/>
  <c r="D661"/>
  <c r="C661"/>
  <c r="B661"/>
  <c r="D660"/>
  <c r="C660"/>
  <c r="B660"/>
  <c r="D659"/>
  <c r="C659"/>
  <c r="B659"/>
  <c r="D658"/>
  <c r="C658"/>
  <c r="B658"/>
  <c r="D657"/>
  <c r="C657"/>
  <c r="B657"/>
  <c r="D656"/>
  <c r="C656"/>
  <c r="B656"/>
  <c r="D655"/>
  <c r="C655"/>
  <c r="B655"/>
  <c r="D654"/>
  <c r="C654"/>
  <c r="B654"/>
  <c r="D653"/>
  <c r="C653"/>
  <c r="B653"/>
  <c r="D652"/>
  <c r="C652"/>
  <c r="B652"/>
  <c r="D651"/>
  <c r="C651"/>
  <c r="B651"/>
  <c r="D650"/>
  <c r="C650"/>
  <c r="B650"/>
  <c r="D649"/>
  <c r="C649"/>
  <c r="B649"/>
  <c r="D648"/>
  <c r="C648"/>
  <c r="B648"/>
  <c r="D647"/>
  <c r="C647"/>
  <c r="B647"/>
  <c r="D646"/>
  <c r="C646"/>
  <c r="B646"/>
  <c r="D645"/>
  <c r="C645"/>
  <c r="B645"/>
  <c r="D644"/>
  <c r="C644"/>
  <c r="B644"/>
  <c r="D643"/>
  <c r="C643"/>
  <c r="B643"/>
  <c r="D642"/>
  <c r="C642"/>
  <c r="B642"/>
  <c r="D641"/>
  <c r="C641"/>
  <c r="B641"/>
  <c r="D640"/>
  <c r="C640"/>
  <c r="B640"/>
  <c r="D639"/>
  <c r="C639"/>
  <c r="B639"/>
  <c r="D638"/>
  <c r="C638"/>
  <c r="B638"/>
  <c r="D637"/>
  <c r="C637"/>
  <c r="B637"/>
  <c r="D636"/>
  <c r="C636"/>
  <c r="B636"/>
  <c r="D635"/>
  <c r="C635"/>
  <c r="B635"/>
  <c r="D634"/>
  <c r="C634"/>
  <c r="B634"/>
  <c r="D633"/>
  <c r="C633"/>
  <c r="B633"/>
  <c r="D632"/>
  <c r="C632"/>
  <c r="B632"/>
  <c r="D631"/>
  <c r="C631"/>
  <c r="B631"/>
  <c r="D630"/>
  <c r="C630"/>
  <c r="B630"/>
  <c r="D629"/>
  <c r="C629"/>
  <c r="B629"/>
  <c r="D628"/>
  <c r="C628"/>
  <c r="B628"/>
  <c r="D627"/>
  <c r="C627"/>
  <c r="B627"/>
  <c r="D626"/>
  <c r="C626"/>
  <c r="B626"/>
  <c r="D625"/>
  <c r="C625"/>
  <c r="B625"/>
  <c r="D624"/>
  <c r="C624"/>
  <c r="B624"/>
  <c r="D623"/>
  <c r="C623"/>
  <c r="B623"/>
  <c r="D622"/>
  <c r="C622"/>
  <c r="B622"/>
  <c r="D621"/>
  <c r="C621"/>
  <c r="B621"/>
  <c r="D620"/>
  <c r="C620"/>
  <c r="B620"/>
  <c r="D619"/>
  <c r="C619"/>
  <c r="B619"/>
  <c r="D618"/>
  <c r="C618"/>
  <c r="B618"/>
  <c r="D617"/>
  <c r="C617"/>
  <c r="B617"/>
  <c r="D616"/>
  <c r="C616"/>
  <c r="B616"/>
  <c r="D615"/>
  <c r="C615"/>
  <c r="B615"/>
  <c r="D614"/>
  <c r="C614"/>
  <c r="B614"/>
  <c r="D613"/>
  <c r="C613"/>
  <c r="B613"/>
  <c r="D612"/>
  <c r="C612"/>
  <c r="B612"/>
  <c r="D611"/>
  <c r="C611"/>
  <c r="B611"/>
  <c r="D610"/>
  <c r="C610"/>
  <c r="B610"/>
  <c r="D609"/>
  <c r="C609"/>
  <c r="B609"/>
  <c r="D608"/>
  <c r="C608"/>
  <c r="B608"/>
  <c r="D607"/>
  <c r="C607"/>
  <c r="B607"/>
  <c r="D606"/>
  <c r="C606"/>
  <c r="B606"/>
  <c r="D605"/>
  <c r="C605"/>
  <c r="B605"/>
  <c r="D604"/>
  <c r="C604"/>
  <c r="B604"/>
  <c r="D603"/>
  <c r="C603"/>
  <c r="B603"/>
  <c r="D602"/>
  <c r="C602"/>
  <c r="B602"/>
  <c r="D601"/>
  <c r="C601"/>
  <c r="B601"/>
  <c r="D600"/>
  <c r="C600"/>
  <c r="B600"/>
  <c r="D599"/>
  <c r="C599"/>
  <c r="B599"/>
  <c r="D598"/>
  <c r="C598"/>
  <c r="B598"/>
  <c r="D597"/>
  <c r="C597"/>
  <c r="B597"/>
  <c r="D596"/>
  <c r="C596"/>
  <c r="B596"/>
  <c r="D595"/>
  <c r="C595"/>
  <c r="B595"/>
  <c r="D594"/>
  <c r="C594"/>
  <c r="B594"/>
  <c r="D593"/>
  <c r="C593"/>
  <c r="B593"/>
  <c r="D592"/>
  <c r="C592"/>
  <c r="B592"/>
  <c r="D591"/>
  <c r="C591"/>
  <c r="B591"/>
  <c r="D590"/>
  <c r="C590"/>
  <c r="B590"/>
  <c r="D589"/>
  <c r="C589"/>
  <c r="B589"/>
  <c r="D588"/>
  <c r="C588"/>
  <c r="B588"/>
  <c r="D587"/>
  <c r="C587"/>
  <c r="B587"/>
  <c r="D586"/>
  <c r="C586"/>
  <c r="B586"/>
  <c r="D585"/>
  <c r="C585"/>
  <c r="B585"/>
  <c r="D584"/>
  <c r="C584"/>
  <c r="B584"/>
  <c r="D583"/>
  <c r="C583"/>
  <c r="B583"/>
  <c r="D582"/>
  <c r="C582"/>
  <c r="B582"/>
  <c r="D581"/>
  <c r="C581"/>
  <c r="B581"/>
  <c r="D580"/>
  <c r="C580"/>
  <c r="B580"/>
  <c r="D579"/>
  <c r="C579"/>
  <c r="B579"/>
  <c r="D578"/>
  <c r="C578"/>
  <c r="B578"/>
  <c r="D577"/>
  <c r="C577"/>
  <c r="B577"/>
  <c r="D576"/>
  <c r="C576"/>
  <c r="B576"/>
  <c r="D575"/>
  <c r="C575"/>
  <c r="B575"/>
  <c r="D574"/>
  <c r="C574"/>
  <c r="B574"/>
  <c r="D573"/>
  <c r="C573"/>
  <c r="B573"/>
  <c r="D572"/>
  <c r="C572"/>
  <c r="B572"/>
  <c r="D571"/>
  <c r="C571"/>
  <c r="B571"/>
  <c r="D570"/>
  <c r="C570"/>
  <c r="B570"/>
  <c r="D569"/>
  <c r="C569"/>
  <c r="B569"/>
  <c r="D568"/>
  <c r="C568"/>
  <c r="B568"/>
  <c r="D567"/>
  <c r="C567"/>
  <c r="B567"/>
  <c r="D566"/>
  <c r="C566"/>
  <c r="B566"/>
  <c r="D565"/>
  <c r="C565"/>
  <c r="B565"/>
  <c r="D564"/>
  <c r="C564"/>
  <c r="B564"/>
  <c r="D563"/>
  <c r="C563"/>
  <c r="B563"/>
  <c r="D562"/>
  <c r="C562"/>
  <c r="B562"/>
  <c r="D561"/>
  <c r="C561"/>
  <c r="B561"/>
  <c r="D560"/>
  <c r="C560"/>
  <c r="B560"/>
  <c r="D559"/>
  <c r="C559"/>
  <c r="B559"/>
  <c r="D558"/>
  <c r="C558"/>
  <c r="B558"/>
  <c r="D557"/>
  <c r="C557"/>
  <c r="B557"/>
  <c r="D556"/>
  <c r="C556"/>
  <c r="B556"/>
  <c r="D555"/>
  <c r="C555"/>
  <c r="B555"/>
  <c r="D554"/>
  <c r="C554"/>
  <c r="B554"/>
  <c r="D553"/>
  <c r="C553"/>
  <c r="B553"/>
  <c r="D552"/>
  <c r="C552"/>
  <c r="B552"/>
  <c r="D551"/>
  <c r="C551"/>
  <c r="B551"/>
  <c r="D550"/>
  <c r="C550"/>
  <c r="B550"/>
  <c r="D549"/>
  <c r="C549"/>
  <c r="B549"/>
  <c r="D548"/>
  <c r="C548"/>
  <c r="B548"/>
  <c r="D547"/>
  <c r="C547"/>
  <c r="B547"/>
  <c r="D546"/>
  <c r="C546"/>
  <c r="B546"/>
  <c r="D545"/>
  <c r="C545"/>
  <c r="B545"/>
  <c r="D544"/>
  <c r="C544"/>
  <c r="B544"/>
  <c r="D543"/>
  <c r="C543"/>
  <c r="B543"/>
  <c r="D542"/>
  <c r="C542"/>
  <c r="B542"/>
  <c r="D541"/>
  <c r="C541"/>
  <c r="B541"/>
  <c r="D540"/>
  <c r="C540"/>
  <c r="B540"/>
  <c r="D539"/>
  <c r="C539"/>
  <c r="B539"/>
  <c r="D538"/>
  <c r="C538"/>
  <c r="B538"/>
  <c r="D537"/>
  <c r="C537"/>
  <c r="B537"/>
  <c r="D536"/>
  <c r="C536"/>
  <c r="B536"/>
  <c r="D535"/>
  <c r="C535"/>
  <c r="B535"/>
  <c r="D534"/>
  <c r="C534"/>
  <c r="B534"/>
  <c r="D533"/>
  <c r="C533"/>
  <c r="B533"/>
  <c r="D532"/>
  <c r="C532"/>
  <c r="B532"/>
  <c r="D531"/>
  <c r="C531"/>
  <c r="B531"/>
  <c r="D530"/>
  <c r="C530"/>
  <c r="B530"/>
  <c r="D529"/>
  <c r="C529"/>
  <c r="B529"/>
  <c r="D528"/>
  <c r="C528"/>
  <c r="B528"/>
  <c r="D527"/>
  <c r="C527"/>
  <c r="B527"/>
  <c r="D526"/>
  <c r="C526"/>
  <c r="B526"/>
  <c r="D525"/>
  <c r="C525"/>
  <c r="B525"/>
  <c r="D524"/>
  <c r="C524"/>
  <c r="B524"/>
  <c r="D523"/>
  <c r="C523"/>
  <c r="B523"/>
  <c r="D522"/>
  <c r="C522"/>
  <c r="B522"/>
  <c r="D521"/>
  <c r="C521"/>
  <c r="B521"/>
  <c r="D520"/>
  <c r="C520"/>
  <c r="B520"/>
  <c r="D519"/>
  <c r="C519"/>
  <c r="B519"/>
  <c r="D518"/>
  <c r="C518"/>
  <c r="B518"/>
  <c r="D517"/>
  <c r="C517"/>
  <c r="B517"/>
  <c r="D516"/>
  <c r="C516"/>
  <c r="B516"/>
  <c r="D515"/>
  <c r="C515"/>
  <c r="B515"/>
  <c r="D514"/>
  <c r="C514"/>
  <c r="B514"/>
  <c r="D513"/>
  <c r="C513"/>
  <c r="B513"/>
  <c r="D512"/>
  <c r="C512"/>
  <c r="B512"/>
  <c r="D511"/>
  <c r="C511"/>
  <c r="B511"/>
  <c r="D510"/>
  <c r="C510"/>
  <c r="B510"/>
  <c r="D509"/>
  <c r="C509"/>
  <c r="B509"/>
  <c r="D508"/>
  <c r="C508"/>
  <c r="B508"/>
  <c r="D507"/>
  <c r="C507"/>
  <c r="B507"/>
  <c r="D506"/>
  <c r="C506"/>
  <c r="B506"/>
  <c r="D505"/>
  <c r="C505"/>
  <c r="B505"/>
  <c r="D504"/>
  <c r="C504"/>
  <c r="B504"/>
  <c r="D503"/>
  <c r="C503"/>
  <c r="B503"/>
  <c r="D502"/>
  <c r="C502"/>
  <c r="B502"/>
  <c r="D501"/>
  <c r="C501"/>
  <c r="B501"/>
  <c r="D500"/>
  <c r="C500"/>
  <c r="B500"/>
  <c r="D499"/>
  <c r="C499"/>
  <c r="B499"/>
  <c r="D498"/>
  <c r="C498"/>
  <c r="B498"/>
  <c r="D497"/>
  <c r="C497"/>
  <c r="B497"/>
  <c r="D496"/>
  <c r="C496"/>
  <c r="B496"/>
  <c r="D495"/>
  <c r="C495"/>
  <c r="B495"/>
  <c r="D494"/>
  <c r="C494"/>
  <c r="B494"/>
  <c r="D493"/>
  <c r="C493"/>
  <c r="B493"/>
  <c r="D492"/>
  <c r="C492"/>
  <c r="B492"/>
  <c r="D491"/>
  <c r="C491"/>
  <c r="B491"/>
  <c r="D490"/>
  <c r="C490"/>
  <c r="B490"/>
  <c r="D489"/>
  <c r="C489"/>
  <c r="B489"/>
  <c r="D488"/>
  <c r="C488"/>
  <c r="B488"/>
  <c r="D487"/>
  <c r="C487"/>
  <c r="B487"/>
  <c r="D486"/>
  <c r="C486"/>
  <c r="B486"/>
  <c r="D485"/>
  <c r="C485"/>
  <c r="B485"/>
  <c r="D484"/>
  <c r="C484"/>
  <c r="B484"/>
  <c r="D483"/>
  <c r="C483"/>
  <c r="B483"/>
  <c r="D482"/>
  <c r="C482"/>
  <c r="B482"/>
  <c r="D481"/>
  <c r="C481"/>
  <c r="B481"/>
  <c r="D480"/>
  <c r="C480"/>
  <c r="B480"/>
  <c r="D479"/>
  <c r="C479"/>
  <c r="B479"/>
  <c r="D478"/>
  <c r="C478"/>
  <c r="B478"/>
  <c r="D477"/>
  <c r="C477"/>
  <c r="B477"/>
  <c r="D476"/>
  <c r="C476"/>
  <c r="B476"/>
  <c r="D475"/>
  <c r="C475"/>
  <c r="B475"/>
  <c r="D474"/>
  <c r="C474"/>
  <c r="B474"/>
  <c r="D473"/>
  <c r="C473"/>
  <c r="B473"/>
  <c r="D472"/>
  <c r="C472"/>
  <c r="B472"/>
  <c r="D471"/>
  <c r="C471"/>
  <c r="B471"/>
  <c r="D470"/>
  <c r="C470"/>
  <c r="B470"/>
  <c r="D469"/>
  <c r="C469"/>
  <c r="B469"/>
  <c r="D468"/>
  <c r="C468"/>
  <c r="B468"/>
  <c r="D467"/>
  <c r="C467"/>
  <c r="B467"/>
  <c r="D466"/>
  <c r="C466"/>
  <c r="B466"/>
  <c r="D465"/>
  <c r="C465"/>
  <c r="B465"/>
  <c r="D464"/>
  <c r="C464"/>
  <c r="B464"/>
  <c r="D463"/>
  <c r="C463"/>
  <c r="B463"/>
  <c r="D462"/>
  <c r="C462"/>
  <c r="B462"/>
  <c r="D461"/>
  <c r="C461"/>
  <c r="B461"/>
  <c r="D460"/>
  <c r="C460"/>
  <c r="B460"/>
  <c r="D459"/>
  <c r="C459"/>
  <c r="B459"/>
  <c r="D458"/>
  <c r="C458"/>
  <c r="B458"/>
  <c r="D457"/>
  <c r="C457"/>
  <c r="B457"/>
  <c r="D456"/>
  <c r="C456"/>
  <c r="B456"/>
  <c r="D455"/>
  <c r="C455"/>
  <c r="B455"/>
  <c r="D454"/>
  <c r="C454"/>
  <c r="B454"/>
  <c r="D453"/>
  <c r="C453"/>
  <c r="B453"/>
  <c r="D452"/>
  <c r="C452"/>
  <c r="B452"/>
  <c r="D451"/>
  <c r="C451"/>
  <c r="B451"/>
  <c r="D450"/>
  <c r="C450"/>
  <c r="B450"/>
  <c r="D449"/>
  <c r="C449"/>
  <c r="B449"/>
  <c r="D448"/>
  <c r="C448"/>
  <c r="B448"/>
  <c r="D447"/>
  <c r="C447"/>
  <c r="B447"/>
  <c r="D446"/>
  <c r="C446"/>
  <c r="B446"/>
  <c r="D445"/>
  <c r="C445"/>
  <c r="B445"/>
  <c r="D444"/>
  <c r="C444"/>
  <c r="B444"/>
  <c r="D443"/>
  <c r="C443"/>
  <c r="B443"/>
  <c r="D442"/>
  <c r="C442"/>
  <c r="B442"/>
  <c r="D441"/>
  <c r="C441"/>
  <c r="B441"/>
  <c r="D440"/>
  <c r="C440"/>
  <c r="B440"/>
  <c r="D439"/>
  <c r="C439"/>
  <c r="B439"/>
  <c r="D438"/>
  <c r="C438"/>
  <c r="B438"/>
  <c r="D437"/>
  <c r="C437"/>
  <c r="B437"/>
  <c r="D436"/>
  <c r="C436"/>
  <c r="B436"/>
  <c r="D435"/>
  <c r="C435"/>
  <c r="B435"/>
  <c r="D434"/>
  <c r="C434"/>
  <c r="B434"/>
  <c r="D433"/>
  <c r="C433"/>
  <c r="B433"/>
  <c r="D432"/>
  <c r="C432"/>
  <c r="B432"/>
  <c r="D431"/>
  <c r="C431"/>
  <c r="B431"/>
  <c r="D430"/>
  <c r="C430"/>
  <c r="B430"/>
  <c r="D429"/>
  <c r="C429"/>
  <c r="B429"/>
  <c r="D428"/>
  <c r="C428"/>
  <c r="B428"/>
  <c r="D427"/>
  <c r="C427"/>
  <c r="B427"/>
  <c r="D426"/>
  <c r="C426"/>
  <c r="B426"/>
  <c r="D425"/>
  <c r="C425"/>
  <c r="B425"/>
  <c r="D424"/>
  <c r="C424"/>
  <c r="B424"/>
  <c r="D423"/>
  <c r="C423"/>
  <c r="B423"/>
  <c r="D422"/>
  <c r="C422"/>
  <c r="B422"/>
  <c r="D421"/>
  <c r="C421"/>
  <c r="B421"/>
  <c r="D420"/>
  <c r="C420"/>
  <c r="B420"/>
  <c r="D419"/>
  <c r="C419"/>
  <c r="B419"/>
  <c r="D418"/>
  <c r="C418"/>
  <c r="B418"/>
  <c r="D417"/>
  <c r="C417"/>
  <c r="B417"/>
  <c r="D416"/>
  <c r="C416"/>
  <c r="B416"/>
  <c r="D415"/>
  <c r="C415"/>
  <c r="B415"/>
  <c r="D414"/>
  <c r="C414"/>
  <c r="B414"/>
  <c r="D413"/>
  <c r="C413"/>
  <c r="B413"/>
  <c r="D412"/>
  <c r="C412"/>
  <c r="B412"/>
  <c r="D411"/>
  <c r="C411"/>
  <c r="B411"/>
  <c r="D410"/>
  <c r="C410"/>
  <c r="B410"/>
  <c r="D409"/>
  <c r="C409"/>
  <c r="B409"/>
  <c r="D408"/>
  <c r="C408"/>
  <c r="B408"/>
  <c r="D407"/>
  <c r="C407"/>
  <c r="B407"/>
  <c r="D406"/>
  <c r="C406"/>
  <c r="B406"/>
  <c r="D405"/>
  <c r="C405"/>
  <c r="B405"/>
  <c r="D404"/>
  <c r="C404"/>
  <c r="B404"/>
  <c r="D403"/>
  <c r="C403"/>
  <c r="B403"/>
  <c r="D402"/>
  <c r="C402"/>
  <c r="B402"/>
  <c r="D401"/>
  <c r="C401"/>
  <c r="B401"/>
  <c r="D400"/>
  <c r="C400"/>
  <c r="B400"/>
  <c r="D399"/>
  <c r="C399"/>
  <c r="B399"/>
  <c r="D398"/>
  <c r="C398"/>
  <c r="B398"/>
  <c r="D397"/>
  <c r="C397"/>
  <c r="B397"/>
  <c r="D396"/>
  <c r="C396"/>
  <c r="B396"/>
  <c r="D395"/>
  <c r="C395"/>
  <c r="B395"/>
  <c r="D394"/>
  <c r="C394"/>
  <c r="B394"/>
  <c r="D393"/>
  <c r="C393"/>
  <c r="B393"/>
  <c r="D392"/>
  <c r="C392"/>
  <c r="B392"/>
  <c r="D391"/>
  <c r="C391"/>
  <c r="B391"/>
  <c r="D390"/>
  <c r="C390"/>
  <c r="B390"/>
  <c r="D389"/>
  <c r="C389"/>
  <c r="B389"/>
  <c r="D388"/>
  <c r="C388"/>
  <c r="B388"/>
  <c r="D387"/>
  <c r="C387"/>
  <c r="B387"/>
  <c r="D386"/>
  <c r="C386"/>
  <c r="B386"/>
  <c r="D385"/>
  <c r="C385"/>
  <c r="B385"/>
  <c r="D384"/>
  <c r="C384"/>
  <c r="B384"/>
  <c r="D383"/>
  <c r="C383"/>
  <c r="B383"/>
  <c r="D382"/>
  <c r="C382"/>
  <c r="B382"/>
  <c r="D381"/>
  <c r="C381"/>
  <c r="B381"/>
  <c r="D380"/>
  <c r="C380"/>
  <c r="B380"/>
  <c r="D379"/>
  <c r="C379"/>
  <c r="B379"/>
  <c r="D378"/>
  <c r="C378"/>
  <c r="B378"/>
  <c r="D377"/>
  <c r="C377"/>
  <c r="B377"/>
  <c r="D376"/>
  <c r="C376"/>
  <c r="B376"/>
  <c r="D375"/>
  <c r="C375"/>
  <c r="B375"/>
  <c r="D374"/>
  <c r="C374"/>
  <c r="B374"/>
  <c r="D373"/>
  <c r="C373"/>
  <c r="B373"/>
  <c r="D372"/>
  <c r="C372"/>
  <c r="B372"/>
  <c r="D371"/>
  <c r="C371"/>
  <c r="B371"/>
  <c r="D370"/>
  <c r="C370"/>
  <c r="B370"/>
  <c r="D369"/>
  <c r="C369"/>
  <c r="B369"/>
  <c r="D368"/>
  <c r="C368"/>
  <c r="B368"/>
  <c r="D367"/>
  <c r="C367"/>
  <c r="B367"/>
  <c r="D366"/>
  <c r="C366"/>
  <c r="B366"/>
  <c r="D365"/>
  <c r="C365"/>
  <c r="B365"/>
  <c r="D364"/>
  <c r="C364"/>
  <c r="B364"/>
  <c r="D363"/>
  <c r="C363"/>
  <c r="B363"/>
  <c r="D362"/>
  <c r="C362"/>
  <c r="B362"/>
  <c r="D361"/>
  <c r="C361"/>
  <c r="B361"/>
  <c r="D360"/>
  <c r="C360"/>
  <c r="B360"/>
  <c r="D359"/>
  <c r="C359"/>
  <c r="B359"/>
  <c r="D358"/>
  <c r="C358"/>
  <c r="B358"/>
  <c r="D357"/>
  <c r="C357"/>
  <c r="B357"/>
  <c r="D356"/>
  <c r="C356"/>
  <c r="B356"/>
  <c r="D355"/>
  <c r="C355"/>
  <c r="B355"/>
  <c r="D354"/>
  <c r="C354"/>
  <c r="B354"/>
  <c r="D353"/>
  <c r="C353"/>
  <c r="B353"/>
  <c r="D352"/>
  <c r="C352"/>
  <c r="B352"/>
  <c r="D351"/>
  <c r="C351"/>
  <c r="B351"/>
  <c r="D350"/>
  <c r="C350"/>
  <c r="B350"/>
  <c r="D349"/>
  <c r="C349"/>
  <c r="B349"/>
  <c r="D348"/>
  <c r="C348"/>
  <c r="B348"/>
  <c r="D347"/>
  <c r="C347"/>
  <c r="B347"/>
  <c r="D346"/>
  <c r="C346"/>
  <c r="B346"/>
  <c r="D345"/>
  <c r="C345"/>
  <c r="B345"/>
  <c r="D344"/>
  <c r="C344"/>
  <c r="B344"/>
  <c r="D343"/>
  <c r="C343"/>
  <c r="B343"/>
  <c r="D342"/>
  <c r="C342"/>
  <c r="B342"/>
  <c r="D341"/>
  <c r="C341"/>
  <c r="B341"/>
  <c r="D340"/>
  <c r="C340"/>
  <c r="B340"/>
  <c r="D339"/>
  <c r="C339"/>
  <c r="B339"/>
  <c r="D338"/>
  <c r="C338"/>
  <c r="B338"/>
  <c r="D337"/>
  <c r="C337"/>
  <c r="B337"/>
  <c r="D336"/>
  <c r="C336"/>
  <c r="B336"/>
  <c r="D335"/>
  <c r="C335"/>
  <c r="B335"/>
  <c r="D334"/>
  <c r="C334"/>
  <c r="B334"/>
  <c r="D333"/>
  <c r="C333"/>
  <c r="B333"/>
  <c r="D332"/>
  <c r="C332"/>
  <c r="B332"/>
  <c r="D331"/>
  <c r="C331"/>
  <c r="B331"/>
  <c r="D330"/>
  <c r="C330"/>
  <c r="B330"/>
  <c r="D329"/>
  <c r="C329"/>
  <c r="B329"/>
  <c r="D328"/>
  <c r="C328"/>
  <c r="B328"/>
  <c r="D327"/>
  <c r="C327"/>
  <c r="B327"/>
  <c r="D326"/>
  <c r="C326"/>
  <c r="B326"/>
  <c r="D325"/>
  <c r="C325"/>
  <c r="B325"/>
  <c r="D324"/>
  <c r="C324"/>
  <c r="B324"/>
  <c r="D323"/>
  <c r="C323"/>
  <c r="B323"/>
  <c r="D322"/>
  <c r="C322"/>
  <c r="B322"/>
  <c r="D321"/>
  <c r="C321"/>
  <c r="B321"/>
  <c r="D320"/>
  <c r="C320"/>
  <c r="B320"/>
  <c r="D319"/>
  <c r="C319"/>
  <c r="B319"/>
  <c r="D318"/>
  <c r="C318"/>
  <c r="B318"/>
  <c r="D317"/>
  <c r="C317"/>
  <c r="B317"/>
  <c r="D316"/>
  <c r="C316"/>
  <c r="B316"/>
  <c r="D315"/>
  <c r="C315"/>
  <c r="B315"/>
  <c r="D314"/>
  <c r="C314"/>
  <c r="B314"/>
  <c r="D313"/>
  <c r="C313"/>
  <c r="B313"/>
  <c r="D312"/>
  <c r="C312"/>
  <c r="B312"/>
  <c r="D311"/>
  <c r="C311"/>
  <c r="B311"/>
  <c r="D310"/>
  <c r="C310"/>
  <c r="B310"/>
  <c r="D309"/>
  <c r="C309"/>
  <c r="B309"/>
  <c r="D308"/>
  <c r="C308"/>
  <c r="B308"/>
  <c r="D307"/>
  <c r="C307"/>
  <c r="B307"/>
  <c r="D306"/>
  <c r="C306"/>
  <c r="B306"/>
  <c r="D305"/>
  <c r="C305"/>
  <c r="B305"/>
  <c r="D304"/>
  <c r="C304"/>
  <c r="B304"/>
  <c r="D303"/>
  <c r="C303"/>
  <c r="B303"/>
  <c r="D302"/>
  <c r="C302"/>
  <c r="B302"/>
  <c r="D301"/>
  <c r="C301"/>
  <c r="B301"/>
  <c r="D300"/>
  <c r="C300"/>
  <c r="B300"/>
  <c r="D299"/>
  <c r="C299"/>
  <c r="B299"/>
  <c r="D298"/>
  <c r="C298"/>
  <c r="B298"/>
  <c r="D297"/>
  <c r="C297"/>
  <c r="B297"/>
  <c r="D296"/>
  <c r="C296"/>
  <c r="B296"/>
  <c r="D295"/>
  <c r="C295"/>
  <c r="B295"/>
  <c r="D294"/>
  <c r="C294"/>
  <c r="B294"/>
  <c r="D293"/>
  <c r="C293"/>
  <c r="B293"/>
  <c r="D292"/>
  <c r="C292"/>
  <c r="B292"/>
  <c r="D291"/>
  <c r="C291"/>
  <c r="B291"/>
  <c r="D290"/>
  <c r="C290"/>
  <c r="B290"/>
  <c r="D289"/>
  <c r="C289"/>
  <c r="B289"/>
  <c r="D288"/>
  <c r="C288"/>
  <c r="B288"/>
  <c r="D287"/>
  <c r="C287"/>
  <c r="B287"/>
  <c r="D286"/>
  <c r="C286"/>
  <c r="B286"/>
  <c r="D285"/>
  <c r="C285"/>
  <c r="B285"/>
  <c r="D284"/>
  <c r="C284"/>
  <c r="B284"/>
  <c r="D283"/>
  <c r="C283"/>
  <c r="B283"/>
  <c r="D282"/>
  <c r="C282"/>
  <c r="B282"/>
  <c r="D281"/>
  <c r="C281"/>
  <c r="B281"/>
  <c r="D280"/>
  <c r="C280"/>
  <c r="B280"/>
  <c r="D279"/>
  <c r="C279"/>
  <c r="B279"/>
  <c r="D278"/>
  <c r="C278"/>
  <c r="B278"/>
  <c r="D277"/>
  <c r="C277"/>
  <c r="B277"/>
  <c r="D276"/>
  <c r="C276"/>
  <c r="B276"/>
  <c r="D275"/>
  <c r="C275"/>
  <c r="B275"/>
  <c r="D274"/>
  <c r="C274"/>
  <c r="B274"/>
  <c r="D273"/>
  <c r="C273"/>
  <c r="B273"/>
  <c r="D272"/>
  <c r="C272"/>
  <c r="B272"/>
  <c r="D271"/>
  <c r="C271"/>
  <c r="B271"/>
  <c r="D270"/>
  <c r="C270"/>
  <c r="B270"/>
  <c r="D269"/>
  <c r="C269"/>
  <c r="B269"/>
  <c r="D268"/>
  <c r="C268"/>
  <c r="B268"/>
  <c r="D267"/>
  <c r="C267"/>
  <c r="B267"/>
  <c r="D266"/>
  <c r="C266"/>
  <c r="B266"/>
  <c r="D265"/>
  <c r="C265"/>
  <c r="B265"/>
  <c r="D264"/>
  <c r="C264"/>
  <c r="B264"/>
  <c r="D263"/>
  <c r="C263"/>
  <c r="B263"/>
  <c r="D262"/>
  <c r="C262"/>
  <c r="B262"/>
  <c r="D261"/>
  <c r="C261"/>
  <c r="B261"/>
  <c r="D260"/>
  <c r="C260"/>
  <c r="B260"/>
  <c r="D259"/>
  <c r="C259"/>
  <c r="B259"/>
  <c r="D258"/>
  <c r="C258"/>
  <c r="B258"/>
  <c r="D257"/>
  <c r="C257"/>
  <c r="B257"/>
  <c r="D256"/>
  <c r="C256"/>
  <c r="B256"/>
  <c r="D255"/>
  <c r="C255"/>
  <c r="B255"/>
  <c r="D254"/>
  <c r="C254"/>
  <c r="B254"/>
  <c r="D253"/>
  <c r="C253"/>
  <c r="B253"/>
  <c r="D252"/>
  <c r="C252"/>
  <c r="B252"/>
  <c r="D251"/>
  <c r="C251"/>
  <c r="B251"/>
  <c r="D250"/>
  <c r="C250"/>
  <c r="B250"/>
  <c r="D249"/>
  <c r="C249"/>
  <c r="B249"/>
  <c r="D248"/>
  <c r="C248"/>
  <c r="B248"/>
  <c r="D247"/>
  <c r="C247"/>
  <c r="B247"/>
  <c r="D246"/>
  <c r="C246"/>
  <c r="B246"/>
  <c r="D245"/>
  <c r="C245"/>
  <c r="B245"/>
  <c r="D244"/>
  <c r="C244"/>
  <c r="B244"/>
  <c r="D243"/>
  <c r="C243"/>
  <c r="B243"/>
  <c r="D242"/>
  <c r="C242"/>
  <c r="B242"/>
  <c r="D241"/>
  <c r="C241"/>
  <c r="B241"/>
  <c r="D240"/>
  <c r="C240"/>
  <c r="B240"/>
  <c r="D239"/>
  <c r="C239"/>
  <c r="B239"/>
  <c r="D238"/>
  <c r="C238"/>
  <c r="B238"/>
  <c r="D237"/>
  <c r="C237"/>
  <c r="B237"/>
  <c r="D236"/>
  <c r="C236"/>
  <c r="B236"/>
  <c r="D235"/>
  <c r="C235"/>
  <c r="B235"/>
  <c r="D234"/>
  <c r="C234"/>
  <c r="B234"/>
  <c r="D233"/>
  <c r="C233"/>
  <c r="B233"/>
  <c r="D232"/>
  <c r="C232"/>
  <c r="B232"/>
  <c r="D231"/>
  <c r="C231"/>
  <c r="B231"/>
  <c r="D230"/>
  <c r="C230"/>
  <c r="B230"/>
  <c r="D229"/>
  <c r="C229"/>
  <c r="B229"/>
  <c r="D228"/>
  <c r="C228"/>
  <c r="B228"/>
  <c r="D227"/>
  <c r="C227"/>
  <c r="B227"/>
  <c r="D226"/>
  <c r="C226"/>
  <c r="B226"/>
  <c r="D225"/>
  <c r="C225"/>
  <c r="B225"/>
  <c r="D224"/>
  <c r="C224"/>
  <c r="B224"/>
  <c r="D223"/>
  <c r="C223"/>
  <c r="B223"/>
  <c r="D222"/>
  <c r="C222"/>
  <c r="B222"/>
  <c r="D221"/>
  <c r="C221"/>
  <c r="B221"/>
  <c r="D220"/>
  <c r="C220"/>
  <c r="B220"/>
  <c r="D219"/>
  <c r="C219"/>
  <c r="B219"/>
  <c r="D218"/>
  <c r="C218"/>
  <c r="B218"/>
  <c r="D217"/>
  <c r="C217"/>
  <c r="B217"/>
  <c r="D216"/>
  <c r="C216"/>
  <c r="B216"/>
  <c r="D215"/>
  <c r="C215"/>
  <c r="B215"/>
  <c r="D214"/>
  <c r="C214"/>
  <c r="B214"/>
  <c r="D213"/>
  <c r="C213"/>
  <c r="B213"/>
  <c r="D212"/>
  <c r="C212"/>
  <c r="B212"/>
  <c r="D211"/>
  <c r="C211"/>
  <c r="B211"/>
  <c r="D210"/>
  <c r="C210"/>
  <c r="B210"/>
  <c r="D209"/>
  <c r="C209"/>
  <c r="B209"/>
  <c r="D208"/>
  <c r="C208"/>
  <c r="B208"/>
  <c r="D207"/>
  <c r="C207"/>
  <c r="B207"/>
  <c r="D206"/>
  <c r="C206"/>
  <c r="B206"/>
  <c r="D205"/>
  <c r="C205"/>
  <c r="B205"/>
  <c r="D204"/>
  <c r="C204"/>
  <c r="B204"/>
  <c r="D203"/>
  <c r="C203"/>
  <c r="B203"/>
  <c r="D202"/>
  <c r="C202"/>
  <c r="B202"/>
  <c r="D201"/>
  <c r="C201"/>
  <c r="B201"/>
  <c r="D200"/>
  <c r="C200"/>
  <c r="B200"/>
  <c r="D199"/>
  <c r="C199"/>
  <c r="B199"/>
  <c r="D198"/>
  <c r="C198"/>
  <c r="B198"/>
  <c r="D197"/>
  <c r="C197"/>
  <c r="B197"/>
  <c r="D196"/>
  <c r="C196"/>
  <c r="B196"/>
  <c r="D195"/>
  <c r="C195"/>
  <c r="B195"/>
  <c r="D194"/>
  <c r="C194"/>
  <c r="B194"/>
  <c r="D193"/>
  <c r="C193"/>
  <c r="B193"/>
  <c r="D192"/>
  <c r="C192"/>
  <c r="B192"/>
  <c r="D191"/>
  <c r="C191"/>
  <c r="B191"/>
  <c r="D190"/>
  <c r="C190"/>
  <c r="B190"/>
  <c r="D189"/>
  <c r="C189"/>
  <c r="B189"/>
  <c r="D188"/>
  <c r="C188"/>
  <c r="B188"/>
  <c r="D187"/>
  <c r="C187"/>
  <c r="B187"/>
  <c r="D186"/>
  <c r="C186"/>
  <c r="B186"/>
  <c r="D185"/>
  <c r="C185"/>
  <c r="B185"/>
  <c r="D184"/>
  <c r="C184"/>
  <c r="B184"/>
  <c r="D183"/>
  <c r="C183"/>
  <c r="B183"/>
  <c r="D182"/>
  <c r="C182"/>
  <c r="B182"/>
  <c r="D181"/>
  <c r="C181"/>
  <c r="B181"/>
  <c r="D180"/>
  <c r="C180"/>
  <c r="B180"/>
  <c r="D179"/>
  <c r="C179"/>
  <c r="B179"/>
  <c r="D178"/>
  <c r="C178"/>
  <c r="B178"/>
  <c r="D177"/>
  <c r="C177"/>
  <c r="B177"/>
  <c r="D176"/>
  <c r="C176"/>
  <c r="B176"/>
  <c r="D175"/>
  <c r="C175"/>
  <c r="B175"/>
  <c r="D174"/>
  <c r="C174"/>
  <c r="B174"/>
  <c r="D173"/>
  <c r="C173"/>
  <c r="B173"/>
  <c r="D172"/>
  <c r="C172"/>
  <c r="B172"/>
  <c r="D171"/>
  <c r="C171"/>
  <c r="B171"/>
  <c r="D170"/>
  <c r="C170"/>
  <c r="B170"/>
  <c r="D169"/>
  <c r="C169"/>
  <c r="B169"/>
  <c r="D168"/>
  <c r="C168"/>
  <c r="B168"/>
  <c r="D167"/>
  <c r="C167"/>
  <c r="B167"/>
  <c r="D166"/>
  <c r="C166"/>
  <c r="B166"/>
  <c r="D165"/>
  <c r="C165"/>
  <c r="B165"/>
  <c r="D164"/>
  <c r="C164"/>
  <c r="B164"/>
  <c r="D163"/>
  <c r="C163"/>
  <c r="B163"/>
  <c r="D162"/>
  <c r="C162"/>
  <c r="B162"/>
  <c r="D161"/>
  <c r="C161"/>
  <c r="B161"/>
  <c r="D160"/>
  <c r="C160"/>
  <c r="B160"/>
  <c r="D159"/>
  <c r="C159"/>
  <c r="B159"/>
  <c r="D158"/>
  <c r="C158"/>
  <c r="B158"/>
  <c r="D157"/>
  <c r="C157"/>
  <c r="B157"/>
  <c r="D156"/>
  <c r="C156"/>
  <c r="B156"/>
  <c r="D155"/>
  <c r="C155"/>
  <c r="B155"/>
  <c r="D154"/>
  <c r="C154"/>
  <c r="B154"/>
  <c r="D153"/>
  <c r="C153"/>
  <c r="B153"/>
  <c r="D152"/>
  <c r="C152"/>
  <c r="B152"/>
  <c r="D151"/>
  <c r="C151"/>
  <c r="B151"/>
  <c r="D150"/>
  <c r="C150"/>
  <c r="B150"/>
  <c r="D149"/>
  <c r="C149"/>
  <c r="B149"/>
  <c r="D148"/>
  <c r="C148"/>
  <c r="B148"/>
  <c r="D147"/>
  <c r="C147"/>
  <c r="B147"/>
  <c r="D146"/>
  <c r="C146"/>
  <c r="B146"/>
  <c r="D145"/>
  <c r="C145"/>
  <c r="B145"/>
  <c r="D144"/>
  <c r="C144"/>
  <c r="B144"/>
  <c r="D143"/>
  <c r="C143"/>
  <c r="B143"/>
  <c r="D142"/>
  <c r="C142"/>
  <c r="B142"/>
  <c r="D141"/>
  <c r="C141"/>
  <c r="B141"/>
  <c r="D140"/>
  <c r="C140"/>
  <c r="B140"/>
  <c r="D139"/>
  <c r="C139"/>
  <c r="B139"/>
  <c r="D138"/>
  <c r="C138"/>
  <c r="B138"/>
  <c r="D137"/>
  <c r="C137"/>
  <c r="B137"/>
  <c r="D136"/>
  <c r="C136"/>
  <c r="B136"/>
  <c r="D135"/>
  <c r="C135"/>
  <c r="B135"/>
  <c r="D134"/>
  <c r="C134"/>
  <c r="B134"/>
  <c r="D133"/>
  <c r="C133"/>
  <c r="B133"/>
  <c r="D132"/>
  <c r="C132"/>
  <c r="B132"/>
  <c r="D131"/>
  <c r="C131"/>
  <c r="B131"/>
  <c r="D130"/>
  <c r="C130"/>
  <c r="B130"/>
  <c r="D129"/>
  <c r="C129"/>
  <c r="B129"/>
  <c r="D128"/>
  <c r="C128"/>
  <c r="B128"/>
  <c r="D127"/>
  <c r="C127"/>
  <c r="B127"/>
  <c r="D126"/>
  <c r="C126"/>
  <c r="B126"/>
  <c r="D125"/>
  <c r="C125"/>
  <c r="B125"/>
  <c r="D124"/>
  <c r="C124"/>
  <c r="B124"/>
  <c r="D123"/>
  <c r="C123"/>
  <c r="B123"/>
  <c r="D122"/>
  <c r="C122"/>
  <c r="B122"/>
  <c r="D121"/>
  <c r="C121"/>
  <c r="B121"/>
  <c r="D120"/>
  <c r="C120"/>
  <c r="B120"/>
  <c r="D119"/>
  <c r="C119"/>
  <c r="B119"/>
  <c r="D118"/>
  <c r="C118"/>
  <c r="B118"/>
  <c r="D117"/>
  <c r="C117"/>
  <c r="B117"/>
  <c r="D116"/>
  <c r="C116"/>
  <c r="B116"/>
  <c r="D115"/>
  <c r="C115"/>
  <c r="B115"/>
  <c r="D114"/>
  <c r="C114"/>
  <c r="B114"/>
  <c r="D113"/>
  <c r="C113"/>
  <c r="B113"/>
  <c r="D112"/>
  <c r="C112"/>
  <c r="B112"/>
  <c r="D111"/>
  <c r="C111"/>
  <c r="B111"/>
  <c r="D110"/>
  <c r="C110"/>
  <c r="B110"/>
  <c r="D109"/>
  <c r="C109"/>
  <c r="B109"/>
  <c r="D108"/>
  <c r="C108"/>
  <c r="B108"/>
  <c r="D107"/>
  <c r="C107"/>
  <c r="B107"/>
  <c r="D106"/>
  <c r="C106"/>
  <c r="B106"/>
  <c r="D105"/>
  <c r="C105"/>
  <c r="B105"/>
  <c r="D104"/>
  <c r="C104"/>
  <c r="B104"/>
  <c r="D103"/>
  <c r="C103"/>
  <c r="B103"/>
  <c r="D102"/>
  <c r="C102"/>
  <c r="B102"/>
  <c r="D101"/>
  <c r="C101"/>
  <c r="B101"/>
  <c r="D100"/>
  <c r="C100"/>
  <c r="B100"/>
  <c r="D99"/>
  <c r="C99"/>
  <c r="B99"/>
  <c r="D98"/>
  <c r="C98"/>
  <c r="B98"/>
  <c r="D97"/>
  <c r="C97"/>
  <c r="B97"/>
  <c r="D96"/>
  <c r="C96"/>
  <c r="B96"/>
  <c r="D95"/>
  <c r="C95"/>
  <c r="B95"/>
  <c r="D94"/>
  <c r="C94"/>
  <c r="B94"/>
  <c r="D93"/>
  <c r="C93"/>
  <c r="B93"/>
  <c r="D92"/>
  <c r="C92"/>
  <c r="B92"/>
  <c r="D91"/>
  <c r="C91"/>
  <c r="B91"/>
  <c r="D90"/>
  <c r="C90"/>
  <c r="B90"/>
  <c r="D89"/>
  <c r="C89"/>
  <c r="B89"/>
  <c r="D88"/>
  <c r="C88"/>
  <c r="B88"/>
  <c r="D87"/>
  <c r="C87"/>
  <c r="B87"/>
  <c r="D86"/>
  <c r="C86"/>
  <c r="B86"/>
  <c r="D85"/>
  <c r="C85"/>
  <c r="B85"/>
  <c r="D84"/>
  <c r="C84"/>
  <c r="B84"/>
  <c r="D83"/>
  <c r="C83"/>
  <c r="B83"/>
  <c r="D82"/>
  <c r="C82"/>
  <c r="B82"/>
  <c r="D81"/>
  <c r="C81"/>
  <c r="B81"/>
  <c r="D80"/>
  <c r="C80"/>
  <c r="B80"/>
  <c r="D79"/>
  <c r="C79"/>
  <c r="B79"/>
  <c r="D78"/>
  <c r="C78"/>
  <c r="B78"/>
  <c r="D77"/>
  <c r="C77"/>
  <c r="B77"/>
  <c r="D76"/>
  <c r="C76"/>
  <c r="B76"/>
  <c r="D75"/>
  <c r="C75"/>
  <c r="B75"/>
  <c r="D74"/>
  <c r="C74"/>
  <c r="B74"/>
  <c r="D73"/>
  <c r="C73"/>
  <c r="B73"/>
  <c r="D72"/>
  <c r="C72"/>
  <c r="B72"/>
  <c r="D71"/>
  <c r="C71"/>
  <c r="B71"/>
  <c r="D70"/>
  <c r="C70"/>
  <c r="B70"/>
  <c r="D69"/>
  <c r="C69"/>
  <c r="B69"/>
  <c r="D68"/>
  <c r="C68"/>
  <c r="B68"/>
  <c r="D67"/>
  <c r="C67"/>
  <c r="B67"/>
  <c r="D66"/>
  <c r="C66"/>
  <c r="B66"/>
  <c r="D65"/>
  <c r="C65"/>
  <c r="B65"/>
  <c r="D64"/>
  <c r="C64"/>
  <c r="B64"/>
  <c r="D63"/>
  <c r="C63"/>
  <c r="B63"/>
  <c r="D62"/>
  <c r="C62"/>
  <c r="B62"/>
  <c r="D61"/>
  <c r="C61"/>
  <c r="B61"/>
  <c r="D60"/>
  <c r="C60"/>
  <c r="B60"/>
  <c r="D59"/>
  <c r="C59"/>
  <c r="B59"/>
  <c r="D58"/>
  <c r="C58"/>
  <c r="B58"/>
  <c r="D57"/>
  <c r="C57"/>
  <c r="B57"/>
  <c r="D56"/>
  <c r="C56"/>
  <c r="B56"/>
  <c r="D55"/>
  <c r="C55"/>
  <c r="B55"/>
  <c r="D54"/>
  <c r="C54"/>
  <c r="B54"/>
  <c r="D53"/>
  <c r="C53"/>
  <c r="B53"/>
  <c r="D52"/>
  <c r="C52"/>
  <c r="B52"/>
  <c r="D51"/>
  <c r="C51"/>
  <c r="B51"/>
  <c r="D50"/>
  <c r="C50"/>
  <c r="B50"/>
  <c r="D49"/>
  <c r="C49"/>
  <c r="B49"/>
  <c r="D48"/>
  <c r="C48"/>
  <c r="B48"/>
  <c r="D47"/>
  <c r="C47"/>
  <c r="B47"/>
  <c r="D46"/>
  <c r="C46"/>
  <c r="B46"/>
  <c r="D45"/>
  <c r="C45"/>
  <c r="B45"/>
  <c r="D44"/>
  <c r="C44"/>
  <c r="B44"/>
  <c r="D43"/>
  <c r="C43"/>
  <c r="B43"/>
  <c r="D42"/>
  <c r="C42"/>
  <c r="B42"/>
  <c r="D41"/>
  <c r="C41"/>
  <c r="B41"/>
  <c r="D40"/>
  <c r="C40"/>
  <c r="B40"/>
  <c r="D39"/>
  <c r="C39"/>
  <c r="B39"/>
  <c r="D38"/>
  <c r="C38"/>
  <c r="B38"/>
  <c r="D37"/>
  <c r="C37"/>
  <c r="B37"/>
  <c r="D36"/>
  <c r="C36"/>
  <c r="B36"/>
  <c r="D35"/>
  <c r="C35"/>
  <c r="B35"/>
  <c r="D34"/>
  <c r="C34"/>
  <c r="B34"/>
  <c r="D33"/>
  <c r="C33"/>
  <c r="B33"/>
  <c r="D32"/>
  <c r="C32"/>
  <c r="B32"/>
  <c r="D31"/>
  <c r="C31"/>
  <c r="B31"/>
  <c r="D30"/>
  <c r="C30"/>
  <c r="B30"/>
  <c r="D29"/>
  <c r="C29"/>
  <c r="B29"/>
  <c r="D28"/>
  <c r="C28"/>
  <c r="B28"/>
  <c r="D27"/>
  <c r="C27"/>
  <c r="B27"/>
  <c r="D26"/>
  <c r="C26"/>
  <c r="B26"/>
  <c r="D25"/>
  <c r="C25"/>
  <c r="B25"/>
  <c r="D24"/>
  <c r="C24"/>
  <c r="B24"/>
  <c r="D23"/>
  <c r="C23"/>
  <c r="B23"/>
  <c r="D22"/>
  <c r="C22"/>
  <c r="B22"/>
  <c r="D21"/>
  <c r="C21"/>
  <c r="B21"/>
  <c r="D20"/>
  <c r="C20"/>
  <c r="B20"/>
  <c r="D19"/>
  <c r="C19"/>
  <c r="B19"/>
  <c r="D18"/>
  <c r="C18"/>
  <c r="B18"/>
  <c r="D17"/>
  <c r="C17"/>
  <c r="B17"/>
  <c r="D16"/>
  <c r="C16"/>
  <c r="B16"/>
  <c r="D15"/>
  <c r="C15"/>
  <c r="B15"/>
  <c r="D14"/>
  <c r="C14"/>
  <c r="B14"/>
  <c r="D13"/>
  <c r="C13"/>
  <c r="B13"/>
  <c r="D12"/>
  <c r="C12"/>
  <c r="B12"/>
  <c r="D11"/>
  <c r="C11"/>
  <c r="B11"/>
  <c r="D10"/>
  <c r="C10"/>
  <c r="B10"/>
  <c r="D9"/>
  <c r="C9"/>
  <c r="B9"/>
  <c r="D8"/>
  <c r="C8"/>
  <c r="B8"/>
  <c r="D7"/>
  <c r="C7"/>
  <c r="B7"/>
  <c r="D6"/>
  <c r="C6"/>
  <c r="B6"/>
  <c r="D5"/>
  <c r="C5"/>
  <c r="B5"/>
  <c r="B410" i="17"/>
  <c r="B409"/>
  <c r="B408"/>
  <c r="B407"/>
  <c r="B406"/>
  <c r="B405"/>
  <c r="B404"/>
  <c r="B403"/>
  <c r="B402"/>
  <c r="B401"/>
  <c r="B400"/>
  <c r="B399"/>
  <c r="B398"/>
  <c r="B397"/>
  <c r="B396"/>
  <c r="B395"/>
  <c r="B394"/>
  <c r="B393"/>
  <c r="B392"/>
  <c r="B391"/>
  <c r="B390"/>
  <c r="B389"/>
  <c r="B388"/>
  <c r="B387"/>
  <c r="B386"/>
  <c r="B385"/>
  <c r="B384"/>
  <c r="B383"/>
  <c r="B382"/>
  <c r="B381"/>
  <c r="B380"/>
  <c r="B379"/>
  <c r="B378"/>
  <c r="B377"/>
  <c r="B376"/>
  <c r="B375"/>
  <c r="B374"/>
  <c r="B373"/>
  <c r="B372"/>
  <c r="B371"/>
  <c r="B370"/>
  <c r="B369"/>
  <c r="B368"/>
  <c r="B367"/>
  <c r="B366"/>
  <c r="B365"/>
  <c r="B364"/>
  <c r="B363"/>
  <c r="B362"/>
  <c r="B361"/>
  <c r="B360"/>
  <c r="B359"/>
  <c r="B358"/>
  <c r="B357"/>
  <c r="B356"/>
  <c r="B355"/>
  <c r="B354"/>
  <c r="B353"/>
  <c r="B352"/>
  <c r="B351"/>
  <c r="B350"/>
  <c r="B349"/>
  <c r="B348"/>
  <c r="B347"/>
  <c r="B346"/>
  <c r="B345"/>
  <c r="B344"/>
  <c r="B343"/>
  <c r="B342"/>
  <c r="B341"/>
  <c r="B340"/>
  <c r="B339"/>
  <c r="B338"/>
  <c r="B337"/>
  <c r="B336"/>
  <c r="B335"/>
  <c r="B334"/>
  <c r="B333"/>
  <c r="B332"/>
  <c r="B331"/>
  <c r="B330"/>
  <c r="B329"/>
  <c r="B328"/>
  <c r="B327"/>
  <c r="B326"/>
  <c r="B325"/>
  <c r="B324"/>
  <c r="B323"/>
  <c r="B322"/>
  <c r="B321"/>
  <c r="B320"/>
  <c r="B319"/>
  <c r="B318"/>
  <c r="B317"/>
  <c r="B316"/>
  <c r="B315"/>
  <c r="B314"/>
  <c r="B313"/>
  <c r="B312"/>
  <c r="B311"/>
  <c r="B310"/>
  <c r="B309"/>
  <c r="B308"/>
  <c r="B307"/>
  <c r="B306"/>
  <c r="B305"/>
  <c r="B304"/>
  <c r="B303"/>
  <c r="B302"/>
  <c r="B301"/>
  <c r="B300"/>
  <c r="B299"/>
  <c r="B298"/>
  <c r="B297"/>
  <c r="B296"/>
  <c r="B295"/>
  <c r="B294"/>
  <c r="B293"/>
  <c r="B292"/>
  <c r="B291"/>
  <c r="B290"/>
  <c r="B289"/>
  <c r="B288"/>
  <c r="B287"/>
  <c r="B286"/>
  <c r="B285"/>
  <c r="B284"/>
  <c r="B283"/>
  <c r="B282"/>
  <c r="B281"/>
  <c r="B280"/>
  <c r="B279"/>
  <c r="B278"/>
  <c r="B277"/>
  <c r="B276"/>
  <c r="B275"/>
  <c r="B274"/>
  <c r="B273"/>
  <c r="B272"/>
  <c r="B271"/>
  <c r="B270"/>
  <c r="B269"/>
  <c r="B268"/>
  <c r="B267"/>
  <c r="B266"/>
  <c r="B265"/>
  <c r="B264"/>
  <c r="B263"/>
  <c r="B262"/>
  <c r="B261"/>
  <c r="B260"/>
  <c r="B259"/>
  <c r="B258"/>
  <c r="B257"/>
  <c r="B256"/>
  <c r="B255"/>
  <c r="B254"/>
  <c r="B253"/>
  <c r="B252"/>
  <c r="B251"/>
  <c r="B250"/>
  <c r="B249"/>
  <c r="B248"/>
  <c r="B247"/>
  <c r="B246"/>
  <c r="B245"/>
  <c r="B244"/>
  <c r="B243"/>
  <c r="B242"/>
  <c r="B241"/>
  <c r="B240"/>
  <c r="B239"/>
  <c r="B238"/>
  <c r="B237"/>
  <c r="B236"/>
  <c r="B235"/>
  <c r="B234"/>
  <c r="B233"/>
  <c r="B232"/>
  <c r="B231"/>
  <c r="B230"/>
  <c r="B229"/>
  <c r="B228"/>
  <c r="B227"/>
  <c r="B226"/>
  <c r="B225"/>
  <c r="B224"/>
  <c r="B223"/>
  <c r="B222"/>
  <c r="B221"/>
  <c r="B220"/>
  <c r="B219"/>
  <c r="B218"/>
  <c r="B217"/>
  <c r="B216"/>
  <c r="B215"/>
  <c r="B214"/>
  <c r="B213"/>
  <c r="B212"/>
  <c r="B211"/>
  <c r="B210"/>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69"/>
  <c r="B168"/>
  <c r="B167"/>
  <c r="B166"/>
  <c r="B165"/>
  <c r="B164"/>
  <c r="B163"/>
  <c r="B162"/>
  <c r="B161"/>
  <c r="B160"/>
  <c r="B159"/>
  <c r="B158"/>
  <c r="B157"/>
  <c r="B156"/>
  <c r="B155"/>
  <c r="B154"/>
  <c r="B153"/>
  <c r="B152"/>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I9"/>
  <c r="J9"/>
  <c r="K9"/>
  <c r="L9"/>
  <c r="N9"/>
  <c r="N5"/>
  <c r="M5"/>
  <c r="I5"/>
  <c r="B5"/>
  <c r="D103" i="4"/>
  <c r="C103"/>
  <c r="D102"/>
  <c r="C102"/>
  <c r="D101"/>
  <c r="C101"/>
  <c r="D100"/>
  <c r="C100"/>
  <c r="D99"/>
  <c r="C99"/>
  <c r="D98"/>
  <c r="C98"/>
  <c r="D97"/>
  <c r="C97"/>
  <c r="D96"/>
  <c r="C96"/>
  <c r="D95"/>
  <c r="C95"/>
  <c r="D94"/>
  <c r="C94"/>
  <c r="D93"/>
  <c r="C93"/>
  <c r="D92"/>
  <c r="C92"/>
  <c r="D91"/>
  <c r="C91"/>
  <c r="D90"/>
  <c r="C90"/>
  <c r="D89"/>
  <c r="C89"/>
  <c r="D88"/>
  <c r="C88"/>
  <c r="D87"/>
  <c r="C87"/>
  <c r="D86"/>
  <c r="C86"/>
  <c r="D85"/>
  <c r="C85"/>
  <c r="D84"/>
  <c r="C84"/>
  <c r="D83"/>
  <c r="C83"/>
  <c r="D82"/>
  <c r="C82"/>
  <c r="D81"/>
  <c r="C81"/>
  <c r="D80"/>
  <c r="C80"/>
  <c r="D79"/>
  <c r="C79"/>
  <c r="D78"/>
  <c r="C78"/>
  <c r="D77"/>
  <c r="C77"/>
  <c r="D76"/>
  <c r="C76"/>
  <c r="D75"/>
  <c r="C75"/>
  <c r="D74"/>
  <c r="C74"/>
  <c r="D73"/>
  <c r="C73"/>
  <c r="D72"/>
  <c r="C72"/>
  <c r="D71"/>
  <c r="C71"/>
  <c r="D70"/>
  <c r="C70"/>
  <c r="D69"/>
  <c r="C69"/>
  <c r="D68"/>
  <c r="C68"/>
  <c r="D67"/>
  <c r="C67"/>
  <c r="D66"/>
  <c r="C66"/>
  <c r="D65"/>
  <c r="C65"/>
  <c r="D64"/>
  <c r="C64"/>
  <c r="D63"/>
  <c r="C63"/>
  <c r="D62"/>
  <c r="C62"/>
  <c r="D61"/>
  <c r="C61"/>
  <c r="D60"/>
  <c r="C60"/>
  <c r="D59"/>
  <c r="C59"/>
  <c r="D58"/>
  <c r="C58"/>
  <c r="D57"/>
  <c r="C57"/>
  <c r="D56"/>
  <c r="C56"/>
  <c r="D55"/>
  <c r="C55"/>
  <c r="D54"/>
  <c r="C54"/>
  <c r="D53"/>
  <c r="C53"/>
  <c r="D52"/>
  <c r="C52"/>
  <c r="D51"/>
  <c r="C51"/>
  <c r="D50"/>
  <c r="C50"/>
  <c r="D49"/>
  <c r="C49"/>
  <c r="D48"/>
  <c r="C48"/>
  <c r="D47"/>
  <c r="C47"/>
  <c r="D46"/>
  <c r="C46"/>
  <c r="D45"/>
  <c r="C45"/>
  <c r="D44"/>
  <c r="C44"/>
  <c r="D43"/>
  <c r="C43"/>
  <c r="D42"/>
  <c r="C42"/>
  <c r="D41"/>
  <c r="C41"/>
  <c r="D40"/>
  <c r="C40"/>
  <c r="D39"/>
  <c r="C39"/>
  <c r="D38"/>
  <c r="C38"/>
  <c r="D37"/>
  <c r="C37"/>
  <c r="D36"/>
  <c r="C36"/>
  <c r="D35"/>
  <c r="C35"/>
  <c r="D34"/>
  <c r="C34"/>
  <c r="D33"/>
  <c r="C33"/>
  <c r="D32"/>
  <c r="C32"/>
  <c r="D31"/>
  <c r="C31"/>
  <c r="D30"/>
  <c r="C30"/>
  <c r="D29"/>
  <c r="C29"/>
  <c r="D28"/>
  <c r="C28"/>
  <c r="D27"/>
  <c r="C27"/>
  <c r="D26"/>
  <c r="C26"/>
  <c r="D25"/>
  <c r="C25"/>
  <c r="D24"/>
  <c r="C24"/>
  <c r="D23"/>
  <c r="C23"/>
  <c r="D22"/>
  <c r="C22"/>
  <c r="D21"/>
  <c r="C21"/>
  <c r="C21" i="11" s="1"/>
  <c r="D14" i="7" s="1"/>
  <c r="D20" i="4"/>
  <c r="C20"/>
  <c r="C20" i="11" s="1"/>
  <c r="D13" i="7" s="1"/>
  <c r="D19" i="4"/>
  <c r="C19"/>
  <c r="C19" i="11" s="1"/>
  <c r="D12" i="7" s="1"/>
  <c r="D18" i="4"/>
  <c r="C18"/>
  <c r="C18" i="11" s="1"/>
  <c r="D17" i="4"/>
  <c r="C17"/>
  <c r="C17" i="11" s="1"/>
  <c r="F39" i="27" s="1"/>
  <c r="D16" i="4"/>
  <c r="C16"/>
  <c r="C16" i="11" s="1"/>
  <c r="D15" i="4"/>
  <c r="C15"/>
  <c r="C15" i="11" s="1"/>
  <c r="D14" i="4"/>
  <c r="C14"/>
  <c r="C14" i="11" s="1"/>
  <c r="D13" i="4"/>
  <c r="C13"/>
  <c r="C13" i="11" s="1"/>
  <c r="F37" i="27" s="1"/>
  <c r="D12" i="4"/>
  <c r="C12"/>
  <c r="C12" i="11" s="1"/>
  <c r="D11" i="4"/>
  <c r="C11"/>
  <c r="C11" i="11" s="1"/>
  <c r="D10" i="4"/>
  <c r="C10"/>
  <c r="C10" i="11" s="1"/>
  <c r="D10" i="7" s="1"/>
  <c r="D9" i="4"/>
  <c r="C9"/>
  <c r="C9" i="11" s="1"/>
  <c r="F32" i="27" s="1"/>
  <c r="D8" i="4"/>
  <c r="C8"/>
  <c r="C8" i="11" s="1"/>
  <c r="D7" i="4"/>
  <c r="C7"/>
  <c r="C7" i="11" s="1"/>
  <c r="F28" i="27" s="1"/>
  <c r="D6" i="4"/>
  <c r="C6"/>
  <c r="C6" i="11" s="1"/>
  <c r="F11" i="27" s="1"/>
  <c r="D5" i="4"/>
  <c r="C5"/>
  <c r="C5" i="11" s="1"/>
  <c r="F36" i="27" s="1"/>
  <c r="D4" i="4"/>
  <c r="C4"/>
  <c r="C4" i="11" s="1"/>
  <c r="N6" i="7"/>
  <c r="P6"/>
  <c r="Q6"/>
  <c r="N7"/>
  <c r="P7"/>
  <c r="Q7"/>
  <c r="N8"/>
  <c r="P8"/>
  <c r="Q8"/>
  <c r="N9"/>
  <c r="P9"/>
  <c r="Q9"/>
  <c r="N10"/>
  <c r="P10"/>
  <c r="Q10"/>
  <c r="N11"/>
  <c r="P11"/>
  <c r="Q11"/>
  <c r="N12"/>
  <c r="P12"/>
  <c r="E30" i="9" s="1"/>
  <c r="Q12" i="7"/>
  <c r="N13"/>
  <c r="P13"/>
  <c r="Q13"/>
  <c r="N14"/>
  <c r="P14"/>
  <c r="Q14"/>
  <c r="E41" i="9" s="1"/>
  <c r="N15" i="7"/>
  <c r="P15"/>
  <c r="Q15"/>
  <c r="N16"/>
  <c r="P16"/>
  <c r="Q16"/>
  <c r="N17"/>
  <c r="P17"/>
  <c r="Q17"/>
  <c r="N18"/>
  <c r="P18"/>
  <c r="Q18"/>
  <c r="N19"/>
  <c r="P19"/>
  <c r="Q19"/>
  <c r="N20"/>
  <c r="P20"/>
  <c r="Q20"/>
  <c r="N21"/>
  <c r="P21"/>
  <c r="Q21"/>
  <c r="N22"/>
  <c r="P22"/>
  <c r="Q22"/>
  <c r="N23"/>
  <c r="P23"/>
  <c r="Q23"/>
  <c r="N24"/>
  <c r="P24"/>
  <c r="Q24"/>
  <c r="N25"/>
  <c r="P25"/>
  <c r="Q25"/>
  <c r="N26"/>
  <c r="P26"/>
  <c r="Q26"/>
  <c r="N27"/>
  <c r="P27"/>
  <c r="Q27"/>
  <c r="N28"/>
  <c r="P28"/>
  <c r="Q28"/>
  <c r="N29"/>
  <c r="P29"/>
  <c r="Q29"/>
  <c r="N30"/>
  <c r="P30"/>
  <c r="Q30"/>
  <c r="N31"/>
  <c r="P31"/>
  <c r="Q31"/>
  <c r="N32"/>
  <c r="P32"/>
  <c r="Q32"/>
  <c r="N33"/>
  <c r="P33"/>
  <c r="Q33"/>
  <c r="N34"/>
  <c r="P34"/>
  <c r="Q34"/>
  <c r="N35"/>
  <c r="P35"/>
  <c r="Q35"/>
  <c r="N36"/>
  <c r="P36"/>
  <c r="Q36"/>
  <c r="N37"/>
  <c r="P37"/>
  <c r="Q37"/>
  <c r="N38"/>
  <c r="P38"/>
  <c r="Q38"/>
  <c r="N39"/>
  <c r="P39"/>
  <c r="Q39"/>
  <c r="N40"/>
  <c r="P40"/>
  <c r="Q40"/>
  <c r="N41"/>
  <c r="P41"/>
  <c r="Q41"/>
  <c r="N42"/>
  <c r="P42"/>
  <c r="Q42"/>
  <c r="N43"/>
  <c r="P43"/>
  <c r="Q43"/>
  <c r="N44"/>
  <c r="P44"/>
  <c r="Q44"/>
  <c r="N45"/>
  <c r="P45"/>
  <c r="Q45"/>
  <c r="N46"/>
  <c r="P46"/>
  <c r="Q46"/>
  <c r="N47"/>
  <c r="P47"/>
  <c r="Q47"/>
  <c r="N48"/>
  <c r="P48"/>
  <c r="Q48"/>
  <c r="N49"/>
  <c r="P49"/>
  <c r="Q49"/>
  <c r="N50"/>
  <c r="P50"/>
  <c r="Q50"/>
  <c r="N51"/>
  <c r="P51"/>
  <c r="Q51"/>
  <c r="N52"/>
  <c r="P52"/>
  <c r="Q52"/>
  <c r="N53"/>
  <c r="P53"/>
  <c r="Q53"/>
  <c r="N54"/>
  <c r="P54"/>
  <c r="Q54"/>
  <c r="N55"/>
  <c r="P55"/>
  <c r="Q55"/>
  <c r="N56"/>
  <c r="P56"/>
  <c r="Q56"/>
  <c r="N57"/>
  <c r="P57"/>
  <c r="Q57"/>
  <c r="N58"/>
  <c r="P58"/>
  <c r="Q58"/>
  <c r="N59"/>
  <c r="P59"/>
  <c r="Q59"/>
  <c r="N60"/>
  <c r="P60"/>
  <c r="Q60"/>
  <c r="N61"/>
  <c r="P61"/>
  <c r="Q61"/>
  <c r="N62"/>
  <c r="P62"/>
  <c r="Q62"/>
  <c r="N63"/>
  <c r="P63"/>
  <c r="Q63"/>
  <c r="N64"/>
  <c r="P64"/>
  <c r="Q64"/>
  <c r="N65"/>
  <c r="P65"/>
  <c r="Q65"/>
  <c r="N66"/>
  <c r="P66"/>
  <c r="Q66"/>
  <c r="N67"/>
  <c r="P67"/>
  <c r="Q67"/>
  <c r="N68"/>
  <c r="P68"/>
  <c r="Q68"/>
  <c r="N69"/>
  <c r="P69"/>
  <c r="Q69"/>
  <c r="N70"/>
  <c r="P70"/>
  <c r="Q70"/>
  <c r="N71"/>
  <c r="P71"/>
  <c r="Q71"/>
  <c r="N72"/>
  <c r="P72"/>
  <c r="Q72"/>
  <c r="N73"/>
  <c r="P73"/>
  <c r="Q73"/>
  <c r="N74"/>
  <c r="P74"/>
  <c r="Q74"/>
  <c r="N75"/>
  <c r="P75"/>
  <c r="Q75"/>
  <c r="N76"/>
  <c r="P76"/>
  <c r="Q76"/>
  <c r="N77"/>
  <c r="P77"/>
  <c r="Q77"/>
  <c r="N78"/>
  <c r="P78"/>
  <c r="Q78"/>
  <c r="N79"/>
  <c r="P79"/>
  <c r="Q79"/>
  <c r="N80"/>
  <c r="P80"/>
  <c r="Q80"/>
  <c r="N81"/>
  <c r="P81"/>
  <c r="Q81"/>
  <c r="N82"/>
  <c r="P82"/>
  <c r="Q82"/>
  <c r="N83"/>
  <c r="P83"/>
  <c r="Q83"/>
  <c r="N84"/>
  <c r="P84"/>
  <c r="Q84"/>
  <c r="N85"/>
  <c r="P85"/>
  <c r="Q85"/>
  <c r="N86"/>
  <c r="P86"/>
  <c r="Q86"/>
  <c r="N87"/>
  <c r="P87"/>
  <c r="Q87"/>
  <c r="N88"/>
  <c r="P88"/>
  <c r="Q88"/>
  <c r="N89"/>
  <c r="P89"/>
  <c r="Q89"/>
  <c r="N90"/>
  <c r="P90"/>
  <c r="Q90"/>
  <c r="N91"/>
  <c r="P91"/>
  <c r="Q91"/>
  <c r="N92"/>
  <c r="P92"/>
  <c r="Q92"/>
  <c r="N93"/>
  <c r="P93"/>
  <c r="Q93"/>
  <c r="N94"/>
  <c r="P94"/>
  <c r="Q94"/>
  <c r="N95"/>
  <c r="P95"/>
  <c r="Q95"/>
  <c r="N96"/>
  <c r="P96"/>
  <c r="Q96"/>
  <c r="N97"/>
  <c r="P97"/>
  <c r="Q97"/>
  <c r="N98"/>
  <c r="P98"/>
  <c r="Q98"/>
  <c r="N99"/>
  <c r="P99"/>
  <c r="Q99"/>
  <c r="N100"/>
  <c r="P100"/>
  <c r="Q100"/>
  <c r="N101"/>
  <c r="P101"/>
  <c r="Q101"/>
  <c r="N102"/>
  <c r="P102"/>
  <c r="Q102"/>
  <c r="N103"/>
  <c r="P103"/>
  <c r="Q103"/>
  <c r="N104"/>
  <c r="P104"/>
  <c r="Q104"/>
  <c r="N105"/>
  <c r="P105"/>
  <c r="Q105"/>
  <c r="N106"/>
  <c r="P106"/>
  <c r="Q106"/>
  <c r="N107"/>
  <c r="P107"/>
  <c r="Q107"/>
  <c r="N108"/>
  <c r="P108"/>
  <c r="Q108"/>
  <c r="N109"/>
  <c r="P109"/>
  <c r="Q109"/>
  <c r="N110"/>
  <c r="P110"/>
  <c r="Q110"/>
  <c r="N111"/>
  <c r="P111"/>
  <c r="Q111"/>
  <c r="N112"/>
  <c r="P112"/>
  <c r="Q112"/>
  <c r="N113"/>
  <c r="P113"/>
  <c r="Q113"/>
  <c r="N114"/>
  <c r="P114"/>
  <c r="Q114"/>
  <c r="N115"/>
  <c r="P115"/>
  <c r="Q115"/>
  <c r="N116"/>
  <c r="P116"/>
  <c r="Q116"/>
  <c r="N117"/>
  <c r="P117"/>
  <c r="Q117"/>
  <c r="N118"/>
  <c r="P118"/>
  <c r="Q118"/>
  <c r="N119"/>
  <c r="P119"/>
  <c r="Q119"/>
  <c r="N120"/>
  <c r="P120"/>
  <c r="Q120"/>
  <c r="N121"/>
  <c r="P121"/>
  <c r="Q121"/>
  <c r="N122"/>
  <c r="P122"/>
  <c r="Q122"/>
  <c r="N123"/>
  <c r="P123"/>
  <c r="Q123"/>
  <c r="N124"/>
  <c r="P124"/>
  <c r="Q124"/>
  <c r="N125"/>
  <c r="P125"/>
  <c r="Q125"/>
  <c r="N126"/>
  <c r="P126"/>
  <c r="Q126"/>
  <c r="N127"/>
  <c r="P127"/>
  <c r="Q127"/>
  <c r="N128"/>
  <c r="P128"/>
  <c r="Q128"/>
  <c r="N129"/>
  <c r="P129"/>
  <c r="Q129"/>
  <c r="N130"/>
  <c r="P130"/>
  <c r="Q130"/>
  <c r="N131"/>
  <c r="P131"/>
  <c r="Q131"/>
  <c r="N132"/>
  <c r="P132"/>
  <c r="Q132"/>
  <c r="N133"/>
  <c r="P133"/>
  <c r="Q133"/>
  <c r="N134"/>
  <c r="P134"/>
  <c r="Q134"/>
  <c r="N135"/>
  <c r="P135"/>
  <c r="Q135"/>
  <c r="N136"/>
  <c r="P136"/>
  <c r="Q136"/>
  <c r="N137"/>
  <c r="P137"/>
  <c r="Q137"/>
  <c r="N138"/>
  <c r="P138"/>
  <c r="Q138"/>
  <c r="N139"/>
  <c r="P139"/>
  <c r="Q139"/>
  <c r="N140"/>
  <c r="P140"/>
  <c r="Q140"/>
  <c r="N141"/>
  <c r="P141"/>
  <c r="Q141"/>
  <c r="N142"/>
  <c r="P142"/>
  <c r="Q142"/>
  <c r="N143"/>
  <c r="P143"/>
  <c r="Q143"/>
  <c r="N144"/>
  <c r="P144"/>
  <c r="Q144"/>
  <c r="N145"/>
  <c r="P145"/>
  <c r="Q145"/>
  <c r="N146"/>
  <c r="P146"/>
  <c r="Q146"/>
  <c r="N147"/>
  <c r="P147"/>
  <c r="Q147"/>
  <c r="N148"/>
  <c r="P148"/>
  <c r="Q148"/>
  <c r="N149"/>
  <c r="P149"/>
  <c r="Q149"/>
  <c r="N150"/>
  <c r="P150"/>
  <c r="Q150"/>
  <c r="N151"/>
  <c r="P151"/>
  <c r="Q151"/>
  <c r="N152"/>
  <c r="P152"/>
  <c r="Q152"/>
  <c r="N153"/>
  <c r="P153"/>
  <c r="Q153"/>
  <c r="N154"/>
  <c r="P154"/>
  <c r="Q154"/>
  <c r="N155"/>
  <c r="P155"/>
  <c r="Q155"/>
  <c r="N156"/>
  <c r="P156"/>
  <c r="Q156"/>
  <c r="N157"/>
  <c r="P157"/>
  <c r="Q157"/>
  <c r="N158"/>
  <c r="P158"/>
  <c r="Q158"/>
  <c r="N159"/>
  <c r="P159"/>
  <c r="Q159"/>
  <c r="N160"/>
  <c r="P160"/>
  <c r="Q160"/>
  <c r="N161"/>
  <c r="P161"/>
  <c r="Q161"/>
  <c r="N162"/>
  <c r="P162"/>
  <c r="Q162"/>
  <c r="N163"/>
  <c r="P163"/>
  <c r="Q163"/>
  <c r="N164"/>
  <c r="P164"/>
  <c r="Q164"/>
  <c r="N165"/>
  <c r="P165"/>
  <c r="Q165"/>
  <c r="N166"/>
  <c r="P166"/>
  <c r="Q166"/>
  <c r="N167"/>
  <c r="P167"/>
  <c r="Q167"/>
  <c r="N168"/>
  <c r="P168"/>
  <c r="Q168"/>
  <c r="N169"/>
  <c r="P169"/>
  <c r="Q169"/>
  <c r="N170"/>
  <c r="P170"/>
  <c r="Q170"/>
  <c r="N171"/>
  <c r="P171"/>
  <c r="Q171"/>
  <c r="N172"/>
  <c r="P172"/>
  <c r="Q172"/>
  <c r="N173"/>
  <c r="P173"/>
  <c r="Q173"/>
  <c r="N174"/>
  <c r="P174"/>
  <c r="Q174"/>
  <c r="N175"/>
  <c r="P175"/>
  <c r="Q175"/>
  <c r="N176"/>
  <c r="P176"/>
  <c r="Q176"/>
  <c r="N177"/>
  <c r="P177"/>
  <c r="Q177"/>
  <c r="N178"/>
  <c r="P178"/>
  <c r="Q178"/>
  <c r="N179"/>
  <c r="P179"/>
  <c r="Q179"/>
  <c r="N180"/>
  <c r="P180"/>
  <c r="Q180"/>
  <c r="N181"/>
  <c r="P181"/>
  <c r="Q181"/>
  <c r="N182"/>
  <c r="P182"/>
  <c r="Q182"/>
  <c r="N183"/>
  <c r="P183"/>
  <c r="Q183"/>
  <c r="N184"/>
  <c r="P184"/>
  <c r="Q184"/>
  <c r="N185"/>
  <c r="P185"/>
  <c r="Q185"/>
  <c r="N186"/>
  <c r="P186"/>
  <c r="Q186"/>
  <c r="N187"/>
  <c r="P187"/>
  <c r="Q187"/>
  <c r="N188"/>
  <c r="P188"/>
  <c r="Q188"/>
  <c r="N189"/>
  <c r="P189"/>
  <c r="Q189"/>
  <c r="N190"/>
  <c r="P190"/>
  <c r="Q190"/>
  <c r="N191"/>
  <c r="P191"/>
  <c r="Q191"/>
  <c r="N192"/>
  <c r="P192"/>
  <c r="Q192"/>
  <c r="N193"/>
  <c r="P193"/>
  <c r="Q193"/>
  <c r="N194"/>
  <c r="P194"/>
  <c r="Q194"/>
  <c r="N195"/>
  <c r="P195"/>
  <c r="Q195"/>
  <c r="N196"/>
  <c r="P196"/>
  <c r="Q196"/>
  <c r="N197"/>
  <c r="P197"/>
  <c r="Q197"/>
  <c r="N198"/>
  <c r="P198"/>
  <c r="Q198"/>
  <c r="N199"/>
  <c r="P199"/>
  <c r="Q199"/>
  <c r="N200"/>
  <c r="P200"/>
  <c r="Q200"/>
  <c r="N201"/>
  <c r="P201"/>
  <c r="Q201"/>
  <c r="N202"/>
  <c r="P202"/>
  <c r="Q202"/>
  <c r="N203"/>
  <c r="P203"/>
  <c r="Q203"/>
  <c r="N204"/>
  <c r="P204"/>
  <c r="Q204"/>
  <c r="N205"/>
  <c r="P205"/>
  <c r="Q205"/>
  <c r="N206"/>
  <c r="P206"/>
  <c r="Q206"/>
  <c r="N207"/>
  <c r="P207"/>
  <c r="Q207"/>
  <c r="N208"/>
  <c r="P208"/>
  <c r="Q208"/>
  <c r="N209"/>
  <c r="P209"/>
  <c r="Q209"/>
  <c r="N210"/>
  <c r="P210"/>
  <c r="Q210"/>
  <c r="N211"/>
  <c r="P211"/>
  <c r="Q211"/>
  <c r="N212"/>
  <c r="P212"/>
  <c r="Q212"/>
  <c r="N213"/>
  <c r="P213"/>
  <c r="Q213"/>
  <c r="N214"/>
  <c r="P214"/>
  <c r="Q214"/>
  <c r="N215"/>
  <c r="P215"/>
  <c r="Q215"/>
  <c r="N216"/>
  <c r="P216"/>
  <c r="Q216"/>
  <c r="N217"/>
  <c r="P217"/>
  <c r="Q217"/>
  <c r="N218"/>
  <c r="P218"/>
  <c r="Q218"/>
  <c r="N219"/>
  <c r="P219"/>
  <c r="Q219"/>
  <c r="N220"/>
  <c r="P220"/>
  <c r="Q220"/>
  <c r="N221"/>
  <c r="P221"/>
  <c r="Q221"/>
  <c r="N222"/>
  <c r="P222"/>
  <c r="Q222"/>
  <c r="N223"/>
  <c r="P223"/>
  <c r="Q223"/>
  <c r="N224"/>
  <c r="P224"/>
  <c r="Q224"/>
  <c r="N225"/>
  <c r="P225"/>
  <c r="Q225"/>
  <c r="N226"/>
  <c r="P226"/>
  <c r="Q226"/>
  <c r="N227"/>
  <c r="P227"/>
  <c r="Q227"/>
  <c r="N228"/>
  <c r="P228"/>
  <c r="Q228"/>
  <c r="N229"/>
  <c r="P229"/>
  <c r="Q229"/>
  <c r="N230"/>
  <c r="P230"/>
  <c r="Q230"/>
  <c r="N231"/>
  <c r="P231"/>
  <c r="Q231"/>
  <c r="N232"/>
  <c r="P232"/>
  <c r="Q232"/>
  <c r="N233"/>
  <c r="P233"/>
  <c r="Q233"/>
  <c r="N234"/>
  <c r="P234"/>
  <c r="Q234"/>
  <c r="N235"/>
  <c r="P235"/>
  <c r="Q235"/>
  <c r="N236"/>
  <c r="P236"/>
  <c r="Q236"/>
  <c r="N237"/>
  <c r="P237"/>
  <c r="Q237"/>
  <c r="N238"/>
  <c r="P238"/>
  <c r="Q238"/>
  <c r="N239"/>
  <c r="P239"/>
  <c r="Q239"/>
  <c r="N240"/>
  <c r="P240"/>
  <c r="Q240"/>
  <c r="N241"/>
  <c r="P241"/>
  <c r="Q241"/>
  <c r="N242"/>
  <c r="P242"/>
  <c r="Q242"/>
  <c r="N243"/>
  <c r="P243"/>
  <c r="Q243"/>
  <c r="N244"/>
  <c r="P244"/>
  <c r="Q244"/>
  <c r="N245"/>
  <c r="P245"/>
  <c r="Q245"/>
  <c r="N246"/>
  <c r="P246"/>
  <c r="Q246"/>
  <c r="N247"/>
  <c r="P247"/>
  <c r="Q247"/>
  <c r="N248"/>
  <c r="P248"/>
  <c r="Q248"/>
  <c r="N249"/>
  <c r="P249"/>
  <c r="Q249"/>
  <c r="N250"/>
  <c r="P250"/>
  <c r="Q250"/>
  <c r="N251"/>
  <c r="P251"/>
  <c r="Q251"/>
  <c r="N252"/>
  <c r="P252"/>
  <c r="Q252"/>
  <c r="N253"/>
  <c r="P253"/>
  <c r="Q253"/>
  <c r="N254"/>
  <c r="P254"/>
  <c r="Q254"/>
  <c r="N255"/>
  <c r="P255"/>
  <c r="Q255"/>
  <c r="N256"/>
  <c r="P256"/>
  <c r="Q256"/>
  <c r="N257"/>
  <c r="P257"/>
  <c r="Q257"/>
  <c r="N258"/>
  <c r="P258"/>
  <c r="Q258"/>
  <c r="N259"/>
  <c r="P259"/>
  <c r="Q259"/>
  <c r="N260"/>
  <c r="P260"/>
  <c r="Q260"/>
  <c r="N261"/>
  <c r="P261"/>
  <c r="Q261"/>
  <c r="N262"/>
  <c r="P262"/>
  <c r="Q262"/>
  <c r="N263"/>
  <c r="P263"/>
  <c r="Q263"/>
  <c r="N264"/>
  <c r="P264"/>
  <c r="Q264"/>
  <c r="N265"/>
  <c r="P265"/>
  <c r="Q265"/>
  <c r="N266"/>
  <c r="P266"/>
  <c r="Q266"/>
  <c r="N267"/>
  <c r="P267"/>
  <c r="Q267"/>
  <c r="N268"/>
  <c r="P268"/>
  <c r="Q268"/>
  <c r="N269"/>
  <c r="P269"/>
  <c r="Q269"/>
  <c r="N270"/>
  <c r="P270"/>
  <c r="Q270"/>
  <c r="M30" i="9"/>
  <c r="K30"/>
  <c r="J30"/>
  <c r="I30"/>
  <c r="H30"/>
  <c r="G30"/>
  <c r="F30"/>
  <c r="B30"/>
  <c r="B29"/>
  <c r="M29"/>
  <c r="K29"/>
  <c r="J29"/>
  <c r="I29"/>
  <c r="H29"/>
  <c r="G29"/>
  <c r="F29"/>
  <c r="M28"/>
  <c r="L28"/>
  <c r="K28"/>
  <c r="J28"/>
  <c r="I28"/>
  <c r="H28"/>
  <c r="G28"/>
  <c r="F28"/>
  <c r="E28"/>
  <c r="D28"/>
  <c r="B28"/>
  <c r="C28"/>
  <c r="M135" i="12" l="1"/>
  <c r="M235"/>
  <c r="F38" i="27"/>
  <c r="F10"/>
  <c r="F29"/>
  <c r="F33"/>
  <c r="F31"/>
  <c r="F35"/>
  <c r="F30"/>
  <c r="F34"/>
  <c r="F23"/>
  <c r="F15"/>
  <c r="F20"/>
  <c r="F19"/>
  <c r="F26"/>
  <c r="F27"/>
  <c r="F22"/>
  <c r="F25"/>
  <c r="F21"/>
  <c r="F24"/>
  <c r="F14"/>
  <c r="F18"/>
  <c r="F13"/>
  <c r="F17"/>
  <c r="F12"/>
  <c r="F16"/>
  <c r="D11" i="7"/>
  <c r="F9" i="27"/>
  <c r="F7"/>
  <c r="F8"/>
  <c r="F6"/>
  <c r="L17" i="12"/>
  <c r="D5" i="7"/>
  <c r="M119" i="12"/>
  <c r="M251"/>
  <c r="N39"/>
  <c r="L67"/>
  <c r="M167"/>
  <c r="L275"/>
  <c r="F4" i="27"/>
  <c r="D7" i="7"/>
  <c r="F5" i="27"/>
  <c r="D9" i="7"/>
  <c r="D8"/>
  <c r="D6"/>
  <c r="F3" i="27"/>
  <c r="G196" i="14"/>
  <c r="H196" s="1"/>
  <c r="G236"/>
  <c r="H236" s="1"/>
  <c r="G56"/>
  <c r="H56" s="1"/>
  <c r="G72"/>
  <c r="H72" s="1"/>
  <c r="G84"/>
  <c r="H84" s="1"/>
  <c r="G16"/>
  <c r="H16" s="1"/>
  <c r="G132"/>
  <c r="H132" s="1"/>
  <c r="G24"/>
  <c r="H24" s="1"/>
  <c r="G124"/>
  <c r="H124" s="1"/>
  <c r="G260"/>
  <c r="H260" s="1"/>
  <c r="G44"/>
  <c r="H44" s="1"/>
  <c r="G100"/>
  <c r="H100" s="1"/>
  <c r="G228"/>
  <c r="H228" s="1"/>
  <c r="G181"/>
  <c r="H181" s="1"/>
  <c r="G237"/>
  <c r="H237" s="1"/>
  <c r="G101"/>
  <c r="H101" s="1"/>
  <c r="L33" i="12"/>
  <c r="N57"/>
  <c r="L81"/>
  <c r="M261"/>
  <c r="L157"/>
  <c r="N10"/>
  <c r="N69"/>
  <c r="N21"/>
  <c r="L45"/>
  <c r="N85"/>
  <c r="M141"/>
  <c r="G221" i="14"/>
  <c r="H221" s="1"/>
  <c r="N9" i="12"/>
  <c r="N61"/>
  <c r="N73"/>
  <c r="G6" i="14"/>
  <c r="H6" s="1"/>
  <c r="K6" i="12" s="1"/>
  <c r="G141" i="14"/>
  <c r="H141" s="1"/>
  <c r="G66"/>
  <c r="H66" s="1"/>
  <c r="L25" i="12"/>
  <c r="N33"/>
  <c r="L41"/>
  <c r="G159" i="14"/>
  <c r="H159" s="1"/>
  <c r="M9" i="12"/>
  <c r="M13"/>
  <c r="L21"/>
  <c r="N49"/>
  <c r="L57"/>
  <c r="L61"/>
  <c r="N65"/>
  <c r="L69"/>
  <c r="L73"/>
  <c r="Q73" s="1"/>
  <c r="R73" s="1"/>
  <c r="N77"/>
  <c r="L85"/>
  <c r="M125"/>
  <c r="L141"/>
  <c r="Q141" s="1"/>
  <c r="R141" s="1"/>
  <c r="L261"/>
  <c r="Q261" s="1"/>
  <c r="R261" s="1"/>
  <c r="N281"/>
  <c r="G12" i="14"/>
  <c r="H12" s="1"/>
  <c r="G36"/>
  <c r="H36" s="1"/>
  <c r="G92"/>
  <c r="H92" s="1"/>
  <c r="G108"/>
  <c r="H108" s="1"/>
  <c r="G140"/>
  <c r="H140" s="1"/>
  <c r="G172"/>
  <c r="H172" s="1"/>
  <c r="G243"/>
  <c r="H243" s="1"/>
  <c r="N17" i="12"/>
  <c r="L29"/>
  <c r="L37"/>
  <c r="N45"/>
  <c r="L53"/>
  <c r="N81"/>
  <c r="L109"/>
  <c r="M157"/>
  <c r="L173"/>
  <c r="L13"/>
  <c r="N25"/>
  <c r="N29"/>
  <c r="N37"/>
  <c r="N41"/>
  <c r="L49"/>
  <c r="N53"/>
  <c r="L65"/>
  <c r="Q65" s="1"/>
  <c r="R65" s="1"/>
  <c r="L77"/>
  <c r="M109"/>
  <c r="L125"/>
  <c r="M173"/>
  <c r="M281"/>
  <c r="G28" i="14"/>
  <c r="H28" s="1"/>
  <c r="G60"/>
  <c r="H60" s="1"/>
  <c r="G88"/>
  <c r="H88" s="1"/>
  <c r="G104"/>
  <c r="H104" s="1"/>
  <c r="G136"/>
  <c r="H136" s="1"/>
  <c r="G164"/>
  <c r="H164" s="1"/>
  <c r="G204"/>
  <c r="H204" s="1"/>
  <c r="G58"/>
  <c r="H58" s="1"/>
  <c r="L11" i="12"/>
  <c r="L19"/>
  <c r="N23"/>
  <c r="L51"/>
  <c r="N55"/>
  <c r="L83"/>
  <c r="N87"/>
  <c r="N91"/>
  <c r="L95"/>
  <c r="L107"/>
  <c r="L115"/>
  <c r="L123"/>
  <c r="L131"/>
  <c r="L139"/>
  <c r="L147"/>
  <c r="L155"/>
  <c r="L163"/>
  <c r="L171"/>
  <c r="L179"/>
  <c r="L187"/>
  <c r="L199"/>
  <c r="L215"/>
  <c r="N267"/>
  <c r="L287"/>
  <c r="L295"/>
  <c r="G46" i="14"/>
  <c r="H46" s="1"/>
  <c r="G82"/>
  <c r="H82" s="1"/>
  <c r="G94"/>
  <c r="H94" s="1"/>
  <c r="G203"/>
  <c r="H203" s="1"/>
  <c r="N15" i="12"/>
  <c r="L43"/>
  <c r="N47"/>
  <c r="L75"/>
  <c r="N79"/>
  <c r="L91"/>
  <c r="N235"/>
  <c r="Q235" s="1"/>
  <c r="R235" s="1"/>
  <c r="N255"/>
  <c r="M267"/>
  <c r="G26" i="14"/>
  <c r="H26" s="1"/>
  <c r="L27" i="12"/>
  <c r="N31"/>
  <c r="L59"/>
  <c r="N63"/>
  <c r="N103"/>
  <c r="L119"/>
  <c r="L135"/>
  <c r="Q135" s="1"/>
  <c r="R135" s="1"/>
  <c r="L151"/>
  <c r="Q151" s="1"/>
  <c r="R151" s="1"/>
  <c r="L167"/>
  <c r="L183"/>
  <c r="Q183" s="1"/>
  <c r="R183" s="1"/>
  <c r="M199"/>
  <c r="M219"/>
  <c r="L231"/>
  <c r="L251"/>
  <c r="L291"/>
  <c r="Q291" s="1"/>
  <c r="R291" s="1"/>
  <c r="M307"/>
  <c r="Q307" s="1"/>
  <c r="R307" s="1"/>
  <c r="G18" i="14"/>
  <c r="H18" s="1"/>
  <c r="G35"/>
  <c r="H35" s="1"/>
  <c r="G50"/>
  <c r="H50" s="1"/>
  <c r="G63"/>
  <c r="H63" s="1"/>
  <c r="G115"/>
  <c r="H115" s="1"/>
  <c r="L14" i="12"/>
  <c r="L206"/>
  <c r="L258"/>
  <c r="N11"/>
  <c r="M14"/>
  <c r="N19"/>
  <c r="N27"/>
  <c r="N35"/>
  <c r="Q35" s="1"/>
  <c r="R35" s="1"/>
  <c r="N43"/>
  <c r="N51"/>
  <c r="N59"/>
  <c r="N67"/>
  <c r="N75"/>
  <c r="N83"/>
  <c r="N95"/>
  <c r="L99"/>
  <c r="M115"/>
  <c r="M131"/>
  <c r="M147"/>
  <c r="M163"/>
  <c r="M179"/>
  <c r="L190"/>
  <c r="L202"/>
  <c r="M215"/>
  <c r="N231"/>
  <c r="L238"/>
  <c r="N258"/>
  <c r="N263"/>
  <c r="M275"/>
  <c r="N287"/>
  <c r="G10" i="14"/>
  <c r="H10" s="1"/>
  <c r="G20"/>
  <c r="H20" s="1"/>
  <c r="G30"/>
  <c r="H30" s="1"/>
  <c r="G42"/>
  <c r="H42" s="1"/>
  <c r="G52"/>
  <c r="H52" s="1"/>
  <c r="G62"/>
  <c r="H62" s="1"/>
  <c r="G74"/>
  <c r="H74" s="1"/>
  <c r="G98"/>
  <c r="H98" s="1"/>
  <c r="G157"/>
  <c r="H157" s="1"/>
  <c r="G205"/>
  <c r="H205" s="1"/>
  <c r="G229"/>
  <c r="H229" s="1"/>
  <c r="G245"/>
  <c r="H245" s="1"/>
  <c r="L194" i="12"/>
  <c r="G117" i="14"/>
  <c r="H117" s="1"/>
  <c r="G133"/>
  <c r="H133" s="1"/>
  <c r="G149"/>
  <c r="H149" s="1"/>
  <c r="G165"/>
  <c r="H165" s="1"/>
  <c r="G189"/>
  <c r="H189" s="1"/>
  <c r="G261"/>
  <c r="H261" s="1"/>
  <c r="M10" i="12"/>
  <c r="L15"/>
  <c r="L23"/>
  <c r="L31"/>
  <c r="Q31" s="1"/>
  <c r="R31" s="1"/>
  <c r="L39"/>
  <c r="L47"/>
  <c r="L55"/>
  <c r="L63"/>
  <c r="L71"/>
  <c r="Q71" s="1"/>
  <c r="R71" s="1"/>
  <c r="L79"/>
  <c r="L87"/>
  <c r="N99"/>
  <c r="L103"/>
  <c r="M106"/>
  <c r="M111"/>
  <c r="M118"/>
  <c r="M122"/>
  <c r="M127"/>
  <c r="M134"/>
  <c r="M138"/>
  <c r="M143"/>
  <c r="L150"/>
  <c r="L154"/>
  <c r="M159"/>
  <c r="L166"/>
  <c r="L170"/>
  <c r="M175"/>
  <c r="L182"/>
  <c r="L186"/>
  <c r="L203"/>
  <c r="Q203" s="1"/>
  <c r="R203" s="1"/>
  <c r="L210"/>
  <c r="L219"/>
  <c r="N238"/>
  <c r="L243"/>
  <c r="Q243" s="1"/>
  <c r="R243" s="1"/>
  <c r="L255"/>
  <c r="L259"/>
  <c r="M283"/>
  <c r="N299"/>
  <c r="G34" i="14"/>
  <c r="H34" s="1"/>
  <c r="G78"/>
  <c r="H78" s="1"/>
  <c r="G90"/>
  <c r="H90" s="1"/>
  <c r="G109"/>
  <c r="H109" s="1"/>
  <c r="G125"/>
  <c r="H125" s="1"/>
  <c r="G173"/>
  <c r="H173" s="1"/>
  <c r="G197"/>
  <c r="H197" s="1"/>
  <c r="G213"/>
  <c r="H213" s="1"/>
  <c r="G253"/>
  <c r="H253" s="1"/>
  <c r="G269"/>
  <c r="H269" s="1"/>
  <c r="C7"/>
  <c r="G7"/>
  <c r="H7" s="1"/>
  <c r="C31"/>
  <c r="G31"/>
  <c r="H31" s="1"/>
  <c r="C39"/>
  <c r="G39"/>
  <c r="H39" s="1"/>
  <c r="C47"/>
  <c r="G47"/>
  <c r="H47" s="1"/>
  <c r="C55"/>
  <c r="G55"/>
  <c r="H55" s="1"/>
  <c r="C107"/>
  <c r="G107"/>
  <c r="H107" s="1"/>
  <c r="C111"/>
  <c r="G111"/>
  <c r="H111" s="1"/>
  <c r="C119"/>
  <c r="G119"/>
  <c r="H119" s="1"/>
  <c r="C127"/>
  <c r="G127"/>
  <c r="H127" s="1"/>
  <c r="C135"/>
  <c r="G135"/>
  <c r="H135" s="1"/>
  <c r="C143"/>
  <c r="G143"/>
  <c r="H143" s="1"/>
  <c r="C151"/>
  <c r="G151"/>
  <c r="H151" s="1"/>
  <c r="C187"/>
  <c r="G187"/>
  <c r="H187" s="1"/>
  <c r="C195"/>
  <c r="G195"/>
  <c r="H195" s="1"/>
  <c r="C199"/>
  <c r="G199"/>
  <c r="H199" s="1"/>
  <c r="C207"/>
  <c r="G207"/>
  <c r="H207" s="1"/>
  <c r="C215"/>
  <c r="G215"/>
  <c r="H215" s="1"/>
  <c r="C251"/>
  <c r="G251"/>
  <c r="H251" s="1"/>
  <c r="C259"/>
  <c r="G259"/>
  <c r="H259" s="1"/>
  <c r="C279"/>
  <c r="G279"/>
  <c r="H279" s="1"/>
  <c r="G191"/>
  <c r="H191" s="1"/>
  <c r="N110" i="12"/>
  <c r="M110"/>
  <c r="N114"/>
  <c r="M114"/>
  <c r="N126"/>
  <c r="M126"/>
  <c r="N130"/>
  <c r="M130"/>
  <c r="M142"/>
  <c r="L142"/>
  <c r="M146"/>
  <c r="L146"/>
  <c r="M158"/>
  <c r="L158"/>
  <c r="M162"/>
  <c r="L162"/>
  <c r="M174"/>
  <c r="L174"/>
  <c r="M178"/>
  <c r="L178"/>
  <c r="M198"/>
  <c r="L198"/>
  <c r="M214"/>
  <c r="L214"/>
  <c r="M218"/>
  <c r="L218"/>
  <c r="M222"/>
  <c r="L222"/>
  <c r="M226"/>
  <c r="L226"/>
  <c r="M230"/>
  <c r="L230"/>
  <c r="N230"/>
  <c r="M234"/>
  <c r="L234"/>
  <c r="M242"/>
  <c r="N242"/>
  <c r="M246"/>
  <c r="N246"/>
  <c r="L246"/>
  <c r="M250"/>
  <c r="L250"/>
  <c r="N250"/>
  <c r="M254"/>
  <c r="N254"/>
  <c r="M262"/>
  <c r="L262"/>
  <c r="N262"/>
  <c r="M266"/>
  <c r="N266"/>
  <c r="L266"/>
  <c r="M270"/>
  <c r="L270"/>
  <c r="M274"/>
  <c r="N274"/>
  <c r="M278"/>
  <c r="N278"/>
  <c r="M282"/>
  <c r="L282"/>
  <c r="N282"/>
  <c r="M286"/>
  <c r="N286"/>
  <c r="L286"/>
  <c r="M290"/>
  <c r="L290"/>
  <c r="M294"/>
  <c r="L294"/>
  <c r="M298"/>
  <c r="N298"/>
  <c r="M302"/>
  <c r="N302"/>
  <c r="L302"/>
  <c r="M306"/>
  <c r="N306"/>
  <c r="L306"/>
  <c r="G171" i="14"/>
  <c r="H171" s="1"/>
  <c r="G211"/>
  <c r="H211" s="1"/>
  <c r="G255"/>
  <c r="H255" s="1"/>
  <c r="C27"/>
  <c r="G27"/>
  <c r="H27" s="1"/>
  <c r="C43"/>
  <c r="G43"/>
  <c r="H43" s="1"/>
  <c r="C59"/>
  <c r="G59"/>
  <c r="H59" s="1"/>
  <c r="C67"/>
  <c r="G67"/>
  <c r="H67" s="1"/>
  <c r="C75"/>
  <c r="G75"/>
  <c r="H75" s="1"/>
  <c r="C83"/>
  <c r="G83"/>
  <c r="H83" s="1"/>
  <c r="C91"/>
  <c r="G91"/>
  <c r="H91" s="1"/>
  <c r="C95"/>
  <c r="G95"/>
  <c r="H95" s="1"/>
  <c r="C103"/>
  <c r="G103"/>
  <c r="H103" s="1"/>
  <c r="C123"/>
  <c r="G123"/>
  <c r="H123" s="1"/>
  <c r="C131"/>
  <c r="G131"/>
  <c r="H131" s="1"/>
  <c r="C139"/>
  <c r="G139"/>
  <c r="H139" s="1"/>
  <c r="C155"/>
  <c r="G155"/>
  <c r="H155" s="1"/>
  <c r="C163"/>
  <c r="G163"/>
  <c r="H163" s="1"/>
  <c r="C167"/>
  <c r="G167"/>
  <c r="H167" s="1"/>
  <c r="C175"/>
  <c r="G175"/>
  <c r="H175" s="1"/>
  <c r="C183"/>
  <c r="G183"/>
  <c r="H183" s="1"/>
  <c r="C219"/>
  <c r="G219"/>
  <c r="H219" s="1"/>
  <c r="C227"/>
  <c r="G227"/>
  <c r="H227" s="1"/>
  <c r="C231"/>
  <c r="G231"/>
  <c r="H231" s="1"/>
  <c r="C239"/>
  <c r="G239"/>
  <c r="H239" s="1"/>
  <c r="C247"/>
  <c r="G247"/>
  <c r="H247" s="1"/>
  <c r="C263"/>
  <c r="G263"/>
  <c r="H263" s="1"/>
  <c r="C271"/>
  <c r="G271"/>
  <c r="H271" s="1"/>
  <c r="C283"/>
  <c r="G283"/>
  <c r="H283" s="1"/>
  <c r="G87"/>
  <c r="H87" s="1"/>
  <c r="G147"/>
  <c r="H147" s="1"/>
  <c r="G235"/>
  <c r="H235" s="1"/>
  <c r="G275"/>
  <c r="H275" s="1"/>
  <c r="M89" i="12"/>
  <c r="L89"/>
  <c r="M93"/>
  <c r="L93"/>
  <c r="M97"/>
  <c r="L97"/>
  <c r="M101"/>
  <c r="L101"/>
  <c r="M105"/>
  <c r="L105"/>
  <c r="N113"/>
  <c r="M113"/>
  <c r="N117"/>
  <c r="M117"/>
  <c r="L117"/>
  <c r="N121"/>
  <c r="L121"/>
  <c r="N129"/>
  <c r="M129"/>
  <c r="N133"/>
  <c r="M133"/>
  <c r="L133"/>
  <c r="N137"/>
  <c r="L137"/>
  <c r="N145"/>
  <c r="M145"/>
  <c r="N149"/>
  <c r="M149"/>
  <c r="L149"/>
  <c r="N153"/>
  <c r="L153"/>
  <c r="N161"/>
  <c r="M161"/>
  <c r="N165"/>
  <c r="M165"/>
  <c r="L165"/>
  <c r="N169"/>
  <c r="L169"/>
  <c r="N177"/>
  <c r="M177"/>
  <c r="N181"/>
  <c r="M181"/>
  <c r="L181"/>
  <c r="N185"/>
  <c r="L185"/>
  <c r="N189"/>
  <c r="L189"/>
  <c r="N193"/>
  <c r="L193"/>
  <c r="N197"/>
  <c r="L197"/>
  <c r="N201"/>
  <c r="M201"/>
  <c r="L201"/>
  <c r="N205"/>
  <c r="L205"/>
  <c r="M205"/>
  <c r="N209"/>
  <c r="M209"/>
  <c r="L209"/>
  <c r="N213"/>
  <c r="M213"/>
  <c r="L213"/>
  <c r="N217"/>
  <c r="M217"/>
  <c r="L217"/>
  <c r="N221"/>
  <c r="L221"/>
  <c r="M221"/>
  <c r="N225"/>
  <c r="M225"/>
  <c r="N229"/>
  <c r="M229"/>
  <c r="L233"/>
  <c r="M233"/>
  <c r="N233"/>
  <c r="N237"/>
  <c r="M237"/>
  <c r="L237"/>
  <c r="L241"/>
  <c r="M241"/>
  <c r="N245"/>
  <c r="L245"/>
  <c r="L249"/>
  <c r="N249"/>
  <c r="N253"/>
  <c r="M253"/>
  <c r="L253"/>
  <c r="L257"/>
  <c r="N257"/>
  <c r="M257"/>
  <c r="L265"/>
  <c r="M265"/>
  <c r="N269"/>
  <c r="M269"/>
  <c r="L269"/>
  <c r="L273"/>
  <c r="N273"/>
  <c r="M273"/>
  <c r="N277"/>
  <c r="L277"/>
  <c r="N285"/>
  <c r="M285"/>
  <c r="L289"/>
  <c r="N289"/>
  <c r="M289"/>
  <c r="N293"/>
  <c r="L293"/>
  <c r="L297"/>
  <c r="M297"/>
  <c r="N301"/>
  <c r="M301"/>
  <c r="L305"/>
  <c r="N305"/>
  <c r="G23" i="14"/>
  <c r="H23" s="1"/>
  <c r="G51"/>
  <c r="H51" s="1"/>
  <c r="G71"/>
  <c r="H71" s="1"/>
  <c r="G79"/>
  <c r="H79" s="1"/>
  <c r="G179"/>
  <c r="H179" s="1"/>
  <c r="G223"/>
  <c r="H223" s="1"/>
  <c r="G267"/>
  <c r="H267" s="1"/>
  <c r="N191" i="12"/>
  <c r="M191"/>
  <c r="N207"/>
  <c r="M207"/>
  <c r="N223"/>
  <c r="M223"/>
  <c r="M239"/>
  <c r="N239"/>
  <c r="C116" i="14"/>
  <c r="G116"/>
  <c r="H116" s="1"/>
  <c r="C128"/>
  <c r="G128"/>
  <c r="H128" s="1"/>
  <c r="C148"/>
  <c r="G148"/>
  <c r="H148" s="1"/>
  <c r="C160"/>
  <c r="G160"/>
  <c r="H160" s="1"/>
  <c r="C168"/>
  <c r="G168"/>
  <c r="H168" s="1"/>
  <c r="C180"/>
  <c r="G180"/>
  <c r="H180" s="1"/>
  <c r="C188"/>
  <c r="G188"/>
  <c r="H188" s="1"/>
  <c r="C192"/>
  <c r="G192"/>
  <c r="H192" s="1"/>
  <c r="C200"/>
  <c r="G200"/>
  <c r="H200" s="1"/>
  <c r="C212"/>
  <c r="G212"/>
  <c r="H212" s="1"/>
  <c r="C220"/>
  <c r="G220"/>
  <c r="H220" s="1"/>
  <c r="C224"/>
  <c r="G224"/>
  <c r="H224" s="1"/>
  <c r="C232"/>
  <c r="G232"/>
  <c r="H232" s="1"/>
  <c r="C244"/>
  <c r="G244"/>
  <c r="H244" s="1"/>
  <c r="C252"/>
  <c r="G252"/>
  <c r="H252" s="1"/>
  <c r="C256"/>
  <c r="G256"/>
  <c r="H256" s="1"/>
  <c r="C264"/>
  <c r="G264"/>
  <c r="H264" s="1"/>
  <c r="C276"/>
  <c r="G276"/>
  <c r="H276" s="1"/>
  <c r="N195" i="12"/>
  <c r="L195"/>
  <c r="N211"/>
  <c r="L211"/>
  <c r="N227"/>
  <c r="L227"/>
  <c r="M247"/>
  <c r="L247"/>
  <c r="M271"/>
  <c r="N271"/>
  <c r="M279"/>
  <c r="L279"/>
  <c r="M303"/>
  <c r="N303"/>
  <c r="C32" i="14"/>
  <c r="G32"/>
  <c r="H32" s="1"/>
  <c r="C48"/>
  <c r="G48"/>
  <c r="H48" s="1"/>
  <c r="C64"/>
  <c r="G64"/>
  <c r="H64" s="1"/>
  <c r="C80"/>
  <c r="G80"/>
  <c r="H80" s="1"/>
  <c r="C96"/>
  <c r="G96"/>
  <c r="H96" s="1"/>
  <c r="C156"/>
  <c r="G156"/>
  <c r="H156" s="1"/>
  <c r="M107" i="12"/>
  <c r="L111"/>
  <c r="M123"/>
  <c r="L127"/>
  <c r="M139"/>
  <c r="L143"/>
  <c r="M155"/>
  <c r="L159"/>
  <c r="Q159" s="1"/>
  <c r="R159" s="1"/>
  <c r="M171"/>
  <c r="L175"/>
  <c r="M187"/>
  <c r="N259"/>
  <c r="L263"/>
  <c r="N279"/>
  <c r="L283"/>
  <c r="N295"/>
  <c r="M299"/>
  <c r="G8" i="14"/>
  <c r="H8" s="1"/>
  <c r="G40"/>
  <c r="H40" s="1"/>
  <c r="G68"/>
  <c r="H68" s="1"/>
  <c r="G76"/>
  <c r="H76" s="1"/>
  <c r="G112"/>
  <c r="H112" s="1"/>
  <c r="G120"/>
  <c r="H120" s="1"/>
  <c r="G144"/>
  <c r="H144" s="1"/>
  <c r="G152"/>
  <c r="H152" s="1"/>
  <c r="G176"/>
  <c r="H176" s="1"/>
  <c r="G184"/>
  <c r="H184" s="1"/>
  <c r="G208"/>
  <c r="H208" s="1"/>
  <c r="G216"/>
  <c r="H216" s="1"/>
  <c r="G240"/>
  <c r="H240" s="1"/>
  <c r="G248"/>
  <c r="H248" s="1"/>
  <c r="G272"/>
  <c r="H272" s="1"/>
  <c r="G280"/>
  <c r="H280" s="1"/>
  <c r="G14"/>
  <c r="H14" s="1"/>
  <c r="G22"/>
  <c r="H22" s="1"/>
  <c r="G38"/>
  <c r="H38" s="1"/>
  <c r="G54"/>
  <c r="H54" s="1"/>
  <c r="G70"/>
  <c r="H70" s="1"/>
  <c r="G86"/>
  <c r="H86" s="1"/>
  <c r="M236" i="12"/>
  <c r="L236"/>
  <c r="M244"/>
  <c r="L244"/>
  <c r="M252"/>
  <c r="L252"/>
  <c r="M260"/>
  <c r="L260"/>
  <c r="M268"/>
  <c r="L268"/>
  <c r="M276"/>
  <c r="L276"/>
  <c r="M284"/>
  <c r="L284"/>
  <c r="M292"/>
  <c r="L292"/>
  <c r="M300"/>
  <c r="L300"/>
  <c r="M308"/>
  <c r="L308"/>
  <c r="L8"/>
  <c r="L12"/>
  <c r="M112"/>
  <c r="M120"/>
  <c r="M128"/>
  <c r="M136"/>
  <c r="N144"/>
  <c r="N152"/>
  <c r="N160"/>
  <c r="N168"/>
  <c r="N176"/>
  <c r="N184"/>
  <c r="N192"/>
  <c r="N200"/>
  <c r="N208"/>
  <c r="N216"/>
  <c r="N224"/>
  <c r="G19" i="14"/>
  <c r="H19" s="1"/>
  <c r="G105"/>
  <c r="H105" s="1"/>
  <c r="G121"/>
  <c r="H121" s="1"/>
  <c r="G137"/>
  <c r="H137" s="1"/>
  <c r="G153"/>
  <c r="H153" s="1"/>
  <c r="G169"/>
  <c r="H169" s="1"/>
  <c r="G185"/>
  <c r="H185" s="1"/>
  <c r="G201"/>
  <c r="H201" s="1"/>
  <c r="G217"/>
  <c r="H217" s="1"/>
  <c r="G233"/>
  <c r="H233" s="1"/>
  <c r="G249"/>
  <c r="H249" s="1"/>
  <c r="G265"/>
  <c r="H265" s="1"/>
  <c r="G281"/>
  <c r="H281" s="1"/>
  <c r="M8" i="12"/>
  <c r="M12"/>
  <c r="L232"/>
  <c r="L240"/>
  <c r="L248"/>
  <c r="L256"/>
  <c r="L264"/>
  <c r="L272"/>
  <c r="L280"/>
  <c r="L288"/>
  <c r="L296"/>
  <c r="L304"/>
  <c r="G15" i="14"/>
  <c r="H15" s="1"/>
  <c r="C9"/>
  <c r="G9"/>
  <c r="H9" s="1"/>
  <c r="C13"/>
  <c r="G13"/>
  <c r="H13" s="1"/>
  <c r="C17"/>
  <c r="G17"/>
  <c r="H17" s="1"/>
  <c r="C21"/>
  <c r="G21"/>
  <c r="H21" s="1"/>
  <c r="C25"/>
  <c r="G25"/>
  <c r="H25" s="1"/>
  <c r="C29"/>
  <c r="G29"/>
  <c r="H29" s="1"/>
  <c r="C33"/>
  <c r="G33"/>
  <c r="H33" s="1"/>
  <c r="C37"/>
  <c r="G37"/>
  <c r="H37" s="1"/>
  <c r="C41"/>
  <c r="G41"/>
  <c r="H41" s="1"/>
  <c r="C45"/>
  <c r="G45"/>
  <c r="H45" s="1"/>
  <c r="C49"/>
  <c r="G49"/>
  <c r="H49" s="1"/>
  <c r="C53"/>
  <c r="G53"/>
  <c r="H53" s="1"/>
  <c r="C57"/>
  <c r="G57"/>
  <c r="H57" s="1"/>
  <c r="C61"/>
  <c r="G61"/>
  <c r="H61" s="1"/>
  <c r="C65"/>
  <c r="G65"/>
  <c r="H65" s="1"/>
  <c r="C69"/>
  <c r="G69"/>
  <c r="H69" s="1"/>
  <c r="C73"/>
  <c r="G73"/>
  <c r="H73" s="1"/>
  <c r="C77"/>
  <c r="G77"/>
  <c r="H77" s="1"/>
  <c r="C81"/>
  <c r="G81"/>
  <c r="H81" s="1"/>
  <c r="C85"/>
  <c r="G85"/>
  <c r="H85" s="1"/>
  <c r="C89"/>
  <c r="G89"/>
  <c r="H89" s="1"/>
  <c r="C93"/>
  <c r="G93"/>
  <c r="H93" s="1"/>
  <c r="C97"/>
  <c r="G97"/>
  <c r="H97" s="1"/>
  <c r="M108" i="12"/>
  <c r="M116"/>
  <c r="M124"/>
  <c r="M132"/>
  <c r="N140"/>
  <c r="N148"/>
  <c r="N156"/>
  <c r="N164"/>
  <c r="N172"/>
  <c r="N180"/>
  <c r="N188"/>
  <c r="N196"/>
  <c r="N204"/>
  <c r="N212"/>
  <c r="N220"/>
  <c r="N228"/>
  <c r="N232"/>
  <c r="N236"/>
  <c r="N240"/>
  <c r="N244"/>
  <c r="N248"/>
  <c r="N252"/>
  <c r="N256"/>
  <c r="N260"/>
  <c r="N264"/>
  <c r="N268"/>
  <c r="N272"/>
  <c r="N276"/>
  <c r="N280"/>
  <c r="N284"/>
  <c r="N288"/>
  <c r="N292"/>
  <c r="N296"/>
  <c r="N300"/>
  <c r="N304"/>
  <c r="N308"/>
  <c r="G11" i="14"/>
  <c r="H11" s="1"/>
  <c r="G113"/>
  <c r="H113" s="1"/>
  <c r="G129"/>
  <c r="H129" s="1"/>
  <c r="G145"/>
  <c r="H145" s="1"/>
  <c r="G161"/>
  <c r="H161" s="1"/>
  <c r="G177"/>
  <c r="H177" s="1"/>
  <c r="G193"/>
  <c r="H193" s="1"/>
  <c r="G209"/>
  <c r="H209" s="1"/>
  <c r="G225"/>
  <c r="H225" s="1"/>
  <c r="G241"/>
  <c r="H241" s="1"/>
  <c r="G257"/>
  <c r="H257" s="1"/>
  <c r="G273"/>
  <c r="H273" s="1"/>
  <c r="C102"/>
  <c r="G102"/>
  <c r="H102" s="1"/>
  <c r="C106"/>
  <c r="G106"/>
  <c r="H106" s="1"/>
  <c r="C110"/>
  <c r="G110"/>
  <c r="H110" s="1"/>
  <c r="C114"/>
  <c r="G114"/>
  <c r="H114" s="1"/>
  <c r="C118"/>
  <c r="G118"/>
  <c r="H118" s="1"/>
  <c r="C122"/>
  <c r="G122"/>
  <c r="H122" s="1"/>
  <c r="C126"/>
  <c r="G126"/>
  <c r="H126" s="1"/>
  <c r="C130"/>
  <c r="G130"/>
  <c r="H130" s="1"/>
  <c r="C134"/>
  <c r="G134"/>
  <c r="H134" s="1"/>
  <c r="C138"/>
  <c r="G138"/>
  <c r="H138" s="1"/>
  <c r="C142"/>
  <c r="G142"/>
  <c r="H142" s="1"/>
  <c r="C146"/>
  <c r="G146"/>
  <c r="H146" s="1"/>
  <c r="C150"/>
  <c r="G150"/>
  <c r="H150" s="1"/>
  <c r="C154"/>
  <c r="G154"/>
  <c r="H154" s="1"/>
  <c r="C158"/>
  <c r="G158"/>
  <c r="H158" s="1"/>
  <c r="C162"/>
  <c r="G162"/>
  <c r="H162" s="1"/>
  <c r="C166"/>
  <c r="G166"/>
  <c r="H166" s="1"/>
  <c r="C170"/>
  <c r="G170"/>
  <c r="H170" s="1"/>
  <c r="C174"/>
  <c r="G174"/>
  <c r="H174" s="1"/>
  <c r="C178"/>
  <c r="G178"/>
  <c r="H178" s="1"/>
  <c r="C182"/>
  <c r="G182"/>
  <c r="H182" s="1"/>
  <c r="C186"/>
  <c r="G186"/>
  <c r="H186" s="1"/>
  <c r="C190"/>
  <c r="G190"/>
  <c r="H190" s="1"/>
  <c r="C194"/>
  <c r="G194"/>
  <c r="H194" s="1"/>
  <c r="C198"/>
  <c r="G198"/>
  <c r="H198" s="1"/>
  <c r="C202"/>
  <c r="G202"/>
  <c r="H202" s="1"/>
  <c r="C206"/>
  <c r="G206"/>
  <c r="H206" s="1"/>
  <c r="C210"/>
  <c r="G210"/>
  <c r="H210" s="1"/>
  <c r="C214"/>
  <c r="G214"/>
  <c r="H214" s="1"/>
  <c r="C218"/>
  <c r="G218"/>
  <c r="H218" s="1"/>
  <c r="C222"/>
  <c r="G222"/>
  <c r="H222" s="1"/>
  <c r="C226"/>
  <c r="G226"/>
  <c r="H226" s="1"/>
  <c r="C230"/>
  <c r="G230"/>
  <c r="H230" s="1"/>
  <c r="C234"/>
  <c r="G234"/>
  <c r="H234" s="1"/>
  <c r="C238"/>
  <c r="G238"/>
  <c r="H238" s="1"/>
  <c r="C242"/>
  <c r="G242"/>
  <c r="H242" s="1"/>
  <c r="C246"/>
  <c r="G246"/>
  <c r="H246" s="1"/>
  <c r="C250"/>
  <c r="G250"/>
  <c r="H250" s="1"/>
  <c r="C254"/>
  <c r="G254"/>
  <c r="H254" s="1"/>
  <c r="C258"/>
  <c r="G258"/>
  <c r="H258" s="1"/>
  <c r="C262"/>
  <c r="G262"/>
  <c r="H262" s="1"/>
  <c r="C266"/>
  <c r="G266"/>
  <c r="H266" s="1"/>
  <c r="C270"/>
  <c r="G270"/>
  <c r="H270" s="1"/>
  <c r="C274"/>
  <c r="G274"/>
  <c r="H274" s="1"/>
  <c r="C278"/>
  <c r="G278"/>
  <c r="H278" s="1"/>
  <c r="C282"/>
  <c r="G282"/>
  <c r="H282" s="1"/>
  <c r="N7" i="12"/>
  <c r="L7"/>
  <c r="M7"/>
  <c r="E29" i="9"/>
  <c r="G99" i="14"/>
  <c r="H99" s="1"/>
  <c r="C5"/>
  <c r="N16" i="12"/>
  <c r="L16"/>
  <c r="N18"/>
  <c r="L18"/>
  <c r="N20"/>
  <c r="L20"/>
  <c r="N22"/>
  <c r="L22"/>
  <c r="N24"/>
  <c r="L24"/>
  <c r="N26"/>
  <c r="L26"/>
  <c r="N28"/>
  <c r="L28"/>
  <c r="N30"/>
  <c r="L30"/>
  <c r="N32"/>
  <c r="L32"/>
  <c r="N34"/>
  <c r="L34"/>
  <c r="N36"/>
  <c r="L36"/>
  <c r="N38"/>
  <c r="L38"/>
  <c r="N40"/>
  <c r="L40"/>
  <c r="N42"/>
  <c r="L42"/>
  <c r="N44"/>
  <c r="L44"/>
  <c r="N46"/>
  <c r="L46"/>
  <c r="N48"/>
  <c r="L48"/>
  <c r="N50"/>
  <c r="L50"/>
  <c r="N52"/>
  <c r="L52"/>
  <c r="N54"/>
  <c r="L54"/>
  <c r="N56"/>
  <c r="L56"/>
  <c r="N58"/>
  <c r="L58"/>
  <c r="N60"/>
  <c r="L60"/>
  <c r="N62"/>
  <c r="L62"/>
  <c r="N64"/>
  <c r="L64"/>
  <c r="N66"/>
  <c r="L66"/>
  <c r="N68"/>
  <c r="L68"/>
  <c r="N70"/>
  <c r="L70"/>
  <c r="N72"/>
  <c r="L72"/>
  <c r="N74"/>
  <c r="L74"/>
  <c r="N76"/>
  <c r="L76"/>
  <c r="N78"/>
  <c r="L78"/>
  <c r="N80"/>
  <c r="L80"/>
  <c r="N82"/>
  <c r="L82"/>
  <c r="N84"/>
  <c r="L84"/>
  <c r="N86"/>
  <c r="L86"/>
  <c r="N88"/>
  <c r="L88"/>
  <c r="N90"/>
  <c r="L90"/>
  <c r="N92"/>
  <c r="L92"/>
  <c r="N94"/>
  <c r="L94"/>
  <c r="N96"/>
  <c r="L96"/>
  <c r="N98"/>
  <c r="L98"/>
  <c r="N100"/>
  <c r="L100"/>
  <c r="N102"/>
  <c r="L102"/>
  <c r="N104"/>
  <c r="L104"/>
  <c r="L106"/>
  <c r="L108"/>
  <c r="L110"/>
  <c r="L112"/>
  <c r="L114"/>
  <c r="L116"/>
  <c r="Q116" s="1"/>
  <c r="R116" s="1"/>
  <c r="L118"/>
  <c r="L120"/>
  <c r="L122"/>
  <c r="Q122" s="1"/>
  <c r="R122" s="1"/>
  <c r="L124"/>
  <c r="L126"/>
  <c r="L128"/>
  <c r="Q128" s="1"/>
  <c r="R128" s="1"/>
  <c r="L130"/>
  <c r="L132"/>
  <c r="L134"/>
  <c r="Q134" s="1"/>
  <c r="R134" s="1"/>
  <c r="L136"/>
  <c r="L138"/>
  <c r="L140"/>
  <c r="N142"/>
  <c r="L144"/>
  <c r="N146"/>
  <c r="L148"/>
  <c r="Q148" s="1"/>
  <c r="R148" s="1"/>
  <c r="N150"/>
  <c r="L152"/>
  <c r="N154"/>
  <c r="L156"/>
  <c r="N158"/>
  <c r="L160"/>
  <c r="Q160" s="1"/>
  <c r="R160" s="1"/>
  <c r="N162"/>
  <c r="L164"/>
  <c r="N166"/>
  <c r="L168"/>
  <c r="N170"/>
  <c r="L172"/>
  <c r="N174"/>
  <c r="L176"/>
  <c r="N178"/>
  <c r="L180"/>
  <c r="Q180" s="1"/>
  <c r="R180" s="1"/>
  <c r="N182"/>
  <c r="L184"/>
  <c r="N186"/>
  <c r="L188"/>
  <c r="N190"/>
  <c r="L192"/>
  <c r="Q192" s="1"/>
  <c r="R192" s="1"/>
  <c r="N194"/>
  <c r="L196"/>
  <c r="N198"/>
  <c r="L200"/>
  <c r="N202"/>
  <c r="L204"/>
  <c r="N206"/>
  <c r="L208"/>
  <c r="N210"/>
  <c r="L212"/>
  <c r="Q212" s="1"/>
  <c r="R212" s="1"/>
  <c r="N214"/>
  <c r="L216"/>
  <c r="N218"/>
  <c r="L220"/>
  <c r="N222"/>
  <c r="L224"/>
  <c r="Q224" s="1"/>
  <c r="R224" s="1"/>
  <c r="N226"/>
  <c r="L228"/>
  <c r="G5" i="14"/>
  <c r="H5" s="1"/>
  <c r="Q5" i="7"/>
  <c r="D41" i="9" s="1"/>
  <c r="Q251" i="12" l="1"/>
  <c r="R251" s="1"/>
  <c r="Q200"/>
  <c r="R200" s="1"/>
  <c r="Q168"/>
  <c r="R168" s="1"/>
  <c r="Q136"/>
  <c r="R136" s="1"/>
  <c r="Q152"/>
  <c r="R152" s="1"/>
  <c r="Q120"/>
  <c r="R120" s="1"/>
  <c r="Q100"/>
  <c r="R100" s="1"/>
  <c r="Q92"/>
  <c r="R92" s="1"/>
  <c r="Q80"/>
  <c r="R80" s="1"/>
  <c r="Q72"/>
  <c r="R72" s="1"/>
  <c r="Q64"/>
  <c r="R64" s="1"/>
  <c r="Q56"/>
  <c r="R56" s="1"/>
  <c r="Q48"/>
  <c r="R48" s="1"/>
  <c r="Q44"/>
  <c r="R44" s="1"/>
  <c r="Q36"/>
  <c r="R36" s="1"/>
  <c r="Q28"/>
  <c r="R28" s="1"/>
  <c r="Q20"/>
  <c r="R20" s="1"/>
  <c r="Q195"/>
  <c r="R195" s="1"/>
  <c r="Q223"/>
  <c r="R223" s="1"/>
  <c r="Q285"/>
  <c r="R285" s="1"/>
  <c r="Q245"/>
  <c r="R245" s="1"/>
  <c r="Q225"/>
  <c r="R225" s="1"/>
  <c r="Q197"/>
  <c r="R197" s="1"/>
  <c r="Q294"/>
  <c r="R294" s="1"/>
  <c r="Q163"/>
  <c r="R163" s="1"/>
  <c r="Q11"/>
  <c r="R11" s="1"/>
  <c r="Q49"/>
  <c r="R49" s="1"/>
  <c r="Q57"/>
  <c r="R57" s="1"/>
  <c r="Q81"/>
  <c r="R81" s="1"/>
  <c r="Q263"/>
  <c r="R263" s="1"/>
  <c r="Q103"/>
  <c r="R103" s="1"/>
  <c r="Q39"/>
  <c r="R39" s="1"/>
  <c r="Q10"/>
  <c r="R10" s="1"/>
  <c r="Q125"/>
  <c r="R125" s="1"/>
  <c r="Q61"/>
  <c r="R61" s="1"/>
  <c r="Q216"/>
  <c r="R216" s="1"/>
  <c r="Q184"/>
  <c r="R184" s="1"/>
  <c r="Q104"/>
  <c r="R104" s="1"/>
  <c r="Q96"/>
  <c r="R96" s="1"/>
  <c r="Q88"/>
  <c r="R88" s="1"/>
  <c r="Q84"/>
  <c r="R84" s="1"/>
  <c r="Q76"/>
  <c r="R76" s="1"/>
  <c r="Q68"/>
  <c r="R68" s="1"/>
  <c r="Q60"/>
  <c r="R60" s="1"/>
  <c r="Q52"/>
  <c r="R52" s="1"/>
  <c r="Q40"/>
  <c r="R40" s="1"/>
  <c r="Q32"/>
  <c r="R32" s="1"/>
  <c r="Q24"/>
  <c r="R24" s="1"/>
  <c r="Q16"/>
  <c r="R16" s="1"/>
  <c r="Q227"/>
  <c r="R227" s="1"/>
  <c r="Q191"/>
  <c r="R191" s="1"/>
  <c r="Q189"/>
  <c r="R189" s="1"/>
  <c r="Q153"/>
  <c r="R153" s="1"/>
  <c r="Q129"/>
  <c r="R129" s="1"/>
  <c r="Q234"/>
  <c r="R234" s="1"/>
  <c r="Q220"/>
  <c r="R220" s="1"/>
  <c r="Q188"/>
  <c r="R188" s="1"/>
  <c r="Q156"/>
  <c r="R156" s="1"/>
  <c r="Q175"/>
  <c r="R175" s="1"/>
  <c r="Q111"/>
  <c r="R111" s="1"/>
  <c r="Q17"/>
  <c r="R17" s="1"/>
  <c r="Q228"/>
  <c r="R228" s="1"/>
  <c r="Q204"/>
  <c r="R204" s="1"/>
  <c r="Q196"/>
  <c r="R196" s="1"/>
  <c r="Q172"/>
  <c r="R172" s="1"/>
  <c r="Q164"/>
  <c r="R164" s="1"/>
  <c r="Q140"/>
  <c r="R140" s="1"/>
  <c r="Q132"/>
  <c r="R132" s="1"/>
  <c r="Q124"/>
  <c r="R124" s="1"/>
  <c r="Q108"/>
  <c r="R108" s="1"/>
  <c r="Q102"/>
  <c r="R102" s="1"/>
  <c r="Q98"/>
  <c r="R98" s="1"/>
  <c r="Q94"/>
  <c r="R94" s="1"/>
  <c r="Q90"/>
  <c r="R90" s="1"/>
  <c r="Q86"/>
  <c r="R86" s="1"/>
  <c r="Q82"/>
  <c r="R82" s="1"/>
  <c r="Q78"/>
  <c r="R78" s="1"/>
  <c r="Q74"/>
  <c r="R74" s="1"/>
  <c r="Q70"/>
  <c r="R70" s="1"/>
  <c r="Q66"/>
  <c r="R66" s="1"/>
  <c r="Q62"/>
  <c r="R62" s="1"/>
  <c r="Q58"/>
  <c r="R58" s="1"/>
  <c r="Q54"/>
  <c r="R54" s="1"/>
  <c r="Q50"/>
  <c r="R50" s="1"/>
  <c r="Q46"/>
  <c r="R46" s="1"/>
  <c r="Q42"/>
  <c r="R42" s="1"/>
  <c r="Q38"/>
  <c r="R38" s="1"/>
  <c r="Q34"/>
  <c r="R34" s="1"/>
  <c r="Q30"/>
  <c r="R30" s="1"/>
  <c r="Q26"/>
  <c r="R26" s="1"/>
  <c r="Q22"/>
  <c r="R22" s="1"/>
  <c r="Q18"/>
  <c r="R18" s="1"/>
  <c r="Q143"/>
  <c r="R143" s="1"/>
  <c r="Q247"/>
  <c r="R247" s="1"/>
  <c r="Q79"/>
  <c r="R79" s="1"/>
  <c r="Q47"/>
  <c r="R47" s="1"/>
  <c r="Q15"/>
  <c r="R15" s="1"/>
  <c r="Q21"/>
  <c r="R21" s="1"/>
  <c r="Q206"/>
  <c r="R206" s="1"/>
  <c r="Q283"/>
  <c r="R283" s="1"/>
  <c r="Q167"/>
  <c r="R167" s="1"/>
  <c r="Q296"/>
  <c r="R296" s="1"/>
  <c r="Q264"/>
  <c r="R264" s="1"/>
  <c r="Q232"/>
  <c r="R232" s="1"/>
  <c r="Q177"/>
  <c r="R177" s="1"/>
  <c r="Q282"/>
  <c r="R282" s="1"/>
  <c r="Q262"/>
  <c r="R262" s="1"/>
  <c r="Q119"/>
  <c r="R119" s="1"/>
  <c r="Q199"/>
  <c r="R199" s="1"/>
  <c r="Q187"/>
  <c r="R187" s="1"/>
  <c r="Q155"/>
  <c r="R155" s="1"/>
  <c r="Q123"/>
  <c r="R123" s="1"/>
  <c r="Q14"/>
  <c r="R14" s="1"/>
  <c r="Q304"/>
  <c r="R304" s="1"/>
  <c r="Q272"/>
  <c r="R272" s="1"/>
  <c r="Q240"/>
  <c r="R240" s="1"/>
  <c r="Q12"/>
  <c r="R12" s="1"/>
  <c r="Q113"/>
  <c r="R113" s="1"/>
  <c r="Q238"/>
  <c r="R238" s="1"/>
  <c r="Q305"/>
  <c r="R305" s="1"/>
  <c r="Q297"/>
  <c r="R297" s="1"/>
  <c r="Q145"/>
  <c r="R145" s="1"/>
  <c r="Q27"/>
  <c r="R27" s="1"/>
  <c r="Q91"/>
  <c r="R91" s="1"/>
  <c r="Q75"/>
  <c r="R75" s="1"/>
  <c r="Q131"/>
  <c r="R131" s="1"/>
  <c r="Q209"/>
  <c r="R209" s="1"/>
  <c r="Q302"/>
  <c r="R302" s="1"/>
  <c r="Q222"/>
  <c r="R222" s="1"/>
  <c r="Q190"/>
  <c r="R190" s="1"/>
  <c r="Q171"/>
  <c r="R171" s="1"/>
  <c r="Q139"/>
  <c r="R139" s="1"/>
  <c r="Q107"/>
  <c r="R107" s="1"/>
  <c r="Q67"/>
  <c r="R67" s="1"/>
  <c r="Q280"/>
  <c r="R280" s="1"/>
  <c r="Q248"/>
  <c r="R248" s="1"/>
  <c r="Q211"/>
  <c r="R211" s="1"/>
  <c r="Q207"/>
  <c r="R207" s="1"/>
  <c r="Q289"/>
  <c r="R289" s="1"/>
  <c r="Q277"/>
  <c r="R277" s="1"/>
  <c r="Q273"/>
  <c r="R273" s="1"/>
  <c r="Q257"/>
  <c r="R257" s="1"/>
  <c r="Q241"/>
  <c r="R241" s="1"/>
  <c r="Q229"/>
  <c r="R229" s="1"/>
  <c r="Q193"/>
  <c r="R193" s="1"/>
  <c r="Q185"/>
  <c r="R185" s="1"/>
  <c r="Q161"/>
  <c r="R161" s="1"/>
  <c r="Q149"/>
  <c r="R149" s="1"/>
  <c r="Q121"/>
  <c r="R121" s="1"/>
  <c r="Q97"/>
  <c r="R97" s="1"/>
  <c r="Q290"/>
  <c r="R290" s="1"/>
  <c r="Q286"/>
  <c r="R286" s="1"/>
  <c r="Q270"/>
  <c r="R270" s="1"/>
  <c r="Q254"/>
  <c r="R254" s="1"/>
  <c r="Q174"/>
  <c r="R174" s="1"/>
  <c r="Q158"/>
  <c r="R158" s="1"/>
  <c r="Q142"/>
  <c r="R142" s="1"/>
  <c r="Q126"/>
  <c r="R126" s="1"/>
  <c r="Q110"/>
  <c r="R110" s="1"/>
  <c r="Q299"/>
  <c r="R299" s="1"/>
  <c r="Q170"/>
  <c r="R170" s="1"/>
  <c r="Q150"/>
  <c r="R150" s="1"/>
  <c r="Q194"/>
  <c r="R194" s="1"/>
  <c r="Q202"/>
  <c r="R202" s="1"/>
  <c r="Q59"/>
  <c r="R59" s="1"/>
  <c r="Q219"/>
  <c r="R219" s="1"/>
  <c r="Q43"/>
  <c r="R43" s="1"/>
  <c r="Q267"/>
  <c r="R267" s="1"/>
  <c r="Q179"/>
  <c r="R179" s="1"/>
  <c r="Q115"/>
  <c r="R115" s="1"/>
  <c r="Q53"/>
  <c r="R53" s="1"/>
  <c r="Q85"/>
  <c r="R85" s="1"/>
  <c r="Q41"/>
  <c r="R41" s="1"/>
  <c r="Q45"/>
  <c r="R45" s="1"/>
  <c r="Q157"/>
  <c r="R157" s="1"/>
  <c r="Q33"/>
  <c r="R33" s="1"/>
  <c r="Q77"/>
  <c r="R77" s="1"/>
  <c r="Q13"/>
  <c r="R13" s="1"/>
  <c r="Q208"/>
  <c r="R208" s="1"/>
  <c r="Q176"/>
  <c r="R176" s="1"/>
  <c r="Q144"/>
  <c r="R144" s="1"/>
  <c r="Q112"/>
  <c r="R112" s="1"/>
  <c r="Q127"/>
  <c r="R127" s="1"/>
  <c r="Q237"/>
  <c r="R237" s="1"/>
  <c r="Q213"/>
  <c r="R213" s="1"/>
  <c r="Q181"/>
  <c r="R181" s="1"/>
  <c r="Q117"/>
  <c r="R117" s="1"/>
  <c r="Q306"/>
  <c r="R306" s="1"/>
  <c r="Q266"/>
  <c r="R266" s="1"/>
  <c r="Q259"/>
  <c r="R259" s="1"/>
  <c r="Q182"/>
  <c r="R182" s="1"/>
  <c r="Q63"/>
  <c r="R63" s="1"/>
  <c r="Q275"/>
  <c r="R275" s="1"/>
  <c r="Q295"/>
  <c r="R295" s="1"/>
  <c r="Q95"/>
  <c r="R95" s="1"/>
  <c r="Q109"/>
  <c r="R109" s="1"/>
  <c r="Q37"/>
  <c r="R37" s="1"/>
  <c r="Q9"/>
  <c r="R9" s="1"/>
  <c r="Q25"/>
  <c r="R25" s="1"/>
  <c r="Q138"/>
  <c r="R138" s="1"/>
  <c r="Q130"/>
  <c r="R130" s="1"/>
  <c r="Q114"/>
  <c r="R114" s="1"/>
  <c r="Q106"/>
  <c r="R106" s="1"/>
  <c r="Q300"/>
  <c r="R300" s="1"/>
  <c r="Q284"/>
  <c r="R284" s="1"/>
  <c r="Q268"/>
  <c r="R268" s="1"/>
  <c r="Q252"/>
  <c r="R252" s="1"/>
  <c r="Q236"/>
  <c r="R236" s="1"/>
  <c r="Q239"/>
  <c r="R239" s="1"/>
  <c r="Q301"/>
  <c r="R301" s="1"/>
  <c r="Q293"/>
  <c r="R293" s="1"/>
  <c r="Q269"/>
  <c r="R269" s="1"/>
  <c r="Q265"/>
  <c r="R265" s="1"/>
  <c r="Q253"/>
  <c r="R253" s="1"/>
  <c r="Q249"/>
  <c r="R249" s="1"/>
  <c r="Q221"/>
  <c r="R221" s="1"/>
  <c r="Q205"/>
  <c r="R205" s="1"/>
  <c r="Q165"/>
  <c r="R165" s="1"/>
  <c r="Q137"/>
  <c r="R137" s="1"/>
  <c r="Q101"/>
  <c r="R101" s="1"/>
  <c r="Q93"/>
  <c r="R93" s="1"/>
  <c r="Q298"/>
  <c r="R298" s="1"/>
  <c r="Q278"/>
  <c r="R278" s="1"/>
  <c r="Q246"/>
  <c r="R246" s="1"/>
  <c r="Q242"/>
  <c r="R242" s="1"/>
  <c r="Q230"/>
  <c r="R230" s="1"/>
  <c r="Q214"/>
  <c r="R214" s="1"/>
  <c r="Q178"/>
  <c r="R178" s="1"/>
  <c r="Q162"/>
  <c r="R162" s="1"/>
  <c r="Q146"/>
  <c r="R146" s="1"/>
  <c r="Q186"/>
  <c r="R186" s="1"/>
  <c r="Q166"/>
  <c r="R166" s="1"/>
  <c r="Q215"/>
  <c r="R215" s="1"/>
  <c r="Q83"/>
  <c r="R83" s="1"/>
  <c r="Q19"/>
  <c r="R19" s="1"/>
  <c r="Q279"/>
  <c r="R279" s="1"/>
  <c r="Q258"/>
  <c r="R258" s="1"/>
  <c r="Q147"/>
  <c r="R147" s="1"/>
  <c r="Q173"/>
  <c r="R173" s="1"/>
  <c r="Q118"/>
  <c r="R118" s="1"/>
  <c r="Q288"/>
  <c r="R288" s="1"/>
  <c r="Q256"/>
  <c r="R256" s="1"/>
  <c r="Q308"/>
  <c r="R308" s="1"/>
  <c r="Q292"/>
  <c r="R292" s="1"/>
  <c r="Q276"/>
  <c r="R276" s="1"/>
  <c r="Q260"/>
  <c r="R260" s="1"/>
  <c r="Q244"/>
  <c r="R244" s="1"/>
  <c r="Q303"/>
  <c r="R303" s="1"/>
  <c r="Q271"/>
  <c r="R271" s="1"/>
  <c r="Q233"/>
  <c r="R233" s="1"/>
  <c r="Q217"/>
  <c r="R217" s="1"/>
  <c r="Q201"/>
  <c r="R201" s="1"/>
  <c r="Q169"/>
  <c r="R169" s="1"/>
  <c r="Q133"/>
  <c r="R133" s="1"/>
  <c r="Q105"/>
  <c r="R105" s="1"/>
  <c r="Q89"/>
  <c r="R89" s="1"/>
  <c r="Q274"/>
  <c r="R274" s="1"/>
  <c r="Q250"/>
  <c r="R250" s="1"/>
  <c r="Q226"/>
  <c r="R226" s="1"/>
  <c r="Q218"/>
  <c r="R218" s="1"/>
  <c r="Q198"/>
  <c r="R198" s="1"/>
  <c r="Q255"/>
  <c r="R255" s="1"/>
  <c r="Q210"/>
  <c r="R210" s="1"/>
  <c r="Q154"/>
  <c r="R154" s="1"/>
  <c r="Q87"/>
  <c r="R87" s="1"/>
  <c r="Q55"/>
  <c r="R55" s="1"/>
  <c r="Q23"/>
  <c r="R23" s="1"/>
  <c r="Q99"/>
  <c r="R99" s="1"/>
  <c r="Q231"/>
  <c r="R231" s="1"/>
  <c r="Q287"/>
  <c r="R287" s="1"/>
  <c r="Q51"/>
  <c r="R51" s="1"/>
  <c r="Q281"/>
  <c r="R281" s="1"/>
  <c r="Q29"/>
  <c r="R29" s="1"/>
  <c r="Q69"/>
  <c r="R69" s="1"/>
  <c r="Q7"/>
  <c r="R7" s="1"/>
  <c r="K5"/>
  <c r="Q5" s="1"/>
  <c r="R5" s="1"/>
  <c r="Q6"/>
  <c r="R6" s="1"/>
  <c r="B41" i="9"/>
  <c r="M41" l="1"/>
  <c r="M7" i="25" l="1"/>
  <c r="L7"/>
  <c r="K7"/>
  <c r="J7"/>
  <c r="I7"/>
  <c r="G7"/>
  <c r="F7"/>
  <c r="E7"/>
  <c r="D7"/>
  <c r="C7"/>
  <c r="B7"/>
  <c r="M4"/>
  <c r="K4"/>
  <c r="J4"/>
  <c r="I4"/>
  <c r="H4"/>
  <c r="G4"/>
  <c r="A29"/>
  <c r="A58"/>
  <c r="A57"/>
  <c r="A56"/>
  <c r="A55"/>
  <c r="A54"/>
  <c r="A53"/>
  <c r="N53" s="1"/>
  <c r="A52"/>
  <c r="A51"/>
  <c r="A50"/>
  <c r="A49"/>
  <c r="A48"/>
  <c r="A47"/>
  <c r="A46"/>
  <c r="A45"/>
  <c r="A44"/>
  <c r="A43"/>
  <c r="A42"/>
  <c r="A41"/>
  <c r="A40"/>
  <c r="A39"/>
  <c r="A38"/>
  <c r="A37"/>
  <c r="A36"/>
  <c r="A35"/>
  <c r="A34"/>
  <c r="A33"/>
  <c r="A32"/>
  <c r="A31"/>
  <c r="A30"/>
  <c r="N57"/>
  <c r="P30" l="1"/>
  <c r="B30"/>
  <c r="P34"/>
  <c r="B34"/>
  <c r="P38"/>
  <c r="B38"/>
  <c r="P42"/>
  <c r="B42"/>
  <c r="P46"/>
  <c r="B46"/>
  <c r="P50"/>
  <c r="B50"/>
  <c r="O54"/>
  <c r="P54"/>
  <c r="B54"/>
  <c r="P58"/>
  <c r="B58"/>
  <c r="O58"/>
  <c r="B32"/>
  <c r="P32"/>
  <c r="P36"/>
  <c r="B36"/>
  <c r="B40"/>
  <c r="P40"/>
  <c r="P44"/>
  <c r="B44"/>
  <c r="B48"/>
  <c r="P48"/>
  <c r="P52"/>
  <c r="O52"/>
  <c r="B52"/>
  <c r="O56"/>
  <c r="P56"/>
  <c r="B56"/>
  <c r="B31"/>
  <c r="P31"/>
  <c r="B35"/>
  <c r="P35"/>
  <c r="B39"/>
  <c r="P39"/>
  <c r="B43"/>
  <c r="P43"/>
  <c r="B47"/>
  <c r="P47"/>
  <c r="P51"/>
  <c r="B51"/>
  <c r="P55"/>
  <c r="B55"/>
  <c r="O55"/>
  <c r="N29"/>
  <c r="P29"/>
  <c r="B29"/>
  <c r="N33"/>
  <c r="B33"/>
  <c r="P33"/>
  <c r="B37"/>
  <c r="P37"/>
  <c r="P41"/>
  <c r="B41"/>
  <c r="B45"/>
  <c r="P45"/>
  <c r="B49"/>
  <c r="P49"/>
  <c r="O53"/>
  <c r="B53"/>
  <c r="P53"/>
  <c r="O57"/>
  <c r="P57"/>
  <c r="B57"/>
  <c r="N49"/>
  <c r="N41"/>
  <c r="N37"/>
  <c r="N45"/>
  <c r="K33"/>
  <c r="I33"/>
  <c r="K32"/>
  <c r="I32"/>
  <c r="K31"/>
  <c r="I31"/>
  <c r="K30"/>
  <c r="I30"/>
  <c r="K29"/>
  <c r="I29"/>
  <c r="N31"/>
  <c r="N35"/>
  <c r="N39"/>
  <c r="N43"/>
  <c r="N47"/>
  <c r="N51"/>
  <c r="N55"/>
  <c r="L33"/>
  <c r="J33"/>
  <c r="H33"/>
  <c r="L32"/>
  <c r="J32"/>
  <c r="H32"/>
  <c r="L31"/>
  <c r="J31"/>
  <c r="H31"/>
  <c r="L30"/>
  <c r="J30"/>
  <c r="H30"/>
  <c r="L29"/>
  <c r="J29"/>
  <c r="H29"/>
  <c r="N30"/>
  <c r="N32"/>
  <c r="N34"/>
  <c r="N36"/>
  <c r="N38"/>
  <c r="N40"/>
  <c r="N42"/>
  <c r="N44"/>
  <c r="N46"/>
  <c r="N48"/>
  <c r="N50"/>
  <c r="N52"/>
  <c r="N54"/>
  <c r="N56"/>
  <c r="N58"/>
  <c r="K34"/>
  <c r="I35"/>
  <c r="K36"/>
  <c r="K37"/>
  <c r="I38"/>
  <c r="I39"/>
  <c r="I40"/>
  <c r="K40"/>
  <c r="K41"/>
  <c r="K42"/>
  <c r="K43"/>
  <c r="I44"/>
  <c r="I45"/>
  <c r="I46"/>
  <c r="K46"/>
  <c r="I48"/>
  <c r="I49"/>
  <c r="K50"/>
  <c r="I51"/>
  <c r="K52"/>
  <c r="K53"/>
  <c r="K54"/>
  <c r="K55"/>
  <c r="K56"/>
  <c r="I58"/>
  <c r="I34"/>
  <c r="K35"/>
  <c r="I36"/>
  <c r="I37"/>
  <c r="K38"/>
  <c r="K39"/>
  <c r="I41"/>
  <c r="I42"/>
  <c r="I43"/>
  <c r="K44"/>
  <c r="K45"/>
  <c r="I47"/>
  <c r="K47"/>
  <c r="K48"/>
  <c r="K49"/>
  <c r="I50"/>
  <c r="K51"/>
  <c r="I52"/>
  <c r="I53"/>
  <c r="I54"/>
  <c r="I55"/>
  <c r="I56"/>
  <c r="I57"/>
  <c r="K57"/>
  <c r="K58"/>
  <c r="H34"/>
  <c r="J34"/>
  <c r="L34"/>
  <c r="H35"/>
  <c r="J35"/>
  <c r="L35"/>
  <c r="H36"/>
  <c r="J36"/>
  <c r="L36"/>
  <c r="H37"/>
  <c r="J37"/>
  <c r="L37"/>
  <c r="H38"/>
  <c r="J38"/>
  <c r="L38"/>
  <c r="H39"/>
  <c r="J39"/>
  <c r="L39"/>
  <c r="H40"/>
  <c r="J40"/>
  <c r="L40"/>
  <c r="H41"/>
  <c r="J41"/>
  <c r="L41"/>
  <c r="H42"/>
  <c r="J42"/>
  <c r="L42"/>
  <c r="H43"/>
  <c r="J43"/>
  <c r="L43"/>
  <c r="H44"/>
  <c r="J44"/>
  <c r="L44"/>
  <c r="H45"/>
  <c r="J45"/>
  <c r="L45"/>
  <c r="H46"/>
  <c r="J46"/>
  <c r="L46"/>
  <c r="H47"/>
  <c r="J47"/>
  <c r="L47"/>
  <c r="H48"/>
  <c r="J48"/>
  <c r="L48"/>
  <c r="H49"/>
  <c r="J49"/>
  <c r="L49"/>
  <c r="H50"/>
  <c r="J50"/>
  <c r="L50"/>
  <c r="H51"/>
  <c r="J51"/>
  <c r="L51"/>
  <c r="H52"/>
  <c r="J52"/>
  <c r="L52"/>
  <c r="H53"/>
  <c r="J53"/>
  <c r="L53"/>
  <c r="H54"/>
  <c r="J54"/>
  <c r="L54"/>
  <c r="H55"/>
  <c r="J55"/>
  <c r="L55"/>
  <c r="H56"/>
  <c r="J56"/>
  <c r="L56"/>
  <c r="H57"/>
  <c r="J57"/>
  <c r="L57"/>
  <c r="H58"/>
  <c r="J58"/>
  <c r="L58"/>
  <c r="I41" i="9" l="1"/>
  <c r="J41"/>
  <c r="K41"/>
  <c r="D19" l="1"/>
  <c r="D20" s="1"/>
  <c r="R287" i="4"/>
  <c r="R286"/>
  <c r="R285"/>
  <c r="R284"/>
  <c r="R283"/>
  <c r="R282"/>
  <c r="R281"/>
  <c r="R280"/>
  <c r="R279"/>
  <c r="R278"/>
  <c r="R277"/>
  <c r="R276"/>
  <c r="R275"/>
  <c r="R274"/>
  <c r="R273"/>
  <c r="R272"/>
  <c r="R271"/>
  <c r="R270"/>
  <c r="R269"/>
  <c r="R268"/>
  <c r="R267"/>
  <c r="R266"/>
  <c r="R265"/>
  <c r="R264"/>
  <c r="R263"/>
  <c r="R262"/>
  <c r="R261"/>
  <c r="R260"/>
  <c r="R259"/>
  <c r="R258"/>
  <c r="R257"/>
  <c r="R256"/>
  <c r="R255"/>
  <c r="R254"/>
  <c r="R253"/>
  <c r="R252"/>
  <c r="R251"/>
  <c r="R250"/>
  <c r="R249"/>
  <c r="R248"/>
  <c r="R247"/>
  <c r="R246"/>
  <c r="R245"/>
  <c r="R244"/>
  <c r="R243"/>
  <c r="R242"/>
  <c r="R241"/>
  <c r="R240"/>
  <c r="R239"/>
  <c r="R238"/>
  <c r="R237"/>
  <c r="R236"/>
  <c r="R235"/>
  <c r="R234"/>
  <c r="R233"/>
  <c r="R232"/>
  <c r="R231"/>
  <c r="R230"/>
  <c r="R229"/>
  <c r="R228"/>
  <c r="R227"/>
  <c r="R226"/>
  <c r="R225"/>
  <c r="R224"/>
  <c r="R223"/>
  <c r="R222"/>
  <c r="R221"/>
  <c r="R220"/>
  <c r="R219"/>
  <c r="R218"/>
  <c r="R217"/>
  <c r="R216"/>
  <c r="R215"/>
  <c r="R214"/>
  <c r="R213"/>
  <c r="R212"/>
  <c r="R211"/>
  <c r="R210"/>
  <c r="R209"/>
  <c r="R208"/>
  <c r="R207"/>
  <c r="R206"/>
  <c r="R205"/>
  <c r="R204"/>
  <c r="R203"/>
  <c r="R202"/>
  <c r="R201"/>
  <c r="R200"/>
  <c r="R199"/>
  <c r="R198"/>
  <c r="R197"/>
  <c r="R196"/>
  <c r="R195"/>
  <c r="R194"/>
  <c r="R193"/>
  <c r="R192"/>
  <c r="R191"/>
  <c r="R190"/>
  <c r="R189"/>
  <c r="R188"/>
  <c r="R187"/>
  <c r="R186"/>
  <c r="R185"/>
  <c r="R184"/>
  <c r="R183"/>
  <c r="R182"/>
  <c r="R181"/>
  <c r="R180"/>
  <c r="R179"/>
  <c r="R178"/>
  <c r="R177"/>
  <c r="R176"/>
  <c r="R175"/>
  <c r="R174"/>
  <c r="R173"/>
  <c r="R172"/>
  <c r="R171"/>
  <c r="R170"/>
  <c r="R169"/>
  <c r="R168"/>
  <c r="R167"/>
  <c r="R166"/>
  <c r="R165"/>
  <c r="R164"/>
  <c r="R163"/>
  <c r="R162"/>
  <c r="R161"/>
  <c r="R160"/>
  <c r="R159"/>
  <c r="R158"/>
  <c r="R157"/>
  <c r="R156"/>
  <c r="R155"/>
  <c r="R154"/>
  <c r="R153"/>
  <c r="R152"/>
  <c r="R151"/>
  <c r="R150"/>
  <c r="R149"/>
  <c r="R148"/>
  <c r="R147"/>
  <c r="R146"/>
  <c r="R145"/>
  <c r="R144"/>
  <c r="R143"/>
  <c r="R142"/>
  <c r="R141"/>
  <c r="R140"/>
  <c r="R139"/>
  <c r="R138"/>
  <c r="R137"/>
  <c r="R136"/>
  <c r="R135"/>
  <c r="R134"/>
  <c r="R133"/>
  <c r="R132"/>
  <c r="R131"/>
  <c r="R130"/>
  <c r="R129"/>
  <c r="R128"/>
  <c r="R127"/>
  <c r="R126"/>
  <c r="R125"/>
  <c r="R124"/>
  <c r="R123"/>
  <c r="R122"/>
  <c r="R121"/>
  <c r="R120"/>
  <c r="R119"/>
  <c r="R118"/>
  <c r="R117"/>
  <c r="R116"/>
  <c r="R115"/>
  <c r="R114"/>
  <c r="R113"/>
  <c r="R112"/>
  <c r="R111"/>
  <c r="R110"/>
  <c r="R109"/>
  <c r="R108"/>
  <c r="R107"/>
  <c r="R106"/>
  <c r="R105"/>
  <c r="R104"/>
  <c r="N10"/>
  <c r="R10" s="1"/>
  <c r="N11"/>
  <c r="R11" s="1"/>
  <c r="N4"/>
  <c r="R4" s="1"/>
  <c r="P4" l="1"/>
  <c r="M26" i="9"/>
  <c r="L26"/>
  <c r="K26"/>
  <c r="J26"/>
  <c r="I26"/>
  <c r="H26"/>
  <c r="B26"/>
  <c r="C26"/>
  <c r="D26"/>
  <c r="E26"/>
  <c r="F26"/>
  <c r="G26"/>
  <c r="J13" i="23" l="1"/>
  <c r="P5" i="7"/>
  <c r="L30" i="9" s="1"/>
  <c r="N5" i="7"/>
  <c r="L29" i="9" s="1"/>
  <c r="C30" l="1"/>
  <c r="D30"/>
  <c r="C29"/>
  <c r="D29"/>
  <c r="M19"/>
  <c r="M20" s="1"/>
  <c r="M21" s="1"/>
  <c r="L19"/>
  <c r="L20" s="1"/>
  <c r="K19"/>
  <c r="K20" s="1"/>
  <c r="K21" s="1"/>
  <c r="J19"/>
  <c r="J20" s="1"/>
  <c r="J21" s="1"/>
  <c r="I19"/>
  <c r="I20" s="1"/>
  <c r="I21" s="1"/>
  <c r="H19"/>
  <c r="H20" s="1"/>
  <c r="H21" s="1"/>
  <c r="C19"/>
  <c r="C20" s="1"/>
  <c r="B19"/>
  <c r="B20" s="1"/>
  <c r="F19"/>
  <c r="F20" s="1"/>
  <c r="E19"/>
  <c r="E20" s="1"/>
  <c r="G19" l="1"/>
  <c r="G20" s="1"/>
  <c r="G21" s="1"/>
  <c r="N20" l="1"/>
  <c r="J8" i="4"/>
  <c r="B27" i="9"/>
  <c r="B2" l="1"/>
  <c r="D4" i="11"/>
  <c r="J103" i="4"/>
  <c r="J102"/>
  <c r="J101"/>
  <c r="J100"/>
  <c r="J99"/>
  <c r="J98"/>
  <c r="J97"/>
  <c r="J96"/>
  <c r="J95"/>
  <c r="J94"/>
  <c r="J93"/>
  <c r="J92"/>
  <c r="J91"/>
  <c r="J90"/>
  <c r="J89"/>
  <c r="J88"/>
  <c r="J87"/>
  <c r="J86"/>
  <c r="J85"/>
  <c r="J84"/>
  <c r="J83"/>
  <c r="J82"/>
  <c r="J81"/>
  <c r="J80"/>
  <c r="J79"/>
  <c r="J78"/>
  <c r="J77"/>
  <c r="J76"/>
  <c r="J75"/>
  <c r="J74"/>
  <c r="J73"/>
  <c r="J72"/>
  <c r="J71"/>
  <c r="J70"/>
  <c r="J69"/>
  <c r="J68"/>
  <c r="J67"/>
  <c r="J66"/>
  <c r="J65"/>
  <c r="J64"/>
  <c r="J63"/>
  <c r="J62"/>
  <c r="J61"/>
  <c r="J60"/>
  <c r="J59"/>
  <c r="J58"/>
  <c r="J57"/>
  <c r="J56"/>
  <c r="J55"/>
  <c r="J54"/>
  <c r="J53"/>
  <c r="J52"/>
  <c r="J51"/>
  <c r="J50"/>
  <c r="J49"/>
  <c r="J48"/>
  <c r="J47"/>
  <c r="J46"/>
  <c r="J45"/>
  <c r="J44"/>
  <c r="J43"/>
  <c r="J42"/>
  <c r="J41"/>
  <c r="J40"/>
  <c r="J39"/>
  <c r="J38"/>
  <c r="J37"/>
  <c r="J36"/>
  <c r="J35"/>
  <c r="J34"/>
  <c r="J33"/>
  <c r="J32"/>
  <c r="J31"/>
  <c r="J30"/>
  <c r="J29"/>
  <c r="J28"/>
  <c r="J27"/>
  <c r="J26"/>
  <c r="J25"/>
  <c r="J24"/>
  <c r="J23"/>
  <c r="J22"/>
  <c r="J21"/>
  <c r="J20"/>
  <c r="J19"/>
  <c r="J18"/>
  <c r="J17"/>
  <c r="J16"/>
  <c r="J15"/>
  <c r="J14"/>
  <c r="J13"/>
  <c r="J12"/>
  <c r="J11"/>
  <c r="J10"/>
  <c r="J9"/>
  <c r="J7"/>
  <c r="J6"/>
  <c r="J4"/>
  <c r="J5"/>
  <c r="L25" i="9"/>
  <c r="L27"/>
  <c r="J25"/>
  <c r="J27"/>
  <c r="H25"/>
  <c r="H27"/>
  <c r="G25"/>
  <c r="G27"/>
  <c r="E25"/>
  <c r="E27"/>
  <c r="M25"/>
  <c r="K25"/>
  <c r="I25"/>
  <c r="F25"/>
  <c r="D25"/>
  <c r="C25"/>
  <c r="B25"/>
  <c r="F4" i="11" l="1"/>
  <c r="E4"/>
  <c r="C1305" i="24"/>
  <c r="B1304"/>
  <c r="C1303"/>
  <c r="B1302"/>
  <c r="C1301"/>
  <c r="B1300"/>
  <c r="C1299"/>
  <c r="B1298"/>
  <c r="C1297"/>
  <c r="B1296"/>
  <c r="C1295"/>
  <c r="B1294"/>
  <c r="C1293"/>
  <c r="B1292"/>
  <c r="C1291"/>
  <c r="B1290"/>
  <c r="C1289"/>
  <c r="B1288"/>
  <c r="C1287"/>
  <c r="B1286"/>
  <c r="C1285"/>
  <c r="B1284"/>
  <c r="C1283"/>
  <c r="B1282"/>
  <c r="C1281"/>
  <c r="B1280"/>
  <c r="C1279"/>
  <c r="B1278"/>
  <c r="C1277"/>
  <c r="B1276"/>
  <c r="C1275"/>
  <c r="B1274"/>
  <c r="C1273"/>
  <c r="B1272"/>
  <c r="C1271"/>
  <c r="B1270"/>
  <c r="C1269"/>
  <c r="B1268"/>
  <c r="C1267"/>
  <c r="B1266"/>
  <c r="C1265"/>
  <c r="B1264"/>
  <c r="C1263"/>
  <c r="B1262"/>
  <c r="C1261"/>
  <c r="B1260"/>
  <c r="C1259"/>
  <c r="B1258"/>
  <c r="C1257"/>
  <c r="B1256"/>
  <c r="C1255"/>
  <c r="B1254"/>
  <c r="C1253"/>
  <c r="B1252"/>
  <c r="C1251"/>
  <c r="B1250"/>
  <c r="C1249"/>
  <c r="B1248"/>
  <c r="C1247"/>
  <c r="B1246"/>
  <c r="C1245"/>
  <c r="B1244"/>
  <c r="C1243"/>
  <c r="B1242"/>
  <c r="C1241"/>
  <c r="B1240"/>
  <c r="C1239"/>
  <c r="B1238"/>
  <c r="C1237"/>
  <c r="B1236"/>
  <c r="C1235"/>
  <c r="B1234"/>
  <c r="C1233"/>
  <c r="B1232"/>
  <c r="C1231"/>
  <c r="B1230"/>
  <c r="C1229"/>
  <c r="B1228"/>
  <c r="C1227"/>
  <c r="B1226"/>
  <c r="C1225"/>
  <c r="B1224"/>
  <c r="C1223"/>
  <c r="B1222"/>
  <c r="C1221"/>
  <c r="B1305"/>
  <c r="C1304"/>
  <c r="B1303"/>
  <c r="C1302"/>
  <c r="B1301"/>
  <c r="C1300"/>
  <c r="B1299"/>
  <c r="C1298"/>
  <c r="B1297"/>
  <c r="C1296"/>
  <c r="B1295"/>
  <c r="C1294"/>
  <c r="B1293"/>
  <c r="C1292"/>
  <c r="B1291"/>
  <c r="C1290"/>
  <c r="B1289"/>
  <c r="C1288"/>
  <c r="B1287"/>
  <c r="C1286"/>
  <c r="B1285"/>
  <c r="C1284"/>
  <c r="B1283"/>
  <c r="C1282"/>
  <c r="B1281"/>
  <c r="C1280"/>
  <c r="B1279"/>
  <c r="C1278"/>
  <c r="B1277"/>
  <c r="C1276"/>
  <c r="B1275"/>
  <c r="C1274"/>
  <c r="B1273"/>
  <c r="C1272"/>
  <c r="B1271"/>
  <c r="C1270"/>
  <c r="B1269"/>
  <c r="C1268"/>
  <c r="B1267"/>
  <c r="C1266"/>
  <c r="B1265"/>
  <c r="C1264"/>
  <c r="B1263"/>
  <c r="C1262"/>
  <c r="B1261"/>
  <c r="C1260"/>
  <c r="B1259"/>
  <c r="C1258"/>
  <c r="B1257"/>
  <c r="C1256"/>
  <c r="B1255"/>
  <c r="C1254"/>
  <c r="B1253"/>
  <c r="C1252"/>
  <c r="B1251"/>
  <c r="C1250"/>
  <c r="B1249"/>
  <c r="C1248"/>
  <c r="B1247"/>
  <c r="C1246"/>
  <c r="B1245"/>
  <c r="C1244"/>
  <c r="B1243"/>
  <c r="C1242"/>
  <c r="B1241"/>
  <c r="C1240"/>
  <c r="B1239"/>
  <c r="C1238"/>
  <c r="B1237"/>
  <c r="C1236"/>
  <c r="B1235"/>
  <c r="C1234"/>
  <c r="B1233"/>
  <c r="C1232"/>
  <c r="B1231"/>
  <c r="C1230"/>
  <c r="B1229"/>
  <c r="C1228"/>
  <c r="B1227"/>
  <c r="C1226"/>
  <c r="B1225"/>
  <c r="C1224"/>
  <c r="B1223"/>
  <c r="C1222"/>
  <c r="B1221"/>
  <c r="B1220"/>
  <c r="C1219"/>
  <c r="B1218"/>
  <c r="C1217"/>
  <c r="B1216"/>
  <c r="C1215"/>
  <c r="B1214"/>
  <c r="C1213"/>
  <c r="B1212"/>
  <c r="C1211"/>
  <c r="B1210"/>
  <c r="C1209"/>
  <c r="B1208"/>
  <c r="C1207"/>
  <c r="B1206"/>
  <c r="C1205"/>
  <c r="B1204"/>
  <c r="C1203"/>
  <c r="B1202"/>
  <c r="C1201"/>
  <c r="B1200"/>
  <c r="C1199"/>
  <c r="B1198"/>
  <c r="C1197"/>
  <c r="B1196"/>
  <c r="C1195"/>
  <c r="B1194"/>
  <c r="C1193"/>
  <c r="B1192"/>
  <c r="C1191"/>
  <c r="B1190"/>
  <c r="C1189"/>
  <c r="B1188"/>
  <c r="C1187"/>
  <c r="B1186"/>
  <c r="C1185"/>
  <c r="B1184"/>
  <c r="C1183"/>
  <c r="B1182"/>
  <c r="C1181"/>
  <c r="B1180"/>
  <c r="C1179"/>
  <c r="B1178"/>
  <c r="C1177"/>
  <c r="B1176"/>
  <c r="C1175"/>
  <c r="B1174"/>
  <c r="C1173"/>
  <c r="B1172"/>
  <c r="C1171"/>
  <c r="B1170"/>
  <c r="C1169"/>
  <c r="B1168"/>
  <c r="C1167"/>
  <c r="B1166"/>
  <c r="C1165"/>
  <c r="B1164"/>
  <c r="C1163"/>
  <c r="B1162"/>
  <c r="C1161"/>
  <c r="B1160"/>
  <c r="C1159"/>
  <c r="B1158"/>
  <c r="C1157"/>
  <c r="B1156"/>
  <c r="C1155"/>
  <c r="B1154"/>
  <c r="C1153"/>
  <c r="B1152"/>
  <c r="C1151"/>
  <c r="B1150"/>
  <c r="C1149"/>
  <c r="B1148"/>
  <c r="C1147"/>
  <c r="B1146"/>
  <c r="C1145"/>
  <c r="B1144"/>
  <c r="C1143"/>
  <c r="B1142"/>
  <c r="C1141"/>
  <c r="B1140"/>
  <c r="C1139"/>
  <c r="B1138"/>
  <c r="C1137"/>
  <c r="C1220"/>
  <c r="B1219"/>
  <c r="C1218"/>
  <c r="B1217"/>
  <c r="C1216"/>
  <c r="B1215"/>
  <c r="C1214"/>
  <c r="B1213"/>
  <c r="C1212"/>
  <c r="B1211"/>
  <c r="C1210"/>
  <c r="B1209"/>
  <c r="C1208"/>
  <c r="B1207"/>
  <c r="C1206"/>
  <c r="B1205"/>
  <c r="C1204"/>
  <c r="B1203"/>
  <c r="C1202"/>
  <c r="B1201"/>
  <c r="C1200"/>
  <c r="B1199"/>
  <c r="C1198"/>
  <c r="B1197"/>
  <c r="C1196"/>
  <c r="B1195"/>
  <c r="C1194"/>
  <c r="B1193"/>
  <c r="C1192"/>
  <c r="B1191"/>
  <c r="C1190"/>
  <c r="B1189"/>
  <c r="C1188"/>
  <c r="B1187"/>
  <c r="C1186"/>
  <c r="B1185"/>
  <c r="C1184"/>
  <c r="B1183"/>
  <c r="C1182"/>
  <c r="B1181"/>
  <c r="C1180"/>
  <c r="B1179"/>
  <c r="C1178"/>
  <c r="B1177"/>
  <c r="C1176"/>
  <c r="B1175"/>
  <c r="C1174"/>
  <c r="B1173"/>
  <c r="C1172"/>
  <c r="B1171"/>
  <c r="C1170"/>
  <c r="B1169"/>
  <c r="C1168"/>
  <c r="B1167"/>
  <c r="C1166"/>
  <c r="B1165"/>
  <c r="C1164"/>
  <c r="B1163"/>
  <c r="C1162"/>
  <c r="B1161"/>
  <c r="C1160"/>
  <c r="B1159"/>
  <c r="C1158"/>
  <c r="B1157"/>
  <c r="C1156"/>
  <c r="B1155"/>
  <c r="C1154"/>
  <c r="B1153"/>
  <c r="C1152"/>
  <c r="B1151"/>
  <c r="C1150"/>
  <c r="B1149"/>
  <c r="C1148"/>
  <c r="B1147"/>
  <c r="C1146"/>
  <c r="B1145"/>
  <c r="C1144"/>
  <c r="B1143"/>
  <c r="C1142"/>
  <c r="B1141"/>
  <c r="C1140"/>
  <c r="B1139"/>
  <c r="C1138"/>
  <c r="B1137"/>
  <c r="C1136"/>
  <c r="B1135"/>
  <c r="C1134"/>
  <c r="B1133"/>
  <c r="C1132"/>
  <c r="B1131"/>
  <c r="C1130"/>
  <c r="B1129"/>
  <c r="C1128"/>
  <c r="B1127"/>
  <c r="C1126"/>
  <c r="B1125"/>
  <c r="C1124"/>
  <c r="B1123"/>
  <c r="C1122"/>
  <c r="B1121"/>
  <c r="C1120"/>
  <c r="B1119"/>
  <c r="C1118"/>
  <c r="B1117"/>
  <c r="C1116"/>
  <c r="B1115"/>
  <c r="C1114"/>
  <c r="B1113"/>
  <c r="C1112"/>
  <c r="B1111"/>
  <c r="C1110"/>
  <c r="B1109"/>
  <c r="C1108"/>
  <c r="B1107"/>
  <c r="C1106"/>
  <c r="B1105"/>
  <c r="C1104"/>
  <c r="B1103"/>
  <c r="C1102"/>
  <c r="B1101"/>
  <c r="C1100"/>
  <c r="B1099"/>
  <c r="C1098"/>
  <c r="B1097"/>
  <c r="C1096"/>
  <c r="B1095"/>
  <c r="C1094"/>
  <c r="B1093"/>
  <c r="C1092"/>
  <c r="B1091"/>
  <c r="C1090"/>
  <c r="B1089"/>
  <c r="C1088"/>
  <c r="B1087"/>
  <c r="C1086"/>
  <c r="B1085"/>
  <c r="C1084"/>
  <c r="B1083"/>
  <c r="C1082"/>
  <c r="B1081"/>
  <c r="C1080"/>
  <c r="B1079"/>
  <c r="C1078"/>
  <c r="B1077"/>
  <c r="C1076"/>
  <c r="B1075"/>
  <c r="C1074"/>
  <c r="B1073"/>
  <c r="C1072"/>
  <c r="B1071"/>
  <c r="C1070"/>
  <c r="B1069"/>
  <c r="C1068"/>
  <c r="B1067"/>
  <c r="C1066"/>
  <c r="B1065"/>
  <c r="C1064"/>
  <c r="B1063"/>
  <c r="C1062"/>
  <c r="B1061"/>
  <c r="C1060"/>
  <c r="B1059"/>
  <c r="C1058"/>
  <c r="B1057"/>
  <c r="C1056"/>
  <c r="B1055"/>
  <c r="C1054"/>
  <c r="B1053"/>
  <c r="C1052"/>
  <c r="B1051"/>
  <c r="C1050"/>
  <c r="B1049"/>
  <c r="C1048"/>
  <c r="B1047"/>
  <c r="C1046"/>
  <c r="B1045"/>
  <c r="C1044"/>
  <c r="B1043"/>
  <c r="C1042"/>
  <c r="B1041"/>
  <c r="C1040"/>
  <c r="B1039"/>
  <c r="C1038"/>
  <c r="B1037"/>
  <c r="C1036"/>
  <c r="B1035"/>
  <c r="C1034"/>
  <c r="B1033"/>
  <c r="C1032"/>
  <c r="B1031"/>
  <c r="C1030"/>
  <c r="B1029"/>
  <c r="C1028"/>
  <c r="B1027"/>
  <c r="C1026"/>
  <c r="B1025"/>
  <c r="C1024"/>
  <c r="B1023"/>
  <c r="C1022"/>
  <c r="B1021"/>
  <c r="C1020"/>
  <c r="B1019"/>
  <c r="C1018"/>
  <c r="B1017"/>
  <c r="C1016"/>
  <c r="B1015"/>
  <c r="C1014"/>
  <c r="B1013"/>
  <c r="C1012"/>
  <c r="B1011"/>
  <c r="C1010"/>
  <c r="B1009"/>
  <c r="C1008"/>
  <c r="B1007"/>
  <c r="C1006"/>
  <c r="B1005"/>
  <c r="C1004"/>
  <c r="B1003"/>
  <c r="C1002"/>
  <c r="B1001"/>
  <c r="C1000"/>
  <c r="B999"/>
  <c r="C998"/>
  <c r="B997"/>
  <c r="C996"/>
  <c r="B995"/>
  <c r="C994"/>
  <c r="B993"/>
  <c r="C992"/>
  <c r="B991"/>
  <c r="C990"/>
  <c r="B989"/>
  <c r="C988"/>
  <c r="B987"/>
  <c r="C986"/>
  <c r="B985"/>
  <c r="C984"/>
  <c r="B983"/>
  <c r="C982"/>
  <c r="B981"/>
  <c r="C980"/>
  <c r="B979"/>
  <c r="C978"/>
  <c r="B977"/>
  <c r="C976"/>
  <c r="B975"/>
  <c r="C974"/>
  <c r="B973"/>
  <c r="C972"/>
  <c r="B971"/>
  <c r="C970"/>
  <c r="B969"/>
  <c r="C968"/>
  <c r="B967"/>
  <c r="C966"/>
  <c r="B1136"/>
  <c r="C1135"/>
  <c r="B1134"/>
  <c r="C1133"/>
  <c r="B1132"/>
  <c r="C1131"/>
  <c r="B1130"/>
  <c r="C1129"/>
  <c r="B1128"/>
  <c r="C1127"/>
  <c r="B1126"/>
  <c r="C1125"/>
  <c r="B1124"/>
  <c r="C1123"/>
  <c r="B1122"/>
  <c r="C1121"/>
  <c r="B1120"/>
  <c r="C1119"/>
  <c r="B1118"/>
  <c r="C1117"/>
  <c r="B1116"/>
  <c r="C1115"/>
  <c r="B1114"/>
  <c r="C1113"/>
  <c r="B1112"/>
  <c r="C1111"/>
  <c r="B1110"/>
  <c r="C1109"/>
  <c r="B1108"/>
  <c r="C1107"/>
  <c r="B1106"/>
  <c r="C1105"/>
  <c r="B1104"/>
  <c r="C1103"/>
  <c r="B1102"/>
  <c r="C1101"/>
  <c r="B1100"/>
  <c r="C1099"/>
  <c r="B1098"/>
  <c r="C1097"/>
  <c r="B1096"/>
  <c r="C1095"/>
  <c r="B1094"/>
  <c r="C1093"/>
  <c r="B1092"/>
  <c r="C1091"/>
  <c r="B1090"/>
  <c r="C1089"/>
  <c r="B1088"/>
  <c r="C1087"/>
  <c r="B1086"/>
  <c r="C1085"/>
  <c r="B1084"/>
  <c r="C1083"/>
  <c r="B1082"/>
  <c r="C1081"/>
  <c r="B1080"/>
  <c r="C1079"/>
  <c r="B1078"/>
  <c r="C1077"/>
  <c r="B1076"/>
  <c r="C1075"/>
  <c r="B1074"/>
  <c r="C1073"/>
  <c r="B1072"/>
  <c r="C1071"/>
  <c r="B1070"/>
  <c r="C1069"/>
  <c r="B1068"/>
  <c r="C1067"/>
  <c r="B1066"/>
  <c r="C1065"/>
  <c r="B1064"/>
  <c r="C1063"/>
  <c r="B1062"/>
  <c r="C1061"/>
  <c r="B1060"/>
  <c r="C1059"/>
  <c r="B1058"/>
  <c r="C1057"/>
  <c r="B1056"/>
  <c r="C1055"/>
  <c r="B1054"/>
  <c r="C1053"/>
  <c r="B1052"/>
  <c r="C1051"/>
  <c r="B1050"/>
  <c r="C1049"/>
  <c r="B1048"/>
  <c r="C1047"/>
  <c r="B1046"/>
  <c r="C1045"/>
  <c r="B1044"/>
  <c r="C1043"/>
  <c r="B1042"/>
  <c r="C1041"/>
  <c r="B1040"/>
  <c r="C1039"/>
  <c r="B1038"/>
  <c r="C1037"/>
  <c r="B1036"/>
  <c r="C1035"/>
  <c r="B1034"/>
  <c r="C1033"/>
  <c r="B1032"/>
  <c r="C1031"/>
  <c r="B1030"/>
  <c r="C1029"/>
  <c r="B1028"/>
  <c r="C1027"/>
  <c r="B1026"/>
  <c r="C1025"/>
  <c r="B1024"/>
  <c r="C1023"/>
  <c r="B1022"/>
  <c r="C1021"/>
  <c r="B1020"/>
  <c r="C1019"/>
  <c r="B1018"/>
  <c r="C1017"/>
  <c r="B1016"/>
  <c r="C1015"/>
  <c r="B1014"/>
  <c r="C1013"/>
  <c r="B1012"/>
  <c r="C1011"/>
  <c r="B1010"/>
  <c r="C1009"/>
  <c r="B1008"/>
  <c r="C1007"/>
  <c r="B1006"/>
  <c r="C1005"/>
  <c r="B1004"/>
  <c r="C1003"/>
  <c r="B1002"/>
  <c r="C1001"/>
  <c r="B1000"/>
  <c r="C999"/>
  <c r="B998"/>
  <c r="C997"/>
  <c r="B996"/>
  <c r="C995"/>
  <c r="B994"/>
  <c r="C993"/>
  <c r="B992"/>
  <c r="C991"/>
  <c r="B990"/>
  <c r="C989"/>
  <c r="B988"/>
  <c r="C987"/>
  <c r="B986"/>
  <c r="C985"/>
  <c r="B984"/>
  <c r="C983"/>
  <c r="B982"/>
  <c r="C981"/>
  <c r="B980"/>
  <c r="C979"/>
  <c r="B978"/>
  <c r="C977"/>
  <c r="B976"/>
  <c r="C975"/>
  <c r="B965"/>
  <c r="C964"/>
  <c r="B963"/>
  <c r="C962"/>
  <c r="B961"/>
  <c r="C960"/>
  <c r="B959"/>
  <c r="C958"/>
  <c r="B957"/>
  <c r="C956"/>
  <c r="B955"/>
  <c r="C954"/>
  <c r="B953"/>
  <c r="C952"/>
  <c r="B951"/>
  <c r="C950"/>
  <c r="B949"/>
  <c r="C948"/>
  <c r="B947"/>
  <c r="C946"/>
  <c r="B945"/>
  <c r="C944"/>
  <c r="B943"/>
  <c r="C942"/>
  <c r="B941"/>
  <c r="C940"/>
  <c r="B939"/>
  <c r="C938"/>
  <c r="B937"/>
  <c r="C936"/>
  <c r="B935"/>
  <c r="C934"/>
  <c r="B933"/>
  <c r="C932"/>
  <c r="B931"/>
  <c r="C930"/>
  <c r="B929"/>
  <c r="C928"/>
  <c r="B927"/>
  <c r="C926"/>
  <c r="B925"/>
  <c r="C924"/>
  <c r="B923"/>
  <c r="C922"/>
  <c r="B921"/>
  <c r="C920"/>
  <c r="B919"/>
  <c r="C918"/>
  <c r="B917"/>
  <c r="C916"/>
  <c r="B915"/>
  <c r="C914"/>
  <c r="B913"/>
  <c r="C912"/>
  <c r="B911"/>
  <c r="C910"/>
  <c r="B909"/>
  <c r="C908"/>
  <c r="B907"/>
  <c r="C906"/>
  <c r="B905"/>
  <c r="C904"/>
  <c r="B903"/>
  <c r="C902"/>
  <c r="B901"/>
  <c r="C900"/>
  <c r="B899"/>
  <c r="C898"/>
  <c r="B897"/>
  <c r="C896"/>
  <c r="B895"/>
  <c r="C894"/>
  <c r="B893"/>
  <c r="C892"/>
  <c r="B891"/>
  <c r="C890"/>
  <c r="B889"/>
  <c r="C888"/>
  <c r="B887"/>
  <c r="C886"/>
  <c r="B885"/>
  <c r="C884"/>
  <c r="B883"/>
  <c r="C882"/>
  <c r="B881"/>
  <c r="C880"/>
  <c r="B879"/>
  <c r="C878"/>
  <c r="B877"/>
  <c r="C876"/>
  <c r="B875"/>
  <c r="C874"/>
  <c r="B873"/>
  <c r="C872"/>
  <c r="B871"/>
  <c r="C870"/>
  <c r="B869"/>
  <c r="C868"/>
  <c r="B867"/>
  <c r="C866"/>
  <c r="B865"/>
  <c r="C864"/>
  <c r="B863"/>
  <c r="C862"/>
  <c r="B861"/>
  <c r="C860"/>
  <c r="B859"/>
  <c r="C858"/>
  <c r="B857"/>
  <c r="C856"/>
  <c r="B855"/>
  <c r="C854"/>
  <c r="B853"/>
  <c r="C852"/>
  <c r="B851"/>
  <c r="C850"/>
  <c r="B849"/>
  <c r="C848"/>
  <c r="B847"/>
  <c r="C846"/>
  <c r="B845"/>
  <c r="C844"/>
  <c r="B843"/>
  <c r="C842"/>
  <c r="B841"/>
  <c r="C840"/>
  <c r="B839"/>
  <c r="C838"/>
  <c r="B837"/>
  <c r="C836"/>
  <c r="B835"/>
  <c r="C834"/>
  <c r="B833"/>
  <c r="C832"/>
  <c r="B831"/>
  <c r="C830"/>
  <c r="B829"/>
  <c r="C828"/>
  <c r="B827"/>
  <c r="C826"/>
  <c r="B825"/>
  <c r="C824"/>
  <c r="B823"/>
  <c r="C822"/>
  <c r="B821"/>
  <c r="C820"/>
  <c r="B819"/>
  <c r="C818"/>
  <c r="B817"/>
  <c r="C816"/>
  <c r="B815"/>
  <c r="C814"/>
  <c r="B813"/>
  <c r="C812"/>
  <c r="B811"/>
  <c r="C810"/>
  <c r="B809"/>
  <c r="C808"/>
  <c r="B974"/>
  <c r="C973"/>
  <c r="B972"/>
  <c r="C971"/>
  <c r="B970"/>
  <c r="C969"/>
  <c r="B968"/>
  <c r="C967"/>
  <c r="B966"/>
  <c r="C965"/>
  <c r="B964"/>
  <c r="C963"/>
  <c r="B962"/>
  <c r="C961"/>
  <c r="B960"/>
  <c r="C959"/>
  <c r="B958"/>
  <c r="C957"/>
  <c r="B956"/>
  <c r="C955"/>
  <c r="B954"/>
  <c r="C953"/>
  <c r="B952"/>
  <c r="C951"/>
  <c r="B950"/>
  <c r="C949"/>
  <c r="B948"/>
  <c r="C947"/>
  <c r="B946"/>
  <c r="C945"/>
  <c r="B944"/>
  <c r="C943"/>
  <c r="B942"/>
  <c r="C941"/>
  <c r="B940"/>
  <c r="C939"/>
  <c r="B938"/>
  <c r="C937"/>
  <c r="B936"/>
  <c r="C935"/>
  <c r="B934"/>
  <c r="C933"/>
  <c r="B932"/>
  <c r="C931"/>
  <c r="B930"/>
  <c r="C929"/>
  <c r="B928"/>
  <c r="C927"/>
  <c r="B926"/>
  <c r="C925"/>
  <c r="B924"/>
  <c r="C923"/>
  <c r="B922"/>
  <c r="C921"/>
  <c r="B920"/>
  <c r="C919"/>
  <c r="B918"/>
  <c r="C917"/>
  <c r="B916"/>
  <c r="C915"/>
  <c r="B914"/>
  <c r="C913"/>
  <c r="B912"/>
  <c r="C911"/>
  <c r="B910"/>
  <c r="C909"/>
  <c r="B908"/>
  <c r="C907"/>
  <c r="B906"/>
  <c r="C905"/>
  <c r="B904"/>
  <c r="C903"/>
  <c r="B902"/>
  <c r="C901"/>
  <c r="B900"/>
  <c r="C899"/>
  <c r="B898"/>
  <c r="C897"/>
  <c r="B896"/>
  <c r="C895"/>
  <c r="B894"/>
  <c r="C893"/>
  <c r="B892"/>
  <c r="C891"/>
  <c r="B890"/>
  <c r="C889"/>
  <c r="B888"/>
  <c r="C887"/>
  <c r="B886"/>
  <c r="C885"/>
  <c r="B884"/>
  <c r="C883"/>
  <c r="B882"/>
  <c r="C881"/>
  <c r="B880"/>
  <c r="C879"/>
  <c r="B878"/>
  <c r="C877"/>
  <c r="B876"/>
  <c r="C875"/>
  <c r="B874"/>
  <c r="C873"/>
  <c r="B872"/>
  <c r="C871"/>
  <c r="B870"/>
  <c r="C869"/>
  <c r="B868"/>
  <c r="C867"/>
  <c r="B866"/>
  <c r="C865"/>
  <c r="B864"/>
  <c r="C863"/>
  <c r="B862"/>
  <c r="C861"/>
  <c r="B860"/>
  <c r="C859"/>
  <c r="B858"/>
  <c r="C857"/>
  <c r="B856"/>
  <c r="C855"/>
  <c r="B854"/>
  <c r="C853"/>
  <c r="B852"/>
  <c r="C851"/>
  <c r="B850"/>
  <c r="C849"/>
  <c r="B848"/>
  <c r="C847"/>
  <c r="B846"/>
  <c r="C845"/>
  <c r="B844"/>
  <c r="C843"/>
  <c r="B842"/>
  <c r="C841"/>
  <c r="B840"/>
  <c r="C839"/>
  <c r="B838"/>
  <c r="C837"/>
  <c r="B836"/>
  <c r="C835"/>
  <c r="B834"/>
  <c r="C833"/>
  <c r="B832"/>
  <c r="C831"/>
  <c r="B830"/>
  <c r="C829"/>
  <c r="B828"/>
  <c r="C827"/>
  <c r="B826"/>
  <c r="C825"/>
  <c r="B824"/>
  <c r="C823"/>
  <c r="B822"/>
  <c r="C821"/>
  <c r="B820"/>
  <c r="C819"/>
  <c r="B818"/>
  <c r="C817"/>
  <c r="B816"/>
  <c r="C815"/>
  <c r="B814"/>
  <c r="C813"/>
  <c r="B812"/>
  <c r="C811"/>
  <c r="B810"/>
  <c r="C809"/>
  <c r="B808"/>
  <c r="C807"/>
  <c r="B806"/>
  <c r="C805"/>
  <c r="B807"/>
  <c r="C806"/>
  <c r="B805"/>
  <c r="C804"/>
  <c r="B803"/>
  <c r="C802"/>
  <c r="B801"/>
  <c r="C800"/>
  <c r="B799"/>
  <c r="C798"/>
  <c r="B797"/>
  <c r="C796"/>
  <c r="B795"/>
  <c r="C794"/>
  <c r="B793"/>
  <c r="C792"/>
  <c r="B791"/>
  <c r="C790"/>
  <c r="B789"/>
  <c r="C788"/>
  <c r="B787"/>
  <c r="C786"/>
  <c r="B785"/>
  <c r="C784"/>
  <c r="B783"/>
  <c r="C782"/>
  <c r="B781"/>
  <c r="C780"/>
  <c r="B779"/>
  <c r="C778"/>
  <c r="B777"/>
  <c r="C776"/>
  <c r="B775"/>
  <c r="C774"/>
  <c r="B773"/>
  <c r="C772"/>
  <c r="B771"/>
  <c r="C770"/>
  <c r="B769"/>
  <c r="C768"/>
  <c r="B767"/>
  <c r="C766"/>
  <c r="B765"/>
  <c r="C764"/>
  <c r="B763"/>
  <c r="C762"/>
  <c r="B761"/>
  <c r="C760"/>
  <c r="B759"/>
  <c r="C758"/>
  <c r="B757"/>
  <c r="C756"/>
  <c r="B755"/>
  <c r="C754"/>
  <c r="B753"/>
  <c r="C752"/>
  <c r="B751"/>
  <c r="C750"/>
  <c r="B749"/>
  <c r="C748"/>
  <c r="B747"/>
  <c r="C746"/>
  <c r="B745"/>
  <c r="C744"/>
  <c r="B743"/>
  <c r="C742"/>
  <c r="B741"/>
  <c r="C740"/>
  <c r="B739"/>
  <c r="C738"/>
  <c r="B737"/>
  <c r="C736"/>
  <c r="B735"/>
  <c r="C734"/>
  <c r="B733"/>
  <c r="C732"/>
  <c r="B731"/>
  <c r="C730"/>
  <c r="B729"/>
  <c r="C728"/>
  <c r="B727"/>
  <c r="C726"/>
  <c r="B725"/>
  <c r="C724"/>
  <c r="B723"/>
  <c r="C722"/>
  <c r="B721"/>
  <c r="C720"/>
  <c r="B719"/>
  <c r="C718"/>
  <c r="B717"/>
  <c r="C716"/>
  <c r="B715"/>
  <c r="C714"/>
  <c r="B713"/>
  <c r="C712"/>
  <c r="B711"/>
  <c r="C710"/>
  <c r="B709"/>
  <c r="C708"/>
  <c r="B707"/>
  <c r="C706"/>
  <c r="B705"/>
  <c r="C704"/>
  <c r="B703"/>
  <c r="C702"/>
  <c r="B701"/>
  <c r="C700"/>
  <c r="B699"/>
  <c r="C698"/>
  <c r="B697"/>
  <c r="C696"/>
  <c r="B695"/>
  <c r="C694"/>
  <c r="B693"/>
  <c r="C692"/>
  <c r="B691"/>
  <c r="C690"/>
  <c r="B689"/>
  <c r="C688"/>
  <c r="B687"/>
  <c r="C686"/>
  <c r="B685"/>
  <c r="C684"/>
  <c r="B683"/>
  <c r="C682"/>
  <c r="B681"/>
  <c r="C680"/>
  <c r="B679"/>
  <c r="C678"/>
  <c r="B677"/>
  <c r="C676"/>
  <c r="B675"/>
  <c r="C674"/>
  <c r="B673"/>
  <c r="C672"/>
  <c r="B671"/>
  <c r="C670"/>
  <c r="B669"/>
  <c r="C668"/>
  <c r="B667"/>
  <c r="C666"/>
  <c r="B665"/>
  <c r="C664"/>
  <c r="B663"/>
  <c r="C662"/>
  <c r="B661"/>
  <c r="C660"/>
  <c r="B659"/>
  <c r="C658"/>
  <c r="B657"/>
  <c r="C656"/>
  <c r="B655"/>
  <c r="C654"/>
  <c r="B653"/>
  <c r="C652"/>
  <c r="B651"/>
  <c r="C650"/>
  <c r="B649"/>
  <c r="C648"/>
  <c r="B647"/>
  <c r="C646"/>
  <c r="B645"/>
  <c r="C644"/>
  <c r="B643"/>
  <c r="C642"/>
  <c r="B641"/>
  <c r="C640"/>
  <c r="B639"/>
  <c r="C638"/>
  <c r="B637"/>
  <c r="C636"/>
  <c r="B635"/>
  <c r="C634"/>
  <c r="B633"/>
  <c r="C632"/>
  <c r="B631"/>
  <c r="C630"/>
  <c r="B629"/>
  <c r="C628"/>
  <c r="B627"/>
  <c r="C626"/>
  <c r="B625"/>
  <c r="C624"/>
  <c r="B623"/>
  <c r="C622"/>
  <c r="B621"/>
  <c r="C620"/>
  <c r="B619"/>
  <c r="C618"/>
  <c r="B617"/>
  <c r="C616"/>
  <c r="B615"/>
  <c r="C614"/>
  <c r="B613"/>
  <c r="C612"/>
  <c r="B611"/>
  <c r="C610"/>
  <c r="B609"/>
  <c r="C608"/>
  <c r="B607"/>
  <c r="C606"/>
  <c r="B605"/>
  <c r="C604"/>
  <c r="B603"/>
  <c r="C602"/>
  <c r="B601"/>
  <c r="C600"/>
  <c r="B599"/>
  <c r="C598"/>
  <c r="B597"/>
  <c r="C596"/>
  <c r="B595"/>
  <c r="C594"/>
  <c r="B593"/>
  <c r="C592"/>
  <c r="B591"/>
  <c r="C590"/>
  <c r="B589"/>
  <c r="C588"/>
  <c r="B587"/>
  <c r="C586"/>
  <c r="B585"/>
  <c r="C584"/>
  <c r="B583"/>
  <c r="C582"/>
  <c r="B581"/>
  <c r="C580"/>
  <c r="B579"/>
  <c r="C578"/>
  <c r="B577"/>
  <c r="C576"/>
  <c r="B575"/>
  <c r="C574"/>
  <c r="B573"/>
  <c r="C572"/>
  <c r="B571"/>
  <c r="C570"/>
  <c r="B569"/>
  <c r="C568"/>
  <c r="B567"/>
  <c r="C566"/>
  <c r="B565"/>
  <c r="C564"/>
  <c r="B563"/>
  <c r="C562"/>
  <c r="B561"/>
  <c r="C560"/>
  <c r="B559"/>
  <c r="C558"/>
  <c r="B557"/>
  <c r="C556"/>
  <c r="B555"/>
  <c r="C554"/>
  <c r="B553"/>
  <c r="C552"/>
  <c r="B551"/>
  <c r="C550"/>
  <c r="B549"/>
  <c r="C548"/>
  <c r="B547"/>
  <c r="C546"/>
  <c r="B545"/>
  <c r="C544"/>
  <c r="B543"/>
  <c r="C542"/>
  <c r="B541"/>
  <c r="C540"/>
  <c r="B539"/>
  <c r="C538"/>
  <c r="B537"/>
  <c r="C536"/>
  <c r="B535"/>
  <c r="C534"/>
  <c r="B533"/>
  <c r="C532"/>
  <c r="B531"/>
  <c r="C530"/>
  <c r="B529"/>
  <c r="C528"/>
  <c r="B527"/>
  <c r="C526"/>
  <c r="B525"/>
  <c r="C524"/>
  <c r="B523"/>
  <c r="C522"/>
  <c r="B521"/>
  <c r="C520"/>
  <c r="B519"/>
  <c r="C518"/>
  <c r="B517"/>
  <c r="C516"/>
  <c r="B515"/>
  <c r="C514"/>
  <c r="B513"/>
  <c r="C512"/>
  <c r="B511"/>
  <c r="C510"/>
  <c r="B509"/>
  <c r="C508"/>
  <c r="B507"/>
  <c r="C506"/>
  <c r="B505"/>
  <c r="C504"/>
  <c r="B503"/>
  <c r="C502"/>
  <c r="B501"/>
  <c r="C500"/>
  <c r="B499"/>
  <c r="C498"/>
  <c r="B497"/>
  <c r="C496"/>
  <c r="B495"/>
  <c r="C494"/>
  <c r="B493"/>
  <c r="C492"/>
  <c r="B491"/>
  <c r="C490"/>
  <c r="B489"/>
  <c r="C488"/>
  <c r="B487"/>
  <c r="C486"/>
  <c r="B485"/>
  <c r="C484"/>
  <c r="B483"/>
  <c r="C482"/>
  <c r="B481"/>
  <c r="C480"/>
  <c r="B479"/>
  <c r="C478"/>
  <c r="B477"/>
  <c r="C476"/>
  <c r="B475"/>
  <c r="C474"/>
  <c r="B473"/>
  <c r="C472"/>
  <c r="B471"/>
  <c r="C470"/>
  <c r="B469"/>
  <c r="C468"/>
  <c r="B467"/>
  <c r="B804"/>
  <c r="C803"/>
  <c r="B802"/>
  <c r="C801"/>
  <c r="B800"/>
  <c r="C799"/>
  <c r="B798"/>
  <c r="C797"/>
  <c r="B796"/>
  <c r="C795"/>
  <c r="B794"/>
  <c r="C793"/>
  <c r="B792"/>
  <c r="C791"/>
  <c r="B790"/>
  <c r="C789"/>
  <c r="B788"/>
  <c r="C787"/>
  <c r="B786"/>
  <c r="C785"/>
  <c r="B784"/>
  <c r="C783"/>
  <c r="B782"/>
  <c r="C781"/>
  <c r="B780"/>
  <c r="C779"/>
  <c r="B778"/>
  <c r="C777"/>
  <c r="B776"/>
  <c r="C775"/>
  <c r="B774"/>
  <c r="C773"/>
  <c r="B772"/>
  <c r="C771"/>
  <c r="B770"/>
  <c r="C769"/>
  <c r="B768"/>
  <c r="C767"/>
  <c r="B766"/>
  <c r="C765"/>
  <c r="B764"/>
  <c r="C763"/>
  <c r="B762"/>
  <c r="C761"/>
  <c r="B760"/>
  <c r="C759"/>
  <c r="B758"/>
  <c r="C757"/>
  <c r="B756"/>
  <c r="C755"/>
  <c r="B754"/>
  <c r="C753"/>
  <c r="B752"/>
  <c r="C751"/>
  <c r="B750"/>
  <c r="C749"/>
  <c r="B748"/>
  <c r="C747"/>
  <c r="B746"/>
  <c r="C745"/>
  <c r="B744"/>
  <c r="C743"/>
  <c r="B742"/>
  <c r="C741"/>
  <c r="B740"/>
  <c r="C739"/>
  <c r="B738"/>
  <c r="C737"/>
  <c r="B736"/>
  <c r="C735"/>
  <c r="B734"/>
  <c r="C733"/>
  <c r="B732"/>
  <c r="C731"/>
  <c r="B730"/>
  <c r="C729"/>
  <c r="B728"/>
  <c r="C727"/>
  <c r="B726"/>
  <c r="C725"/>
  <c r="B724"/>
  <c r="C723"/>
  <c r="B722"/>
  <c r="C721"/>
  <c r="B720"/>
  <c r="C719"/>
  <c r="B718"/>
  <c r="C717"/>
  <c r="B716"/>
  <c r="C715"/>
  <c r="B714"/>
  <c r="C713"/>
  <c r="B712"/>
  <c r="C711"/>
  <c r="B710"/>
  <c r="C709"/>
  <c r="B708"/>
  <c r="C707"/>
  <c r="B706"/>
  <c r="C705"/>
  <c r="B704"/>
  <c r="C703"/>
  <c r="B702"/>
  <c r="C701"/>
  <c r="B700"/>
  <c r="C699"/>
  <c r="B698"/>
  <c r="C697"/>
  <c r="B696"/>
  <c r="C695"/>
  <c r="B694"/>
  <c r="C693"/>
  <c r="B692"/>
  <c r="C691"/>
  <c r="B690"/>
  <c r="C689"/>
  <c r="B688"/>
  <c r="C687"/>
  <c r="B686"/>
  <c r="C685"/>
  <c r="B684"/>
  <c r="C683"/>
  <c r="B682"/>
  <c r="C681"/>
  <c r="B680"/>
  <c r="C679"/>
  <c r="B678"/>
  <c r="C677"/>
  <c r="B676"/>
  <c r="C675"/>
  <c r="B674"/>
  <c r="C673"/>
  <c r="B672"/>
  <c r="C671"/>
  <c r="B670"/>
  <c r="C669"/>
  <c r="B668"/>
  <c r="C667"/>
  <c r="B666"/>
  <c r="C665"/>
  <c r="B664"/>
  <c r="C663"/>
  <c r="B662"/>
  <c r="C661"/>
  <c r="B660"/>
  <c r="C659"/>
  <c r="B658"/>
  <c r="C657"/>
  <c r="B656"/>
  <c r="C655"/>
  <c r="B654"/>
  <c r="C653"/>
  <c r="B652"/>
  <c r="C651"/>
  <c r="B650"/>
  <c r="C649"/>
  <c r="B648"/>
  <c r="C647"/>
  <c r="B646"/>
  <c r="C645"/>
  <c r="B644"/>
  <c r="C643"/>
  <c r="B642"/>
  <c r="C641"/>
  <c r="B640"/>
  <c r="C639"/>
  <c r="B638"/>
  <c r="C637"/>
  <c r="B636"/>
  <c r="C635"/>
  <c r="B634"/>
  <c r="C633"/>
  <c r="B632"/>
  <c r="C631"/>
  <c r="B630"/>
  <c r="C629"/>
  <c r="B628"/>
  <c r="C627"/>
  <c r="B626"/>
  <c r="C625"/>
  <c r="B624"/>
  <c r="C623"/>
  <c r="B622"/>
  <c r="C621"/>
  <c r="B620"/>
  <c r="C619"/>
  <c r="B618"/>
  <c r="C617"/>
  <c r="B616"/>
  <c r="C615"/>
  <c r="B614"/>
  <c r="C613"/>
  <c r="B612"/>
  <c r="C611"/>
  <c r="B610"/>
  <c r="C609"/>
  <c r="B608"/>
  <c r="C607"/>
  <c r="B606"/>
  <c r="C605"/>
  <c r="B604"/>
  <c r="C603"/>
  <c r="B602"/>
  <c r="C601"/>
  <c r="B600"/>
  <c r="C599"/>
  <c r="B598"/>
  <c r="C597"/>
  <c r="B596"/>
  <c r="C595"/>
  <c r="B594"/>
  <c r="C593"/>
  <c r="B592"/>
  <c r="C591"/>
  <c r="B590"/>
  <c r="C589"/>
  <c r="B588"/>
  <c r="C587"/>
  <c r="B586"/>
  <c r="C585"/>
  <c r="B584"/>
  <c r="C583"/>
  <c r="B582"/>
  <c r="C581"/>
  <c r="B580"/>
  <c r="C579"/>
  <c r="B578"/>
  <c r="C577"/>
  <c r="B576"/>
  <c r="C575"/>
  <c r="B574"/>
  <c r="C573"/>
  <c r="B572"/>
  <c r="C571"/>
  <c r="B570"/>
  <c r="C569"/>
  <c r="B568"/>
  <c r="C567"/>
  <c r="B566"/>
  <c r="C565"/>
  <c r="B564"/>
  <c r="C563"/>
  <c r="B562"/>
  <c r="C561"/>
  <c r="B560"/>
  <c r="C559"/>
  <c r="B558"/>
  <c r="C557"/>
  <c r="B556"/>
  <c r="C555"/>
  <c r="B554"/>
  <c r="C553"/>
  <c r="B552"/>
  <c r="C551"/>
  <c r="B550"/>
  <c r="C549"/>
  <c r="B548"/>
  <c r="C547"/>
  <c r="B546"/>
  <c r="C545"/>
  <c r="B544"/>
  <c r="C543"/>
  <c r="B542"/>
  <c r="C541"/>
  <c r="B540"/>
  <c r="C539"/>
  <c r="B538"/>
  <c r="C537"/>
  <c r="B536"/>
  <c r="C535"/>
  <c r="B534"/>
  <c r="C533"/>
  <c r="B532"/>
  <c r="C531"/>
  <c r="B530"/>
  <c r="C529"/>
  <c r="B528"/>
  <c r="C527"/>
  <c r="B526"/>
  <c r="C525"/>
  <c r="B524"/>
  <c r="C523"/>
  <c r="B522"/>
  <c r="C521"/>
  <c r="B520"/>
  <c r="C519"/>
  <c r="B518"/>
  <c r="C517"/>
  <c r="B516"/>
  <c r="C515"/>
  <c r="B514"/>
  <c r="C513"/>
  <c r="B512"/>
  <c r="C511"/>
  <c r="B510"/>
  <c r="C509"/>
  <c r="B508"/>
  <c r="C507"/>
  <c r="B506"/>
  <c r="C505"/>
  <c r="B504"/>
  <c r="C503"/>
  <c r="B502"/>
  <c r="C501"/>
  <c r="B500"/>
  <c r="C499"/>
  <c r="B498"/>
  <c r="C497"/>
  <c r="B496"/>
  <c r="C495"/>
  <c r="B494"/>
  <c r="C493"/>
  <c r="B492"/>
  <c r="C491"/>
  <c r="B490"/>
  <c r="C489"/>
  <c r="B488"/>
  <c r="C487"/>
  <c r="B486"/>
  <c r="C485"/>
  <c r="B484"/>
  <c r="C483"/>
  <c r="B482"/>
  <c r="C481"/>
  <c r="B480"/>
  <c r="C479"/>
  <c r="B478"/>
  <c r="C477"/>
  <c r="B476"/>
  <c r="C475"/>
  <c r="B474"/>
  <c r="C473"/>
  <c r="B472"/>
  <c r="C471"/>
  <c r="B470"/>
  <c r="C469"/>
  <c r="B468"/>
  <c r="C467"/>
  <c r="B466"/>
  <c r="C465"/>
  <c r="B464"/>
  <c r="C463"/>
  <c r="B462"/>
  <c r="C461"/>
  <c r="B460"/>
  <c r="C459"/>
  <c r="B458"/>
  <c r="C457"/>
  <c r="B456"/>
  <c r="C455"/>
  <c r="B454"/>
  <c r="C453"/>
  <c r="B452"/>
  <c r="C451"/>
  <c r="B450"/>
  <c r="C449"/>
  <c r="B448"/>
  <c r="C447"/>
  <c r="B446"/>
  <c r="C445"/>
  <c r="B444"/>
  <c r="C443"/>
  <c r="B442"/>
  <c r="C441"/>
  <c r="B440"/>
  <c r="C439"/>
  <c r="B438"/>
  <c r="C437"/>
  <c r="B436"/>
  <c r="C435"/>
  <c r="B434"/>
  <c r="C433"/>
  <c r="B432"/>
  <c r="C431"/>
  <c r="B430"/>
  <c r="C429"/>
  <c r="B428"/>
  <c r="C427"/>
  <c r="B426"/>
  <c r="C425"/>
  <c r="B424"/>
  <c r="C423"/>
  <c r="B422"/>
  <c r="C421"/>
  <c r="B420"/>
  <c r="C419"/>
  <c r="B418"/>
  <c r="C417"/>
  <c r="B416"/>
  <c r="C415"/>
  <c r="B414"/>
  <c r="C413"/>
  <c r="B412"/>
  <c r="C411"/>
  <c r="B410"/>
  <c r="C409"/>
  <c r="B408"/>
  <c r="C407"/>
  <c r="B406"/>
  <c r="C405"/>
  <c r="B404"/>
  <c r="C403"/>
  <c r="B402"/>
  <c r="C401"/>
  <c r="B400"/>
  <c r="C399"/>
  <c r="B398"/>
  <c r="C397"/>
  <c r="B396"/>
  <c r="C395"/>
  <c r="B394"/>
  <c r="C393"/>
  <c r="B392"/>
  <c r="C391"/>
  <c r="B390"/>
  <c r="C389"/>
  <c r="B388"/>
  <c r="C387"/>
  <c r="B386"/>
  <c r="C385"/>
  <c r="B384"/>
  <c r="C383"/>
  <c r="B382"/>
  <c r="C381"/>
  <c r="B380"/>
  <c r="C379"/>
  <c r="B378"/>
  <c r="C377"/>
  <c r="B376"/>
  <c r="C375"/>
  <c r="B374"/>
  <c r="C373"/>
  <c r="B372"/>
  <c r="C371"/>
  <c r="B370"/>
  <c r="C369"/>
  <c r="B368"/>
  <c r="C367"/>
  <c r="B366"/>
  <c r="C365"/>
  <c r="B364"/>
  <c r="C363"/>
  <c r="B362"/>
  <c r="C361"/>
  <c r="B360"/>
  <c r="C359"/>
  <c r="B358"/>
  <c r="C357"/>
  <c r="B356"/>
  <c r="C355"/>
  <c r="B354"/>
  <c r="C353"/>
  <c r="B352"/>
  <c r="C351"/>
  <c r="B350"/>
  <c r="C349"/>
  <c r="B348"/>
  <c r="C347"/>
  <c r="B346"/>
  <c r="C345"/>
  <c r="B344"/>
  <c r="C343"/>
  <c r="B342"/>
  <c r="C341"/>
  <c r="B340"/>
  <c r="C339"/>
  <c r="B338"/>
  <c r="C337"/>
  <c r="B336"/>
  <c r="C335"/>
  <c r="B334"/>
  <c r="C333"/>
  <c r="B332"/>
  <c r="C331"/>
  <c r="B330"/>
  <c r="C329"/>
  <c r="B328"/>
  <c r="C327"/>
  <c r="B326"/>
  <c r="C325"/>
  <c r="B324"/>
  <c r="C323"/>
  <c r="B322"/>
  <c r="C321"/>
  <c r="B320"/>
  <c r="C319"/>
  <c r="B318"/>
  <c r="C317"/>
  <c r="B316"/>
  <c r="C315"/>
  <c r="B314"/>
  <c r="C313"/>
  <c r="B312"/>
  <c r="C311"/>
  <c r="B310"/>
  <c r="C309"/>
  <c r="B308"/>
  <c r="C307"/>
  <c r="B306"/>
  <c r="C305"/>
  <c r="B304"/>
  <c r="C303"/>
  <c r="B302"/>
  <c r="C301"/>
  <c r="B300"/>
  <c r="C299"/>
  <c r="B298"/>
  <c r="C297"/>
  <c r="B296"/>
  <c r="C295"/>
  <c r="B294"/>
  <c r="C293"/>
  <c r="B292"/>
  <c r="C291"/>
  <c r="B290"/>
  <c r="C289"/>
  <c r="B288"/>
  <c r="C287"/>
  <c r="B286"/>
  <c r="C285"/>
  <c r="B284"/>
  <c r="C283"/>
  <c r="B282"/>
  <c r="C281"/>
  <c r="B280"/>
  <c r="C279"/>
  <c r="B278"/>
  <c r="C277"/>
  <c r="B276"/>
  <c r="C275"/>
  <c r="B274"/>
  <c r="C273"/>
  <c r="B272"/>
  <c r="C271"/>
  <c r="B270"/>
  <c r="C269"/>
  <c r="B268"/>
  <c r="C267"/>
  <c r="B266"/>
  <c r="C265"/>
  <c r="B264"/>
  <c r="C263"/>
  <c r="B262"/>
  <c r="C261"/>
  <c r="B260"/>
  <c r="C259"/>
  <c r="B258"/>
  <c r="C257"/>
  <c r="B256"/>
  <c r="C255"/>
  <c r="B254"/>
  <c r="C253"/>
  <c r="B252"/>
  <c r="C251"/>
  <c r="B250"/>
  <c r="C249"/>
  <c r="B248"/>
  <c r="C247"/>
  <c r="B246"/>
  <c r="C245"/>
  <c r="B244"/>
  <c r="C243"/>
  <c r="B242"/>
  <c r="C241"/>
  <c r="B240"/>
  <c r="C239"/>
  <c r="B238"/>
  <c r="C237"/>
  <c r="B236"/>
  <c r="C235"/>
  <c r="B234"/>
  <c r="C233"/>
  <c r="B232"/>
  <c r="C231"/>
  <c r="B230"/>
  <c r="C229"/>
  <c r="B228"/>
  <c r="C227"/>
  <c r="B226"/>
  <c r="C225"/>
  <c r="B224"/>
  <c r="C223"/>
  <c r="B222"/>
  <c r="C221"/>
  <c r="B220"/>
  <c r="C219"/>
  <c r="B218"/>
  <c r="C217"/>
  <c r="B216"/>
  <c r="C215"/>
  <c r="B214"/>
  <c r="C213"/>
  <c r="B212"/>
  <c r="C211"/>
  <c r="B210"/>
  <c r="C209"/>
  <c r="B208"/>
  <c r="C207"/>
  <c r="B206"/>
  <c r="C205"/>
  <c r="B204"/>
  <c r="C203"/>
  <c r="B202"/>
  <c r="C201"/>
  <c r="B200"/>
  <c r="C199"/>
  <c r="B198"/>
  <c r="C197"/>
  <c r="B196"/>
  <c r="C195"/>
  <c r="B194"/>
  <c r="C193"/>
  <c r="B192"/>
  <c r="C191"/>
  <c r="B190"/>
  <c r="C189"/>
  <c r="B188"/>
  <c r="C187"/>
  <c r="B186"/>
  <c r="C185"/>
  <c r="B184"/>
  <c r="C183"/>
  <c r="B182"/>
  <c r="C181"/>
  <c r="B180"/>
  <c r="C179"/>
  <c r="B178"/>
  <c r="C177"/>
  <c r="B176"/>
  <c r="C175"/>
  <c r="B174"/>
  <c r="C173"/>
  <c r="B172"/>
  <c r="C171"/>
  <c r="B170"/>
  <c r="C169"/>
  <c r="B168"/>
  <c r="C167"/>
  <c r="B166"/>
  <c r="C165"/>
  <c r="B164"/>
  <c r="C163"/>
  <c r="B162"/>
  <c r="C161"/>
  <c r="B160"/>
  <c r="C159"/>
  <c r="B158"/>
  <c r="C157"/>
  <c r="B156"/>
  <c r="C155"/>
  <c r="B154"/>
  <c r="C153"/>
  <c r="B152"/>
  <c r="C151"/>
  <c r="B150"/>
  <c r="C149"/>
  <c r="B148"/>
  <c r="C147"/>
  <c r="B146"/>
  <c r="C145"/>
  <c r="B144"/>
  <c r="C143"/>
  <c r="B142"/>
  <c r="C141"/>
  <c r="B140"/>
  <c r="C139"/>
  <c r="B138"/>
  <c r="C137"/>
  <c r="B136"/>
  <c r="C135"/>
  <c r="B134"/>
  <c r="C133"/>
  <c r="B132"/>
  <c r="C131"/>
  <c r="B130"/>
  <c r="C129"/>
  <c r="B128"/>
  <c r="C127"/>
  <c r="B126"/>
  <c r="C125"/>
  <c r="B124"/>
  <c r="C466"/>
  <c r="B465"/>
  <c r="C464"/>
  <c r="B463"/>
  <c r="C462"/>
  <c r="B461"/>
  <c r="C460"/>
  <c r="B459"/>
  <c r="C458"/>
  <c r="B457"/>
  <c r="C456"/>
  <c r="B455"/>
  <c r="C454"/>
  <c r="B453"/>
  <c r="C452"/>
  <c r="B451"/>
  <c r="C450"/>
  <c r="B449"/>
  <c r="C448"/>
  <c r="B447"/>
  <c r="C446"/>
  <c r="B445"/>
  <c r="C444"/>
  <c r="B443"/>
  <c r="C442"/>
  <c r="B441"/>
  <c r="C440"/>
  <c r="B439"/>
  <c r="C438"/>
  <c r="B437"/>
  <c r="C436"/>
  <c r="B435"/>
  <c r="C434"/>
  <c r="B433"/>
  <c r="C432"/>
  <c r="B431"/>
  <c r="C430"/>
  <c r="B429"/>
  <c r="C428"/>
  <c r="B427"/>
  <c r="C426"/>
  <c r="B425"/>
  <c r="C424"/>
  <c r="B423"/>
  <c r="C422"/>
  <c r="B421"/>
  <c r="C420"/>
  <c r="B419"/>
  <c r="C418"/>
  <c r="B417"/>
  <c r="C416"/>
  <c r="B415"/>
  <c r="C414"/>
  <c r="B413"/>
  <c r="C412"/>
  <c r="B411"/>
  <c r="C410"/>
  <c r="B409"/>
  <c r="C408"/>
  <c r="B407"/>
  <c r="C406"/>
  <c r="B405"/>
  <c r="C404"/>
  <c r="B403"/>
  <c r="C402"/>
  <c r="B401"/>
  <c r="C400"/>
  <c r="B399"/>
  <c r="C398"/>
  <c r="B397"/>
  <c r="C396"/>
  <c r="B395"/>
  <c r="C394"/>
  <c r="B393"/>
  <c r="C392"/>
  <c r="B391"/>
  <c r="C390"/>
  <c r="B389"/>
  <c r="C388"/>
  <c r="B387"/>
  <c r="C386"/>
  <c r="B385"/>
  <c r="C384"/>
  <c r="B383"/>
  <c r="C382"/>
  <c r="B381"/>
  <c r="C380"/>
  <c r="B379"/>
  <c r="C378"/>
  <c r="B377"/>
  <c r="C376"/>
  <c r="B375"/>
  <c r="C374"/>
  <c r="B373"/>
  <c r="C372"/>
  <c r="B371"/>
  <c r="C370"/>
  <c r="B369"/>
  <c r="C368"/>
  <c r="B367"/>
  <c r="C366"/>
  <c r="B365"/>
  <c r="C364"/>
  <c r="B363"/>
  <c r="C362"/>
  <c r="B361"/>
  <c r="C360"/>
  <c r="B359"/>
  <c r="C358"/>
  <c r="B357"/>
  <c r="C356"/>
  <c r="B355"/>
  <c r="C354"/>
  <c r="B353"/>
  <c r="C352"/>
  <c r="B351"/>
  <c r="C350"/>
  <c r="B349"/>
  <c r="C348"/>
  <c r="B347"/>
  <c r="C346"/>
  <c r="B345"/>
  <c r="C344"/>
  <c r="B343"/>
  <c r="C342"/>
  <c r="B341"/>
  <c r="C340"/>
  <c r="B339"/>
  <c r="C338"/>
  <c r="B337"/>
  <c r="C336"/>
  <c r="B335"/>
  <c r="C334"/>
  <c r="B333"/>
  <c r="C332"/>
  <c r="B331"/>
  <c r="C330"/>
  <c r="B329"/>
  <c r="C328"/>
  <c r="B327"/>
  <c r="C326"/>
  <c r="B325"/>
  <c r="C324"/>
  <c r="B323"/>
  <c r="C322"/>
  <c r="B321"/>
  <c r="C320"/>
  <c r="B319"/>
  <c r="C318"/>
  <c r="B317"/>
  <c r="C316"/>
  <c r="B315"/>
  <c r="C314"/>
  <c r="B313"/>
  <c r="C312"/>
  <c r="B311"/>
  <c r="C310"/>
  <c r="B309"/>
  <c r="C308"/>
  <c r="B307"/>
  <c r="C306"/>
  <c r="B305"/>
  <c r="C304"/>
  <c r="B303"/>
  <c r="C302"/>
  <c r="B301"/>
  <c r="C300"/>
  <c r="B299"/>
  <c r="C298"/>
  <c r="B297"/>
  <c r="C296"/>
  <c r="B295"/>
  <c r="C294"/>
  <c r="B293"/>
  <c r="C292"/>
  <c r="B291"/>
  <c r="C290"/>
  <c r="B289"/>
  <c r="C288"/>
  <c r="B287"/>
  <c r="C286"/>
  <c r="B285"/>
  <c r="C284"/>
  <c r="B283"/>
  <c r="C282"/>
  <c r="B281"/>
  <c r="C280"/>
  <c r="B279"/>
  <c r="C278"/>
  <c r="B277"/>
  <c r="C276"/>
  <c r="B275"/>
  <c r="C274"/>
  <c r="B273"/>
  <c r="C272"/>
  <c r="B271"/>
  <c r="C270"/>
  <c r="B269"/>
  <c r="C268"/>
  <c r="B267"/>
  <c r="C266"/>
  <c r="B265"/>
  <c r="C264"/>
  <c r="B263"/>
  <c r="C262"/>
  <c r="B261"/>
  <c r="C260"/>
  <c r="B259"/>
  <c r="C258"/>
  <c r="B257"/>
  <c r="C256"/>
  <c r="B255"/>
  <c r="C254"/>
  <c r="B253"/>
  <c r="C252"/>
  <c r="B251"/>
  <c r="C250"/>
  <c r="B249"/>
  <c r="C248"/>
  <c r="B247"/>
  <c r="C246"/>
  <c r="B245"/>
  <c r="C244"/>
  <c r="B243"/>
  <c r="C242"/>
  <c r="B241"/>
  <c r="C240"/>
  <c r="B239"/>
  <c r="C238"/>
  <c r="B237"/>
  <c r="C236"/>
  <c r="B235"/>
  <c r="C234"/>
  <c r="B233"/>
  <c r="C232"/>
  <c r="B231"/>
  <c r="C230"/>
  <c r="B229"/>
  <c r="C228"/>
  <c r="B227"/>
  <c r="C226"/>
  <c r="B225"/>
  <c r="C224"/>
  <c r="B223"/>
  <c r="C222"/>
  <c r="B221"/>
  <c r="C220"/>
  <c r="B219"/>
  <c r="C218"/>
  <c r="B217"/>
  <c r="C216"/>
  <c r="B215"/>
  <c r="C214"/>
  <c r="B213"/>
  <c r="C212"/>
  <c r="B211"/>
  <c r="C210"/>
  <c r="B209"/>
  <c r="C208"/>
  <c r="B207"/>
  <c r="C206"/>
  <c r="B205"/>
  <c r="C204"/>
  <c r="B203"/>
  <c r="C202"/>
  <c r="B201"/>
  <c r="C200"/>
  <c r="B199"/>
  <c r="C198"/>
  <c r="B197"/>
  <c r="C196"/>
  <c r="B195"/>
  <c r="C194"/>
  <c r="B193"/>
  <c r="C192"/>
  <c r="B191"/>
  <c r="C190"/>
  <c r="B189"/>
  <c r="C188"/>
  <c r="B187"/>
  <c r="C186"/>
  <c r="B185"/>
  <c r="C184"/>
  <c r="B183"/>
  <c r="C182"/>
  <c r="B181"/>
  <c r="C180"/>
  <c r="B179"/>
  <c r="C178"/>
  <c r="B177"/>
  <c r="C176"/>
  <c r="B175"/>
  <c r="C174"/>
  <c r="B173"/>
  <c r="C172"/>
  <c r="B171"/>
  <c r="C170"/>
  <c r="B169"/>
  <c r="C168"/>
  <c r="B167"/>
  <c r="C166"/>
  <c r="B165"/>
  <c r="C164"/>
  <c r="B163"/>
  <c r="C162"/>
  <c r="B161"/>
  <c r="C160"/>
  <c r="B159"/>
  <c r="C158"/>
  <c r="B157"/>
  <c r="C156"/>
  <c r="B155"/>
  <c r="C154"/>
  <c r="B153"/>
  <c r="C152"/>
  <c r="B151"/>
  <c r="C150"/>
  <c r="B149"/>
  <c r="C148"/>
  <c r="B147"/>
  <c r="C146"/>
  <c r="B145"/>
  <c r="C144"/>
  <c r="B143"/>
  <c r="C142"/>
  <c r="B141"/>
  <c r="C140"/>
  <c r="B139"/>
  <c r="C138"/>
  <c r="B137"/>
  <c r="C136"/>
  <c r="B135"/>
  <c r="C134"/>
  <c r="B133"/>
  <c r="C132"/>
  <c r="B131"/>
  <c r="C130"/>
  <c r="B129"/>
  <c r="C128"/>
  <c r="B127"/>
  <c r="C126"/>
  <c r="B125"/>
  <c r="C124"/>
  <c r="C123"/>
  <c r="B122"/>
  <c r="C121"/>
  <c r="B120"/>
  <c r="C119"/>
  <c r="B118"/>
  <c r="C117"/>
  <c r="B116"/>
  <c r="C115"/>
  <c r="B114"/>
  <c r="C113"/>
  <c r="B112"/>
  <c r="C111"/>
  <c r="B110"/>
  <c r="C109"/>
  <c r="B108"/>
  <c r="C107"/>
  <c r="B106"/>
  <c r="C105"/>
  <c r="B104"/>
  <c r="C103"/>
  <c r="B102"/>
  <c r="C101"/>
  <c r="B100"/>
  <c r="C99"/>
  <c r="B98"/>
  <c r="C97"/>
  <c r="B96"/>
  <c r="C95"/>
  <c r="B94"/>
  <c r="C93"/>
  <c r="B92"/>
  <c r="C91"/>
  <c r="B90"/>
  <c r="C89"/>
  <c r="B88"/>
  <c r="C87"/>
  <c r="B86"/>
  <c r="C85"/>
  <c r="B84"/>
  <c r="C83"/>
  <c r="B82"/>
  <c r="C81"/>
  <c r="B80"/>
  <c r="C79"/>
  <c r="B78"/>
  <c r="C77"/>
  <c r="B76"/>
  <c r="C75"/>
  <c r="B74"/>
  <c r="C73"/>
  <c r="B72"/>
  <c r="C71"/>
  <c r="B70"/>
  <c r="C69"/>
  <c r="B68"/>
  <c r="C67"/>
  <c r="B66"/>
  <c r="C65"/>
  <c r="B64"/>
  <c r="C63"/>
  <c r="B62"/>
  <c r="C61"/>
  <c r="B60"/>
  <c r="C59"/>
  <c r="B58"/>
  <c r="C57"/>
  <c r="B56"/>
  <c r="C55"/>
  <c r="B54"/>
  <c r="C53"/>
  <c r="B52"/>
  <c r="C51"/>
  <c r="B50"/>
  <c r="C49"/>
  <c r="B48"/>
  <c r="C47"/>
  <c r="B46"/>
  <c r="C45"/>
  <c r="B44"/>
  <c r="C43"/>
  <c r="B42"/>
  <c r="C41"/>
  <c r="B40"/>
  <c r="C39"/>
  <c r="B38"/>
  <c r="C37"/>
  <c r="B36"/>
  <c r="C35"/>
  <c r="B34"/>
  <c r="C33"/>
  <c r="B32"/>
  <c r="C31"/>
  <c r="B30"/>
  <c r="C29"/>
  <c r="B28"/>
  <c r="C27"/>
  <c r="B26"/>
  <c r="C25"/>
  <c r="B24"/>
  <c r="C23"/>
  <c r="B22"/>
  <c r="C21"/>
  <c r="B20"/>
  <c r="C19"/>
  <c r="B18"/>
  <c r="C17"/>
  <c r="B16"/>
  <c r="C15"/>
  <c r="B14"/>
  <c r="C13"/>
  <c r="B12"/>
  <c r="C11"/>
  <c r="B10"/>
  <c r="C9"/>
  <c r="B8"/>
  <c r="C7"/>
  <c r="B6"/>
  <c r="C5"/>
  <c r="G1305"/>
  <c r="G1303"/>
  <c r="G1301"/>
  <c r="G1299"/>
  <c r="G1297"/>
  <c r="G1295"/>
  <c r="G1293"/>
  <c r="G1291"/>
  <c r="G1289"/>
  <c r="G1287"/>
  <c r="G1285"/>
  <c r="G1283"/>
  <c r="G1281"/>
  <c r="G1279"/>
  <c r="G1277"/>
  <c r="G1275"/>
  <c r="G1273"/>
  <c r="G1271"/>
  <c r="G1269"/>
  <c r="G1267"/>
  <c r="G1265"/>
  <c r="G1263"/>
  <c r="G1261"/>
  <c r="G1259"/>
  <c r="G1257"/>
  <c r="G1255"/>
  <c r="G1253"/>
  <c r="G1251"/>
  <c r="G1249"/>
  <c r="G1247"/>
  <c r="G1245"/>
  <c r="G1243"/>
  <c r="G1241"/>
  <c r="G1239"/>
  <c r="G1237"/>
  <c r="G1235"/>
  <c r="G1233"/>
  <c r="G1231"/>
  <c r="G1229"/>
  <c r="G1227"/>
  <c r="G1225"/>
  <c r="G1223"/>
  <c r="G1221"/>
  <c r="G1219"/>
  <c r="G1217"/>
  <c r="G1215"/>
  <c r="G1213"/>
  <c r="G1211"/>
  <c r="G1209"/>
  <c r="G1207"/>
  <c r="G1205"/>
  <c r="G1203"/>
  <c r="G1201"/>
  <c r="G1199"/>
  <c r="G1197"/>
  <c r="G1195"/>
  <c r="G1193"/>
  <c r="G1191"/>
  <c r="G1189"/>
  <c r="G1187"/>
  <c r="G1185"/>
  <c r="G1183"/>
  <c r="G1181"/>
  <c r="G1179"/>
  <c r="G1177"/>
  <c r="G1175"/>
  <c r="G1173"/>
  <c r="G1171"/>
  <c r="G1169"/>
  <c r="G1167"/>
  <c r="G1165"/>
  <c r="G1163"/>
  <c r="G1161"/>
  <c r="G1159"/>
  <c r="G1157"/>
  <c r="G1155"/>
  <c r="G1153"/>
  <c r="G1151"/>
  <c r="G1149"/>
  <c r="G1147"/>
  <c r="G1145"/>
  <c r="G1143"/>
  <c r="G1141"/>
  <c r="G1139"/>
  <c r="G1137"/>
  <c r="G1135"/>
  <c r="G1133"/>
  <c r="G1131"/>
  <c r="G1129"/>
  <c r="G1127"/>
  <c r="G1125"/>
  <c r="G1123"/>
  <c r="G1121"/>
  <c r="G1119"/>
  <c r="G1117"/>
  <c r="G1115"/>
  <c r="G1113"/>
  <c r="G1111"/>
  <c r="G1109"/>
  <c r="G1107"/>
  <c r="G1105"/>
  <c r="G1103"/>
  <c r="G1101"/>
  <c r="G1099"/>
  <c r="G1097"/>
  <c r="G1095"/>
  <c r="G1093"/>
  <c r="G1091"/>
  <c r="G1089"/>
  <c r="G1087"/>
  <c r="G1085"/>
  <c r="G1083"/>
  <c r="G1081"/>
  <c r="G1079"/>
  <c r="G1077"/>
  <c r="G1075"/>
  <c r="G1073"/>
  <c r="G1071"/>
  <c r="G1069"/>
  <c r="G1067"/>
  <c r="G1065"/>
  <c r="G1063"/>
  <c r="G1061"/>
  <c r="G1059"/>
  <c r="G1057"/>
  <c r="G1055"/>
  <c r="G1053"/>
  <c r="G1051"/>
  <c r="G1049"/>
  <c r="G1047"/>
  <c r="G1045"/>
  <c r="G1043"/>
  <c r="G1041"/>
  <c r="G1039"/>
  <c r="G1037"/>
  <c r="G1035"/>
  <c r="G1033"/>
  <c r="G1031"/>
  <c r="G1029"/>
  <c r="G1027"/>
  <c r="G1025"/>
  <c r="G1023"/>
  <c r="G1021"/>
  <c r="G1019"/>
  <c r="G1017"/>
  <c r="G1015"/>
  <c r="G1013"/>
  <c r="G1011"/>
  <c r="G1009"/>
  <c r="G1007"/>
  <c r="G1005"/>
  <c r="G1003"/>
  <c r="G1001"/>
  <c r="G999"/>
  <c r="G997"/>
  <c r="G995"/>
  <c r="G993"/>
  <c r="G991"/>
  <c r="G989"/>
  <c r="G987"/>
  <c r="G985"/>
  <c r="G983"/>
  <c r="G981"/>
  <c r="G979"/>
  <c r="G977"/>
  <c r="G975"/>
  <c r="G973"/>
  <c r="G971"/>
  <c r="G969"/>
  <c r="G967"/>
  <c r="G965"/>
  <c r="G963"/>
  <c r="G961"/>
  <c r="G959"/>
  <c r="G957"/>
  <c r="G955"/>
  <c r="G953"/>
  <c r="G951"/>
  <c r="G949"/>
  <c r="G947"/>
  <c r="G945"/>
  <c r="G943"/>
  <c r="G941"/>
  <c r="G939"/>
  <c r="G937"/>
  <c r="G935"/>
  <c r="G933"/>
  <c r="G931"/>
  <c r="G929"/>
  <c r="G927"/>
  <c r="G925"/>
  <c r="G923"/>
  <c r="G921"/>
  <c r="G919"/>
  <c r="G917"/>
  <c r="G915"/>
  <c r="G913"/>
  <c r="G911"/>
  <c r="G909"/>
  <c r="G907"/>
  <c r="G905"/>
  <c r="G903"/>
  <c r="G901"/>
  <c r="G899"/>
  <c r="G897"/>
  <c r="G895"/>
  <c r="G893"/>
  <c r="G891"/>
  <c r="G889"/>
  <c r="G887"/>
  <c r="G885"/>
  <c r="G883"/>
  <c r="G881"/>
  <c r="G879"/>
  <c r="G877"/>
  <c r="G875"/>
  <c r="G873"/>
  <c r="G871"/>
  <c r="G869"/>
  <c r="G867"/>
  <c r="G865"/>
  <c r="G863"/>
  <c r="G861"/>
  <c r="G859"/>
  <c r="G857"/>
  <c r="G855"/>
  <c r="G853"/>
  <c r="G851"/>
  <c r="G849"/>
  <c r="G847"/>
  <c r="G845"/>
  <c r="G843"/>
  <c r="G841"/>
  <c r="G839"/>
  <c r="G837"/>
  <c r="G835"/>
  <c r="G833"/>
  <c r="G831"/>
  <c r="G829"/>
  <c r="G827"/>
  <c r="G825"/>
  <c r="G823"/>
  <c r="G821"/>
  <c r="G819"/>
  <c r="G817"/>
  <c r="G815"/>
  <c r="G813"/>
  <c r="G811"/>
  <c r="G809"/>
  <c r="G807"/>
  <c r="G805"/>
  <c r="G803"/>
  <c r="G801"/>
  <c r="G799"/>
  <c r="G797"/>
  <c r="G795"/>
  <c r="G793"/>
  <c r="G791"/>
  <c r="G789"/>
  <c r="G787"/>
  <c r="G785"/>
  <c r="G783"/>
  <c r="G781"/>
  <c r="G779"/>
  <c r="G777"/>
  <c r="G775"/>
  <c r="G773"/>
  <c r="G771"/>
  <c r="G769"/>
  <c r="G767"/>
  <c r="G765"/>
  <c r="G763"/>
  <c r="G761"/>
  <c r="G759"/>
  <c r="G757"/>
  <c r="G755"/>
  <c r="G753"/>
  <c r="G751"/>
  <c r="G749"/>
  <c r="G747"/>
  <c r="G745"/>
  <c r="G743"/>
  <c r="G741"/>
  <c r="G739"/>
  <c r="G737"/>
  <c r="G735"/>
  <c r="G733"/>
  <c r="G731"/>
  <c r="G729"/>
  <c r="G727"/>
  <c r="G725"/>
  <c r="G723"/>
  <c r="G721"/>
  <c r="G719"/>
  <c r="G717"/>
  <c r="G715"/>
  <c r="G713"/>
  <c r="G711"/>
  <c r="G709"/>
  <c r="G707"/>
  <c r="G705"/>
  <c r="G703"/>
  <c r="G701"/>
  <c r="G699"/>
  <c r="G697"/>
  <c r="G695"/>
  <c r="G693"/>
  <c r="G691"/>
  <c r="G689"/>
  <c r="G687"/>
  <c r="G685"/>
  <c r="G683"/>
  <c r="G681"/>
  <c r="G679"/>
  <c r="G677"/>
  <c r="G675"/>
  <c r="G673"/>
  <c r="G671"/>
  <c r="G669"/>
  <c r="G667"/>
  <c r="G665"/>
  <c r="G663"/>
  <c r="G661"/>
  <c r="G659"/>
  <c r="G657"/>
  <c r="G655"/>
  <c r="G653"/>
  <c r="G651"/>
  <c r="G649"/>
  <c r="G647"/>
  <c r="G645"/>
  <c r="G643"/>
  <c r="G641"/>
  <c r="G639"/>
  <c r="G637"/>
  <c r="G635"/>
  <c r="G633"/>
  <c r="G631"/>
  <c r="G629"/>
  <c r="G627"/>
  <c r="G625"/>
  <c r="G623"/>
  <c r="G621"/>
  <c r="G619"/>
  <c r="G617"/>
  <c r="G615"/>
  <c r="G613"/>
  <c r="G611"/>
  <c r="G609"/>
  <c r="G607"/>
  <c r="G605"/>
  <c r="G603"/>
  <c r="G601"/>
  <c r="G599"/>
  <c r="G597"/>
  <c r="G595"/>
  <c r="G593"/>
  <c r="G591"/>
  <c r="G589"/>
  <c r="G587"/>
  <c r="G585"/>
  <c r="G583"/>
  <c r="G581"/>
  <c r="G579"/>
  <c r="G577"/>
  <c r="G575"/>
  <c r="G573"/>
  <c r="G571"/>
  <c r="G569"/>
  <c r="G567"/>
  <c r="G565"/>
  <c r="G563"/>
  <c r="G561"/>
  <c r="G559"/>
  <c r="G557"/>
  <c r="G555"/>
  <c r="G553"/>
  <c r="G551"/>
  <c r="G549"/>
  <c r="G547"/>
  <c r="G545"/>
  <c r="G543"/>
  <c r="G541"/>
  <c r="G539"/>
  <c r="G537"/>
  <c r="G535"/>
  <c r="G533"/>
  <c r="G531"/>
  <c r="G529"/>
  <c r="G527"/>
  <c r="G525"/>
  <c r="G523"/>
  <c r="G521"/>
  <c r="G519"/>
  <c r="G517"/>
  <c r="G515"/>
  <c r="G513"/>
  <c r="G511"/>
  <c r="G509"/>
  <c r="G507"/>
  <c r="G505"/>
  <c r="G503"/>
  <c r="G501"/>
  <c r="G499"/>
  <c r="G497"/>
  <c r="G495"/>
  <c r="G493"/>
  <c r="G491"/>
  <c r="G489"/>
  <c r="G487"/>
  <c r="G485"/>
  <c r="G483"/>
  <c r="G481"/>
  <c r="G479"/>
  <c r="G477"/>
  <c r="G475"/>
  <c r="G473"/>
  <c r="G471"/>
  <c r="G469"/>
  <c r="G467"/>
  <c r="G465"/>
  <c r="G463"/>
  <c r="G461"/>
  <c r="G459"/>
  <c r="G457"/>
  <c r="G455"/>
  <c r="G453"/>
  <c r="G451"/>
  <c r="G449"/>
  <c r="G447"/>
  <c r="G445"/>
  <c r="G443"/>
  <c r="G441"/>
  <c r="G439"/>
  <c r="G437"/>
  <c r="G435"/>
  <c r="G433"/>
  <c r="G431"/>
  <c r="G429"/>
  <c r="G427"/>
  <c r="G425"/>
  <c r="G423"/>
  <c r="G421"/>
  <c r="G419"/>
  <c r="G417"/>
  <c r="G415"/>
  <c r="G413"/>
  <c r="G411"/>
  <c r="G409"/>
  <c r="G407"/>
  <c r="G405"/>
  <c r="G403"/>
  <c r="G401"/>
  <c r="G399"/>
  <c r="G397"/>
  <c r="G395"/>
  <c r="G393"/>
  <c r="G391"/>
  <c r="G389"/>
  <c r="G387"/>
  <c r="G385"/>
  <c r="G383"/>
  <c r="G381"/>
  <c r="G379"/>
  <c r="G377"/>
  <c r="G375"/>
  <c r="G373"/>
  <c r="G371"/>
  <c r="G369"/>
  <c r="G367"/>
  <c r="G365"/>
  <c r="G363"/>
  <c r="G361"/>
  <c r="G359"/>
  <c r="G357"/>
  <c r="G355"/>
  <c r="G353"/>
  <c r="G351"/>
  <c r="G349"/>
  <c r="G347"/>
  <c r="G345"/>
  <c r="G343"/>
  <c r="G341"/>
  <c r="G339"/>
  <c r="G337"/>
  <c r="G335"/>
  <c r="G333"/>
  <c r="G331"/>
  <c r="G329"/>
  <c r="G327"/>
  <c r="G325"/>
  <c r="G323"/>
  <c r="G321"/>
  <c r="G319"/>
  <c r="G317"/>
  <c r="G315"/>
  <c r="G313"/>
  <c r="G311"/>
  <c r="G309"/>
  <c r="G307"/>
  <c r="G305"/>
  <c r="G303"/>
  <c r="G301"/>
  <c r="G299"/>
  <c r="G297"/>
  <c r="G295"/>
  <c r="G293"/>
  <c r="G291"/>
  <c r="G289"/>
  <c r="G287"/>
  <c r="G285"/>
  <c r="G283"/>
  <c r="G281"/>
  <c r="G279"/>
  <c r="G277"/>
  <c r="G275"/>
  <c r="G273"/>
  <c r="G271"/>
  <c r="G269"/>
  <c r="G267"/>
  <c r="G265"/>
  <c r="G263"/>
  <c r="G261"/>
  <c r="G259"/>
  <c r="G257"/>
  <c r="G255"/>
  <c r="G253"/>
  <c r="G251"/>
  <c r="G249"/>
  <c r="G247"/>
  <c r="G245"/>
  <c r="G243"/>
  <c r="G241"/>
  <c r="G239"/>
  <c r="G237"/>
  <c r="G235"/>
  <c r="G233"/>
  <c r="G231"/>
  <c r="G229"/>
  <c r="G227"/>
  <c r="G225"/>
  <c r="G223"/>
  <c r="G221"/>
  <c r="G219"/>
  <c r="G217"/>
  <c r="G215"/>
  <c r="G213"/>
  <c r="G211"/>
  <c r="G209"/>
  <c r="G207"/>
  <c r="G205"/>
  <c r="G203"/>
  <c r="G201"/>
  <c r="G199"/>
  <c r="G197"/>
  <c r="G195"/>
  <c r="G193"/>
  <c r="G191"/>
  <c r="G189"/>
  <c r="G187"/>
  <c r="G185"/>
  <c r="B123"/>
  <c r="C122"/>
  <c r="B121"/>
  <c r="C120"/>
  <c r="B119"/>
  <c r="C118"/>
  <c r="B117"/>
  <c r="C116"/>
  <c r="B115"/>
  <c r="C114"/>
  <c r="B113"/>
  <c r="C112"/>
  <c r="B111"/>
  <c r="C110"/>
  <c r="B109"/>
  <c r="C108"/>
  <c r="B107"/>
  <c r="C106"/>
  <c r="B105"/>
  <c r="C104"/>
  <c r="B103"/>
  <c r="C102"/>
  <c r="B101"/>
  <c r="C100"/>
  <c r="B99"/>
  <c r="C98"/>
  <c r="B97"/>
  <c r="C96"/>
  <c r="B95"/>
  <c r="C94"/>
  <c r="B93"/>
  <c r="C92"/>
  <c r="B91"/>
  <c r="C90"/>
  <c r="B89"/>
  <c r="C88"/>
  <c r="B87"/>
  <c r="C86"/>
  <c r="B85"/>
  <c r="C84"/>
  <c r="B83"/>
  <c r="C82"/>
  <c r="B81"/>
  <c r="C80"/>
  <c r="B79"/>
  <c r="C78"/>
  <c r="B77"/>
  <c r="C76"/>
  <c r="B75"/>
  <c r="C74"/>
  <c r="B73"/>
  <c r="C72"/>
  <c r="B71"/>
  <c r="C70"/>
  <c r="B69"/>
  <c r="C68"/>
  <c r="B67"/>
  <c r="C66"/>
  <c r="B65"/>
  <c r="C64"/>
  <c r="B63"/>
  <c r="C62"/>
  <c r="B61"/>
  <c r="C60"/>
  <c r="B59"/>
  <c r="C58"/>
  <c r="B57"/>
  <c r="C56"/>
  <c r="B55"/>
  <c r="C54"/>
  <c r="B53"/>
  <c r="C52"/>
  <c r="B51"/>
  <c r="C50"/>
  <c r="B49"/>
  <c r="C48"/>
  <c r="B47"/>
  <c r="C46"/>
  <c r="B45"/>
  <c r="C44"/>
  <c r="B43"/>
  <c r="C42"/>
  <c r="B41"/>
  <c r="C40"/>
  <c r="B39"/>
  <c r="C38"/>
  <c r="B37"/>
  <c r="C36"/>
  <c r="B35"/>
  <c r="C34"/>
  <c r="B33"/>
  <c r="C32"/>
  <c r="B31"/>
  <c r="C30"/>
  <c r="B29"/>
  <c r="C28"/>
  <c r="B27"/>
  <c r="C26"/>
  <c r="B25"/>
  <c r="C24"/>
  <c r="B23"/>
  <c r="C22"/>
  <c r="B21"/>
  <c r="C20"/>
  <c r="B19"/>
  <c r="C18"/>
  <c r="B17"/>
  <c r="C16"/>
  <c r="B15"/>
  <c r="C14"/>
  <c r="B13"/>
  <c r="C12"/>
  <c r="B11"/>
  <c r="C10"/>
  <c r="B9"/>
  <c r="C8"/>
  <c r="B7"/>
  <c r="C6"/>
  <c r="B5"/>
  <c r="G1304"/>
  <c r="G1302"/>
  <c r="G1300"/>
  <c r="G1298"/>
  <c r="G1296"/>
  <c r="G1294"/>
  <c r="G1292"/>
  <c r="G1290"/>
  <c r="G1288"/>
  <c r="G1286"/>
  <c r="G1284"/>
  <c r="G1282"/>
  <c r="G1280"/>
  <c r="G1278"/>
  <c r="G1276"/>
  <c r="G1274"/>
  <c r="G1272"/>
  <c r="G1270"/>
  <c r="G1268"/>
  <c r="G1266"/>
  <c r="G1264"/>
  <c r="G1262"/>
  <c r="G1260"/>
  <c r="G1258"/>
  <c r="G1256"/>
  <c r="G1254"/>
  <c r="G1252"/>
  <c r="G1250"/>
  <c r="G1248"/>
  <c r="G1246"/>
  <c r="G1244"/>
  <c r="G1242"/>
  <c r="G1240"/>
  <c r="G1238"/>
  <c r="G1236"/>
  <c r="G1234"/>
  <c r="G1232"/>
  <c r="G1230"/>
  <c r="G1228"/>
  <c r="G1226"/>
  <c r="G1224"/>
  <c r="G1222"/>
  <c r="G1220"/>
  <c r="G1218"/>
  <c r="G1216"/>
  <c r="G1214"/>
  <c r="G1212"/>
  <c r="G1210"/>
  <c r="G1208"/>
  <c r="G1206"/>
  <c r="G1204"/>
  <c r="G1202"/>
  <c r="G1200"/>
  <c r="G1198"/>
  <c r="G1196"/>
  <c r="G1194"/>
  <c r="G1192"/>
  <c r="G1190"/>
  <c r="G1188"/>
  <c r="G1186"/>
  <c r="G1184"/>
  <c r="G1182"/>
  <c r="G1180"/>
  <c r="G1178"/>
  <c r="G1176"/>
  <c r="G1174"/>
  <c r="G1172"/>
  <c r="G1170"/>
  <c r="G1168"/>
  <c r="G1166"/>
  <c r="G1164"/>
  <c r="G1162"/>
  <c r="G1160"/>
  <c r="G1158"/>
  <c r="G1156"/>
  <c r="G1154"/>
  <c r="G1152"/>
  <c r="G1150"/>
  <c r="G1148"/>
  <c r="G1146"/>
  <c r="G1144"/>
  <c r="G1142"/>
  <c r="G1140"/>
  <c r="G1138"/>
  <c r="G1136"/>
  <c r="G1134"/>
  <c r="G1132"/>
  <c r="G1130"/>
  <c r="G1128"/>
  <c r="G1126"/>
  <c r="G1124"/>
  <c r="G1122"/>
  <c r="G1120"/>
  <c r="G1118"/>
  <c r="G1116"/>
  <c r="G1114"/>
  <c r="G1112"/>
  <c r="G1110"/>
  <c r="G1108"/>
  <c r="G1106"/>
  <c r="G1104"/>
  <c r="G1102"/>
  <c r="G1100"/>
  <c r="G1098"/>
  <c r="G1096"/>
  <c r="G1094"/>
  <c r="G1092"/>
  <c r="G1090"/>
  <c r="G1088"/>
  <c r="G1086"/>
  <c r="G1084"/>
  <c r="G1082"/>
  <c r="G1080"/>
  <c r="G1078"/>
  <c r="G1076"/>
  <c r="G1074"/>
  <c r="G1072"/>
  <c r="G1070"/>
  <c r="G1068"/>
  <c r="G1066"/>
  <c r="G1064"/>
  <c r="G1062"/>
  <c r="G1060"/>
  <c r="G1058"/>
  <c r="G1056"/>
  <c r="G1054"/>
  <c r="G1052"/>
  <c r="G1050"/>
  <c r="G1048"/>
  <c r="G1046"/>
  <c r="G1044"/>
  <c r="G1042"/>
  <c r="G1040"/>
  <c r="G1038"/>
  <c r="G1036"/>
  <c r="G1034"/>
  <c r="G1032"/>
  <c r="G1030"/>
  <c r="G1028"/>
  <c r="G1026"/>
  <c r="G1024"/>
  <c r="G1022"/>
  <c r="G1020"/>
  <c r="G1018"/>
  <c r="G1016"/>
  <c r="G1014"/>
  <c r="G1012"/>
  <c r="G1010"/>
  <c r="G1008"/>
  <c r="G1006"/>
  <c r="G1004"/>
  <c r="G1002"/>
  <c r="G1000"/>
  <c r="G998"/>
  <c r="G996"/>
  <c r="G994"/>
  <c r="G992"/>
  <c r="G990"/>
  <c r="G988"/>
  <c r="G986"/>
  <c r="G984"/>
  <c r="G982"/>
  <c r="G980"/>
  <c r="G978"/>
  <c r="G976"/>
  <c r="G974"/>
  <c r="G972"/>
  <c r="G970"/>
  <c r="G968"/>
  <c r="G966"/>
  <c r="G964"/>
  <c r="G962"/>
  <c r="G960"/>
  <c r="G958"/>
  <c r="G956"/>
  <c r="G954"/>
  <c r="G952"/>
  <c r="G950"/>
  <c r="G948"/>
  <c r="G946"/>
  <c r="G944"/>
  <c r="G942"/>
  <c r="G940"/>
  <c r="G938"/>
  <c r="G936"/>
  <c r="G934"/>
  <c r="G932"/>
  <c r="G930"/>
  <c r="G928"/>
  <c r="G926"/>
  <c r="G924"/>
  <c r="G922"/>
  <c r="G920"/>
  <c r="G918"/>
  <c r="G916"/>
  <c r="G914"/>
  <c r="G912"/>
  <c r="G910"/>
  <c r="G908"/>
  <c r="G906"/>
  <c r="G904"/>
  <c r="G902"/>
  <c r="G900"/>
  <c r="G898"/>
  <c r="G896"/>
  <c r="G894"/>
  <c r="G892"/>
  <c r="G890"/>
  <c r="G888"/>
  <c r="G886"/>
  <c r="G884"/>
  <c r="G882"/>
  <c r="G880"/>
  <c r="G878"/>
  <c r="G876"/>
  <c r="G874"/>
  <c r="G872"/>
  <c r="G870"/>
  <c r="G868"/>
  <c r="G866"/>
  <c r="G864"/>
  <c r="G862"/>
  <c r="G860"/>
  <c r="G858"/>
  <c r="G856"/>
  <c r="G854"/>
  <c r="G852"/>
  <c r="G850"/>
  <c r="G848"/>
  <c r="G846"/>
  <c r="G844"/>
  <c r="G842"/>
  <c r="G840"/>
  <c r="G838"/>
  <c r="G836"/>
  <c r="G834"/>
  <c r="G832"/>
  <c r="G830"/>
  <c r="G828"/>
  <c r="G826"/>
  <c r="G824"/>
  <c r="G822"/>
  <c r="G820"/>
  <c r="G818"/>
  <c r="G816"/>
  <c r="G814"/>
  <c r="G812"/>
  <c r="G810"/>
  <c r="G808"/>
  <c r="G806"/>
  <c r="G804"/>
  <c r="G802"/>
  <c r="G800"/>
  <c r="G798"/>
  <c r="G796"/>
  <c r="G794"/>
  <c r="G792"/>
  <c r="G790"/>
  <c r="G788"/>
  <c r="G786"/>
  <c r="G784"/>
  <c r="G782"/>
  <c r="G780"/>
  <c r="G778"/>
  <c r="G776"/>
  <c r="G774"/>
  <c r="G772"/>
  <c r="G770"/>
  <c r="G768"/>
  <c r="G766"/>
  <c r="G764"/>
  <c r="G762"/>
  <c r="G760"/>
  <c r="G758"/>
  <c r="G756"/>
  <c r="G754"/>
  <c r="G752"/>
  <c r="G750"/>
  <c r="G748"/>
  <c r="G746"/>
  <c r="G744"/>
  <c r="G742"/>
  <c r="G740"/>
  <c r="G738"/>
  <c r="G736"/>
  <c r="G734"/>
  <c r="G732"/>
  <c r="G730"/>
  <c r="G728"/>
  <c r="G726"/>
  <c r="G724"/>
  <c r="G722"/>
  <c r="G720"/>
  <c r="G718"/>
  <c r="G716"/>
  <c r="G714"/>
  <c r="G712"/>
  <c r="G710"/>
  <c r="G708"/>
  <c r="G706"/>
  <c r="G704"/>
  <c r="G702"/>
  <c r="G700"/>
  <c r="G698"/>
  <c r="G696"/>
  <c r="G694"/>
  <c r="G692"/>
  <c r="G690"/>
  <c r="G688"/>
  <c r="G686"/>
  <c r="G684"/>
  <c r="G682"/>
  <c r="G680"/>
  <c r="G678"/>
  <c r="G676"/>
  <c r="G674"/>
  <c r="G672"/>
  <c r="G670"/>
  <c r="G668"/>
  <c r="G666"/>
  <c r="G664"/>
  <c r="G662"/>
  <c r="G660"/>
  <c r="G658"/>
  <c r="G656"/>
  <c r="G654"/>
  <c r="G652"/>
  <c r="G650"/>
  <c r="G648"/>
  <c r="G646"/>
  <c r="G644"/>
  <c r="G642"/>
  <c r="G640"/>
  <c r="G638"/>
  <c r="G636"/>
  <c r="G634"/>
  <c r="G632"/>
  <c r="G630"/>
  <c r="G628"/>
  <c r="G626"/>
  <c r="G624"/>
  <c r="G622"/>
  <c r="G620"/>
  <c r="G618"/>
  <c r="G616"/>
  <c r="G614"/>
  <c r="G612"/>
  <c r="G610"/>
  <c r="G608"/>
  <c r="G606"/>
  <c r="G604"/>
  <c r="G602"/>
  <c r="G600"/>
  <c r="G598"/>
  <c r="G596"/>
  <c r="G594"/>
  <c r="G592"/>
  <c r="G590"/>
  <c r="G588"/>
  <c r="G586"/>
  <c r="G584"/>
  <c r="G582"/>
  <c r="G580"/>
  <c r="G578"/>
  <c r="G576"/>
  <c r="G574"/>
  <c r="G572"/>
  <c r="G570"/>
  <c r="G568"/>
  <c r="G566"/>
  <c r="G564"/>
  <c r="G562"/>
  <c r="G560"/>
  <c r="G558"/>
  <c r="G556"/>
  <c r="G554"/>
  <c r="G552"/>
  <c r="G550"/>
  <c r="G548"/>
  <c r="G546"/>
  <c r="G544"/>
  <c r="G542"/>
  <c r="G540"/>
  <c r="G538"/>
  <c r="G536"/>
  <c r="G534"/>
  <c r="G532"/>
  <c r="G530"/>
  <c r="G528"/>
  <c r="G526"/>
  <c r="G524"/>
  <c r="G522"/>
  <c r="G520"/>
  <c r="G518"/>
  <c r="G516"/>
  <c r="G514"/>
  <c r="G512"/>
  <c r="G510"/>
  <c r="G508"/>
  <c r="G506"/>
  <c r="G504"/>
  <c r="G502"/>
  <c r="G500"/>
  <c r="G498"/>
  <c r="G496"/>
  <c r="G494"/>
  <c r="G492"/>
  <c r="G490"/>
  <c r="G488"/>
  <c r="G486"/>
  <c r="G484"/>
  <c r="G482"/>
  <c r="G480"/>
  <c r="G478"/>
  <c r="G476"/>
  <c r="G474"/>
  <c r="G472"/>
  <c r="G470"/>
  <c r="G468"/>
  <c r="G466"/>
  <c r="G464"/>
  <c r="G462"/>
  <c r="G460"/>
  <c r="G458"/>
  <c r="G456"/>
  <c r="G454"/>
  <c r="G452"/>
  <c r="G450"/>
  <c r="G448"/>
  <c r="G446"/>
  <c r="G444"/>
  <c r="G442"/>
  <c r="G440"/>
  <c r="G438"/>
  <c r="G436"/>
  <c r="G434"/>
  <c r="G432"/>
  <c r="G430"/>
  <c r="G428"/>
  <c r="G426"/>
  <c r="G424"/>
  <c r="G422"/>
  <c r="G420"/>
  <c r="G418"/>
  <c r="G416"/>
  <c r="G414"/>
  <c r="G412"/>
  <c r="G410"/>
  <c r="G408"/>
  <c r="G406"/>
  <c r="G404"/>
  <c r="G402"/>
  <c r="G400"/>
  <c r="G398"/>
  <c r="G396"/>
  <c r="G394"/>
  <c r="G392"/>
  <c r="G390"/>
  <c r="G388"/>
  <c r="G386"/>
  <c r="G384"/>
  <c r="G382"/>
  <c r="G380"/>
  <c r="G378"/>
  <c r="G376"/>
  <c r="G374"/>
  <c r="G372"/>
  <c r="G370"/>
  <c r="G368"/>
  <c r="G366"/>
  <c r="G364"/>
  <c r="G362"/>
  <c r="G360"/>
  <c r="G358"/>
  <c r="G356"/>
  <c r="G354"/>
  <c r="G352"/>
  <c r="G350"/>
  <c r="G348"/>
  <c r="G346"/>
  <c r="G344"/>
  <c r="G342"/>
  <c r="G340"/>
  <c r="G338"/>
  <c r="G336"/>
  <c r="G334"/>
  <c r="G332"/>
  <c r="G330"/>
  <c r="G328"/>
  <c r="G326"/>
  <c r="G324"/>
  <c r="G322"/>
  <c r="G320"/>
  <c r="G318"/>
  <c r="G316"/>
  <c r="G314"/>
  <c r="G312"/>
  <c r="G310"/>
  <c r="G308"/>
  <c r="G306"/>
  <c r="G304"/>
  <c r="G302"/>
  <c r="G300"/>
  <c r="G298"/>
  <c r="G296"/>
  <c r="G294"/>
  <c r="G292"/>
  <c r="G290"/>
  <c r="G288"/>
  <c r="G286"/>
  <c r="G284"/>
  <c r="G282"/>
  <c r="G280"/>
  <c r="G278"/>
  <c r="G276"/>
  <c r="G274"/>
  <c r="G272"/>
  <c r="G270"/>
  <c r="G268"/>
  <c r="G266"/>
  <c r="G264"/>
  <c r="G262"/>
  <c r="G260"/>
  <c r="G258"/>
  <c r="G256"/>
  <c r="G254"/>
  <c r="G252"/>
  <c r="G250"/>
  <c r="G248"/>
  <c r="G246"/>
  <c r="G244"/>
  <c r="G242"/>
  <c r="G240"/>
  <c r="G238"/>
  <c r="G236"/>
  <c r="G234"/>
  <c r="G232"/>
  <c r="G230"/>
  <c r="G228"/>
  <c r="G226"/>
  <c r="G224"/>
  <c r="G222"/>
  <c r="G220"/>
  <c r="G218"/>
  <c r="G216"/>
  <c r="G214"/>
  <c r="G212"/>
  <c r="G210"/>
  <c r="G208"/>
  <c r="G206"/>
  <c r="G204"/>
  <c r="G202"/>
  <c r="G200"/>
  <c r="G198"/>
  <c r="G196"/>
  <c r="G194"/>
  <c r="G192"/>
  <c r="G190"/>
  <c r="G188"/>
  <c r="G186"/>
  <c r="G184"/>
  <c r="G182"/>
  <c r="G180"/>
  <c r="G178"/>
  <c r="G176"/>
  <c r="G174"/>
  <c r="G172"/>
  <c r="G170"/>
  <c r="G168"/>
  <c r="G166"/>
  <c r="G164"/>
  <c r="G162"/>
  <c r="G160"/>
  <c r="G158"/>
  <c r="G156"/>
  <c r="G154"/>
  <c r="G152"/>
  <c r="G150"/>
  <c r="G148"/>
  <c r="G146"/>
  <c r="G144"/>
  <c r="G142"/>
  <c r="G140"/>
  <c r="G138"/>
  <c r="G136"/>
  <c r="G134"/>
  <c r="G132"/>
  <c r="G130"/>
  <c r="G128"/>
  <c r="G126"/>
  <c r="G124"/>
  <c r="G122"/>
  <c r="G120"/>
  <c r="G118"/>
  <c r="G116"/>
  <c r="G114"/>
  <c r="G112"/>
  <c r="G110"/>
  <c r="G108"/>
  <c r="G106"/>
  <c r="G104"/>
  <c r="G102"/>
  <c r="G100"/>
  <c r="G98"/>
  <c r="G96"/>
  <c r="G94"/>
  <c r="G92"/>
  <c r="G90"/>
  <c r="G88"/>
  <c r="G86"/>
  <c r="G84"/>
  <c r="G82"/>
  <c r="G80"/>
  <c r="G78"/>
  <c r="G76"/>
  <c r="G74"/>
  <c r="G72"/>
  <c r="G70"/>
  <c r="G68"/>
  <c r="G66"/>
  <c r="G64"/>
  <c r="G62"/>
  <c r="G60"/>
  <c r="G58"/>
  <c r="G56"/>
  <c r="G54"/>
  <c r="G52"/>
  <c r="G50"/>
  <c r="G48"/>
  <c r="G46"/>
  <c r="G44"/>
  <c r="G42"/>
  <c r="G40"/>
  <c r="G38"/>
  <c r="G36"/>
  <c r="G34"/>
  <c r="G32"/>
  <c r="G30"/>
  <c r="G28"/>
  <c r="G26"/>
  <c r="G24"/>
  <c r="G22"/>
  <c r="G20"/>
  <c r="G18"/>
  <c r="G16"/>
  <c r="G14"/>
  <c r="G12"/>
  <c r="G10"/>
  <c r="G8"/>
  <c r="G6"/>
  <c r="G4"/>
  <c r="C4"/>
  <c r="G183"/>
  <c r="G181"/>
  <c r="G179"/>
  <c r="G177"/>
  <c r="G175"/>
  <c r="G173"/>
  <c r="G171"/>
  <c r="G169"/>
  <c r="G167"/>
  <c r="G165"/>
  <c r="G163"/>
  <c r="G161"/>
  <c r="G159"/>
  <c r="G157"/>
  <c r="G155"/>
  <c r="G153"/>
  <c r="G151"/>
  <c r="G149"/>
  <c r="G147"/>
  <c r="G145"/>
  <c r="G143"/>
  <c r="G141"/>
  <c r="G139"/>
  <c r="G137"/>
  <c r="G135"/>
  <c r="G133"/>
  <c r="G131"/>
  <c r="G129"/>
  <c r="G127"/>
  <c r="G125"/>
  <c r="G123"/>
  <c r="G121"/>
  <c r="G119"/>
  <c r="G117"/>
  <c r="G115"/>
  <c r="G113"/>
  <c r="G111"/>
  <c r="G109"/>
  <c r="G107"/>
  <c r="G105"/>
  <c r="G103"/>
  <c r="G101"/>
  <c r="G99"/>
  <c r="G97"/>
  <c r="G95"/>
  <c r="G93"/>
  <c r="G91"/>
  <c r="G89"/>
  <c r="G87"/>
  <c r="G85"/>
  <c r="G83"/>
  <c r="G81"/>
  <c r="G79"/>
  <c r="G77"/>
  <c r="G75"/>
  <c r="G73"/>
  <c r="G71"/>
  <c r="G69"/>
  <c r="G67"/>
  <c r="G65"/>
  <c r="G63"/>
  <c r="G61"/>
  <c r="G59"/>
  <c r="G57"/>
  <c r="G55"/>
  <c r="G53"/>
  <c r="G51"/>
  <c r="G49"/>
  <c r="G47"/>
  <c r="G45"/>
  <c r="G43"/>
  <c r="G41"/>
  <c r="G39"/>
  <c r="G37"/>
  <c r="G35"/>
  <c r="G33"/>
  <c r="G31"/>
  <c r="G29"/>
  <c r="G27"/>
  <c r="G25"/>
  <c r="G23"/>
  <c r="G21"/>
  <c r="G19"/>
  <c r="G17"/>
  <c r="G15"/>
  <c r="G13"/>
  <c r="G11"/>
  <c r="G9"/>
  <c r="G7"/>
  <c r="G5"/>
  <c r="B4"/>
  <c r="F269" i="7"/>
  <c r="F267"/>
  <c r="F265"/>
  <c r="F263"/>
  <c r="F261"/>
  <c r="F259"/>
  <c r="F257"/>
  <c r="F255"/>
  <c r="F253"/>
  <c r="F251"/>
  <c r="F249"/>
  <c r="F247"/>
  <c r="F245"/>
  <c r="F243"/>
  <c r="F241"/>
  <c r="F239"/>
  <c r="F237"/>
  <c r="F235"/>
  <c r="F233"/>
  <c r="F231"/>
  <c r="F229"/>
  <c r="F227"/>
  <c r="F225"/>
  <c r="F223"/>
  <c r="F221"/>
  <c r="F219"/>
  <c r="F217"/>
  <c r="F215"/>
  <c r="F213"/>
  <c r="F211"/>
  <c r="F209"/>
  <c r="F207"/>
  <c r="F205"/>
  <c r="F203"/>
  <c r="F201"/>
  <c r="F199"/>
  <c r="F197"/>
  <c r="F195"/>
  <c r="F193"/>
  <c r="F191"/>
  <c r="F189"/>
  <c r="F187"/>
  <c r="F185"/>
  <c r="F183"/>
  <c r="F181"/>
  <c r="F179"/>
  <c r="F177"/>
  <c r="F175"/>
  <c r="F173"/>
  <c r="F171"/>
  <c r="F169"/>
  <c r="F167"/>
  <c r="F165"/>
  <c r="F163"/>
  <c r="F161"/>
  <c r="F159"/>
  <c r="F157"/>
  <c r="F155"/>
  <c r="F153"/>
  <c r="F151"/>
  <c r="F149"/>
  <c r="F147"/>
  <c r="F145"/>
  <c r="F143"/>
  <c r="F141"/>
  <c r="F139"/>
  <c r="F137"/>
  <c r="F135"/>
  <c r="F133"/>
  <c r="F131"/>
  <c r="F129"/>
  <c r="F127"/>
  <c r="F125"/>
  <c r="F123"/>
  <c r="F121"/>
  <c r="F119"/>
  <c r="F117"/>
  <c r="F115"/>
  <c r="F113"/>
  <c r="F111"/>
  <c r="F109"/>
  <c r="F107"/>
  <c r="F105"/>
  <c r="F103"/>
  <c r="F101"/>
  <c r="F99"/>
  <c r="F97"/>
  <c r="F95"/>
  <c r="F93"/>
  <c r="F91"/>
  <c r="F89"/>
  <c r="F87"/>
  <c r="F85"/>
  <c r="F83"/>
  <c r="F81"/>
  <c r="F79"/>
  <c r="F77"/>
  <c r="F75"/>
  <c r="F73"/>
  <c r="F71"/>
  <c r="F69"/>
  <c r="F67"/>
  <c r="F65"/>
  <c r="F63"/>
  <c r="F61"/>
  <c r="F59"/>
  <c r="F57"/>
  <c r="F55"/>
  <c r="F53"/>
  <c r="F51"/>
  <c r="F49"/>
  <c r="F47"/>
  <c r="F45"/>
  <c r="F43"/>
  <c r="F41"/>
  <c r="F39"/>
  <c r="F37"/>
  <c r="F35"/>
  <c r="F33"/>
  <c r="F31"/>
  <c r="F29"/>
  <c r="F27"/>
  <c r="F25"/>
  <c r="F23"/>
  <c r="F21"/>
  <c r="F19"/>
  <c r="F17"/>
  <c r="F15"/>
  <c r="F13"/>
  <c r="F11"/>
  <c r="F9"/>
  <c r="F7"/>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F270"/>
  <c r="F266"/>
  <c r="F262"/>
  <c r="F258"/>
  <c r="F254"/>
  <c r="F250"/>
  <c r="F246"/>
  <c r="F242"/>
  <c r="F238"/>
  <c r="F234"/>
  <c r="F230"/>
  <c r="F226"/>
  <c r="F222"/>
  <c r="F218"/>
  <c r="F214"/>
  <c r="F210"/>
  <c r="F206"/>
  <c r="F202"/>
  <c r="F198"/>
  <c r="F194"/>
  <c r="F190"/>
  <c r="F186"/>
  <c r="F182"/>
  <c r="F178"/>
  <c r="F174"/>
  <c r="F170"/>
  <c r="F166"/>
  <c r="F162"/>
  <c r="F158"/>
  <c r="F154"/>
  <c r="F150"/>
  <c r="F146"/>
  <c r="F142"/>
  <c r="F138"/>
  <c r="F134"/>
  <c r="F130"/>
  <c r="F126"/>
  <c r="F122"/>
  <c r="F118"/>
  <c r="F114"/>
  <c r="F110"/>
  <c r="F106"/>
  <c r="F102"/>
  <c r="F98"/>
  <c r="F94"/>
  <c r="F90"/>
  <c r="F86"/>
  <c r="F82"/>
  <c r="F78"/>
  <c r="F74"/>
  <c r="F70"/>
  <c r="F66"/>
  <c r="F62"/>
  <c r="F58"/>
  <c r="F54"/>
  <c r="F50"/>
  <c r="F46"/>
  <c r="F42"/>
  <c r="F38"/>
  <c r="F34"/>
  <c r="F30"/>
  <c r="F26"/>
  <c r="F22"/>
  <c r="F18"/>
  <c r="F14"/>
  <c r="F10"/>
  <c r="C269"/>
  <c r="C267"/>
  <c r="C265"/>
  <c r="C263"/>
  <c r="C261"/>
  <c r="C259"/>
  <c r="C257"/>
  <c r="C255"/>
  <c r="C253"/>
  <c r="C251"/>
  <c r="C249"/>
  <c r="C247"/>
  <c r="C245"/>
  <c r="C243"/>
  <c r="C241"/>
  <c r="C239"/>
  <c r="C237"/>
  <c r="C235"/>
  <c r="C233"/>
  <c r="C231"/>
  <c r="C229"/>
  <c r="C227"/>
  <c r="C225"/>
  <c r="C223"/>
  <c r="C221"/>
  <c r="C219"/>
  <c r="C217"/>
  <c r="C215"/>
  <c r="C213"/>
  <c r="C211"/>
  <c r="C209"/>
  <c r="C207"/>
  <c r="C205"/>
  <c r="C203"/>
  <c r="C201"/>
  <c r="C199"/>
  <c r="C197"/>
  <c r="C195"/>
  <c r="C193"/>
  <c r="C191"/>
  <c r="C189"/>
  <c r="C187"/>
  <c r="C185"/>
  <c r="C183"/>
  <c r="C181"/>
  <c r="C180"/>
  <c r="C179"/>
  <c r="C178"/>
  <c r="C177"/>
  <c r="C176"/>
  <c r="C175"/>
  <c r="C174"/>
  <c r="C173"/>
  <c r="C172"/>
  <c r="C171"/>
  <c r="C170"/>
  <c r="C169"/>
  <c r="C168"/>
  <c r="C167"/>
  <c r="C166"/>
  <c r="C165"/>
  <c r="C164"/>
  <c r="C163"/>
  <c r="C162"/>
  <c r="C161"/>
  <c r="C160"/>
  <c r="C159"/>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F264"/>
  <c r="F256"/>
  <c r="F248"/>
  <c r="F240"/>
  <c r="F232"/>
  <c r="F224"/>
  <c r="F216"/>
  <c r="F208"/>
  <c r="F200"/>
  <c r="F192"/>
  <c r="F184"/>
  <c r="F176"/>
  <c r="F168"/>
  <c r="F160"/>
  <c r="F152"/>
  <c r="F144"/>
  <c r="F136"/>
  <c r="F128"/>
  <c r="F120"/>
  <c r="F112"/>
  <c r="F104"/>
  <c r="F96"/>
  <c r="F88"/>
  <c r="F80"/>
  <c r="F72"/>
  <c r="F64"/>
  <c r="F56"/>
  <c r="F48"/>
  <c r="F40"/>
  <c r="F32"/>
  <c r="F24"/>
  <c r="F16"/>
  <c r="F8"/>
  <c r="C268"/>
  <c r="C264"/>
  <c r="C260"/>
  <c r="C256"/>
  <c r="C252"/>
  <c r="C248"/>
  <c r="C244"/>
  <c r="C240"/>
  <c r="C236"/>
  <c r="C232"/>
  <c r="C228"/>
  <c r="C224"/>
  <c r="C220"/>
  <c r="C216"/>
  <c r="C212"/>
  <c r="C208"/>
  <c r="C204"/>
  <c r="C200"/>
  <c r="C196"/>
  <c r="C192"/>
  <c r="C188"/>
  <c r="C184"/>
  <c r="D180"/>
  <c r="D178"/>
  <c r="D176"/>
  <c r="D174"/>
  <c r="D172"/>
  <c r="D170"/>
  <c r="D168"/>
  <c r="D166"/>
  <c r="D164"/>
  <c r="D162"/>
  <c r="D160"/>
  <c r="D158"/>
  <c r="D156"/>
  <c r="D154"/>
  <c r="D152"/>
  <c r="D150"/>
  <c r="D148"/>
  <c r="D146"/>
  <c r="D144"/>
  <c r="D142"/>
  <c r="D140"/>
  <c r="D138"/>
  <c r="D136"/>
  <c r="D134"/>
  <c r="D132"/>
  <c r="D130"/>
  <c r="D128"/>
  <c r="D126"/>
  <c r="D124"/>
  <c r="D122"/>
  <c r="D120"/>
  <c r="D118"/>
  <c r="D116"/>
  <c r="D114"/>
  <c r="D112"/>
  <c r="D110"/>
  <c r="D108"/>
  <c r="D106"/>
  <c r="D104"/>
  <c r="D102"/>
  <c r="D100"/>
  <c r="D98"/>
  <c r="D96"/>
  <c r="D94"/>
  <c r="D92"/>
  <c r="D90"/>
  <c r="D88"/>
  <c r="D86"/>
  <c r="D84"/>
  <c r="D82"/>
  <c r="D80"/>
  <c r="D78"/>
  <c r="D76"/>
  <c r="D74"/>
  <c r="D72"/>
  <c r="D70"/>
  <c r="D68"/>
  <c r="D66"/>
  <c r="D64"/>
  <c r="D62"/>
  <c r="K4" i="11"/>
  <c r="F268" i="7"/>
  <c r="F260"/>
  <c r="F252"/>
  <c r="F244"/>
  <c r="F236"/>
  <c r="F228"/>
  <c r="F220"/>
  <c r="F212"/>
  <c r="F204"/>
  <c r="F196"/>
  <c r="F188"/>
  <c r="F180"/>
  <c r="F172"/>
  <c r="F164"/>
  <c r="F156"/>
  <c r="F148"/>
  <c r="F140"/>
  <c r="F132"/>
  <c r="F124"/>
  <c r="F116"/>
  <c r="F108"/>
  <c r="F100"/>
  <c r="F92"/>
  <c r="F84"/>
  <c r="F76"/>
  <c r="F68"/>
  <c r="F60"/>
  <c r="F52"/>
  <c r="F44"/>
  <c r="F36"/>
  <c r="F28"/>
  <c r="F20"/>
  <c r="F12"/>
  <c r="C270"/>
  <c r="C266"/>
  <c r="C262"/>
  <c r="C258"/>
  <c r="C254"/>
  <c r="C250"/>
  <c r="C246"/>
  <c r="C242"/>
  <c r="C238"/>
  <c r="C234"/>
  <c r="C230"/>
  <c r="C226"/>
  <c r="C222"/>
  <c r="C218"/>
  <c r="C214"/>
  <c r="C210"/>
  <c r="C206"/>
  <c r="C202"/>
  <c r="C198"/>
  <c r="C194"/>
  <c r="C190"/>
  <c r="C186"/>
  <c r="C182"/>
  <c r="D179"/>
  <c r="D177"/>
  <c r="D175"/>
  <c r="D173"/>
  <c r="D171"/>
  <c r="D169"/>
  <c r="D167"/>
  <c r="D165"/>
  <c r="D163"/>
  <c r="D161"/>
  <c r="D159"/>
  <c r="D157"/>
  <c r="D155"/>
  <c r="D153"/>
  <c r="D151"/>
  <c r="D149"/>
  <c r="D147"/>
  <c r="D145"/>
  <c r="D143"/>
  <c r="D141"/>
  <c r="D139"/>
  <c r="D137"/>
  <c r="D135"/>
  <c r="D133"/>
  <c r="D131"/>
  <c r="D129"/>
  <c r="D127"/>
  <c r="D125"/>
  <c r="D123"/>
  <c r="D121"/>
  <c r="D119"/>
  <c r="D117"/>
  <c r="D115"/>
  <c r="D113"/>
  <c r="D111"/>
  <c r="D109"/>
  <c r="D107"/>
  <c r="D105"/>
  <c r="D103"/>
  <c r="D101"/>
  <c r="D99"/>
  <c r="D97"/>
  <c r="D95"/>
  <c r="D93"/>
  <c r="D91"/>
  <c r="D89"/>
  <c r="D87"/>
  <c r="D85"/>
  <c r="D83"/>
  <c r="D81"/>
  <c r="D79"/>
  <c r="D77"/>
  <c r="D75"/>
  <c r="D73"/>
  <c r="D71"/>
  <c r="D69"/>
  <c r="D67"/>
  <c r="D65"/>
  <c r="D63"/>
  <c r="G4" i="11"/>
  <c r="M24" i="9"/>
  <c r="K24"/>
  <c r="J24"/>
  <c r="I24"/>
  <c r="H24"/>
  <c r="M27"/>
  <c r="K27"/>
  <c r="I27"/>
  <c r="F27"/>
  <c r="D27"/>
  <c r="C27"/>
  <c r="I110" i="11" l="1"/>
  <c r="I937"/>
  <c r="I921"/>
  <c r="I905"/>
  <c r="I889"/>
  <c r="I873"/>
  <c r="I857"/>
  <c r="I841"/>
  <c r="I825"/>
  <c r="I809"/>
  <c r="I793"/>
  <c r="I777"/>
  <c r="I761"/>
  <c r="I745"/>
  <c r="I729"/>
  <c r="I713"/>
  <c r="I697"/>
  <c r="I681"/>
  <c r="I665"/>
  <c r="I649"/>
  <c r="I633"/>
  <c r="I617"/>
  <c r="I601"/>
  <c r="I585"/>
  <c r="I569"/>
  <c r="I553"/>
  <c r="I537"/>
  <c r="I521"/>
  <c r="I505"/>
  <c r="I489"/>
  <c r="I473"/>
  <c r="I457"/>
  <c r="I441"/>
  <c r="I425"/>
  <c r="I409"/>
  <c r="I393"/>
  <c r="I377"/>
  <c r="I361"/>
  <c r="I345"/>
  <c r="I329"/>
  <c r="I313"/>
  <c r="I297"/>
  <c r="I281"/>
  <c r="I939"/>
  <c r="I887"/>
  <c r="I855"/>
  <c r="I827"/>
  <c r="I795"/>
  <c r="I930"/>
  <c r="I914"/>
  <c r="I898"/>
  <c r="I882"/>
  <c r="I866"/>
  <c r="I850"/>
  <c r="I834"/>
  <c r="I818"/>
  <c r="I802"/>
  <c r="I786"/>
  <c r="I770"/>
  <c r="I754"/>
  <c r="I738"/>
  <c r="I722"/>
  <c r="I706"/>
  <c r="I690"/>
  <c r="I674"/>
  <c r="I658"/>
  <c r="I642"/>
  <c r="I626"/>
  <c r="I610"/>
  <c r="I594"/>
  <c r="I578"/>
  <c r="I562"/>
  <c r="I546"/>
  <c r="I530"/>
  <c r="I514"/>
  <c r="I498"/>
  <c r="I482"/>
  <c r="I466"/>
  <c r="I450"/>
  <c r="I434"/>
  <c r="I418"/>
  <c r="I402"/>
  <c r="I386"/>
  <c r="I370"/>
  <c r="I354"/>
  <c r="I338"/>
  <c r="I322"/>
  <c r="I306"/>
  <c r="I290"/>
  <c r="I274"/>
  <c r="I931"/>
  <c r="I915"/>
  <c r="I883"/>
  <c r="I851"/>
  <c r="I815"/>
  <c r="I912"/>
  <c r="I848"/>
  <c r="I788"/>
  <c r="I756"/>
  <c r="I724"/>
  <c r="I692"/>
  <c r="I660"/>
  <c r="I628"/>
  <c r="I596"/>
  <c r="I564"/>
  <c r="I532"/>
  <c r="I500"/>
  <c r="I468"/>
  <c r="I436"/>
  <c r="I404"/>
  <c r="I372"/>
  <c r="I340"/>
  <c r="I308"/>
  <c r="I276"/>
  <c r="I900"/>
  <c r="I836"/>
  <c r="I783"/>
  <c r="I751"/>
  <c r="I719"/>
  <c r="I687"/>
  <c r="I655"/>
  <c r="I623"/>
  <c r="I591"/>
  <c r="I559"/>
  <c r="I527"/>
  <c r="I495"/>
  <c r="I463"/>
  <c r="I431"/>
  <c r="I399"/>
  <c r="I367"/>
  <c r="I335"/>
  <c r="I303"/>
  <c r="I271"/>
  <c r="I888"/>
  <c r="I824"/>
  <c r="I776"/>
  <c r="I744"/>
  <c r="I712"/>
  <c r="I680"/>
  <c r="I648"/>
  <c r="I616"/>
  <c r="I584"/>
  <c r="I552"/>
  <c r="I520"/>
  <c r="I488"/>
  <c r="I456"/>
  <c r="I424"/>
  <c r="I392"/>
  <c r="I360"/>
  <c r="I328"/>
  <c r="I296"/>
  <c r="I940"/>
  <c r="I876"/>
  <c r="I812"/>
  <c r="I771"/>
  <c r="I739"/>
  <c r="I707"/>
  <c r="I675"/>
  <c r="I643"/>
  <c r="I611"/>
  <c r="I579"/>
  <c r="I523"/>
  <c r="I395"/>
  <c r="I531"/>
  <c r="I403"/>
  <c r="I275"/>
  <c r="I443"/>
  <c r="I315"/>
  <c r="I483"/>
  <c r="I355"/>
  <c r="I177"/>
  <c r="I257"/>
  <c r="I173"/>
  <c r="I91"/>
  <c r="I59"/>
  <c r="I165"/>
  <c r="I185"/>
  <c r="I113"/>
  <c r="I181"/>
  <c r="I147"/>
  <c r="I65"/>
  <c r="I97"/>
  <c r="I74"/>
  <c r="I191"/>
  <c r="I229"/>
  <c r="I107"/>
  <c r="I178"/>
  <c r="I22"/>
  <c r="I54"/>
  <c r="I86"/>
  <c r="I203"/>
  <c r="I45"/>
  <c r="I212"/>
  <c r="I208"/>
  <c r="I94"/>
  <c r="I223"/>
  <c r="I166"/>
  <c r="I168"/>
  <c r="I34"/>
  <c r="I116"/>
  <c r="I87"/>
  <c r="I220"/>
  <c r="I246"/>
  <c r="I162"/>
  <c r="I67"/>
  <c r="I187"/>
  <c r="I145"/>
  <c r="I14"/>
  <c r="I52"/>
  <c r="I84"/>
  <c r="I215"/>
  <c r="I144"/>
  <c r="I12"/>
  <c r="I211"/>
  <c r="I204"/>
  <c r="I151"/>
  <c r="I123"/>
  <c r="I79"/>
  <c r="I9"/>
  <c r="I58"/>
  <c r="I89"/>
  <c r="I186"/>
  <c r="I63"/>
  <c r="I7"/>
  <c r="I40"/>
  <c r="I72"/>
  <c r="I158"/>
  <c r="I126"/>
  <c r="I237"/>
  <c r="I148"/>
  <c r="I51"/>
  <c r="I33"/>
  <c r="I163"/>
  <c r="I159"/>
  <c r="I232"/>
  <c r="I941"/>
  <c r="I925"/>
  <c r="I909"/>
  <c r="I893"/>
  <c r="I877"/>
  <c r="I861"/>
  <c r="I845"/>
  <c r="I829"/>
  <c r="I813"/>
  <c r="I797"/>
  <c r="I781"/>
  <c r="I765"/>
  <c r="I749"/>
  <c r="I733"/>
  <c r="I717"/>
  <c r="I701"/>
  <c r="I685"/>
  <c r="I669"/>
  <c r="I653"/>
  <c r="I637"/>
  <c r="I621"/>
  <c r="I605"/>
  <c r="I589"/>
  <c r="I573"/>
  <c r="I557"/>
  <c r="I541"/>
  <c r="I525"/>
  <c r="I509"/>
  <c r="I493"/>
  <c r="I477"/>
  <c r="I461"/>
  <c r="I445"/>
  <c r="I429"/>
  <c r="I413"/>
  <c r="I397"/>
  <c r="I381"/>
  <c r="I365"/>
  <c r="I349"/>
  <c r="I333"/>
  <c r="I317"/>
  <c r="I301"/>
  <c r="I285"/>
  <c r="I269"/>
  <c r="I895"/>
  <c r="I863"/>
  <c r="I835"/>
  <c r="I803"/>
  <c r="I934"/>
  <c r="I918"/>
  <c r="I902"/>
  <c r="I886"/>
  <c r="I870"/>
  <c r="I854"/>
  <c r="I838"/>
  <c r="I822"/>
  <c r="I806"/>
  <c r="I790"/>
  <c r="I774"/>
  <c r="I758"/>
  <c r="I742"/>
  <c r="I726"/>
  <c r="I710"/>
  <c r="I694"/>
  <c r="I678"/>
  <c r="I662"/>
  <c r="I646"/>
  <c r="I630"/>
  <c r="I614"/>
  <c r="I598"/>
  <c r="I582"/>
  <c r="I566"/>
  <c r="I550"/>
  <c r="I534"/>
  <c r="I518"/>
  <c r="I502"/>
  <c r="I486"/>
  <c r="I470"/>
  <c r="I454"/>
  <c r="I438"/>
  <c r="I422"/>
  <c r="I406"/>
  <c r="I390"/>
  <c r="I374"/>
  <c r="I358"/>
  <c r="I342"/>
  <c r="I326"/>
  <c r="I310"/>
  <c r="I294"/>
  <c r="I278"/>
  <c r="I935"/>
  <c r="I919"/>
  <c r="I891"/>
  <c r="I859"/>
  <c r="I823"/>
  <c r="I928"/>
  <c r="I864"/>
  <c r="I800"/>
  <c r="I764"/>
  <c r="I732"/>
  <c r="I700"/>
  <c r="I668"/>
  <c r="I636"/>
  <c r="I604"/>
  <c r="I572"/>
  <c r="I540"/>
  <c r="I508"/>
  <c r="I476"/>
  <c r="I444"/>
  <c r="I412"/>
  <c r="I380"/>
  <c r="I348"/>
  <c r="I316"/>
  <c r="I284"/>
  <c r="I916"/>
  <c r="I852"/>
  <c r="I791"/>
  <c r="I759"/>
  <c r="I727"/>
  <c r="I695"/>
  <c r="I663"/>
  <c r="I631"/>
  <c r="I599"/>
  <c r="I567"/>
  <c r="I535"/>
  <c r="I503"/>
  <c r="I471"/>
  <c r="I439"/>
  <c r="I407"/>
  <c r="I375"/>
  <c r="I343"/>
  <c r="I311"/>
  <c r="I279"/>
  <c r="I904"/>
  <c r="I840"/>
  <c r="I784"/>
  <c r="I752"/>
  <c r="I720"/>
  <c r="I688"/>
  <c r="I656"/>
  <c r="I624"/>
  <c r="I592"/>
  <c r="I560"/>
  <c r="I528"/>
  <c r="I496"/>
  <c r="I464"/>
  <c r="I432"/>
  <c r="I400"/>
  <c r="I368"/>
  <c r="I336"/>
  <c r="I304"/>
  <c r="I272"/>
  <c r="I892"/>
  <c r="I828"/>
  <c r="I779"/>
  <c r="I747"/>
  <c r="I715"/>
  <c r="I683"/>
  <c r="I651"/>
  <c r="I619"/>
  <c r="I587"/>
  <c r="I555"/>
  <c r="I427"/>
  <c r="I299"/>
  <c r="I435"/>
  <c r="I307"/>
  <c r="I475"/>
  <c r="I347"/>
  <c r="I515"/>
  <c r="I387"/>
  <c r="I31"/>
  <c r="I198"/>
  <c r="I43"/>
  <c r="I109"/>
  <c r="I23"/>
  <c r="I194"/>
  <c r="I75"/>
  <c r="I222"/>
  <c r="I83"/>
  <c r="I202"/>
  <c r="I81"/>
  <c r="I243"/>
  <c r="I42"/>
  <c r="I153"/>
  <c r="I104"/>
  <c r="I15"/>
  <c r="I140"/>
  <c r="I106"/>
  <c r="I46"/>
  <c r="I78"/>
  <c r="I184"/>
  <c r="I21"/>
  <c r="I85"/>
  <c r="I175"/>
  <c r="I10"/>
  <c r="I190"/>
  <c r="I120"/>
  <c r="I248"/>
  <c r="I6"/>
  <c r="I82"/>
  <c r="I35"/>
  <c r="I196"/>
  <c r="I209"/>
  <c r="I262"/>
  <c r="I260"/>
  <c r="I95"/>
  <c r="I57"/>
  <c r="I102"/>
  <c r="I44"/>
  <c r="I76"/>
  <c r="I176"/>
  <c r="I154"/>
  <c r="I114"/>
  <c r="I180"/>
  <c r="I101"/>
  <c r="I53"/>
  <c r="I27"/>
  <c r="I111"/>
  <c r="I245"/>
  <c r="I26"/>
  <c r="I131"/>
  <c r="I8"/>
  <c r="I127"/>
  <c r="I255"/>
  <c r="I32"/>
  <c r="I64"/>
  <c r="I108"/>
  <c r="I235"/>
  <c r="I193"/>
  <c r="I128"/>
  <c r="I252"/>
  <c r="I13"/>
  <c r="I93"/>
  <c r="I11"/>
  <c r="I216"/>
  <c r="I197"/>
  <c r="I929"/>
  <c r="I913"/>
  <c r="I897"/>
  <c r="I881"/>
  <c r="I865"/>
  <c r="I849"/>
  <c r="I833"/>
  <c r="I817"/>
  <c r="I801"/>
  <c r="I785"/>
  <c r="I769"/>
  <c r="I753"/>
  <c r="I737"/>
  <c r="I721"/>
  <c r="I705"/>
  <c r="I689"/>
  <c r="I673"/>
  <c r="I657"/>
  <c r="I641"/>
  <c r="I625"/>
  <c r="I609"/>
  <c r="I593"/>
  <c r="I577"/>
  <c r="I561"/>
  <c r="I545"/>
  <c r="I529"/>
  <c r="I513"/>
  <c r="I497"/>
  <c r="I481"/>
  <c r="I465"/>
  <c r="I449"/>
  <c r="I433"/>
  <c r="I417"/>
  <c r="I401"/>
  <c r="I385"/>
  <c r="I369"/>
  <c r="I353"/>
  <c r="I337"/>
  <c r="I321"/>
  <c r="I305"/>
  <c r="I289"/>
  <c r="I273"/>
  <c r="I903"/>
  <c r="I871"/>
  <c r="I839"/>
  <c r="I811"/>
  <c r="I938"/>
  <c r="I922"/>
  <c r="I906"/>
  <c r="I890"/>
  <c r="I874"/>
  <c r="I858"/>
  <c r="I842"/>
  <c r="I826"/>
  <c r="I810"/>
  <c r="I794"/>
  <c r="I778"/>
  <c r="I762"/>
  <c r="I746"/>
  <c r="I730"/>
  <c r="I714"/>
  <c r="I698"/>
  <c r="I682"/>
  <c r="I666"/>
  <c r="I650"/>
  <c r="I634"/>
  <c r="I618"/>
  <c r="I602"/>
  <c r="I586"/>
  <c r="I570"/>
  <c r="I554"/>
  <c r="I538"/>
  <c r="I522"/>
  <c r="I506"/>
  <c r="I490"/>
  <c r="I474"/>
  <c r="I458"/>
  <c r="I442"/>
  <c r="I426"/>
  <c r="I410"/>
  <c r="I394"/>
  <c r="I378"/>
  <c r="I362"/>
  <c r="I346"/>
  <c r="I330"/>
  <c r="I314"/>
  <c r="I298"/>
  <c r="I282"/>
  <c r="I943"/>
  <c r="I923"/>
  <c r="I899"/>
  <c r="I867"/>
  <c r="I831"/>
  <c r="I799"/>
  <c r="I880"/>
  <c r="I816"/>
  <c r="I772"/>
  <c r="I740"/>
  <c r="I708"/>
  <c r="I676"/>
  <c r="I644"/>
  <c r="I612"/>
  <c r="I580"/>
  <c r="I548"/>
  <c r="I516"/>
  <c r="I484"/>
  <c r="I452"/>
  <c r="I420"/>
  <c r="I388"/>
  <c r="I356"/>
  <c r="I324"/>
  <c r="I292"/>
  <c r="I932"/>
  <c r="I868"/>
  <c r="I804"/>
  <c r="I767"/>
  <c r="I735"/>
  <c r="I703"/>
  <c r="I671"/>
  <c r="I639"/>
  <c r="I607"/>
  <c r="I575"/>
  <c r="I543"/>
  <c r="I511"/>
  <c r="I479"/>
  <c r="I447"/>
  <c r="I415"/>
  <c r="I383"/>
  <c r="I351"/>
  <c r="I319"/>
  <c r="I287"/>
  <c r="I920"/>
  <c r="I856"/>
  <c r="I792"/>
  <c r="I760"/>
  <c r="I728"/>
  <c r="I696"/>
  <c r="I664"/>
  <c r="I632"/>
  <c r="I600"/>
  <c r="I568"/>
  <c r="I536"/>
  <c r="I504"/>
  <c r="I472"/>
  <c r="I440"/>
  <c r="I408"/>
  <c r="I376"/>
  <c r="I344"/>
  <c r="I312"/>
  <c r="I280"/>
  <c r="I908"/>
  <c r="I844"/>
  <c r="I787"/>
  <c r="I755"/>
  <c r="I723"/>
  <c r="I691"/>
  <c r="I659"/>
  <c r="I627"/>
  <c r="I595"/>
  <c r="I563"/>
  <c r="I459"/>
  <c r="I331"/>
  <c r="I467"/>
  <c r="I339"/>
  <c r="I507"/>
  <c r="I379"/>
  <c r="I547"/>
  <c r="I419"/>
  <c r="I291"/>
  <c r="I125"/>
  <c r="I210"/>
  <c r="I192"/>
  <c r="I234"/>
  <c r="I133"/>
  <c r="I39"/>
  <c r="I155"/>
  <c r="I247"/>
  <c r="I218"/>
  <c r="I261"/>
  <c r="I149"/>
  <c r="I98"/>
  <c r="I117"/>
  <c r="I174"/>
  <c r="I241"/>
  <c r="I69"/>
  <c r="I258"/>
  <c r="I38"/>
  <c r="I70"/>
  <c r="I132"/>
  <c r="I264"/>
  <c r="I171"/>
  <c r="I143"/>
  <c r="I249"/>
  <c r="I156"/>
  <c r="I16"/>
  <c r="I219"/>
  <c r="I266"/>
  <c r="I66"/>
  <c r="I217"/>
  <c r="I61"/>
  <c r="I138"/>
  <c r="I172"/>
  <c r="I199"/>
  <c r="I55"/>
  <c r="I137"/>
  <c r="I263"/>
  <c r="I36"/>
  <c r="I68"/>
  <c r="I124"/>
  <c r="I254"/>
  <c r="I207"/>
  <c r="I146"/>
  <c r="I49"/>
  <c r="I19"/>
  <c r="I71"/>
  <c r="I41"/>
  <c r="I224"/>
  <c r="I244"/>
  <c r="I256"/>
  <c r="I150"/>
  <c r="I121"/>
  <c r="I167"/>
  <c r="I24"/>
  <c r="I56"/>
  <c r="I88"/>
  <c r="I250"/>
  <c r="I164"/>
  <c r="I96"/>
  <c r="I221"/>
  <c r="I119"/>
  <c r="I47"/>
  <c r="I141"/>
  <c r="I183"/>
  <c r="I5"/>
  <c r="I195"/>
  <c r="I933"/>
  <c r="I917"/>
  <c r="I901"/>
  <c r="I885"/>
  <c r="I869"/>
  <c r="I853"/>
  <c r="I837"/>
  <c r="I821"/>
  <c r="I805"/>
  <c r="I789"/>
  <c r="I773"/>
  <c r="I757"/>
  <c r="I741"/>
  <c r="I725"/>
  <c r="I709"/>
  <c r="I693"/>
  <c r="I677"/>
  <c r="I661"/>
  <c r="I645"/>
  <c r="I629"/>
  <c r="I613"/>
  <c r="I597"/>
  <c r="I581"/>
  <c r="I565"/>
  <c r="I549"/>
  <c r="I533"/>
  <c r="I517"/>
  <c r="I501"/>
  <c r="I485"/>
  <c r="I469"/>
  <c r="I453"/>
  <c r="I437"/>
  <c r="I421"/>
  <c r="I405"/>
  <c r="I389"/>
  <c r="I373"/>
  <c r="I357"/>
  <c r="I341"/>
  <c r="I325"/>
  <c r="I309"/>
  <c r="I293"/>
  <c r="I277"/>
  <c r="I911"/>
  <c r="I879"/>
  <c r="I847"/>
  <c r="I819"/>
  <c r="I942"/>
  <c r="I926"/>
  <c r="I910"/>
  <c r="I894"/>
  <c r="I878"/>
  <c r="I862"/>
  <c r="I846"/>
  <c r="I830"/>
  <c r="I814"/>
  <c r="I798"/>
  <c r="I782"/>
  <c r="I766"/>
  <c r="I750"/>
  <c r="I734"/>
  <c r="I718"/>
  <c r="I702"/>
  <c r="I686"/>
  <c r="I670"/>
  <c r="I654"/>
  <c r="I638"/>
  <c r="I622"/>
  <c r="I606"/>
  <c r="I590"/>
  <c r="I574"/>
  <c r="I558"/>
  <c r="I542"/>
  <c r="I526"/>
  <c r="I510"/>
  <c r="I494"/>
  <c r="I478"/>
  <c r="I462"/>
  <c r="I446"/>
  <c r="I430"/>
  <c r="I414"/>
  <c r="I398"/>
  <c r="I382"/>
  <c r="I366"/>
  <c r="I350"/>
  <c r="I334"/>
  <c r="I318"/>
  <c r="I302"/>
  <c r="I286"/>
  <c r="I270"/>
  <c r="I927"/>
  <c r="I907"/>
  <c r="I875"/>
  <c r="I843"/>
  <c r="I807"/>
  <c r="I896"/>
  <c r="I832"/>
  <c r="I780"/>
  <c r="I748"/>
  <c r="I716"/>
  <c r="I684"/>
  <c r="I652"/>
  <c r="I620"/>
  <c r="I588"/>
  <c r="I556"/>
  <c r="I524"/>
  <c r="I492"/>
  <c r="I460"/>
  <c r="I428"/>
  <c r="I396"/>
  <c r="I364"/>
  <c r="I332"/>
  <c r="I300"/>
  <c r="I268"/>
  <c r="I884"/>
  <c r="I820"/>
  <c r="I775"/>
  <c r="I743"/>
  <c r="I711"/>
  <c r="I679"/>
  <c r="I647"/>
  <c r="I615"/>
  <c r="I583"/>
  <c r="I551"/>
  <c r="I519"/>
  <c r="I487"/>
  <c r="I455"/>
  <c r="I423"/>
  <c r="I391"/>
  <c r="I359"/>
  <c r="I327"/>
  <c r="I295"/>
  <c r="I936"/>
  <c r="I872"/>
  <c r="I808"/>
  <c r="I768"/>
  <c r="I736"/>
  <c r="I704"/>
  <c r="I672"/>
  <c r="I640"/>
  <c r="I608"/>
  <c r="I576"/>
  <c r="I544"/>
  <c r="I512"/>
  <c r="I480"/>
  <c r="I448"/>
  <c r="I416"/>
  <c r="I384"/>
  <c r="I352"/>
  <c r="I320"/>
  <c r="I288"/>
  <c r="I924"/>
  <c r="I860"/>
  <c r="I796"/>
  <c r="I763"/>
  <c r="I731"/>
  <c r="I699"/>
  <c r="I667"/>
  <c r="I635"/>
  <c r="I603"/>
  <c r="I571"/>
  <c r="I491"/>
  <c r="I363"/>
  <c r="I499"/>
  <c r="I371"/>
  <c r="I539"/>
  <c r="I411"/>
  <c r="I283"/>
  <c r="I451"/>
  <c r="I323"/>
  <c r="I161"/>
  <c r="I139"/>
  <c r="I189"/>
  <c r="I169"/>
  <c r="I251"/>
  <c r="I226"/>
  <c r="I230"/>
  <c r="I157"/>
  <c r="I129"/>
  <c r="I214"/>
  <c r="I265"/>
  <c r="I206"/>
  <c r="I152"/>
  <c r="I267"/>
  <c r="I160"/>
  <c r="I29"/>
  <c r="I231"/>
  <c r="I30"/>
  <c r="I62"/>
  <c r="I100"/>
  <c r="I233"/>
  <c r="I115"/>
  <c r="I103"/>
  <c r="I228"/>
  <c r="I134"/>
  <c r="I118"/>
  <c r="I188"/>
  <c r="I201"/>
  <c r="I50"/>
  <c r="I213"/>
  <c r="I25"/>
  <c r="I18"/>
  <c r="I142"/>
  <c r="I170"/>
  <c r="I105"/>
  <c r="I17"/>
  <c r="I238"/>
  <c r="I28"/>
  <c r="I60"/>
  <c r="I92"/>
  <c r="I225"/>
  <c r="I182"/>
  <c r="I112"/>
  <c r="I242"/>
  <c r="I135"/>
  <c r="I259"/>
  <c r="I240"/>
  <c r="I200"/>
  <c r="I20"/>
  <c r="I90"/>
  <c r="I236"/>
  <c r="I239"/>
  <c r="I179"/>
  <c r="I130"/>
  <c r="I48"/>
  <c r="I80"/>
  <c r="I227"/>
  <c r="I136"/>
  <c r="I122"/>
  <c r="I205"/>
  <c r="I77"/>
  <c r="I73"/>
  <c r="I99"/>
  <c r="I37"/>
  <c r="I253"/>
  <c r="I4"/>
  <c r="I32" i="9"/>
  <c r="K32"/>
  <c r="H32"/>
  <c r="H35" s="1"/>
  <c r="J32"/>
  <c r="M32"/>
  <c r="H102" i="19" l="1"/>
  <c r="I102" s="1"/>
  <c r="H100"/>
  <c r="I100" s="1"/>
  <c r="H98"/>
  <c r="I98" s="1"/>
  <c r="H96"/>
  <c r="I96" s="1"/>
  <c r="H94"/>
  <c r="I94" s="1"/>
  <c r="H92"/>
  <c r="I92" s="1"/>
  <c r="H90"/>
  <c r="I90" s="1"/>
  <c r="H88"/>
  <c r="I88" s="1"/>
  <c r="H86"/>
  <c r="I86" s="1"/>
  <c r="H84"/>
  <c r="I84" s="1"/>
  <c r="H82"/>
  <c r="I82" s="1"/>
  <c r="H80"/>
  <c r="I80" s="1"/>
  <c r="H78"/>
  <c r="I78" s="1"/>
  <c r="H76"/>
  <c r="I76" s="1"/>
  <c r="H74"/>
  <c r="I74" s="1"/>
  <c r="H72"/>
  <c r="I72" s="1"/>
  <c r="H70"/>
  <c r="I70" s="1"/>
  <c r="H68"/>
  <c r="I68" s="1"/>
  <c r="H66"/>
  <c r="I66" s="1"/>
  <c r="H64"/>
  <c r="I64" s="1"/>
  <c r="H62"/>
  <c r="I62" s="1"/>
  <c r="H60"/>
  <c r="I60" s="1"/>
  <c r="H58"/>
  <c r="I58" s="1"/>
  <c r="H56"/>
  <c r="I56" s="1"/>
  <c r="H54"/>
  <c r="I54" s="1"/>
  <c r="H52"/>
  <c r="I52" s="1"/>
  <c r="H50"/>
  <c r="I50" s="1"/>
  <c r="H48"/>
  <c r="I48" s="1"/>
  <c r="H46"/>
  <c r="I46" s="1"/>
  <c r="H44"/>
  <c r="I44" s="1"/>
  <c r="H42"/>
  <c r="I42" s="1"/>
  <c r="H40"/>
  <c r="I40" s="1"/>
  <c r="H38"/>
  <c r="I38" s="1"/>
  <c r="H36"/>
  <c r="I36" s="1"/>
  <c r="H34"/>
  <c r="I34" s="1"/>
  <c r="H32"/>
  <c r="I32" s="1"/>
  <c r="H30"/>
  <c r="I30" s="1"/>
  <c r="H28"/>
  <c r="I28" s="1"/>
  <c r="H103"/>
  <c r="I103" s="1"/>
  <c r="H101"/>
  <c r="I101" s="1"/>
  <c r="H99"/>
  <c r="I99" s="1"/>
  <c r="H97"/>
  <c r="I97" s="1"/>
  <c r="H95"/>
  <c r="I95" s="1"/>
  <c r="H93"/>
  <c r="I93" s="1"/>
  <c r="H91"/>
  <c r="I91" s="1"/>
  <c r="H89"/>
  <c r="I89" s="1"/>
  <c r="H87"/>
  <c r="I87" s="1"/>
  <c r="H85"/>
  <c r="I85" s="1"/>
  <c r="H83"/>
  <c r="I83" s="1"/>
  <c r="H81"/>
  <c r="I81" s="1"/>
  <c r="H79"/>
  <c r="I79" s="1"/>
  <c r="H77"/>
  <c r="I77" s="1"/>
  <c r="H75"/>
  <c r="I75" s="1"/>
  <c r="H73"/>
  <c r="I73" s="1"/>
  <c r="H71"/>
  <c r="I71" s="1"/>
  <c r="H69"/>
  <c r="I69" s="1"/>
  <c r="H67"/>
  <c r="I67" s="1"/>
  <c r="H65"/>
  <c r="I65" s="1"/>
  <c r="H63"/>
  <c r="I63" s="1"/>
  <c r="H61"/>
  <c r="I61" s="1"/>
  <c r="H59"/>
  <c r="I59" s="1"/>
  <c r="H57"/>
  <c r="I57" s="1"/>
  <c r="H55"/>
  <c r="I55" s="1"/>
  <c r="H53"/>
  <c r="I53" s="1"/>
  <c r="H51"/>
  <c r="I51" s="1"/>
  <c r="H49"/>
  <c r="I49" s="1"/>
  <c r="H47"/>
  <c r="I47" s="1"/>
  <c r="H45"/>
  <c r="I45" s="1"/>
  <c r="H43"/>
  <c r="I43" s="1"/>
  <c r="H41"/>
  <c r="I41" s="1"/>
  <c r="H39"/>
  <c r="I39" s="1"/>
  <c r="H37"/>
  <c r="I37" s="1"/>
  <c r="H35"/>
  <c r="I35" s="1"/>
  <c r="H33"/>
  <c r="I33" s="1"/>
  <c r="H31"/>
  <c r="I31" s="1"/>
  <c r="H29"/>
  <c r="I29" s="1"/>
  <c r="M33" i="25"/>
  <c r="M32"/>
  <c r="M31"/>
  <c r="M30"/>
  <c r="M29"/>
  <c r="M40"/>
  <c r="M41"/>
  <c r="M42"/>
  <c r="M43"/>
  <c r="M46"/>
  <c r="M57"/>
  <c r="M58"/>
  <c r="M34"/>
  <c r="M35"/>
  <c r="M36"/>
  <c r="M38"/>
  <c r="M50"/>
  <c r="M52"/>
  <c r="M53"/>
  <c r="M54"/>
  <c r="M55"/>
  <c r="M56"/>
  <c r="M37"/>
  <c r="M39"/>
  <c r="M44"/>
  <c r="M45"/>
  <c r="M47"/>
  <c r="M48"/>
  <c r="M49"/>
  <c r="M51"/>
  <c r="J35" i="9"/>
  <c r="J33"/>
  <c r="K33"/>
  <c r="K35"/>
  <c r="M35"/>
  <c r="M33"/>
  <c r="H33"/>
  <c r="I33"/>
  <c r="I35"/>
  <c r="P6" i="12"/>
  <c r="H104" i="19" l="1"/>
  <c r="I104" s="1"/>
  <c r="C33" i="25"/>
  <c r="C32"/>
  <c r="C31"/>
  <c r="C30"/>
  <c r="C29"/>
  <c r="F33"/>
  <c r="F30"/>
  <c r="F29"/>
  <c r="F32"/>
  <c r="F31"/>
  <c r="G33"/>
  <c r="G32"/>
  <c r="G31"/>
  <c r="G30"/>
  <c r="G29"/>
  <c r="C34"/>
  <c r="C35"/>
  <c r="C36"/>
  <c r="C37"/>
  <c r="C39"/>
  <c r="C51"/>
  <c r="C53"/>
  <c r="C54"/>
  <c r="C55"/>
  <c r="C56"/>
  <c r="C57"/>
  <c r="C38"/>
  <c r="C43"/>
  <c r="C45"/>
  <c r="C46"/>
  <c r="C48"/>
  <c r="C49"/>
  <c r="C50"/>
  <c r="C52"/>
  <c r="C40"/>
  <c r="C41"/>
  <c r="C42"/>
  <c r="C44"/>
  <c r="C47"/>
  <c r="C58"/>
  <c r="F34"/>
  <c r="F35"/>
  <c r="F36"/>
  <c r="F37"/>
  <c r="F38"/>
  <c r="F39"/>
  <c r="F40"/>
  <c r="F41"/>
  <c r="F42"/>
  <c r="F43"/>
  <c r="F44"/>
  <c r="F45"/>
  <c r="F46"/>
  <c r="F47"/>
  <c r="F48"/>
  <c r="F49"/>
  <c r="F50"/>
  <c r="F51"/>
  <c r="F52"/>
  <c r="F53"/>
  <c r="F54"/>
  <c r="F55"/>
  <c r="F56"/>
  <c r="F57"/>
  <c r="F58"/>
  <c r="G41"/>
  <c r="G42"/>
  <c r="G43"/>
  <c r="G47"/>
  <c r="G58"/>
  <c r="G34"/>
  <c r="G36"/>
  <c r="G37"/>
  <c r="G50"/>
  <c r="G52"/>
  <c r="G53"/>
  <c r="G54"/>
  <c r="G55"/>
  <c r="G56"/>
  <c r="G57"/>
  <c r="G35"/>
  <c r="G38"/>
  <c r="G39"/>
  <c r="G40"/>
  <c r="G44"/>
  <c r="G45"/>
  <c r="G46"/>
  <c r="G48"/>
  <c r="G49"/>
  <c r="G51"/>
  <c r="I36" i="9"/>
  <c r="I42"/>
  <c r="I43" s="1"/>
  <c r="K36"/>
  <c r="K42"/>
  <c r="K43" s="1"/>
  <c r="H36"/>
  <c r="H42"/>
  <c r="H43" s="1"/>
  <c r="M36"/>
  <c r="M42"/>
  <c r="M43" s="1"/>
  <c r="J36"/>
  <c r="J42"/>
  <c r="J43" s="1"/>
  <c r="N18"/>
  <c r="N17"/>
  <c r="N16"/>
  <c r="N15"/>
  <c r="N14"/>
  <c r="N13"/>
  <c r="G156" i="17"/>
  <c r="G155"/>
  <c r="G154"/>
  <c r="G153"/>
  <c r="G152"/>
  <c r="G151"/>
  <c r="G150"/>
  <c r="G149"/>
  <c r="G148"/>
  <c r="G147"/>
  <c r="G146"/>
  <c r="G145"/>
  <c r="G144"/>
  <c r="G143"/>
  <c r="G142"/>
  <c r="G141"/>
  <c r="G140"/>
  <c r="G139"/>
  <c r="G138"/>
  <c r="G137"/>
  <c r="G136"/>
  <c r="G135"/>
  <c r="G134"/>
  <c r="G133"/>
  <c r="G132"/>
  <c r="G131"/>
  <c r="G130"/>
  <c r="G129"/>
  <c r="G128"/>
  <c r="G127"/>
  <c r="G126"/>
  <c r="G125"/>
  <c r="G124"/>
  <c r="G123"/>
  <c r="G122"/>
  <c r="G121"/>
  <c r="G120"/>
  <c r="G119"/>
  <c r="G118"/>
  <c r="G117"/>
  <c r="G116"/>
  <c r="G115"/>
  <c r="G114"/>
  <c r="G113"/>
  <c r="G112"/>
  <c r="G111"/>
  <c r="G110"/>
  <c r="G109"/>
  <c r="G108"/>
  <c r="G107"/>
  <c r="G106"/>
  <c r="G105"/>
  <c r="G104"/>
  <c r="G103"/>
  <c r="G102"/>
  <c r="G101"/>
  <c r="G100"/>
  <c r="G99"/>
  <c r="G98"/>
  <c r="G97"/>
  <c r="G96"/>
  <c r="G95"/>
  <c r="G94"/>
  <c r="G93"/>
  <c r="G92"/>
  <c r="G91"/>
  <c r="G90"/>
  <c r="G89"/>
  <c r="G88"/>
  <c r="G87"/>
  <c r="G86"/>
  <c r="G85"/>
  <c r="G84"/>
  <c r="G83"/>
  <c r="G82"/>
  <c r="G81"/>
  <c r="G80"/>
  <c r="G79"/>
  <c r="G78"/>
  <c r="G77"/>
  <c r="G76"/>
  <c r="G75"/>
  <c r="G74"/>
  <c r="G73"/>
  <c r="G72"/>
  <c r="G71"/>
  <c r="G70"/>
  <c r="G69"/>
  <c r="G68"/>
  <c r="G67"/>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4"/>
  <c r="G23"/>
  <c r="G22"/>
  <c r="G21"/>
  <c r="G20"/>
  <c r="G19"/>
  <c r="G18"/>
  <c r="G17"/>
  <c r="G16"/>
  <c r="G15"/>
  <c r="G14"/>
  <c r="G13"/>
  <c r="G24" i="9" s="1"/>
  <c r="G12" i="17"/>
  <c r="G11"/>
  <c r="F24" i="9" s="1"/>
  <c r="G10" i="17"/>
  <c r="G9"/>
  <c r="G8"/>
  <c r="L5" s="1"/>
  <c r="G7"/>
  <c r="G6"/>
  <c r="G5"/>
  <c r="N102" i="4"/>
  <c r="N100"/>
  <c r="N98"/>
  <c r="N96"/>
  <c r="N94"/>
  <c r="N92"/>
  <c r="N90"/>
  <c r="N88"/>
  <c r="N86"/>
  <c r="N84"/>
  <c r="N82"/>
  <c r="N80"/>
  <c r="N78"/>
  <c r="N76"/>
  <c r="N74"/>
  <c r="N72"/>
  <c r="N70"/>
  <c r="N68"/>
  <c r="N66"/>
  <c r="N64"/>
  <c r="N62"/>
  <c r="N60"/>
  <c r="N58"/>
  <c r="N56"/>
  <c r="N54"/>
  <c r="N52"/>
  <c r="N50"/>
  <c r="N48"/>
  <c r="N46"/>
  <c r="N44"/>
  <c r="N42"/>
  <c r="N40"/>
  <c r="N38"/>
  <c r="N36"/>
  <c r="N34"/>
  <c r="N32"/>
  <c r="N30"/>
  <c r="N28"/>
  <c r="N26"/>
  <c r="N24"/>
  <c r="N22"/>
  <c r="N20"/>
  <c r="N19"/>
  <c r="P11" i="12"/>
  <c r="P10"/>
  <c r="P9"/>
  <c r="P8"/>
  <c r="P7"/>
  <c r="P5"/>
  <c r="N18" i="4"/>
  <c r="V16"/>
  <c r="H16" i="11" s="1"/>
  <c r="N16" i="4"/>
  <c r="N14"/>
  <c r="V12"/>
  <c r="H12" i="11" s="1"/>
  <c r="N12" i="4"/>
  <c r="P10"/>
  <c r="N8"/>
  <c r="N6"/>
  <c r="E24" i="9" l="1"/>
  <c r="K5" i="17"/>
  <c r="D24" i="9" s="1"/>
  <c r="J5" i="17"/>
  <c r="C24" i="9" s="1"/>
  <c r="M9" i="17"/>
  <c r="L24" i="9" s="1"/>
  <c r="P20" i="4"/>
  <c r="R20"/>
  <c r="P24"/>
  <c r="R24"/>
  <c r="P32"/>
  <c r="R32"/>
  <c r="P44"/>
  <c r="R44"/>
  <c r="P52"/>
  <c r="R52"/>
  <c r="P60"/>
  <c r="R60"/>
  <c r="P68"/>
  <c r="R68"/>
  <c r="P76"/>
  <c r="R76"/>
  <c r="P84"/>
  <c r="R84"/>
  <c r="P92"/>
  <c r="R92"/>
  <c r="P96"/>
  <c r="R96"/>
  <c r="P18"/>
  <c r="R18"/>
  <c r="P19"/>
  <c r="R19"/>
  <c r="P22"/>
  <c r="R22"/>
  <c r="P26"/>
  <c r="R26"/>
  <c r="P30"/>
  <c r="R30"/>
  <c r="P34"/>
  <c r="R34"/>
  <c r="P38"/>
  <c r="R38"/>
  <c r="P42"/>
  <c r="R42"/>
  <c r="P46"/>
  <c r="R46"/>
  <c r="P50"/>
  <c r="R50"/>
  <c r="P54"/>
  <c r="R54"/>
  <c r="P58"/>
  <c r="R58"/>
  <c r="P62"/>
  <c r="R62"/>
  <c r="P66"/>
  <c r="R66"/>
  <c r="P70"/>
  <c r="R70"/>
  <c r="P74"/>
  <c r="R74"/>
  <c r="P78"/>
  <c r="R78"/>
  <c r="P82"/>
  <c r="R82"/>
  <c r="P86"/>
  <c r="R86"/>
  <c r="P90"/>
  <c r="R90"/>
  <c r="P94"/>
  <c r="R94"/>
  <c r="P98"/>
  <c r="R98"/>
  <c r="P102"/>
  <c r="R102"/>
  <c r="P28"/>
  <c r="R28"/>
  <c r="P36"/>
  <c r="R36"/>
  <c r="P40"/>
  <c r="R40"/>
  <c r="P48"/>
  <c r="R48"/>
  <c r="P56"/>
  <c r="R56"/>
  <c r="P64"/>
  <c r="R64"/>
  <c r="P72"/>
  <c r="R72"/>
  <c r="P80"/>
  <c r="R80"/>
  <c r="P88"/>
  <c r="R88"/>
  <c r="P100"/>
  <c r="R100"/>
  <c r="P8"/>
  <c r="R8"/>
  <c r="P12"/>
  <c r="R12"/>
  <c r="P14"/>
  <c r="R14"/>
  <c r="P16"/>
  <c r="R16"/>
  <c r="G32" i="9"/>
  <c r="G35" s="1"/>
  <c r="P6" i="4"/>
  <c r="R6"/>
  <c r="V18"/>
  <c r="H18" i="11" s="1"/>
  <c r="V10" i="4"/>
  <c r="H10" i="11" s="1"/>
  <c r="V22" i="4"/>
  <c r="V30"/>
  <c r="V38"/>
  <c r="V46"/>
  <c r="V54"/>
  <c r="V61"/>
  <c r="V72"/>
  <c r="V100"/>
  <c r="V14"/>
  <c r="H14" i="11" s="1"/>
  <c r="V6" i="4"/>
  <c r="V26"/>
  <c r="V34"/>
  <c r="V42"/>
  <c r="V50"/>
  <c r="V58"/>
  <c r="V64"/>
  <c r="V68"/>
  <c r="V76"/>
  <c r="V80"/>
  <c r="V84"/>
  <c r="V88"/>
  <c r="V92"/>
  <c r="V96"/>
  <c r="V9"/>
  <c r="H9" i="11" s="1"/>
  <c r="J32" i="27" s="1"/>
  <c r="V13" i="4"/>
  <c r="H13" i="11" s="1"/>
  <c r="J37" i="27" s="1"/>
  <c r="V17" i="4"/>
  <c r="H17" i="11" s="1"/>
  <c r="J39" i="27" s="1"/>
  <c r="V8" i="4"/>
  <c r="H8" i="11" s="1"/>
  <c r="V20" i="4"/>
  <c r="H20" i="11" s="1"/>
  <c r="V24" i="4"/>
  <c r="V28"/>
  <c r="V32"/>
  <c r="V36"/>
  <c r="V40"/>
  <c r="V44"/>
  <c r="V48"/>
  <c r="V52"/>
  <c r="V56"/>
  <c r="V60"/>
  <c r="V62"/>
  <c r="V66"/>
  <c r="V70"/>
  <c r="V74"/>
  <c r="V78"/>
  <c r="V82"/>
  <c r="V86"/>
  <c r="V90"/>
  <c r="V94"/>
  <c r="V98"/>
  <c r="V102"/>
  <c r="V11"/>
  <c r="H11" i="11" s="1"/>
  <c r="V15" i="4"/>
  <c r="H15" i="11" s="1"/>
  <c r="V19" i="4"/>
  <c r="H19" i="11" s="1"/>
  <c r="V7" i="4"/>
  <c r="N5"/>
  <c r="N7"/>
  <c r="N15"/>
  <c r="K1047906"/>
  <c r="N21"/>
  <c r="N23"/>
  <c r="N25"/>
  <c r="N29"/>
  <c r="N31"/>
  <c r="N33"/>
  <c r="N35"/>
  <c r="N37"/>
  <c r="N39"/>
  <c r="N41"/>
  <c r="N43"/>
  <c r="N45"/>
  <c r="N47"/>
  <c r="N49"/>
  <c r="N51"/>
  <c r="N53"/>
  <c r="N55"/>
  <c r="N57"/>
  <c r="N59"/>
  <c r="N63"/>
  <c r="N65"/>
  <c r="N67"/>
  <c r="N69"/>
  <c r="N71"/>
  <c r="N73"/>
  <c r="N75"/>
  <c r="N77"/>
  <c r="N79"/>
  <c r="N81"/>
  <c r="N83"/>
  <c r="N85"/>
  <c r="N87"/>
  <c r="N89"/>
  <c r="N91"/>
  <c r="N93"/>
  <c r="N95"/>
  <c r="N97"/>
  <c r="N99"/>
  <c r="N101"/>
  <c r="N103"/>
  <c r="N27"/>
  <c r="N9"/>
  <c r="P11"/>
  <c r="N13"/>
  <c r="N17"/>
  <c r="N61"/>
  <c r="N28" i="9"/>
  <c r="J34" i="27" l="1"/>
  <c r="J38"/>
  <c r="J29"/>
  <c r="J33"/>
  <c r="J31"/>
  <c r="J35"/>
  <c r="J10"/>
  <c r="J30"/>
  <c r="J19"/>
  <c r="J15"/>
  <c r="J26"/>
  <c r="J27"/>
  <c r="J22"/>
  <c r="J25"/>
  <c r="J16"/>
  <c r="J20"/>
  <c r="J17"/>
  <c r="J21"/>
  <c r="J14"/>
  <c r="J18"/>
  <c r="J9"/>
  <c r="J8"/>
  <c r="H7" i="11"/>
  <c r="H6"/>
  <c r="J11" i="27" s="1"/>
  <c r="P61" i="4"/>
  <c r="R61"/>
  <c r="P103"/>
  <c r="R103"/>
  <c r="P99"/>
  <c r="R99"/>
  <c r="P95"/>
  <c r="R95"/>
  <c r="P91"/>
  <c r="R91"/>
  <c r="P87"/>
  <c r="R87"/>
  <c r="P83"/>
  <c r="R83"/>
  <c r="P79"/>
  <c r="R79"/>
  <c r="P75"/>
  <c r="R75"/>
  <c r="P71"/>
  <c r="R71"/>
  <c r="P67"/>
  <c r="R67"/>
  <c r="P63"/>
  <c r="R63"/>
  <c r="P57"/>
  <c r="R57"/>
  <c r="P53"/>
  <c r="R53"/>
  <c r="P49"/>
  <c r="R49"/>
  <c r="P45"/>
  <c r="R45"/>
  <c r="P41"/>
  <c r="R41"/>
  <c r="P37"/>
  <c r="R37"/>
  <c r="P33"/>
  <c r="R33"/>
  <c r="P29"/>
  <c r="R29"/>
  <c r="P23"/>
  <c r="R23"/>
  <c r="P27"/>
  <c r="R27"/>
  <c r="P101"/>
  <c r="R101"/>
  <c r="P97"/>
  <c r="R97"/>
  <c r="P93"/>
  <c r="R93"/>
  <c r="P89"/>
  <c r="R89"/>
  <c r="P85"/>
  <c r="R85"/>
  <c r="P81"/>
  <c r="R81"/>
  <c r="P77"/>
  <c r="R77"/>
  <c r="P73"/>
  <c r="R73"/>
  <c r="P69"/>
  <c r="R69"/>
  <c r="P65"/>
  <c r="R65"/>
  <c r="P59"/>
  <c r="R59"/>
  <c r="P55"/>
  <c r="R55"/>
  <c r="P51"/>
  <c r="R51"/>
  <c r="P47"/>
  <c r="R47"/>
  <c r="P43"/>
  <c r="R43"/>
  <c r="P39"/>
  <c r="R39"/>
  <c r="P35"/>
  <c r="R35"/>
  <c r="P31"/>
  <c r="R31"/>
  <c r="P25"/>
  <c r="R25"/>
  <c r="P21"/>
  <c r="R21"/>
  <c r="P7"/>
  <c r="R7"/>
  <c r="P13"/>
  <c r="R13"/>
  <c r="P9"/>
  <c r="R9"/>
  <c r="P17"/>
  <c r="R17"/>
  <c r="P15"/>
  <c r="R15"/>
  <c r="P5"/>
  <c r="R5"/>
  <c r="G33" i="9"/>
  <c r="N31"/>
  <c r="B4" s="1"/>
  <c r="V27" i="4"/>
  <c r="V103"/>
  <c r="V101"/>
  <c r="V99"/>
  <c r="V97"/>
  <c r="V95"/>
  <c r="V93"/>
  <c r="V91"/>
  <c r="V89"/>
  <c r="V87"/>
  <c r="V85"/>
  <c r="V83"/>
  <c r="V81"/>
  <c r="V79"/>
  <c r="V77"/>
  <c r="V75"/>
  <c r="V73"/>
  <c r="V71"/>
  <c r="V69"/>
  <c r="V67"/>
  <c r="V65"/>
  <c r="V63"/>
  <c r="V59"/>
  <c r="V57"/>
  <c r="V55"/>
  <c r="V53"/>
  <c r="V51"/>
  <c r="V49"/>
  <c r="V47"/>
  <c r="V45"/>
  <c r="V43"/>
  <c r="V41"/>
  <c r="V39"/>
  <c r="V37"/>
  <c r="V35"/>
  <c r="V33"/>
  <c r="V31"/>
  <c r="V29"/>
  <c r="V25"/>
  <c r="V23"/>
  <c r="V21"/>
  <c r="H21" i="11" s="1"/>
  <c r="B24" i="9"/>
  <c r="J13" i="17"/>
  <c r="J23" i="27" l="1"/>
  <c r="J28"/>
  <c r="J13"/>
  <c r="J12"/>
  <c r="J24"/>
  <c r="J5"/>
  <c r="K8" i="12"/>
  <c r="Q8" s="1"/>
  <c r="R8" s="1"/>
  <c r="G36" i="9"/>
  <c r="G42"/>
  <c r="G43" s="1"/>
  <c r="N24"/>
  <c r="B32"/>
  <c r="V5" i="4"/>
  <c r="H5" i="11" s="1"/>
  <c r="J36" i="27" s="1"/>
  <c r="V4" i="4"/>
  <c r="H4" i="11" s="1"/>
  <c r="J7" i="27" s="1"/>
  <c r="J4" l="1"/>
  <c r="J6"/>
  <c r="J3"/>
  <c r="B35" i="9"/>
  <c r="K1879" i="27" l="1"/>
  <c r="K1875"/>
  <c r="K1871"/>
  <c r="K1867"/>
  <c r="K1863"/>
  <c r="K1859"/>
  <c r="K1855"/>
  <c r="K1851"/>
  <c r="K1847"/>
  <c r="K1843"/>
  <c r="K1839"/>
  <c r="K1835"/>
  <c r="K1831"/>
  <c r="K1827"/>
  <c r="K1823"/>
  <c r="K1819"/>
  <c r="K1815"/>
  <c r="K1811"/>
  <c r="K1807"/>
  <c r="K1803"/>
  <c r="K1799"/>
  <c r="K1795"/>
  <c r="K1791"/>
  <c r="K1787"/>
  <c r="K1783"/>
  <c r="K1779"/>
  <c r="K1775"/>
  <c r="K1771"/>
  <c r="K1767"/>
  <c r="K1763"/>
  <c r="K1759"/>
  <c r="K1755"/>
  <c r="K1751"/>
  <c r="K1747"/>
  <c r="K1743"/>
  <c r="K1739"/>
  <c r="K1735"/>
  <c r="K1731"/>
  <c r="K1727"/>
  <c r="K1723"/>
  <c r="K1719"/>
  <c r="K1715"/>
  <c r="K1711"/>
  <c r="K1707"/>
  <c r="K1703"/>
  <c r="K1699"/>
  <c r="K1695"/>
  <c r="K1691"/>
  <c r="K1687"/>
  <c r="K1683"/>
  <c r="K1679"/>
  <c r="K1675"/>
  <c r="K1671"/>
  <c r="K1667"/>
  <c r="K1663"/>
  <c r="K1659"/>
  <c r="K1655"/>
  <c r="K1651"/>
  <c r="K1647"/>
  <c r="K1643"/>
  <c r="K1639"/>
  <c r="K1635"/>
  <c r="K1631"/>
  <c r="K1627"/>
  <c r="K1623"/>
  <c r="K1619"/>
  <c r="K1615"/>
  <c r="K1611"/>
  <c r="K1607"/>
  <c r="K1603"/>
  <c r="K1599"/>
  <c r="K1595"/>
  <c r="K1591"/>
  <c r="K1587"/>
  <c r="K1583"/>
  <c r="K1579"/>
  <c r="K1575"/>
  <c r="K1571"/>
  <c r="K1567"/>
  <c r="K1563"/>
  <c r="K1559"/>
  <c r="K1555"/>
  <c r="K1551"/>
  <c r="K1547"/>
  <c r="K1543"/>
  <c r="K1539"/>
  <c r="K1535"/>
  <c r="K1531"/>
  <c r="K1527"/>
  <c r="K1523"/>
  <c r="K1519"/>
  <c r="K1515"/>
  <c r="K1511"/>
  <c r="K1507"/>
  <c r="K1503"/>
  <c r="K1499"/>
  <c r="K1495"/>
  <c r="K1491"/>
  <c r="K1487"/>
  <c r="K1483"/>
  <c r="K1479"/>
  <c r="K1475"/>
  <c r="K1471"/>
  <c r="K1467"/>
  <c r="K1463"/>
  <c r="K1459"/>
  <c r="K1455"/>
  <c r="K1451"/>
  <c r="K1447"/>
  <c r="K1443"/>
  <c r="K1439"/>
  <c r="K1435"/>
  <c r="K1431"/>
  <c r="K1427"/>
  <c r="K1423"/>
  <c r="K1419"/>
  <c r="K1415"/>
  <c r="K1411"/>
  <c r="K1407"/>
  <c r="K1403"/>
  <c r="K1399"/>
  <c r="K1395"/>
  <c r="K1391"/>
  <c r="K1387"/>
  <c r="K1383"/>
  <c r="K1379"/>
  <c r="K1375"/>
  <c r="K1371"/>
  <c r="K1367"/>
  <c r="K1363"/>
  <c r="K1359"/>
  <c r="K1355"/>
  <c r="K1351"/>
  <c r="K1347"/>
  <c r="K1343"/>
  <c r="K1339"/>
  <c r="K1335"/>
  <c r="K1331"/>
  <c r="K1327"/>
  <c r="K1323"/>
  <c r="K1319"/>
  <c r="K1315"/>
  <c r="K1311"/>
  <c r="K1307"/>
  <c r="K1303"/>
  <c r="K1299"/>
  <c r="K1295"/>
  <c r="K1291"/>
  <c r="K1287"/>
  <c r="K1283"/>
  <c r="K1279"/>
  <c r="K1275"/>
  <c r="K1271"/>
  <c r="K1267"/>
  <c r="K1263"/>
  <c r="K1259"/>
  <c r="K1255"/>
  <c r="K1251"/>
  <c r="K1247"/>
  <c r="K1243"/>
  <c r="K1239"/>
  <c r="K1235"/>
  <c r="K1231"/>
  <c r="K1227"/>
  <c r="K1223"/>
  <c r="K1219"/>
  <c r="K1215"/>
  <c r="K1211"/>
  <c r="K1207"/>
  <c r="K1203"/>
  <c r="K1199"/>
  <c r="K1195"/>
  <c r="K1191"/>
  <c r="K1187"/>
  <c r="K1183"/>
  <c r="K1179"/>
  <c r="K1175"/>
  <c r="K1171"/>
  <c r="K1167"/>
  <c r="K1163"/>
  <c r="K1159"/>
  <c r="K1155"/>
  <c r="K1151"/>
  <c r="K1147"/>
  <c r="K1143"/>
  <c r="K1139"/>
  <c r="K1135"/>
  <c r="K1131"/>
  <c r="K1127"/>
  <c r="K1123"/>
  <c r="K1119"/>
  <c r="K1115"/>
  <c r="K1111"/>
  <c r="K1107"/>
  <c r="K1103"/>
  <c r="K1099"/>
  <c r="K1095"/>
  <c r="K1091"/>
  <c r="K1087"/>
  <c r="K1083"/>
  <c r="K1079"/>
  <c r="K1075"/>
  <c r="K1071"/>
  <c r="K1067"/>
  <c r="K1063"/>
  <c r="K1059"/>
  <c r="K1055"/>
  <c r="K1051"/>
  <c r="K1047"/>
  <c r="K1043"/>
  <c r="K1039"/>
  <c r="K1035"/>
  <c r="K1031"/>
  <c r="K1027"/>
  <c r="K1023"/>
  <c r="K1019"/>
  <c r="K1015"/>
  <c r="K1011"/>
  <c r="K1007"/>
  <c r="K1003"/>
  <c r="K999"/>
  <c r="K995"/>
  <c r="K991"/>
  <c r="K987"/>
  <c r="K983"/>
  <c r="K979"/>
  <c r="K975"/>
  <c r="K971"/>
  <c r="K967"/>
  <c r="K963"/>
  <c r="K959"/>
  <c r="K955"/>
  <c r="K951"/>
  <c r="K947"/>
  <c r="K943"/>
  <c r="K939"/>
  <c r="K935"/>
  <c r="K931"/>
  <c r="K927"/>
  <c r="K923"/>
  <c r="K919"/>
  <c r="K915"/>
  <c r="K911"/>
  <c r="K907"/>
  <c r="K903"/>
  <c r="K899"/>
  <c r="K895"/>
  <c r="K891"/>
  <c r="K887"/>
  <c r="K883"/>
  <c r="K879"/>
  <c r="K875"/>
  <c r="K871"/>
  <c r="K867"/>
  <c r="K863"/>
  <c r="K859"/>
  <c r="K1876"/>
  <c r="K1872"/>
  <c r="K1868"/>
  <c r="K1864"/>
  <c r="K1860"/>
  <c r="K1856"/>
  <c r="K1852"/>
  <c r="K1848"/>
  <c r="K1844"/>
  <c r="K1840"/>
  <c r="K1836"/>
  <c r="K1832"/>
  <c r="K1828"/>
  <c r="K1824"/>
  <c r="K1820"/>
  <c r="K1816"/>
  <c r="K1812"/>
  <c r="K1808"/>
  <c r="K1804"/>
  <c r="K1800"/>
  <c r="K1796"/>
  <c r="K1792"/>
  <c r="K1788"/>
  <c r="K1784"/>
  <c r="K1780"/>
  <c r="K1776"/>
  <c r="K1772"/>
  <c r="K1768"/>
  <c r="K1764"/>
  <c r="K1760"/>
  <c r="K1756"/>
  <c r="K1752"/>
  <c r="K1748"/>
  <c r="K1744"/>
  <c r="K1740"/>
  <c r="K1736"/>
  <c r="K1732"/>
  <c r="K1728"/>
  <c r="K1724"/>
  <c r="K1720"/>
  <c r="K1716"/>
  <c r="K1712"/>
  <c r="K1708"/>
  <c r="K1704"/>
  <c r="K1700"/>
  <c r="K1696"/>
  <c r="K1692"/>
  <c r="K1688"/>
  <c r="K1684"/>
  <c r="K1680"/>
  <c r="K1676"/>
  <c r="K1672"/>
  <c r="K1668"/>
  <c r="K1664"/>
  <c r="K1660"/>
  <c r="K1656"/>
  <c r="K1652"/>
  <c r="K1648"/>
  <c r="K1644"/>
  <c r="K1640"/>
  <c r="K1636"/>
  <c r="K1632"/>
  <c r="K1628"/>
  <c r="K1624"/>
  <c r="K1620"/>
  <c r="K1616"/>
  <c r="K1612"/>
  <c r="K1608"/>
  <c r="K1604"/>
  <c r="K1600"/>
  <c r="K1596"/>
  <c r="K1592"/>
  <c r="K1588"/>
  <c r="K1584"/>
  <c r="K1580"/>
  <c r="K1576"/>
  <c r="K1572"/>
  <c r="K1568"/>
  <c r="K1564"/>
  <c r="K1560"/>
  <c r="K1556"/>
  <c r="K1552"/>
  <c r="K1548"/>
  <c r="K1544"/>
  <c r="K1540"/>
  <c r="K1536"/>
  <c r="K1532"/>
  <c r="K1528"/>
  <c r="K1524"/>
  <c r="K1520"/>
  <c r="K1516"/>
  <c r="K1512"/>
  <c r="K1508"/>
  <c r="K1504"/>
  <c r="K1500"/>
  <c r="K1496"/>
  <c r="K1492"/>
  <c r="K1488"/>
  <c r="K1484"/>
  <c r="K1480"/>
  <c r="K1476"/>
  <c r="K1472"/>
  <c r="K1468"/>
  <c r="K1464"/>
  <c r="K1460"/>
  <c r="K1456"/>
  <c r="K1452"/>
  <c r="K1448"/>
  <c r="K1444"/>
  <c r="K1440"/>
  <c r="K1436"/>
  <c r="K1432"/>
  <c r="K1428"/>
  <c r="K1424"/>
  <c r="K1420"/>
  <c r="K1416"/>
  <c r="K1412"/>
  <c r="K1408"/>
  <c r="K1404"/>
  <c r="K1400"/>
  <c r="K1396"/>
  <c r="K1392"/>
  <c r="K1388"/>
  <c r="K1384"/>
  <c r="K1380"/>
  <c r="K1376"/>
  <c r="K1372"/>
  <c r="K1368"/>
  <c r="K1364"/>
  <c r="K1360"/>
  <c r="K1356"/>
  <c r="K1352"/>
  <c r="K1348"/>
  <c r="K1344"/>
  <c r="K1340"/>
  <c r="K1336"/>
  <c r="K1332"/>
  <c r="K1328"/>
  <c r="K1324"/>
  <c r="K1320"/>
  <c r="K1316"/>
  <c r="K1312"/>
  <c r="K1308"/>
  <c r="K1304"/>
  <c r="K1300"/>
  <c r="K1296"/>
  <c r="K1292"/>
  <c r="K1288"/>
  <c r="K1284"/>
  <c r="K1280"/>
  <c r="K1276"/>
  <c r="K1272"/>
  <c r="K1268"/>
  <c r="K1264"/>
  <c r="K1260"/>
  <c r="K1256"/>
  <c r="K1252"/>
  <c r="K1248"/>
  <c r="K1244"/>
  <c r="K1240"/>
  <c r="K1236"/>
  <c r="K1232"/>
  <c r="K1228"/>
  <c r="K1224"/>
  <c r="K1220"/>
  <c r="K1216"/>
  <c r="K1212"/>
  <c r="K1208"/>
  <c r="K1204"/>
  <c r="K1200"/>
  <c r="K1196"/>
  <c r="K1192"/>
  <c r="K1188"/>
  <c r="K1184"/>
  <c r="K1180"/>
  <c r="K1176"/>
  <c r="K1172"/>
  <c r="K1168"/>
  <c r="K1164"/>
  <c r="K1160"/>
  <c r="K1156"/>
  <c r="K1152"/>
  <c r="K1148"/>
  <c r="K1144"/>
  <c r="K1140"/>
  <c r="K1136"/>
  <c r="K1132"/>
  <c r="K1128"/>
  <c r="K1124"/>
  <c r="K1120"/>
  <c r="K1116"/>
  <c r="K1112"/>
  <c r="K1108"/>
  <c r="K1104"/>
  <c r="K1100"/>
  <c r="K1096"/>
  <c r="K1092"/>
  <c r="K1088"/>
  <c r="K1084"/>
  <c r="K1080"/>
  <c r="K1076"/>
  <c r="K1072"/>
  <c r="K1068"/>
  <c r="K1064"/>
  <c r="K1060"/>
  <c r="K1056"/>
  <c r="K1052"/>
  <c r="K1048"/>
  <c r="K1044"/>
  <c r="K1040"/>
  <c r="K1036"/>
  <c r="K1032"/>
  <c r="K1028"/>
  <c r="K1024"/>
  <c r="K1020"/>
  <c r="K1016"/>
  <c r="K1012"/>
  <c r="K1008"/>
  <c r="K1004"/>
  <c r="K1000"/>
  <c r="K996"/>
  <c r="K992"/>
  <c r="K988"/>
  <c r="K984"/>
  <c r="K980"/>
  <c r="K976"/>
  <c r="K972"/>
  <c r="K968"/>
  <c r="K964"/>
  <c r="K960"/>
  <c r="K956"/>
  <c r="K952"/>
  <c r="K948"/>
  <c r="K944"/>
  <c r="K940"/>
  <c r="K936"/>
  <c r="K932"/>
  <c r="K928"/>
  <c r="K924"/>
  <c r="K920"/>
  <c r="K916"/>
  <c r="K912"/>
  <c r="K908"/>
  <c r="K904"/>
  <c r="K900"/>
  <c r="K896"/>
  <c r="K892"/>
  <c r="K888"/>
  <c r="K884"/>
  <c r="K880"/>
  <c r="K876"/>
  <c r="K872"/>
  <c r="K868"/>
  <c r="K864"/>
  <c r="K860"/>
  <c r="K856"/>
  <c r="K1878"/>
  <c r="K1870"/>
  <c r="K1862"/>
  <c r="K1854"/>
  <c r="K1846"/>
  <c r="K1838"/>
  <c r="K1830"/>
  <c r="K1822"/>
  <c r="K1814"/>
  <c r="K1806"/>
  <c r="K1798"/>
  <c r="K1790"/>
  <c r="K1782"/>
  <c r="K1774"/>
  <c r="K1766"/>
  <c r="K1758"/>
  <c r="K1750"/>
  <c r="K1742"/>
  <c r="K1734"/>
  <c r="K1726"/>
  <c r="K1718"/>
  <c r="K1710"/>
  <c r="K1702"/>
  <c r="K1694"/>
  <c r="K1686"/>
  <c r="K1678"/>
  <c r="K1670"/>
  <c r="K1662"/>
  <c r="K1654"/>
  <c r="K1646"/>
  <c r="K1638"/>
  <c r="K1630"/>
  <c r="K1622"/>
  <c r="K1614"/>
  <c r="K1606"/>
  <c r="K1598"/>
  <c r="K1590"/>
  <c r="K1582"/>
  <c r="K1574"/>
  <c r="K1566"/>
  <c r="K1558"/>
  <c r="K1550"/>
  <c r="K1542"/>
  <c r="K1534"/>
  <c r="K1526"/>
  <c r="K1518"/>
  <c r="K1510"/>
  <c r="K1502"/>
  <c r="K1494"/>
  <c r="K1486"/>
  <c r="K1478"/>
  <c r="K1470"/>
  <c r="K1462"/>
  <c r="K1454"/>
  <c r="K1446"/>
  <c r="K1438"/>
  <c r="K1430"/>
  <c r="K1422"/>
  <c r="K1414"/>
  <c r="K1406"/>
  <c r="K1398"/>
  <c r="K1390"/>
  <c r="K1382"/>
  <c r="K1374"/>
  <c r="K1366"/>
  <c r="K1358"/>
  <c r="K1350"/>
  <c r="K1342"/>
  <c r="K1334"/>
  <c r="K1326"/>
  <c r="K1318"/>
  <c r="K1310"/>
  <c r="K1302"/>
  <c r="K1294"/>
  <c r="K1286"/>
  <c r="K1278"/>
  <c r="K1270"/>
  <c r="K1262"/>
  <c r="K1254"/>
  <c r="K1246"/>
  <c r="K1238"/>
  <c r="K1230"/>
  <c r="K1222"/>
  <c r="K1214"/>
  <c r="K1206"/>
  <c r="K1198"/>
  <c r="K1190"/>
  <c r="K1182"/>
  <c r="K1174"/>
  <c r="K1166"/>
  <c r="K1158"/>
  <c r="K1150"/>
  <c r="K1142"/>
  <c r="K1134"/>
  <c r="K1126"/>
  <c r="K1118"/>
  <c r="K1110"/>
  <c r="K1102"/>
  <c r="K1094"/>
  <c r="K1086"/>
  <c r="K1078"/>
  <c r="K1070"/>
  <c r="K1062"/>
  <c r="K1054"/>
  <c r="K1046"/>
  <c r="K1038"/>
  <c r="K1030"/>
  <c r="K1022"/>
  <c r="K1014"/>
  <c r="K1006"/>
  <c r="K998"/>
  <c r="K990"/>
  <c r="K982"/>
  <c r="K974"/>
  <c r="K966"/>
  <c r="K958"/>
  <c r="K950"/>
  <c r="K942"/>
  <c r="K934"/>
  <c r="K926"/>
  <c r="K918"/>
  <c r="K910"/>
  <c r="K902"/>
  <c r="K894"/>
  <c r="K886"/>
  <c r="K878"/>
  <c r="K870"/>
  <c r="K862"/>
  <c r="K855"/>
  <c r="K851"/>
  <c r="K847"/>
  <c r="K843"/>
  <c r="K839"/>
  <c r="K835"/>
  <c r="K831"/>
  <c r="K827"/>
  <c r="K823"/>
  <c r="K819"/>
  <c r="K815"/>
  <c r="K811"/>
  <c r="K807"/>
  <c r="K803"/>
  <c r="K799"/>
  <c r="K795"/>
  <c r="K791"/>
  <c r="K787"/>
  <c r="K783"/>
  <c r="K779"/>
  <c r="K775"/>
  <c r="K771"/>
  <c r="K767"/>
  <c r="K763"/>
  <c r="K759"/>
  <c r="K755"/>
  <c r="K751"/>
  <c r="K747"/>
  <c r="K743"/>
  <c r="K739"/>
  <c r="K735"/>
  <c r="K731"/>
  <c r="K727"/>
  <c r="K723"/>
  <c r="K719"/>
  <c r="K715"/>
  <c r="K711"/>
  <c r="K707"/>
  <c r="K703"/>
  <c r="K699"/>
  <c r="K695"/>
  <c r="K691"/>
  <c r="K687"/>
  <c r="K683"/>
  <c r="K679"/>
  <c r="K675"/>
  <c r="K671"/>
  <c r="K667"/>
  <c r="K663"/>
  <c r="K659"/>
  <c r="K655"/>
  <c r="K651"/>
  <c r="K647"/>
  <c r="K643"/>
  <c r="K639"/>
  <c r="K635"/>
  <c r="K631"/>
  <c r="K627"/>
  <c r="K623"/>
  <c r="K619"/>
  <c r="K615"/>
  <c r="K611"/>
  <c r="K607"/>
  <c r="K603"/>
  <c r="K599"/>
  <c r="K595"/>
  <c r="K591"/>
  <c r="K587"/>
  <c r="K583"/>
  <c r="K579"/>
  <c r="K575"/>
  <c r="K571"/>
  <c r="K567"/>
  <c r="K563"/>
  <c r="K559"/>
  <c r="K555"/>
  <c r="K551"/>
  <c r="K547"/>
  <c r="K543"/>
  <c r="K539"/>
  <c r="K535"/>
  <c r="K531"/>
  <c r="K527"/>
  <c r="K523"/>
  <c r="K519"/>
  <c r="K515"/>
  <c r="K511"/>
  <c r="K507"/>
  <c r="K503"/>
  <c r="K499"/>
  <c r="K495"/>
  <c r="K491"/>
  <c r="K487"/>
  <c r="K483"/>
  <c r="K479"/>
  <c r="K475"/>
  <c r="K471"/>
  <c r="K467"/>
  <c r="K463"/>
  <c r="K459"/>
  <c r="K455"/>
  <c r="K451"/>
  <c r="K447"/>
  <c r="K443"/>
  <c r="K439"/>
  <c r="K435"/>
  <c r="K431"/>
  <c r="K427"/>
  <c r="K423"/>
  <c r="K419"/>
  <c r="K415"/>
  <c r="K411"/>
  <c r="K407"/>
  <c r="K403"/>
  <c r="K399"/>
  <c r="K395"/>
  <c r="K391"/>
  <c r="K387"/>
  <c r="K383"/>
  <c r="K379"/>
  <c r="K375"/>
  <c r="K371"/>
  <c r="K367"/>
  <c r="K363"/>
  <c r="K359"/>
  <c r="K355"/>
  <c r="K351"/>
  <c r="K347"/>
  <c r="K343"/>
  <c r="K339"/>
  <c r="K335"/>
  <c r="K331"/>
  <c r="K327"/>
  <c r="K323"/>
  <c r="K319"/>
  <c r="K315"/>
  <c r="K311"/>
  <c r="K307"/>
  <c r="K303"/>
  <c r="K299"/>
  <c r="K295"/>
  <c r="K291"/>
  <c r="K287"/>
  <c r="K283"/>
  <c r="K279"/>
  <c r="K275"/>
  <c r="K271"/>
  <c r="K267"/>
  <c r="K263"/>
  <c r="K259"/>
  <c r="K255"/>
  <c r="K251"/>
  <c r="K247"/>
  <c r="K243"/>
  <c r="K239"/>
  <c r="K235"/>
  <c r="K231"/>
  <c r="K227"/>
  <c r="K223"/>
  <c r="K219"/>
  <c r="K215"/>
  <c r="K211"/>
  <c r="K207"/>
  <c r="K203"/>
  <c r="K199"/>
  <c r="K195"/>
  <c r="K191"/>
  <c r="K187"/>
  <c r="K183"/>
  <c r="K179"/>
  <c r="K175"/>
  <c r="K171"/>
  <c r="K167"/>
  <c r="K163"/>
  <c r="K159"/>
  <c r="K155"/>
  <c r="K151"/>
  <c r="K147"/>
  <c r="K143"/>
  <c r="K139"/>
  <c r="K135"/>
  <c r="K131"/>
  <c r="K127"/>
  <c r="K123"/>
  <c r="K119"/>
  <c r="K115"/>
  <c r="K111"/>
  <c r="K107"/>
  <c r="K1874"/>
  <c r="K1850"/>
  <c r="K1834"/>
  <c r="K1818"/>
  <c r="K1802"/>
  <c r="K1786"/>
  <c r="K1770"/>
  <c r="K1754"/>
  <c r="K1738"/>
  <c r="K1722"/>
  <c r="K1706"/>
  <c r="K1682"/>
  <c r="K1674"/>
  <c r="K1658"/>
  <c r="K1642"/>
  <c r="K1626"/>
  <c r="K1602"/>
  <c r="K1586"/>
  <c r="K1578"/>
  <c r="K1562"/>
  <c r="K1546"/>
  <c r="K1530"/>
  <c r="K1514"/>
  <c r="K1490"/>
  <c r="K1474"/>
  <c r="K1466"/>
  <c r="K1450"/>
  <c r="K1434"/>
  <c r="K1418"/>
  <c r="K1394"/>
  <c r="K1378"/>
  <c r="K1370"/>
  <c r="K1354"/>
  <c r="K1338"/>
  <c r="K1314"/>
  <c r="K1298"/>
  <c r="K1282"/>
  <c r="K1266"/>
  <c r="K1250"/>
  <c r="K1242"/>
  <c r="K1226"/>
  <c r="K1210"/>
  <c r="K1194"/>
  <c r="K1178"/>
  <c r="K1162"/>
  <c r="K1146"/>
  <c r="K1130"/>
  <c r="K1114"/>
  <c r="K1098"/>
  <c r="K1082"/>
  <c r="K1066"/>
  <c r="K1050"/>
  <c r="K1034"/>
  <c r="K1018"/>
  <c r="K1002"/>
  <c r="K986"/>
  <c r="K970"/>
  <c r="K954"/>
  <c r="K938"/>
  <c r="K922"/>
  <c r="K906"/>
  <c r="K890"/>
  <c r="K874"/>
  <c r="K858"/>
  <c r="K849"/>
  <c r="K841"/>
  <c r="K833"/>
  <c r="K825"/>
  <c r="K817"/>
  <c r="K809"/>
  <c r="K801"/>
  <c r="K793"/>
  <c r="K785"/>
  <c r="K777"/>
  <c r="K769"/>
  <c r="K761"/>
  <c r="K753"/>
  <c r="K745"/>
  <c r="K737"/>
  <c r="K729"/>
  <c r="K721"/>
  <c r="K713"/>
  <c r="K705"/>
  <c r="K697"/>
  <c r="K689"/>
  <c r="K681"/>
  <c r="K673"/>
  <c r="K665"/>
  <c r="K657"/>
  <c r="K649"/>
  <c r="K641"/>
  <c r="K633"/>
  <c r="K625"/>
  <c r="K617"/>
  <c r="K613"/>
  <c r="K605"/>
  <c r="K597"/>
  <c r="K589"/>
  <c r="K581"/>
  <c r="K573"/>
  <c r="K565"/>
  <c r="K557"/>
  <c r="K549"/>
  <c r="K541"/>
  <c r="K533"/>
  <c r="K525"/>
  <c r="K517"/>
  <c r="K509"/>
  <c r="K501"/>
  <c r="K493"/>
  <c r="K485"/>
  <c r="K477"/>
  <c r="K469"/>
  <c r="K461"/>
  <c r="K453"/>
  <c r="K445"/>
  <c r="K437"/>
  <c r="K429"/>
  <c r="K421"/>
  <c r="K413"/>
  <c r="K405"/>
  <c r="K397"/>
  <c r="K389"/>
  <c r="K381"/>
  <c r="K373"/>
  <c r="K365"/>
  <c r="K357"/>
  <c r="K349"/>
  <c r="K341"/>
  <c r="K333"/>
  <c r="K325"/>
  <c r="K317"/>
  <c r="K309"/>
  <c r="K301"/>
  <c r="K293"/>
  <c r="K285"/>
  <c r="K277"/>
  <c r="K269"/>
  <c r="K261"/>
  <c r="K253"/>
  <c r="K245"/>
  <c r="K237"/>
  <c r="K229"/>
  <c r="K221"/>
  <c r="K213"/>
  <c r="K205"/>
  <c r="K197"/>
  <c r="K189"/>
  <c r="K181"/>
  <c r="K173"/>
  <c r="K165"/>
  <c r="K157"/>
  <c r="K149"/>
  <c r="K141"/>
  <c r="K133"/>
  <c r="K125"/>
  <c r="K117"/>
  <c r="K109"/>
  <c r="K1877"/>
  <c r="K1869"/>
  <c r="K1861"/>
  <c r="K1853"/>
  <c r="K1845"/>
  <c r="K1837"/>
  <c r="K1821"/>
  <c r="K1813"/>
  <c r="K1805"/>
  <c r="K1797"/>
  <c r="K1789"/>
  <c r="K1781"/>
  <c r="K1773"/>
  <c r="K1765"/>
  <c r="K1757"/>
  <c r="K1749"/>
  <c r="K1741"/>
  <c r="K1733"/>
  <c r="K1725"/>
  <c r="K1717"/>
  <c r="K1709"/>
  <c r="K1701"/>
  <c r="K1693"/>
  <c r="K1685"/>
  <c r="K1677"/>
  <c r="K1669"/>
  <c r="K1653"/>
  <c r="K1645"/>
  <c r="K1637"/>
  <c r="K1621"/>
  <c r="K1605"/>
  <c r="K1589"/>
  <c r="K1573"/>
  <c r="K1557"/>
  <c r="K1541"/>
  <c r="K1525"/>
  <c r="K1509"/>
  <c r="K1493"/>
  <c r="K1873"/>
  <c r="K1865"/>
  <c r="K1857"/>
  <c r="K1849"/>
  <c r="K1841"/>
  <c r="K1833"/>
  <c r="K1825"/>
  <c r="K1817"/>
  <c r="K1809"/>
  <c r="K1801"/>
  <c r="K1793"/>
  <c r="K1785"/>
  <c r="K1777"/>
  <c r="K1769"/>
  <c r="K1761"/>
  <c r="K1753"/>
  <c r="K1745"/>
  <c r="K1737"/>
  <c r="K1729"/>
  <c r="K1721"/>
  <c r="K1713"/>
  <c r="K1705"/>
  <c r="K1697"/>
  <c r="K1689"/>
  <c r="K1681"/>
  <c r="K1673"/>
  <c r="K1665"/>
  <c r="K1657"/>
  <c r="K1649"/>
  <c r="K1641"/>
  <c r="K1633"/>
  <c r="K1625"/>
  <c r="K1617"/>
  <c r="K1609"/>
  <c r="K1601"/>
  <c r="K1593"/>
  <c r="K1585"/>
  <c r="K1577"/>
  <c r="K1569"/>
  <c r="K1561"/>
  <c r="K1553"/>
  <c r="K1545"/>
  <c r="K1537"/>
  <c r="K1529"/>
  <c r="K1521"/>
  <c r="K1513"/>
  <c r="K1505"/>
  <c r="K1497"/>
  <c r="K1489"/>
  <c r="K1481"/>
  <c r="K1473"/>
  <c r="K1465"/>
  <c r="K1457"/>
  <c r="K1449"/>
  <c r="K1441"/>
  <c r="K1433"/>
  <c r="K1425"/>
  <c r="K1417"/>
  <c r="K1409"/>
  <c r="K1401"/>
  <c r="K1393"/>
  <c r="K1385"/>
  <c r="K1377"/>
  <c r="K1369"/>
  <c r="K1361"/>
  <c r="K1353"/>
  <c r="K1345"/>
  <c r="K1337"/>
  <c r="K1329"/>
  <c r="K1321"/>
  <c r="K1313"/>
  <c r="K1305"/>
  <c r="K1297"/>
  <c r="K1289"/>
  <c r="K1281"/>
  <c r="K1273"/>
  <c r="K1265"/>
  <c r="K1257"/>
  <c r="K1249"/>
  <c r="K1241"/>
  <c r="K1233"/>
  <c r="K1225"/>
  <c r="K1217"/>
  <c r="K1209"/>
  <c r="K1201"/>
  <c r="K1193"/>
  <c r="K1185"/>
  <c r="K1177"/>
  <c r="K1169"/>
  <c r="K1161"/>
  <c r="K1153"/>
  <c r="K1145"/>
  <c r="K1137"/>
  <c r="K1129"/>
  <c r="K1121"/>
  <c r="K1113"/>
  <c r="K1105"/>
  <c r="K1097"/>
  <c r="K1089"/>
  <c r="K1081"/>
  <c r="K1073"/>
  <c r="K1065"/>
  <c r="K1057"/>
  <c r="K1049"/>
  <c r="K1041"/>
  <c r="K1033"/>
  <c r="K1025"/>
  <c r="K1017"/>
  <c r="K1009"/>
  <c r="K1001"/>
  <c r="K993"/>
  <c r="K985"/>
  <c r="K977"/>
  <c r="K969"/>
  <c r="K961"/>
  <c r="K953"/>
  <c r="K945"/>
  <c r="K937"/>
  <c r="K929"/>
  <c r="K921"/>
  <c r="K913"/>
  <c r="K905"/>
  <c r="K897"/>
  <c r="K889"/>
  <c r="K881"/>
  <c r="K873"/>
  <c r="K865"/>
  <c r="K857"/>
  <c r="K852"/>
  <c r="K848"/>
  <c r="K844"/>
  <c r="K840"/>
  <c r="K836"/>
  <c r="K832"/>
  <c r="K828"/>
  <c r="K824"/>
  <c r="K820"/>
  <c r="K816"/>
  <c r="K812"/>
  <c r="K808"/>
  <c r="K804"/>
  <c r="K800"/>
  <c r="K796"/>
  <c r="K792"/>
  <c r="K788"/>
  <c r="K784"/>
  <c r="K780"/>
  <c r="K776"/>
  <c r="K772"/>
  <c r="K768"/>
  <c r="K764"/>
  <c r="K760"/>
  <c r="K756"/>
  <c r="K752"/>
  <c r="K748"/>
  <c r="K744"/>
  <c r="K740"/>
  <c r="K736"/>
  <c r="K732"/>
  <c r="K728"/>
  <c r="K724"/>
  <c r="K720"/>
  <c r="K716"/>
  <c r="K712"/>
  <c r="K708"/>
  <c r="K704"/>
  <c r="K700"/>
  <c r="K696"/>
  <c r="K692"/>
  <c r="K688"/>
  <c r="K684"/>
  <c r="K680"/>
  <c r="K676"/>
  <c r="K672"/>
  <c r="K668"/>
  <c r="K664"/>
  <c r="K660"/>
  <c r="K656"/>
  <c r="K652"/>
  <c r="K648"/>
  <c r="K644"/>
  <c r="K640"/>
  <c r="K636"/>
  <c r="K632"/>
  <c r="K628"/>
  <c r="K624"/>
  <c r="K620"/>
  <c r="K616"/>
  <c r="K612"/>
  <c r="K608"/>
  <c r="K604"/>
  <c r="K600"/>
  <c r="K596"/>
  <c r="K592"/>
  <c r="K588"/>
  <c r="K584"/>
  <c r="K580"/>
  <c r="K576"/>
  <c r="K572"/>
  <c r="K568"/>
  <c r="K564"/>
  <c r="K560"/>
  <c r="K556"/>
  <c r="K552"/>
  <c r="K548"/>
  <c r="K544"/>
  <c r="K540"/>
  <c r="K536"/>
  <c r="K532"/>
  <c r="K528"/>
  <c r="K524"/>
  <c r="K520"/>
  <c r="K516"/>
  <c r="K512"/>
  <c r="K508"/>
  <c r="K504"/>
  <c r="K500"/>
  <c r="K496"/>
  <c r="K492"/>
  <c r="K488"/>
  <c r="K484"/>
  <c r="K480"/>
  <c r="K476"/>
  <c r="K472"/>
  <c r="K468"/>
  <c r="K464"/>
  <c r="K460"/>
  <c r="K456"/>
  <c r="K452"/>
  <c r="K448"/>
  <c r="K444"/>
  <c r="K440"/>
  <c r="K436"/>
  <c r="K432"/>
  <c r="K428"/>
  <c r="K424"/>
  <c r="K420"/>
  <c r="K416"/>
  <c r="K412"/>
  <c r="K408"/>
  <c r="K404"/>
  <c r="K400"/>
  <c r="K396"/>
  <c r="K392"/>
  <c r="K388"/>
  <c r="K384"/>
  <c r="K380"/>
  <c r="K376"/>
  <c r="K372"/>
  <c r="K368"/>
  <c r="K364"/>
  <c r="K360"/>
  <c r="K356"/>
  <c r="K352"/>
  <c r="K348"/>
  <c r="K344"/>
  <c r="K340"/>
  <c r="K336"/>
  <c r="K332"/>
  <c r="K328"/>
  <c r="K324"/>
  <c r="K320"/>
  <c r="K316"/>
  <c r="K312"/>
  <c r="K308"/>
  <c r="K304"/>
  <c r="K300"/>
  <c r="K296"/>
  <c r="K292"/>
  <c r="K288"/>
  <c r="K284"/>
  <c r="K280"/>
  <c r="K276"/>
  <c r="K272"/>
  <c r="K268"/>
  <c r="K264"/>
  <c r="K260"/>
  <c r="K256"/>
  <c r="K252"/>
  <c r="K248"/>
  <c r="K244"/>
  <c r="K240"/>
  <c r="K236"/>
  <c r="K232"/>
  <c r="K228"/>
  <c r="K224"/>
  <c r="K220"/>
  <c r="K216"/>
  <c r="K212"/>
  <c r="K208"/>
  <c r="K204"/>
  <c r="K200"/>
  <c r="K196"/>
  <c r="K192"/>
  <c r="K188"/>
  <c r="K184"/>
  <c r="K180"/>
  <c r="K176"/>
  <c r="K172"/>
  <c r="K168"/>
  <c r="K164"/>
  <c r="K160"/>
  <c r="K156"/>
  <c r="K152"/>
  <c r="K148"/>
  <c r="K144"/>
  <c r="K140"/>
  <c r="K136"/>
  <c r="K132"/>
  <c r="K128"/>
  <c r="K124"/>
  <c r="K120"/>
  <c r="K116"/>
  <c r="K112"/>
  <c r="K108"/>
  <c r="K104"/>
  <c r="K1866"/>
  <c r="K1858"/>
  <c r="K1842"/>
  <c r="K1826"/>
  <c r="K1810"/>
  <c r="K1794"/>
  <c r="K1778"/>
  <c r="K1762"/>
  <c r="K1746"/>
  <c r="K1730"/>
  <c r="K1714"/>
  <c r="K1698"/>
  <c r="K1690"/>
  <c r="K1666"/>
  <c r="K1650"/>
  <c r="K1634"/>
  <c r="K1618"/>
  <c r="K1610"/>
  <c r="K1594"/>
  <c r="K1570"/>
  <c r="K1554"/>
  <c r="K1538"/>
  <c r="K1522"/>
  <c r="K1506"/>
  <c r="K1498"/>
  <c r="K1482"/>
  <c r="K1458"/>
  <c r="K1442"/>
  <c r="K1426"/>
  <c r="K1410"/>
  <c r="K1402"/>
  <c r="K1386"/>
  <c r="K1362"/>
  <c r="K1346"/>
  <c r="K1330"/>
  <c r="K1322"/>
  <c r="K1306"/>
  <c r="K1290"/>
  <c r="K1274"/>
  <c r="K1258"/>
  <c r="K1234"/>
  <c r="K1218"/>
  <c r="K1202"/>
  <c r="K1186"/>
  <c r="K1170"/>
  <c r="K1154"/>
  <c r="K1138"/>
  <c r="K1122"/>
  <c r="K1106"/>
  <c r="K1090"/>
  <c r="K1074"/>
  <c r="K1058"/>
  <c r="K1042"/>
  <c r="K1026"/>
  <c r="K1010"/>
  <c r="K994"/>
  <c r="K978"/>
  <c r="K962"/>
  <c r="K946"/>
  <c r="K930"/>
  <c r="K914"/>
  <c r="K898"/>
  <c r="K882"/>
  <c r="K866"/>
  <c r="K853"/>
  <c r="K845"/>
  <c r="K837"/>
  <c r="K829"/>
  <c r="K821"/>
  <c r="K813"/>
  <c r="K805"/>
  <c r="K797"/>
  <c r="K789"/>
  <c r="K781"/>
  <c r="K773"/>
  <c r="K765"/>
  <c r="K757"/>
  <c r="K749"/>
  <c r="K741"/>
  <c r="K733"/>
  <c r="K725"/>
  <c r="K717"/>
  <c r="K709"/>
  <c r="K701"/>
  <c r="K693"/>
  <c r="K685"/>
  <c r="K677"/>
  <c r="K669"/>
  <c r="K661"/>
  <c r="K653"/>
  <c r="K645"/>
  <c r="K637"/>
  <c r="K629"/>
  <c r="K621"/>
  <c r="K609"/>
  <c r="K601"/>
  <c r="K593"/>
  <c r="K585"/>
  <c r="K577"/>
  <c r="K569"/>
  <c r="K561"/>
  <c r="K553"/>
  <c r="K545"/>
  <c r="K537"/>
  <c r="K529"/>
  <c r="K521"/>
  <c r="K513"/>
  <c r="K505"/>
  <c r="K497"/>
  <c r="K489"/>
  <c r="K481"/>
  <c r="K473"/>
  <c r="K465"/>
  <c r="K457"/>
  <c r="K449"/>
  <c r="K441"/>
  <c r="K433"/>
  <c r="K425"/>
  <c r="K417"/>
  <c r="K409"/>
  <c r="K401"/>
  <c r="K393"/>
  <c r="K385"/>
  <c r="K377"/>
  <c r="K369"/>
  <c r="K361"/>
  <c r="K353"/>
  <c r="K345"/>
  <c r="K337"/>
  <c r="K329"/>
  <c r="K321"/>
  <c r="K313"/>
  <c r="K305"/>
  <c r="K297"/>
  <c r="K289"/>
  <c r="K281"/>
  <c r="K273"/>
  <c r="K265"/>
  <c r="K257"/>
  <c r="K249"/>
  <c r="K241"/>
  <c r="K233"/>
  <c r="K225"/>
  <c r="K217"/>
  <c r="K209"/>
  <c r="K201"/>
  <c r="K193"/>
  <c r="K185"/>
  <c r="K177"/>
  <c r="K169"/>
  <c r="K161"/>
  <c r="K153"/>
  <c r="K145"/>
  <c r="K137"/>
  <c r="K129"/>
  <c r="K121"/>
  <c r="K113"/>
  <c r="K105"/>
  <c r="K1829"/>
  <c r="K1661"/>
  <c r="K1629"/>
  <c r="K1613"/>
  <c r="K1597"/>
  <c r="K1581"/>
  <c r="K1565"/>
  <c r="K1549"/>
  <c r="K1533"/>
  <c r="K1517"/>
  <c r="K1501"/>
  <c r="K1485"/>
  <c r="K1477"/>
  <c r="K1445"/>
  <c r="K1413"/>
  <c r="K1381"/>
  <c r="K1349"/>
  <c r="K1317"/>
  <c r="K1285"/>
  <c r="K1253"/>
  <c r="K1221"/>
  <c r="K1189"/>
  <c r="K1157"/>
  <c r="K1125"/>
  <c r="K1093"/>
  <c r="K1061"/>
  <c r="K1029"/>
  <c r="K997"/>
  <c r="K965"/>
  <c r="K933"/>
  <c r="K901"/>
  <c r="K869"/>
  <c r="K846"/>
  <c r="K830"/>
  <c r="K814"/>
  <c r="K798"/>
  <c r="K782"/>
  <c r="K766"/>
  <c r="K750"/>
  <c r="K734"/>
  <c r="K718"/>
  <c r="K702"/>
  <c r="K686"/>
  <c r="K670"/>
  <c r="K654"/>
  <c r="K638"/>
  <c r="K622"/>
  <c r="K606"/>
  <c r="K590"/>
  <c r="K574"/>
  <c r="K558"/>
  <c r="K542"/>
  <c r="K526"/>
  <c r="K510"/>
  <c r="K494"/>
  <c r="K478"/>
  <c r="K462"/>
  <c r="K446"/>
  <c r="K430"/>
  <c r="K414"/>
  <c r="K398"/>
  <c r="K382"/>
  <c r="K366"/>
  <c r="K350"/>
  <c r="K334"/>
  <c r="K318"/>
  <c r="K302"/>
  <c r="K286"/>
  <c r="K270"/>
  <c r="K254"/>
  <c r="K238"/>
  <c r="K222"/>
  <c r="K206"/>
  <c r="K190"/>
  <c r="K174"/>
  <c r="K158"/>
  <c r="K142"/>
  <c r="K126"/>
  <c r="K110"/>
  <c r="K1461"/>
  <c r="K1365"/>
  <c r="K1301"/>
  <c r="K1237"/>
  <c r="K1173"/>
  <c r="K1109"/>
  <c r="K1045"/>
  <c r="K981"/>
  <c r="K917"/>
  <c r="K854"/>
  <c r="K822"/>
  <c r="K790"/>
  <c r="K758"/>
  <c r="K726"/>
  <c r="K694"/>
  <c r="K662"/>
  <c r="K630"/>
  <c r="K598"/>
  <c r="K566"/>
  <c r="K534"/>
  <c r="K502"/>
  <c r="K470"/>
  <c r="K438"/>
  <c r="K406"/>
  <c r="K374"/>
  <c r="K342"/>
  <c r="K310"/>
  <c r="K278"/>
  <c r="K246"/>
  <c r="K214"/>
  <c r="K182"/>
  <c r="K150"/>
  <c r="K118"/>
  <c r="K1469"/>
  <c r="K1437"/>
  <c r="K1405"/>
  <c r="K1373"/>
  <c r="K1341"/>
  <c r="K1309"/>
  <c r="K1277"/>
  <c r="K1245"/>
  <c r="K1213"/>
  <c r="K1181"/>
  <c r="K1149"/>
  <c r="K1117"/>
  <c r="K1085"/>
  <c r="K1053"/>
  <c r="K1021"/>
  <c r="K989"/>
  <c r="K957"/>
  <c r="K925"/>
  <c r="K893"/>
  <c r="K861"/>
  <c r="K842"/>
  <c r="K826"/>
  <c r="K810"/>
  <c r="K794"/>
  <c r="K778"/>
  <c r="K762"/>
  <c r="K746"/>
  <c r="K730"/>
  <c r="K714"/>
  <c r="K698"/>
  <c r="K682"/>
  <c r="K666"/>
  <c r="K650"/>
  <c r="K634"/>
  <c r="K618"/>
  <c r="K602"/>
  <c r="K586"/>
  <c r="K570"/>
  <c r="K554"/>
  <c r="K538"/>
  <c r="K522"/>
  <c r="K506"/>
  <c r="K490"/>
  <c r="K474"/>
  <c r="K458"/>
  <c r="K442"/>
  <c r="K426"/>
  <c r="K410"/>
  <c r="K394"/>
  <c r="K378"/>
  <c r="K362"/>
  <c r="K346"/>
  <c r="K330"/>
  <c r="K314"/>
  <c r="K298"/>
  <c r="K282"/>
  <c r="K266"/>
  <c r="K250"/>
  <c r="K234"/>
  <c r="K218"/>
  <c r="K202"/>
  <c r="K186"/>
  <c r="K170"/>
  <c r="K154"/>
  <c r="K138"/>
  <c r="K122"/>
  <c r="K106"/>
  <c r="K1453"/>
  <c r="K1421"/>
  <c r="K1389"/>
  <c r="K1357"/>
  <c r="K1325"/>
  <c r="K1293"/>
  <c r="K1261"/>
  <c r="K1229"/>
  <c r="K1197"/>
  <c r="K1165"/>
  <c r="K1133"/>
  <c r="K1101"/>
  <c r="K1069"/>
  <c r="K1037"/>
  <c r="K1005"/>
  <c r="K973"/>
  <c r="K941"/>
  <c r="K909"/>
  <c r="K877"/>
  <c r="K850"/>
  <c r="K834"/>
  <c r="K818"/>
  <c r="K802"/>
  <c r="K786"/>
  <c r="K770"/>
  <c r="K754"/>
  <c r="K738"/>
  <c r="K722"/>
  <c r="K706"/>
  <c r="K690"/>
  <c r="K674"/>
  <c r="K658"/>
  <c r="K642"/>
  <c r="K626"/>
  <c r="K610"/>
  <c r="K594"/>
  <c r="K578"/>
  <c r="K562"/>
  <c r="K546"/>
  <c r="K530"/>
  <c r="K514"/>
  <c r="K498"/>
  <c r="K482"/>
  <c r="K466"/>
  <c r="K450"/>
  <c r="K434"/>
  <c r="K418"/>
  <c r="K402"/>
  <c r="K386"/>
  <c r="K370"/>
  <c r="K354"/>
  <c r="K338"/>
  <c r="K322"/>
  <c r="K306"/>
  <c r="K290"/>
  <c r="K274"/>
  <c r="K258"/>
  <c r="K242"/>
  <c r="K226"/>
  <c r="K210"/>
  <c r="K194"/>
  <c r="K178"/>
  <c r="K162"/>
  <c r="K146"/>
  <c r="K130"/>
  <c r="K114"/>
  <c r="K1429"/>
  <c r="K1397"/>
  <c r="K1333"/>
  <c r="K1269"/>
  <c r="K1205"/>
  <c r="K1141"/>
  <c r="K1077"/>
  <c r="K1013"/>
  <c r="K949"/>
  <c r="K885"/>
  <c r="K838"/>
  <c r="K806"/>
  <c r="K774"/>
  <c r="K742"/>
  <c r="K710"/>
  <c r="K678"/>
  <c r="K646"/>
  <c r="K614"/>
  <c r="K582"/>
  <c r="K550"/>
  <c r="K518"/>
  <c r="K486"/>
  <c r="K454"/>
  <c r="K422"/>
  <c r="K390"/>
  <c r="K358"/>
  <c r="K326"/>
  <c r="K294"/>
  <c r="K262"/>
  <c r="K230"/>
  <c r="K198"/>
  <c r="K166"/>
  <c r="K134"/>
  <c r="K76"/>
  <c r="K60"/>
  <c r="K74"/>
  <c r="K8"/>
  <c r="K72"/>
  <c r="K58"/>
  <c r="K27"/>
  <c r="K34"/>
  <c r="K23"/>
  <c r="K87"/>
  <c r="K21"/>
  <c r="K37"/>
  <c r="K53"/>
  <c r="K69"/>
  <c r="K85"/>
  <c r="K101"/>
  <c r="K32"/>
  <c r="K31"/>
  <c r="K68"/>
  <c r="K83"/>
  <c r="K70"/>
  <c r="K46"/>
  <c r="K82"/>
  <c r="K16"/>
  <c r="K96"/>
  <c r="K80"/>
  <c r="K92"/>
  <c r="K35"/>
  <c r="K56"/>
  <c r="K14"/>
  <c r="K59"/>
  <c r="K19"/>
  <c r="K7"/>
  <c r="K71"/>
  <c r="K17"/>
  <c r="K33"/>
  <c r="K49"/>
  <c r="K65"/>
  <c r="K81"/>
  <c r="K97"/>
  <c r="K62"/>
  <c r="K63"/>
  <c r="K52"/>
  <c r="K66"/>
  <c r="K54"/>
  <c r="K78"/>
  <c r="K42"/>
  <c r="K64"/>
  <c r="K15"/>
  <c r="K28"/>
  <c r="K20"/>
  <c r="K40"/>
  <c r="K99"/>
  <c r="K30"/>
  <c r="K84"/>
  <c r="K67"/>
  <c r="K55"/>
  <c r="K13"/>
  <c r="K29"/>
  <c r="K45"/>
  <c r="K61"/>
  <c r="K77"/>
  <c r="K93"/>
  <c r="K79"/>
  <c r="K103"/>
  <c r="K11"/>
  <c r="K50"/>
  <c r="K38"/>
  <c r="K44"/>
  <c r="K10"/>
  <c r="K98"/>
  <c r="K94"/>
  <c r="K26"/>
  <c r="K48"/>
  <c r="K102"/>
  <c r="K24"/>
  <c r="K88"/>
  <c r="K47"/>
  <c r="K91"/>
  <c r="K51"/>
  <c r="K39"/>
  <c r="K9"/>
  <c r="K25"/>
  <c r="K41"/>
  <c r="K57"/>
  <c r="K73"/>
  <c r="K89"/>
  <c r="K90"/>
  <c r="K12"/>
  <c r="K95"/>
  <c r="K18"/>
  <c r="K22"/>
  <c r="K86"/>
  <c r="K43"/>
  <c r="K100"/>
  <c r="K75"/>
  <c r="K36"/>
  <c r="K6"/>
  <c r="K3"/>
  <c r="K4"/>
  <c r="K5"/>
  <c r="S907" i="7" l="1"/>
  <c r="S319"/>
  <c r="S127"/>
  <c r="T127" s="1"/>
  <c r="S1563"/>
  <c r="S651"/>
  <c r="S447"/>
  <c r="S49"/>
  <c r="T49" s="1"/>
  <c r="S150"/>
  <c r="T150" s="1"/>
  <c r="S295"/>
  <c r="S551"/>
  <c r="S987"/>
  <c r="S1499"/>
  <c r="S66"/>
  <c r="T66" s="1"/>
  <c r="S175"/>
  <c r="T175" s="1"/>
  <c r="S351"/>
  <c r="S607"/>
  <c r="S1099"/>
  <c r="S1611"/>
  <c r="S81"/>
  <c r="T81" s="1"/>
  <c r="S198"/>
  <c r="T198" s="1"/>
  <c r="S391"/>
  <c r="S667"/>
  <c r="S1179"/>
  <c r="S1622"/>
  <c r="S1606"/>
  <c r="S1590"/>
  <c r="S1574"/>
  <c r="S1558"/>
  <c r="S1542"/>
  <c r="S1526"/>
  <c r="S1510"/>
  <c r="S1494"/>
  <c r="S1478"/>
  <c r="S1462"/>
  <c r="S1446"/>
  <c r="S1430"/>
  <c r="S1414"/>
  <c r="S1398"/>
  <c r="S1382"/>
  <c r="S1366"/>
  <c r="S1350"/>
  <c r="S1334"/>
  <c r="S1318"/>
  <c r="S1302"/>
  <c r="S1286"/>
  <c r="S1270"/>
  <c r="S1254"/>
  <c r="S1238"/>
  <c r="S1222"/>
  <c r="S1206"/>
  <c r="S1190"/>
  <c r="S1174"/>
  <c r="S1158"/>
  <c r="S1142"/>
  <c r="S1126"/>
  <c r="S1110"/>
  <c r="S1094"/>
  <c r="S1078"/>
  <c r="S1062"/>
  <c r="S1046"/>
  <c r="S1030"/>
  <c r="S1014"/>
  <c r="S998"/>
  <c r="S982"/>
  <c r="S966"/>
  <c r="S950"/>
  <c r="S934"/>
  <c r="S918"/>
  <c r="S902"/>
  <c r="S886"/>
  <c r="S870"/>
  <c r="S854"/>
  <c r="S838"/>
  <c r="S822"/>
  <c r="S806"/>
  <c r="S790"/>
  <c r="S774"/>
  <c r="S758"/>
  <c r="S742"/>
  <c r="S726"/>
  <c r="S710"/>
  <c r="S694"/>
  <c r="S678"/>
  <c r="S662"/>
  <c r="S1629"/>
  <c r="S1613"/>
  <c r="S1597"/>
  <c r="S1581"/>
  <c r="S1565"/>
  <c r="S1549"/>
  <c r="S1533"/>
  <c r="S1517"/>
  <c r="S1501"/>
  <c r="S1485"/>
  <c r="S1469"/>
  <c r="S1453"/>
  <c r="S1437"/>
  <c r="S1421"/>
  <c r="S1405"/>
  <c r="S1389"/>
  <c r="S1373"/>
  <c r="S1357"/>
  <c r="S1341"/>
  <c r="S1325"/>
  <c r="S1309"/>
  <c r="S1293"/>
  <c r="S1277"/>
  <c r="S1261"/>
  <c r="S1245"/>
  <c r="S1229"/>
  <c r="S1213"/>
  <c r="S1197"/>
  <c r="S1181"/>
  <c r="S1165"/>
  <c r="S1149"/>
  <c r="S1133"/>
  <c r="S1117"/>
  <c r="S1101"/>
  <c r="S1085"/>
  <c r="S1069"/>
  <c r="S1053"/>
  <c r="S1037"/>
  <c r="S1021"/>
  <c r="S1005"/>
  <c r="S989"/>
  <c r="S973"/>
  <c r="S957"/>
  <c r="S941"/>
  <c r="S925"/>
  <c r="S909"/>
  <c r="S893"/>
  <c r="S877"/>
  <c r="S861"/>
  <c r="S845"/>
  <c r="S829"/>
  <c r="S813"/>
  <c r="S797"/>
  <c r="S781"/>
  <c r="S765"/>
  <c r="S749"/>
  <c r="S733"/>
  <c r="S717"/>
  <c r="S701"/>
  <c r="S685"/>
  <c r="S669"/>
  <c r="S653"/>
  <c r="S637"/>
  <c r="S621"/>
  <c r="S1623"/>
  <c r="S1591"/>
  <c r="S1559"/>
  <c r="S1527"/>
  <c r="S1495"/>
  <c r="S1463"/>
  <c r="S1431"/>
  <c r="S1399"/>
  <c r="S1367"/>
  <c r="S1335"/>
  <c r="S1303"/>
  <c r="S1271"/>
  <c r="S1239"/>
  <c r="S1207"/>
  <c r="S1175"/>
  <c r="S1143"/>
  <c r="S1111"/>
  <c r="S1079"/>
  <c r="S1047"/>
  <c r="S1015"/>
  <c r="S983"/>
  <c r="S951"/>
  <c r="S919"/>
  <c r="S887"/>
  <c r="S855"/>
  <c r="S823"/>
  <c r="S791"/>
  <c r="S759"/>
  <c r="S727"/>
  <c r="S695"/>
  <c r="S663"/>
  <c r="S636"/>
  <c r="S615"/>
  <c r="S597"/>
  <c r="S581"/>
  <c r="S565"/>
  <c r="S549"/>
  <c r="S533"/>
  <c r="S517"/>
  <c r="S501"/>
  <c r="S485"/>
  <c r="S469"/>
  <c r="S453"/>
  <c r="S437"/>
  <c r="S421"/>
  <c r="S405"/>
  <c r="S389"/>
  <c r="S373"/>
  <c r="S357"/>
  <c r="S341"/>
  <c r="S325"/>
  <c r="S309"/>
  <c r="S293"/>
  <c r="S277"/>
  <c r="S261"/>
  <c r="T261" s="1"/>
  <c r="S245"/>
  <c r="T245" s="1"/>
  <c r="S229"/>
  <c r="T229" s="1"/>
  <c r="S213"/>
  <c r="T213" s="1"/>
  <c r="S197"/>
  <c r="T197" s="1"/>
  <c r="S181"/>
  <c r="T181" s="1"/>
  <c r="S165"/>
  <c r="T165" s="1"/>
  <c r="S149"/>
  <c r="T149" s="1"/>
  <c r="S133"/>
  <c r="T133" s="1"/>
  <c r="S117"/>
  <c r="T117" s="1"/>
  <c r="S1628"/>
  <c r="S1596"/>
  <c r="S1564"/>
  <c r="S1532"/>
  <c r="S1500"/>
  <c r="S1468"/>
  <c r="S1436"/>
  <c r="S1404"/>
  <c r="S1372"/>
  <c r="S1340"/>
  <c r="S1308"/>
  <c r="S1276"/>
  <c r="S1244"/>
  <c r="S1212"/>
  <c r="S1180"/>
  <c r="S1148"/>
  <c r="S1116"/>
  <c r="S1084"/>
  <c r="S1052"/>
  <c r="S1020"/>
  <c r="S988"/>
  <c r="S956"/>
  <c r="S924"/>
  <c r="S892"/>
  <c r="S860"/>
  <c r="S828"/>
  <c r="S796"/>
  <c r="S764"/>
  <c r="S732"/>
  <c r="S700"/>
  <c r="S668"/>
  <c r="S640"/>
  <c r="S619"/>
  <c r="S600"/>
  <c r="S584"/>
  <c r="S568"/>
  <c r="S552"/>
  <c r="S536"/>
  <c r="S520"/>
  <c r="S504"/>
  <c r="S488"/>
  <c r="S472"/>
  <c r="S456"/>
  <c r="S440"/>
  <c r="S424"/>
  <c r="S408"/>
  <c r="S392"/>
  <c r="S376"/>
  <c r="S360"/>
  <c r="S344"/>
  <c r="S328"/>
  <c r="S312"/>
  <c r="S296"/>
  <c r="S280"/>
  <c r="S264"/>
  <c r="T264" s="1"/>
  <c r="S248"/>
  <c r="T248" s="1"/>
  <c r="S232"/>
  <c r="T232" s="1"/>
  <c r="S216"/>
  <c r="T216" s="1"/>
  <c r="S200"/>
  <c r="T200" s="1"/>
  <c r="S184"/>
  <c r="T184" s="1"/>
  <c r="S168"/>
  <c r="T168" s="1"/>
  <c r="S152"/>
  <c r="T152" s="1"/>
  <c r="S136"/>
  <c r="T136" s="1"/>
  <c r="S120"/>
  <c r="T120" s="1"/>
  <c r="S104"/>
  <c r="T104" s="1"/>
  <c r="S88"/>
  <c r="T88" s="1"/>
  <c r="S72"/>
  <c r="T72" s="1"/>
  <c r="S56"/>
  <c r="T56" s="1"/>
  <c r="S40"/>
  <c r="T40" s="1"/>
  <c r="S24"/>
  <c r="T24" s="1"/>
  <c r="S1600"/>
  <c r="S1536"/>
  <c r="S1472"/>
  <c r="S1408"/>
  <c r="S1344"/>
  <c r="S1280"/>
  <c r="S1216"/>
  <c r="S1152"/>
  <c r="S1088"/>
  <c r="S1024"/>
  <c r="S960"/>
  <c r="S1035"/>
  <c r="S34"/>
  <c r="T34" s="1"/>
  <c r="S1419"/>
  <c r="S383"/>
  <c r="S223"/>
  <c r="T223" s="1"/>
  <c r="S27"/>
  <c r="T27" s="1"/>
  <c r="S118"/>
  <c r="T118" s="1"/>
  <c r="S246"/>
  <c r="T246" s="1"/>
  <c r="S487"/>
  <c r="S859"/>
  <c r="S1371"/>
  <c r="S45"/>
  <c r="T45" s="1"/>
  <c r="S143"/>
  <c r="T143" s="1"/>
  <c r="S287"/>
  <c r="S543"/>
  <c r="S971"/>
  <c r="S1483"/>
  <c r="S59"/>
  <c r="T59" s="1"/>
  <c r="S166"/>
  <c r="T166" s="1"/>
  <c r="S327"/>
  <c r="S583"/>
  <c r="S1051"/>
  <c r="S1626"/>
  <c r="S1610"/>
  <c r="S1594"/>
  <c r="S1578"/>
  <c r="S1562"/>
  <c r="S1546"/>
  <c r="S1530"/>
  <c r="S1514"/>
  <c r="S1498"/>
  <c r="S1482"/>
  <c r="S1466"/>
  <c r="S1450"/>
  <c r="S1434"/>
  <c r="S1418"/>
  <c r="S1402"/>
  <c r="S1386"/>
  <c r="S1370"/>
  <c r="S1354"/>
  <c r="S1338"/>
  <c r="S1322"/>
  <c r="S1306"/>
  <c r="S1290"/>
  <c r="S1274"/>
  <c r="S1258"/>
  <c r="S1242"/>
  <c r="S1226"/>
  <c r="S1210"/>
  <c r="S1194"/>
  <c r="S1178"/>
  <c r="S1162"/>
  <c r="S1146"/>
  <c r="S1130"/>
  <c r="S1114"/>
  <c r="S1098"/>
  <c r="S1082"/>
  <c r="S1066"/>
  <c r="S1050"/>
  <c r="S1034"/>
  <c r="S1018"/>
  <c r="S1002"/>
  <c r="S986"/>
  <c r="S970"/>
  <c r="S954"/>
  <c r="S938"/>
  <c r="S922"/>
  <c r="S906"/>
  <c r="S890"/>
  <c r="S874"/>
  <c r="S858"/>
  <c r="S842"/>
  <c r="S826"/>
  <c r="S810"/>
  <c r="S794"/>
  <c r="S778"/>
  <c r="S762"/>
  <c r="S746"/>
  <c r="S730"/>
  <c r="S714"/>
  <c r="S698"/>
  <c r="S682"/>
  <c r="S666"/>
  <c r="S650"/>
  <c r="S1617"/>
  <c r="S1601"/>
  <c r="S1585"/>
  <c r="S1569"/>
  <c r="S1553"/>
  <c r="S1537"/>
  <c r="S1521"/>
  <c r="S1505"/>
  <c r="S1489"/>
  <c r="S1473"/>
  <c r="S1457"/>
  <c r="S1441"/>
  <c r="S1425"/>
  <c r="S1409"/>
  <c r="S1393"/>
  <c r="S1377"/>
  <c r="S1361"/>
  <c r="S1345"/>
  <c r="S1329"/>
  <c r="S1313"/>
  <c r="S1297"/>
  <c r="S1281"/>
  <c r="S1265"/>
  <c r="S1249"/>
  <c r="S1233"/>
  <c r="S1217"/>
  <c r="S1201"/>
  <c r="S1185"/>
  <c r="S1169"/>
  <c r="S1153"/>
  <c r="S1137"/>
  <c r="S1121"/>
  <c r="S1105"/>
  <c r="S1089"/>
  <c r="S1073"/>
  <c r="S1057"/>
  <c r="S1041"/>
  <c r="S1025"/>
  <c r="S1009"/>
  <c r="S993"/>
  <c r="S977"/>
  <c r="S961"/>
  <c r="S945"/>
  <c r="S929"/>
  <c r="S913"/>
  <c r="S897"/>
  <c r="S881"/>
  <c r="S865"/>
  <c r="S849"/>
  <c r="S833"/>
  <c r="S817"/>
  <c r="S801"/>
  <c r="S785"/>
  <c r="S769"/>
  <c r="S753"/>
  <c r="S737"/>
  <c r="S721"/>
  <c r="S705"/>
  <c r="S689"/>
  <c r="S673"/>
  <c r="S657"/>
  <c r="S641"/>
  <c r="S625"/>
  <c r="S609"/>
  <c r="S1599"/>
  <c r="S1567"/>
  <c r="S1535"/>
  <c r="S1503"/>
  <c r="S1471"/>
  <c r="S1439"/>
  <c r="S1407"/>
  <c r="S1375"/>
  <c r="S1343"/>
  <c r="S1311"/>
  <c r="S1279"/>
  <c r="S1247"/>
  <c r="S1215"/>
  <c r="S1183"/>
  <c r="S1151"/>
  <c r="S1119"/>
  <c r="S1087"/>
  <c r="S1055"/>
  <c r="S1023"/>
  <c r="S991"/>
  <c r="S959"/>
  <c r="S927"/>
  <c r="S895"/>
  <c r="S863"/>
  <c r="S831"/>
  <c r="S799"/>
  <c r="S767"/>
  <c r="S735"/>
  <c r="S703"/>
  <c r="S671"/>
  <c r="S642"/>
  <c r="S620"/>
  <c r="S601"/>
  <c r="S585"/>
  <c r="S569"/>
  <c r="S553"/>
  <c r="S537"/>
  <c r="S521"/>
  <c r="S505"/>
  <c r="S489"/>
  <c r="S473"/>
  <c r="S457"/>
  <c r="S441"/>
  <c r="S425"/>
  <c r="S409"/>
  <c r="S393"/>
  <c r="S377"/>
  <c r="S361"/>
  <c r="S345"/>
  <c r="S329"/>
  <c r="S313"/>
  <c r="S297"/>
  <c r="S281"/>
  <c r="S265"/>
  <c r="T265" s="1"/>
  <c r="S249"/>
  <c r="T249" s="1"/>
  <c r="S233"/>
  <c r="T233" s="1"/>
  <c r="S217"/>
  <c r="T217" s="1"/>
  <c r="S201"/>
  <c r="T201" s="1"/>
  <c r="S185"/>
  <c r="T185" s="1"/>
  <c r="S169"/>
  <c r="T169" s="1"/>
  <c r="S153"/>
  <c r="T153" s="1"/>
  <c r="S137"/>
  <c r="T137" s="1"/>
  <c r="S121"/>
  <c r="T121" s="1"/>
  <c r="S105"/>
  <c r="T105" s="1"/>
  <c r="S1604"/>
  <c r="S1572"/>
  <c r="S1540"/>
  <c r="S1508"/>
  <c r="S1476"/>
  <c r="S1444"/>
  <c r="S1412"/>
  <c r="S1380"/>
  <c r="S1348"/>
  <c r="S1316"/>
  <c r="S1284"/>
  <c r="S1252"/>
  <c r="S1220"/>
  <c r="S1188"/>
  <c r="S1156"/>
  <c r="S1124"/>
  <c r="S1092"/>
  <c r="S1060"/>
  <c r="S1028"/>
  <c r="S996"/>
  <c r="S964"/>
  <c r="S932"/>
  <c r="S900"/>
  <c r="S868"/>
  <c r="S836"/>
  <c r="S804"/>
  <c r="S772"/>
  <c r="S740"/>
  <c r="S708"/>
  <c r="S676"/>
  <c r="S646"/>
  <c r="S624"/>
  <c r="S604"/>
  <c r="S588"/>
  <c r="S572"/>
  <c r="S556"/>
  <c r="S540"/>
  <c r="S524"/>
  <c r="S508"/>
  <c r="S492"/>
  <c r="S476"/>
  <c r="S460"/>
  <c r="S444"/>
  <c r="S428"/>
  <c r="S412"/>
  <c r="S396"/>
  <c r="S575"/>
  <c r="S191"/>
  <c r="T191" s="1"/>
  <c r="S1291"/>
  <c r="S214"/>
  <c r="T214" s="1"/>
  <c r="S731"/>
  <c r="S23"/>
  <c r="T23" s="1"/>
  <c r="S239"/>
  <c r="T239" s="1"/>
  <c r="S843"/>
  <c r="S38"/>
  <c r="T38" s="1"/>
  <c r="S263"/>
  <c r="T263" s="1"/>
  <c r="S923"/>
  <c r="S1614"/>
  <c r="S1582"/>
  <c r="S1550"/>
  <c r="S1518"/>
  <c r="S1486"/>
  <c r="S1454"/>
  <c r="S1422"/>
  <c r="S1390"/>
  <c r="S1358"/>
  <c r="S1326"/>
  <c r="S1294"/>
  <c r="S1262"/>
  <c r="S1230"/>
  <c r="S1198"/>
  <c r="S1166"/>
  <c r="S1134"/>
  <c r="S1102"/>
  <c r="S1070"/>
  <c r="S1038"/>
  <c r="S1006"/>
  <c r="S974"/>
  <c r="S942"/>
  <c r="S910"/>
  <c r="S878"/>
  <c r="S846"/>
  <c r="S814"/>
  <c r="S782"/>
  <c r="S750"/>
  <c r="S718"/>
  <c r="S686"/>
  <c r="S654"/>
  <c r="S1605"/>
  <c r="S1573"/>
  <c r="S1541"/>
  <c r="S1509"/>
  <c r="S1477"/>
  <c r="S1445"/>
  <c r="S1413"/>
  <c r="S1381"/>
  <c r="S1349"/>
  <c r="S1317"/>
  <c r="S1285"/>
  <c r="S1253"/>
  <c r="S1221"/>
  <c r="S1189"/>
  <c r="S1157"/>
  <c r="S1125"/>
  <c r="S1093"/>
  <c r="S1061"/>
  <c r="S1029"/>
  <c r="S997"/>
  <c r="S965"/>
  <c r="S933"/>
  <c r="S901"/>
  <c r="S869"/>
  <c r="S837"/>
  <c r="S805"/>
  <c r="S773"/>
  <c r="S741"/>
  <c r="S709"/>
  <c r="S677"/>
  <c r="S645"/>
  <c r="S613"/>
  <c r="S1575"/>
  <c r="S1511"/>
  <c r="S1447"/>
  <c r="S1383"/>
  <c r="S1319"/>
  <c r="S1255"/>
  <c r="S1191"/>
  <c r="S1127"/>
  <c r="S1063"/>
  <c r="S999"/>
  <c r="S935"/>
  <c r="S871"/>
  <c r="S807"/>
  <c r="S743"/>
  <c r="S679"/>
  <c r="S626"/>
  <c r="S589"/>
  <c r="S557"/>
  <c r="S525"/>
  <c r="S493"/>
  <c r="S461"/>
  <c r="S429"/>
  <c r="S397"/>
  <c r="S365"/>
  <c r="S333"/>
  <c r="S301"/>
  <c r="S269"/>
  <c r="T269" s="1"/>
  <c r="S237"/>
  <c r="T237" s="1"/>
  <c r="S205"/>
  <c r="T205" s="1"/>
  <c r="S173"/>
  <c r="T173" s="1"/>
  <c r="S141"/>
  <c r="T141" s="1"/>
  <c r="S109"/>
  <c r="T109" s="1"/>
  <c r="S1580"/>
  <c r="S1516"/>
  <c r="S1452"/>
  <c r="S1388"/>
  <c r="S1324"/>
  <c r="S1260"/>
  <c r="S1196"/>
  <c r="S1132"/>
  <c r="S1068"/>
  <c r="S1004"/>
  <c r="S940"/>
  <c r="S876"/>
  <c r="S812"/>
  <c r="S748"/>
  <c r="S684"/>
  <c r="S630"/>
  <c r="S592"/>
  <c r="S560"/>
  <c r="S528"/>
  <c r="S496"/>
  <c r="S464"/>
  <c r="S432"/>
  <c r="S400"/>
  <c r="S372"/>
  <c r="S352"/>
  <c r="S332"/>
  <c r="S308"/>
  <c r="S288"/>
  <c r="S268"/>
  <c r="T268" s="1"/>
  <c r="S244"/>
  <c r="T244" s="1"/>
  <c r="S224"/>
  <c r="T224" s="1"/>
  <c r="S204"/>
  <c r="T204" s="1"/>
  <c r="S180"/>
  <c r="T180" s="1"/>
  <c r="S160"/>
  <c r="T160" s="1"/>
  <c r="S140"/>
  <c r="T140" s="1"/>
  <c r="S116"/>
  <c r="T116" s="1"/>
  <c r="S96"/>
  <c r="T96" s="1"/>
  <c r="S76"/>
  <c r="T76" s="1"/>
  <c r="S52"/>
  <c r="T52" s="1"/>
  <c r="S32"/>
  <c r="T32" s="1"/>
  <c r="S1616"/>
  <c r="S1520"/>
  <c r="S1440"/>
  <c r="S1360"/>
  <c r="S1264"/>
  <c r="S1184"/>
  <c r="S1104"/>
  <c r="S1008"/>
  <c r="S928"/>
  <c r="S864"/>
  <c r="S800"/>
  <c r="S736"/>
  <c r="S672"/>
  <c r="S622"/>
  <c r="S586"/>
  <c r="S554"/>
  <c r="S522"/>
  <c r="S490"/>
  <c r="S458"/>
  <c r="S426"/>
  <c r="S394"/>
  <c r="S362"/>
  <c r="S330"/>
  <c r="S298"/>
  <c r="S266"/>
  <c r="T266" s="1"/>
  <c r="S234"/>
  <c r="T234" s="1"/>
  <c r="S202"/>
  <c r="T202" s="1"/>
  <c r="S170"/>
  <c r="T170" s="1"/>
  <c r="S138"/>
  <c r="T138" s="1"/>
  <c r="S106"/>
  <c r="T106" s="1"/>
  <c r="S83"/>
  <c r="T83" s="1"/>
  <c r="S62"/>
  <c r="T62" s="1"/>
  <c r="S41"/>
  <c r="T41" s="1"/>
  <c r="S19"/>
  <c r="T19" s="1"/>
  <c r="S1571"/>
  <c r="S1507"/>
  <c r="S1443"/>
  <c r="S1379"/>
  <c r="S1315"/>
  <c r="S1251"/>
  <c r="S1187"/>
  <c r="S1123"/>
  <c r="S1059"/>
  <c r="S995"/>
  <c r="S931"/>
  <c r="S867"/>
  <c r="S803"/>
  <c r="S739"/>
  <c r="S675"/>
  <c r="S623"/>
  <c r="S587"/>
  <c r="S555"/>
  <c r="S523"/>
  <c r="S491"/>
  <c r="S459"/>
  <c r="S427"/>
  <c r="S395"/>
  <c r="S363"/>
  <c r="S331"/>
  <c r="S299"/>
  <c r="S267"/>
  <c r="T267" s="1"/>
  <c r="S235"/>
  <c r="T235" s="1"/>
  <c r="S203"/>
  <c r="T203" s="1"/>
  <c r="S171"/>
  <c r="T171" s="1"/>
  <c r="S139"/>
  <c r="T139" s="1"/>
  <c r="S107"/>
  <c r="T107" s="1"/>
  <c r="S85"/>
  <c r="T85" s="1"/>
  <c r="S63"/>
  <c r="T63" s="1"/>
  <c r="S42"/>
  <c r="T42" s="1"/>
  <c r="S21"/>
  <c r="T21" s="1"/>
  <c r="S1576"/>
  <c r="S1512"/>
  <c r="S1448"/>
  <c r="S1384"/>
  <c r="S1320"/>
  <c r="S1256"/>
  <c r="S1192"/>
  <c r="S1128"/>
  <c r="S1064"/>
  <c r="S1000"/>
  <c r="S936"/>
  <c r="S872"/>
  <c r="S808"/>
  <c r="S744"/>
  <c r="S680"/>
  <c r="S627"/>
  <c r="S590"/>
  <c r="S558"/>
  <c r="S526"/>
  <c r="S494"/>
  <c r="S462"/>
  <c r="S430"/>
  <c r="S398"/>
  <c r="S366"/>
  <c r="S334"/>
  <c r="S302"/>
  <c r="S270"/>
  <c r="T270" s="1"/>
  <c r="S43"/>
  <c r="T43" s="1"/>
  <c r="S86"/>
  <c r="T86" s="1"/>
  <c r="S142"/>
  <c r="T142" s="1"/>
  <c r="S206"/>
  <c r="T206" s="1"/>
  <c r="S279"/>
  <c r="S407"/>
  <c r="S535"/>
  <c r="S699"/>
  <c r="S955"/>
  <c r="S1211"/>
  <c r="S1467"/>
  <c r="S29"/>
  <c r="T29" s="1"/>
  <c r="S71"/>
  <c r="T71" s="1"/>
  <c r="S119"/>
  <c r="T119" s="1"/>
  <c r="S183"/>
  <c r="T183" s="1"/>
  <c r="S247"/>
  <c r="T247" s="1"/>
  <c r="S367"/>
  <c r="S495"/>
  <c r="S628"/>
  <c r="S875"/>
  <c r="S1131"/>
  <c r="S1387"/>
  <c r="S55"/>
  <c r="T55" s="1"/>
  <c r="S77"/>
  <c r="T77" s="1"/>
  <c r="S779"/>
  <c r="S182"/>
  <c r="T182" s="1"/>
  <c r="S618"/>
  <c r="S1627"/>
  <c r="S207"/>
  <c r="T207" s="1"/>
  <c r="S715"/>
  <c r="S17"/>
  <c r="T17" s="1"/>
  <c r="S230"/>
  <c r="T230" s="1"/>
  <c r="S795"/>
  <c r="S1618"/>
  <c r="S1586"/>
  <c r="S1554"/>
  <c r="S1522"/>
  <c r="S1490"/>
  <c r="S1458"/>
  <c r="S1426"/>
  <c r="S1394"/>
  <c r="S1362"/>
  <c r="S1330"/>
  <c r="S1298"/>
  <c r="S1266"/>
  <c r="S1234"/>
  <c r="S1202"/>
  <c r="S1170"/>
  <c r="S1138"/>
  <c r="S1106"/>
  <c r="S1074"/>
  <c r="S1042"/>
  <c r="S1010"/>
  <c r="S978"/>
  <c r="S946"/>
  <c r="S914"/>
  <c r="S882"/>
  <c r="S850"/>
  <c r="S818"/>
  <c r="S786"/>
  <c r="S754"/>
  <c r="S722"/>
  <c r="S690"/>
  <c r="S658"/>
  <c r="S1609"/>
  <c r="S1577"/>
  <c r="S1545"/>
  <c r="S1513"/>
  <c r="S1481"/>
  <c r="S1449"/>
  <c r="S1417"/>
  <c r="S1385"/>
  <c r="S1353"/>
  <c r="S1321"/>
  <c r="S1289"/>
  <c r="S1257"/>
  <c r="S1225"/>
  <c r="S1193"/>
  <c r="S1161"/>
  <c r="S1129"/>
  <c r="S1097"/>
  <c r="S1065"/>
  <c r="S1033"/>
  <c r="S1001"/>
  <c r="S969"/>
  <c r="S937"/>
  <c r="S905"/>
  <c r="S873"/>
  <c r="S841"/>
  <c r="S809"/>
  <c r="S777"/>
  <c r="S745"/>
  <c r="S713"/>
  <c r="S681"/>
  <c r="S649"/>
  <c r="S617"/>
  <c r="S1583"/>
  <c r="S1519"/>
  <c r="S1455"/>
  <c r="S1391"/>
  <c r="S1327"/>
  <c r="S1263"/>
  <c r="S1199"/>
  <c r="S1135"/>
  <c r="S1071"/>
  <c r="S1007"/>
  <c r="S943"/>
  <c r="S879"/>
  <c r="S815"/>
  <c r="S751"/>
  <c r="S687"/>
  <c r="S631"/>
  <c r="S593"/>
  <c r="S561"/>
  <c r="S529"/>
  <c r="S497"/>
  <c r="S465"/>
  <c r="S433"/>
  <c r="S401"/>
  <c r="S369"/>
  <c r="S337"/>
  <c r="S305"/>
  <c r="S273"/>
  <c r="S241"/>
  <c r="T241" s="1"/>
  <c r="S209"/>
  <c r="T209" s="1"/>
  <c r="S177"/>
  <c r="T177" s="1"/>
  <c r="S145"/>
  <c r="T145" s="1"/>
  <c r="S113"/>
  <c r="T113" s="1"/>
  <c r="S1588"/>
  <c r="S1524"/>
  <c r="S1460"/>
  <c r="S1396"/>
  <c r="S1332"/>
  <c r="S1268"/>
  <c r="S1204"/>
  <c r="S1140"/>
  <c r="S1076"/>
  <c r="S1012"/>
  <c r="S948"/>
  <c r="S884"/>
  <c r="S820"/>
  <c r="S756"/>
  <c r="S692"/>
  <c r="S635"/>
  <c r="S596"/>
  <c r="S564"/>
  <c r="S532"/>
  <c r="S500"/>
  <c r="S468"/>
  <c r="S436"/>
  <c r="S404"/>
  <c r="S380"/>
  <c r="S356"/>
  <c r="S336"/>
  <c r="S316"/>
  <c r="S292"/>
  <c r="S272"/>
  <c r="S252"/>
  <c r="T252" s="1"/>
  <c r="S228"/>
  <c r="T228" s="1"/>
  <c r="S208"/>
  <c r="T208" s="1"/>
  <c r="S188"/>
  <c r="T188" s="1"/>
  <c r="S164"/>
  <c r="T164" s="1"/>
  <c r="S144"/>
  <c r="T144" s="1"/>
  <c r="S124"/>
  <c r="T124" s="1"/>
  <c r="S100"/>
  <c r="T100" s="1"/>
  <c r="S80"/>
  <c r="T80" s="1"/>
  <c r="S60"/>
  <c r="T60" s="1"/>
  <c r="S36"/>
  <c r="T36" s="1"/>
  <c r="S16"/>
  <c r="T16" s="1"/>
  <c r="S1552"/>
  <c r="S1456"/>
  <c r="S1376"/>
  <c r="S1296"/>
  <c r="S1200"/>
  <c r="S1120"/>
  <c r="S1040"/>
  <c r="S944"/>
  <c r="S880"/>
  <c r="S816"/>
  <c r="S752"/>
  <c r="S688"/>
  <c r="S632"/>
  <c r="S594"/>
  <c r="S562"/>
  <c r="S530"/>
  <c r="S498"/>
  <c r="S466"/>
  <c r="S434"/>
  <c r="S402"/>
  <c r="S370"/>
  <c r="S338"/>
  <c r="S306"/>
  <c r="S274"/>
  <c r="S242"/>
  <c r="T242" s="1"/>
  <c r="S210"/>
  <c r="T210" s="1"/>
  <c r="S178"/>
  <c r="T178" s="1"/>
  <c r="S146"/>
  <c r="T146" s="1"/>
  <c r="S114"/>
  <c r="T114" s="1"/>
  <c r="S89"/>
  <c r="T89" s="1"/>
  <c r="S67"/>
  <c r="T67" s="1"/>
  <c r="S46"/>
  <c r="T46" s="1"/>
  <c r="S25"/>
  <c r="T25" s="1"/>
  <c r="S1587"/>
  <c r="S1523"/>
  <c r="S1459"/>
  <c r="S1395"/>
  <c r="S1331"/>
  <c r="S1267"/>
  <c r="S1203"/>
  <c r="S1139"/>
  <c r="S1075"/>
  <c r="S1011"/>
  <c r="S947"/>
  <c r="S883"/>
  <c r="S819"/>
  <c r="S755"/>
  <c r="S691"/>
  <c r="S634"/>
  <c r="S595"/>
  <c r="S563"/>
  <c r="S531"/>
  <c r="S499"/>
  <c r="S467"/>
  <c r="S435"/>
  <c r="S403"/>
  <c r="S371"/>
  <c r="S339"/>
  <c r="S307"/>
  <c r="S275"/>
  <c r="S243"/>
  <c r="T243" s="1"/>
  <c r="S211"/>
  <c r="T211" s="1"/>
  <c r="S179"/>
  <c r="T179" s="1"/>
  <c r="S147"/>
  <c r="T147" s="1"/>
  <c r="S115"/>
  <c r="T115" s="1"/>
  <c r="S90"/>
  <c r="T90" s="1"/>
  <c r="S69"/>
  <c r="T69" s="1"/>
  <c r="S47"/>
  <c r="T47" s="1"/>
  <c r="S26"/>
  <c r="T26" s="1"/>
  <c r="S1592"/>
  <c r="S1528"/>
  <c r="S1464"/>
  <c r="S1400"/>
  <c r="S1336"/>
  <c r="S1272"/>
  <c r="S1208"/>
  <c r="S1144"/>
  <c r="S1080"/>
  <c r="S1016"/>
  <c r="S952"/>
  <c r="S888"/>
  <c r="S824"/>
  <c r="S760"/>
  <c r="S696"/>
  <c r="S638"/>
  <c r="S598"/>
  <c r="S566"/>
  <c r="S534"/>
  <c r="S502"/>
  <c r="S470"/>
  <c r="S438"/>
  <c r="S406"/>
  <c r="S374"/>
  <c r="S342"/>
  <c r="S310"/>
  <c r="S278"/>
  <c r="S33"/>
  <c r="T33" s="1"/>
  <c r="S75"/>
  <c r="T75" s="1"/>
  <c r="S126"/>
  <c r="T126" s="1"/>
  <c r="S190"/>
  <c r="T190" s="1"/>
  <c r="S254"/>
  <c r="T254" s="1"/>
  <c r="S375"/>
  <c r="S503"/>
  <c r="S639"/>
  <c r="S891"/>
  <c r="S1147"/>
  <c r="S1403"/>
  <c r="S18"/>
  <c r="T18" s="1"/>
  <c r="S61"/>
  <c r="T61" s="1"/>
  <c r="S103"/>
  <c r="T103" s="1"/>
  <c r="S167"/>
  <c r="T167" s="1"/>
  <c r="S231"/>
  <c r="T231" s="1"/>
  <c r="S335"/>
  <c r="S463"/>
  <c r="S591"/>
  <c r="S811"/>
  <c r="S1067"/>
  <c r="S1323"/>
  <c r="S1579"/>
  <c r="S1547"/>
  <c r="S511"/>
  <c r="S98"/>
  <c r="T98" s="1"/>
  <c r="S91"/>
  <c r="T91" s="1"/>
  <c r="S423"/>
  <c r="S1243"/>
  <c r="S111"/>
  <c r="T111" s="1"/>
  <c r="S479"/>
  <c r="S1355"/>
  <c r="S134"/>
  <c r="T134" s="1"/>
  <c r="S519"/>
  <c r="S1435"/>
  <c r="S1598"/>
  <c r="S1566"/>
  <c r="S1534"/>
  <c r="S1502"/>
  <c r="S1470"/>
  <c r="S1438"/>
  <c r="S1406"/>
  <c r="S1374"/>
  <c r="S1342"/>
  <c r="S1310"/>
  <c r="S1278"/>
  <c r="S1246"/>
  <c r="S1214"/>
  <c r="S1182"/>
  <c r="S1150"/>
  <c r="S1118"/>
  <c r="S1086"/>
  <c r="S1054"/>
  <c r="S1022"/>
  <c r="S990"/>
  <c r="S958"/>
  <c r="S926"/>
  <c r="S894"/>
  <c r="S862"/>
  <c r="S830"/>
  <c r="S798"/>
  <c r="S766"/>
  <c r="S734"/>
  <c r="S702"/>
  <c r="S670"/>
  <c r="S1621"/>
  <c r="S1589"/>
  <c r="S1557"/>
  <c r="S1525"/>
  <c r="S1493"/>
  <c r="S1461"/>
  <c r="S1429"/>
  <c r="S1397"/>
  <c r="S1365"/>
  <c r="S1333"/>
  <c r="S1301"/>
  <c r="S1269"/>
  <c r="S1237"/>
  <c r="S1205"/>
  <c r="S1173"/>
  <c r="S1141"/>
  <c r="S1109"/>
  <c r="S1077"/>
  <c r="S1045"/>
  <c r="S1013"/>
  <c r="S981"/>
  <c r="S949"/>
  <c r="S917"/>
  <c r="S885"/>
  <c r="S853"/>
  <c r="S821"/>
  <c r="S789"/>
  <c r="S757"/>
  <c r="S725"/>
  <c r="S693"/>
  <c r="S661"/>
  <c r="S629"/>
  <c r="S1607"/>
  <c r="S1543"/>
  <c r="S1479"/>
  <c r="S1415"/>
  <c r="S1351"/>
  <c r="S1287"/>
  <c r="S1223"/>
  <c r="S1159"/>
  <c r="S1095"/>
  <c r="S1031"/>
  <c r="S967"/>
  <c r="S903"/>
  <c r="S839"/>
  <c r="S775"/>
  <c r="S711"/>
  <c r="S647"/>
  <c r="S605"/>
  <c r="S573"/>
  <c r="S541"/>
  <c r="S509"/>
  <c r="S477"/>
  <c r="S445"/>
  <c r="S413"/>
  <c r="S381"/>
  <c r="S349"/>
  <c r="S317"/>
  <c r="S285"/>
  <c r="S253"/>
  <c r="T253" s="1"/>
  <c r="S221"/>
  <c r="T221" s="1"/>
  <c r="S189"/>
  <c r="T189" s="1"/>
  <c r="S157"/>
  <c r="T157" s="1"/>
  <c r="S125"/>
  <c r="T125" s="1"/>
  <c r="S1612"/>
  <c r="S1548"/>
  <c r="S1484"/>
  <c r="S1420"/>
  <c r="S1356"/>
  <c r="S1292"/>
  <c r="S1228"/>
  <c r="S1164"/>
  <c r="S1100"/>
  <c r="S1036"/>
  <c r="S972"/>
  <c r="S908"/>
  <c r="S844"/>
  <c r="S780"/>
  <c r="S716"/>
  <c r="S652"/>
  <c r="S608"/>
  <c r="S576"/>
  <c r="S544"/>
  <c r="S512"/>
  <c r="S480"/>
  <c r="S448"/>
  <c r="S416"/>
  <c r="S159"/>
  <c r="T159" s="1"/>
  <c r="S359"/>
  <c r="S1227"/>
  <c r="S1602"/>
  <c r="S1474"/>
  <c r="S1346"/>
  <c r="S1218"/>
  <c r="S1090"/>
  <c r="S962"/>
  <c r="S834"/>
  <c r="S706"/>
  <c r="S1561"/>
  <c r="S1433"/>
  <c r="S1305"/>
  <c r="S1177"/>
  <c r="S1049"/>
  <c r="S921"/>
  <c r="S793"/>
  <c r="S665"/>
  <c r="S1487"/>
  <c r="S1231"/>
  <c r="S975"/>
  <c r="S719"/>
  <c r="S545"/>
  <c r="S417"/>
  <c r="S289"/>
  <c r="S161"/>
  <c r="T161" s="1"/>
  <c r="S1492"/>
  <c r="S1236"/>
  <c r="S980"/>
  <c r="S724"/>
  <c r="S548"/>
  <c r="S420"/>
  <c r="S364"/>
  <c r="S320"/>
  <c r="S276"/>
  <c r="S236"/>
  <c r="T236" s="1"/>
  <c r="S192"/>
  <c r="T192" s="1"/>
  <c r="S148"/>
  <c r="T148" s="1"/>
  <c r="S108"/>
  <c r="T108" s="1"/>
  <c r="S64"/>
  <c r="T64" s="1"/>
  <c r="S20"/>
  <c r="T20" s="1"/>
  <c r="S1488"/>
  <c r="S1312"/>
  <c r="S1136"/>
  <c r="S976"/>
  <c r="S832"/>
  <c r="S704"/>
  <c r="S602"/>
  <c r="S538"/>
  <c r="S474"/>
  <c r="S410"/>
  <c r="S346"/>
  <c r="S282"/>
  <c r="S218"/>
  <c r="T218" s="1"/>
  <c r="S154"/>
  <c r="T154" s="1"/>
  <c r="S94"/>
  <c r="T94" s="1"/>
  <c r="S51"/>
  <c r="T51" s="1"/>
  <c r="S1603"/>
  <c r="S1475"/>
  <c r="S1347"/>
  <c r="S1219"/>
  <c r="S1091"/>
  <c r="S963"/>
  <c r="S835"/>
  <c r="S707"/>
  <c r="S603"/>
  <c r="S539"/>
  <c r="S475"/>
  <c r="S411"/>
  <c r="S347"/>
  <c r="S283"/>
  <c r="S219"/>
  <c r="T219" s="1"/>
  <c r="S155"/>
  <c r="T155" s="1"/>
  <c r="S95"/>
  <c r="T95" s="1"/>
  <c r="S53"/>
  <c r="T53" s="1"/>
  <c r="S1608"/>
  <c r="S1480"/>
  <c r="S1352"/>
  <c r="S1224"/>
  <c r="S1096"/>
  <c r="S968"/>
  <c r="S840"/>
  <c r="S712"/>
  <c r="S606"/>
  <c r="S542"/>
  <c r="S478"/>
  <c r="S414"/>
  <c r="S350"/>
  <c r="S286"/>
  <c r="S65"/>
  <c r="T65" s="1"/>
  <c r="S174"/>
  <c r="T174" s="1"/>
  <c r="S343"/>
  <c r="S599"/>
  <c r="S1083"/>
  <c r="S1595"/>
  <c r="S93"/>
  <c r="T93" s="1"/>
  <c r="S215"/>
  <c r="T215" s="1"/>
  <c r="S431"/>
  <c r="S747"/>
  <c r="S1259"/>
  <c r="S70"/>
  <c r="T70" s="1"/>
  <c r="S415"/>
  <c r="S1307"/>
  <c r="S1506"/>
  <c r="S1378"/>
  <c r="S1250"/>
  <c r="S1122"/>
  <c r="S994"/>
  <c r="S866"/>
  <c r="S738"/>
  <c r="S1593"/>
  <c r="S1465"/>
  <c r="S1337"/>
  <c r="S1209"/>
  <c r="S1081"/>
  <c r="S953"/>
  <c r="S825"/>
  <c r="S697"/>
  <c r="S1551"/>
  <c r="S1295"/>
  <c r="S1039"/>
  <c r="S783"/>
  <c r="S577"/>
  <c r="S449"/>
  <c r="S321"/>
  <c r="S193"/>
  <c r="T193" s="1"/>
  <c r="S1556"/>
  <c r="S1300"/>
  <c r="S1044"/>
  <c r="S788"/>
  <c r="S580"/>
  <c r="S452"/>
  <c r="S368"/>
  <c r="S324"/>
  <c r="S284"/>
  <c r="S240"/>
  <c r="T240" s="1"/>
  <c r="S196"/>
  <c r="T196" s="1"/>
  <c r="S156"/>
  <c r="T156" s="1"/>
  <c r="S112"/>
  <c r="T112" s="1"/>
  <c r="S68"/>
  <c r="T68" s="1"/>
  <c r="S28"/>
  <c r="T28" s="1"/>
  <c r="S1504"/>
  <c r="S1328"/>
  <c r="S1168"/>
  <c r="S992"/>
  <c r="S848"/>
  <c r="S720"/>
  <c r="S611"/>
  <c r="S546"/>
  <c r="S482"/>
  <c r="S418"/>
  <c r="S354"/>
  <c r="S290"/>
  <c r="S226"/>
  <c r="T226" s="1"/>
  <c r="S162"/>
  <c r="T162" s="1"/>
  <c r="S99"/>
  <c r="T99" s="1"/>
  <c r="S57"/>
  <c r="T57" s="1"/>
  <c r="S1619"/>
  <c r="S1491"/>
  <c r="S1363"/>
  <c r="S1235"/>
  <c r="S1107"/>
  <c r="S979"/>
  <c r="S851"/>
  <c r="S723"/>
  <c r="S612"/>
  <c r="S547"/>
  <c r="S483"/>
  <c r="S419"/>
  <c r="S355"/>
  <c r="S291"/>
  <c r="S227"/>
  <c r="T227" s="1"/>
  <c r="S163"/>
  <c r="T163" s="1"/>
  <c r="S101"/>
  <c r="T101" s="1"/>
  <c r="S58"/>
  <c r="T58" s="1"/>
  <c r="S1624"/>
  <c r="S1496"/>
  <c r="S1368"/>
  <c r="S1240"/>
  <c r="S1112"/>
  <c r="S984"/>
  <c r="S856"/>
  <c r="S728"/>
  <c r="S616"/>
  <c r="S550"/>
  <c r="S486"/>
  <c r="S422"/>
  <c r="S358"/>
  <c r="S294"/>
  <c r="S54"/>
  <c r="T54" s="1"/>
  <c r="S158"/>
  <c r="T158" s="1"/>
  <c r="S311"/>
  <c r="S567"/>
  <c r="S1019"/>
  <c r="S1531"/>
  <c r="S82"/>
  <c r="T82" s="1"/>
  <c r="S199"/>
  <c r="T199" s="1"/>
  <c r="S399"/>
  <c r="S683"/>
  <c r="S1195"/>
  <c r="S1163"/>
  <c r="S87"/>
  <c r="T87" s="1"/>
  <c r="S455"/>
  <c r="S1538"/>
  <c r="S1410"/>
  <c r="S1282"/>
  <c r="S1154"/>
  <c r="S1026"/>
  <c r="S898"/>
  <c r="S770"/>
  <c r="S1625"/>
  <c r="S1497"/>
  <c r="S1369"/>
  <c r="S1241"/>
  <c r="S1113"/>
  <c r="S985"/>
  <c r="S857"/>
  <c r="S729"/>
  <c r="S1615"/>
  <c r="S1359"/>
  <c r="S1103"/>
  <c r="S847"/>
  <c r="S610"/>
  <c r="S481"/>
  <c r="S353"/>
  <c r="S225"/>
  <c r="T225" s="1"/>
  <c r="S1620"/>
  <c r="S1364"/>
  <c r="S1108"/>
  <c r="S852"/>
  <c r="S614"/>
  <c r="S484"/>
  <c r="S384"/>
  <c r="S340"/>
  <c r="S300"/>
  <c r="S256"/>
  <c r="T256" s="1"/>
  <c r="S212"/>
  <c r="T212" s="1"/>
  <c r="S172"/>
  <c r="T172" s="1"/>
  <c r="S128"/>
  <c r="T128" s="1"/>
  <c r="S84"/>
  <c r="T84" s="1"/>
  <c r="S44"/>
  <c r="T44" s="1"/>
  <c r="S1568"/>
  <c r="S1392"/>
  <c r="S1232"/>
  <c r="S1056"/>
  <c r="S896"/>
  <c r="S768"/>
  <c r="S643"/>
  <c r="S570"/>
  <c r="S506"/>
  <c r="S442"/>
  <c r="S378"/>
  <c r="S314"/>
  <c r="S250"/>
  <c r="T250" s="1"/>
  <c r="S186"/>
  <c r="T186" s="1"/>
  <c r="S122"/>
  <c r="T122" s="1"/>
  <c r="S73"/>
  <c r="T73" s="1"/>
  <c r="S30"/>
  <c r="T30" s="1"/>
  <c r="S1539"/>
  <c r="S1411"/>
  <c r="S1283"/>
  <c r="S1155"/>
  <c r="S1027"/>
  <c r="S899"/>
  <c r="S771"/>
  <c r="S644"/>
  <c r="S571"/>
  <c r="S507"/>
  <c r="S443"/>
  <c r="S379"/>
  <c r="S315"/>
  <c r="S251"/>
  <c r="T251" s="1"/>
  <c r="S187"/>
  <c r="T187" s="1"/>
  <c r="S123"/>
  <c r="T123" s="1"/>
  <c r="S74"/>
  <c r="T74" s="1"/>
  <c r="S31"/>
  <c r="T31" s="1"/>
  <c r="S1544"/>
  <c r="S1416"/>
  <c r="S1288"/>
  <c r="S1160"/>
  <c r="S1032"/>
  <c r="S904"/>
  <c r="S776"/>
  <c r="S648"/>
  <c r="S574"/>
  <c r="S510"/>
  <c r="S446"/>
  <c r="S382"/>
  <c r="S318"/>
  <c r="S22"/>
  <c r="T22" s="1"/>
  <c r="S110"/>
  <c r="T110" s="1"/>
  <c r="S238"/>
  <c r="T238" s="1"/>
  <c r="S471"/>
  <c r="S827"/>
  <c r="S1339"/>
  <c r="S50"/>
  <c r="T50" s="1"/>
  <c r="S151"/>
  <c r="T151" s="1"/>
  <c r="S303"/>
  <c r="S559"/>
  <c r="S1003"/>
  <c r="S1515"/>
  <c r="S255"/>
  <c r="T255" s="1"/>
  <c r="S1115"/>
  <c r="S102"/>
  <c r="T102" s="1"/>
  <c r="S1570"/>
  <c r="S1442"/>
  <c r="S1314"/>
  <c r="S1186"/>
  <c r="S1058"/>
  <c r="S930"/>
  <c r="S802"/>
  <c r="S674"/>
  <c r="S1529"/>
  <c r="S1401"/>
  <c r="S1273"/>
  <c r="S1145"/>
  <c r="S1017"/>
  <c r="S889"/>
  <c r="S761"/>
  <c r="S633"/>
  <c r="S1423"/>
  <c r="S1167"/>
  <c r="S911"/>
  <c r="S655"/>
  <c r="S513"/>
  <c r="S385"/>
  <c r="S257"/>
  <c r="T257" s="1"/>
  <c r="S129"/>
  <c r="T129" s="1"/>
  <c r="S1428"/>
  <c r="S1172"/>
  <c r="S916"/>
  <c r="S660"/>
  <c r="S516"/>
  <c r="S388"/>
  <c r="S348"/>
  <c r="S304"/>
  <c r="S260"/>
  <c r="T260" s="1"/>
  <c r="S220"/>
  <c r="T220" s="1"/>
  <c r="S176"/>
  <c r="T176" s="1"/>
  <c r="S132"/>
  <c r="T132" s="1"/>
  <c r="S92"/>
  <c r="T92" s="1"/>
  <c r="S48"/>
  <c r="T48" s="1"/>
  <c r="S1584"/>
  <c r="S1424"/>
  <c r="S1248"/>
  <c r="S1072"/>
  <c r="S912"/>
  <c r="S784"/>
  <c r="S656"/>
  <c r="S578"/>
  <c r="S514"/>
  <c r="S450"/>
  <c r="S386"/>
  <c r="S322"/>
  <c r="S258"/>
  <c r="T258" s="1"/>
  <c r="S194"/>
  <c r="T194" s="1"/>
  <c r="S130"/>
  <c r="T130" s="1"/>
  <c r="S78"/>
  <c r="T78" s="1"/>
  <c r="S35"/>
  <c r="T35" s="1"/>
  <c r="S1555"/>
  <c r="S1427"/>
  <c r="S1299"/>
  <c r="S1171"/>
  <c r="S1043"/>
  <c r="S915"/>
  <c r="S787"/>
  <c r="S659"/>
  <c r="S579"/>
  <c r="S515"/>
  <c r="S451"/>
  <c r="S387"/>
  <c r="S323"/>
  <c r="S259"/>
  <c r="T259" s="1"/>
  <c r="S195"/>
  <c r="T195" s="1"/>
  <c r="S131"/>
  <c r="T131" s="1"/>
  <c r="S79"/>
  <c r="T79" s="1"/>
  <c r="S37"/>
  <c r="T37" s="1"/>
  <c r="S1560"/>
  <c r="S1432"/>
  <c r="S1304"/>
  <c r="S1176"/>
  <c r="S1048"/>
  <c r="S920"/>
  <c r="S792"/>
  <c r="S664"/>
  <c r="S582"/>
  <c r="S518"/>
  <c r="S454"/>
  <c r="S390"/>
  <c r="S326"/>
  <c r="S262"/>
  <c r="T262" s="1"/>
  <c r="S97"/>
  <c r="T97" s="1"/>
  <c r="S222"/>
  <c r="T222" s="1"/>
  <c r="S439"/>
  <c r="S763"/>
  <c r="S1275"/>
  <c r="S39"/>
  <c r="T39" s="1"/>
  <c r="S135"/>
  <c r="T135" s="1"/>
  <c r="S271"/>
  <c r="S527"/>
  <c r="S939"/>
  <c r="S1451"/>
  <c r="S12"/>
  <c r="T12" s="1"/>
  <c r="S13"/>
  <c r="T13" s="1"/>
  <c r="S10"/>
  <c r="T10" s="1"/>
  <c r="S11"/>
  <c r="T11" s="1"/>
  <c r="S6"/>
  <c r="S9"/>
  <c r="T9" s="1"/>
  <c r="S14"/>
  <c r="T14" s="1"/>
  <c r="S8"/>
  <c r="T8" s="1"/>
  <c r="S7"/>
  <c r="T7" s="1"/>
  <c r="S15"/>
  <c r="T15" s="1"/>
  <c r="S5"/>
  <c r="N19" i="9"/>
  <c r="V14" i="7" l="1"/>
  <c r="U14"/>
  <c r="V39"/>
  <c r="U39"/>
  <c r="V222"/>
  <c r="U222"/>
  <c r="V37"/>
  <c r="U37"/>
  <c r="V259"/>
  <c r="U259"/>
  <c r="V130"/>
  <c r="U130"/>
  <c r="V92"/>
  <c r="U92"/>
  <c r="V260"/>
  <c r="U260"/>
  <c r="V151"/>
  <c r="U151"/>
  <c r="V187"/>
  <c r="U187"/>
  <c r="V73"/>
  <c r="U73"/>
  <c r="V44"/>
  <c r="U44"/>
  <c r="U212"/>
  <c r="V212"/>
  <c r="V199"/>
  <c r="U199"/>
  <c r="V163"/>
  <c r="U163"/>
  <c r="V57"/>
  <c r="U57"/>
  <c r="V28"/>
  <c r="U28"/>
  <c r="U196"/>
  <c r="V196"/>
  <c r="V70"/>
  <c r="U70"/>
  <c r="V215"/>
  <c r="U215"/>
  <c r="V155"/>
  <c r="U155"/>
  <c r="V51"/>
  <c r="U51"/>
  <c r="U20"/>
  <c r="V20"/>
  <c r="V192"/>
  <c r="U192"/>
  <c r="V221"/>
  <c r="U221"/>
  <c r="V111"/>
  <c r="U111"/>
  <c r="V98"/>
  <c r="U98"/>
  <c r="V103"/>
  <c r="U103"/>
  <c r="V75"/>
  <c r="U75"/>
  <c r="V90"/>
  <c r="U90"/>
  <c r="V211"/>
  <c r="U211"/>
  <c r="V89"/>
  <c r="U89"/>
  <c r="V210"/>
  <c r="U210"/>
  <c r="V60"/>
  <c r="U60"/>
  <c r="V144"/>
  <c r="U144"/>
  <c r="V228"/>
  <c r="U228"/>
  <c r="V145"/>
  <c r="U145"/>
  <c r="U17"/>
  <c r="V17"/>
  <c r="V55"/>
  <c r="U55"/>
  <c r="V183"/>
  <c r="U183"/>
  <c r="U142"/>
  <c r="V142"/>
  <c r="V63"/>
  <c r="U63"/>
  <c r="V171"/>
  <c r="U171"/>
  <c r="V62"/>
  <c r="U62"/>
  <c r="V170"/>
  <c r="U170"/>
  <c r="V32"/>
  <c r="U32"/>
  <c r="V116"/>
  <c r="U116"/>
  <c r="U204"/>
  <c r="V204"/>
  <c r="V109"/>
  <c r="U109"/>
  <c r="V237"/>
  <c r="U237"/>
  <c r="V263"/>
  <c r="U263"/>
  <c r="U23"/>
  <c r="V23"/>
  <c r="V191"/>
  <c r="U191"/>
  <c r="V105"/>
  <c r="U105"/>
  <c r="V169"/>
  <c r="U169"/>
  <c r="V233"/>
  <c r="U233"/>
  <c r="U45"/>
  <c r="V45"/>
  <c r="V246"/>
  <c r="U246"/>
  <c r="V40"/>
  <c r="U40"/>
  <c r="V104"/>
  <c r="U104"/>
  <c r="V168"/>
  <c r="U168"/>
  <c r="V232"/>
  <c r="U232"/>
  <c r="V165"/>
  <c r="U165"/>
  <c r="V229"/>
  <c r="U229"/>
  <c r="V66"/>
  <c r="U66"/>
  <c r="V10"/>
  <c r="U10"/>
  <c r="V8"/>
  <c r="U8"/>
  <c r="U11"/>
  <c r="V11"/>
  <c r="V135"/>
  <c r="U135"/>
  <c r="V195"/>
  <c r="U195"/>
  <c r="V78"/>
  <c r="U78"/>
  <c r="V48"/>
  <c r="U48"/>
  <c r="V220"/>
  <c r="U220"/>
  <c r="V255"/>
  <c r="U255"/>
  <c r="V22"/>
  <c r="U22"/>
  <c r="V123"/>
  <c r="U123"/>
  <c r="V30"/>
  <c r="U30"/>
  <c r="V250"/>
  <c r="U250"/>
  <c r="V172"/>
  <c r="U172"/>
  <c r="V225"/>
  <c r="U225"/>
  <c r="V87"/>
  <c r="U87"/>
  <c r="V54"/>
  <c r="U54"/>
  <c r="V101"/>
  <c r="U101"/>
  <c r="V226"/>
  <c r="U226"/>
  <c r="V156"/>
  <c r="U156"/>
  <c r="V193"/>
  <c r="U193"/>
  <c r="V65"/>
  <c r="U65"/>
  <c r="V95"/>
  <c r="U95"/>
  <c r="V218"/>
  <c r="U218"/>
  <c r="V148"/>
  <c r="U148"/>
  <c r="V161"/>
  <c r="U161"/>
  <c r="V189"/>
  <c r="U189"/>
  <c r="V91"/>
  <c r="U91"/>
  <c r="V167"/>
  <c r="U167"/>
  <c r="V126"/>
  <c r="U126"/>
  <c r="V69"/>
  <c r="U69"/>
  <c r="V179"/>
  <c r="U179"/>
  <c r="V67"/>
  <c r="U67"/>
  <c r="V178"/>
  <c r="U178"/>
  <c r="V36"/>
  <c r="U36"/>
  <c r="V124"/>
  <c r="U124"/>
  <c r="V208"/>
  <c r="U208"/>
  <c r="V113"/>
  <c r="U113"/>
  <c r="V241"/>
  <c r="U241"/>
  <c r="V230"/>
  <c r="U230"/>
  <c r="U77"/>
  <c r="V77"/>
  <c r="V247"/>
  <c r="U247"/>
  <c r="V29"/>
  <c r="U29"/>
  <c r="V206"/>
  <c r="U206"/>
  <c r="V270"/>
  <c r="U270"/>
  <c r="V42"/>
  <c r="U42"/>
  <c r="V139"/>
  <c r="U139"/>
  <c r="V267"/>
  <c r="U267"/>
  <c r="V41"/>
  <c r="U41"/>
  <c r="V138"/>
  <c r="U138"/>
  <c r="U266"/>
  <c r="V266"/>
  <c r="V96"/>
  <c r="U96"/>
  <c r="V180"/>
  <c r="U180"/>
  <c r="V268"/>
  <c r="U268"/>
  <c r="V205"/>
  <c r="U205"/>
  <c r="V239"/>
  <c r="U239"/>
  <c r="V153"/>
  <c r="U153"/>
  <c r="V217"/>
  <c r="U217"/>
  <c r="V143"/>
  <c r="U143"/>
  <c r="V223"/>
  <c r="U223"/>
  <c r="V24"/>
  <c r="U24"/>
  <c r="V88"/>
  <c r="U88"/>
  <c r="V152"/>
  <c r="U152"/>
  <c r="V216"/>
  <c r="U216"/>
  <c r="V149"/>
  <c r="U149"/>
  <c r="V213"/>
  <c r="U213"/>
  <c r="V175"/>
  <c r="U175"/>
  <c r="U7"/>
  <c r="V7"/>
  <c r="V262"/>
  <c r="U262"/>
  <c r="V131"/>
  <c r="U131"/>
  <c r="V35"/>
  <c r="U35"/>
  <c r="V176"/>
  <c r="U176"/>
  <c r="V257"/>
  <c r="U257"/>
  <c r="V110"/>
  <c r="U110"/>
  <c r="V74"/>
  <c r="U74"/>
  <c r="V186"/>
  <c r="U186"/>
  <c r="V128"/>
  <c r="U128"/>
  <c r="V158"/>
  <c r="U158"/>
  <c r="V58"/>
  <c r="U58"/>
  <c r="V162"/>
  <c r="U162"/>
  <c r="V112"/>
  <c r="U112"/>
  <c r="V174"/>
  <c r="U174"/>
  <c r="V53"/>
  <c r="U53"/>
  <c r="V154"/>
  <c r="U154"/>
  <c r="V108"/>
  <c r="U108"/>
  <c r="V157"/>
  <c r="U157"/>
  <c r="V231"/>
  <c r="U231"/>
  <c r="V18"/>
  <c r="U18"/>
  <c r="V190"/>
  <c r="U190"/>
  <c r="V47"/>
  <c r="U47"/>
  <c r="V147"/>
  <c r="U147"/>
  <c r="V46"/>
  <c r="U46"/>
  <c r="V146"/>
  <c r="U146"/>
  <c r="U16"/>
  <c r="V16"/>
  <c r="V100"/>
  <c r="U100"/>
  <c r="U188"/>
  <c r="V188"/>
  <c r="V209"/>
  <c r="U209"/>
  <c r="V207"/>
  <c r="U207"/>
  <c r="V71"/>
  <c r="U71"/>
  <c r="V43"/>
  <c r="U43"/>
  <c r="V21"/>
  <c r="U21"/>
  <c r="V107"/>
  <c r="U107"/>
  <c r="V235"/>
  <c r="U235"/>
  <c r="V19"/>
  <c r="U19"/>
  <c r="V106"/>
  <c r="U106"/>
  <c r="V234"/>
  <c r="U234"/>
  <c r="V76"/>
  <c r="U76"/>
  <c r="V160"/>
  <c r="U160"/>
  <c r="V244"/>
  <c r="U244"/>
  <c r="V173"/>
  <c r="U173"/>
  <c r="V214"/>
  <c r="U214"/>
  <c r="V137"/>
  <c r="U137"/>
  <c r="V201"/>
  <c r="U201"/>
  <c r="V265"/>
  <c r="U265"/>
  <c r="V59"/>
  <c r="U59"/>
  <c r="V27"/>
  <c r="U27"/>
  <c r="V34"/>
  <c r="U34"/>
  <c r="V72"/>
  <c r="U72"/>
  <c r="V136"/>
  <c r="U136"/>
  <c r="V200"/>
  <c r="U200"/>
  <c r="V264"/>
  <c r="U264"/>
  <c r="V133"/>
  <c r="U133"/>
  <c r="V197"/>
  <c r="U197"/>
  <c r="V261"/>
  <c r="U261"/>
  <c r="V81"/>
  <c r="U81"/>
  <c r="V49"/>
  <c r="U49"/>
  <c r="V127"/>
  <c r="U127"/>
  <c r="U12"/>
  <c r="V12"/>
  <c r="V258"/>
  <c r="U258"/>
  <c r="V9"/>
  <c r="U9"/>
  <c r="V13"/>
  <c r="U13"/>
  <c r="V97"/>
  <c r="U97"/>
  <c r="V79"/>
  <c r="U79"/>
  <c r="V194"/>
  <c r="U194"/>
  <c r="V132"/>
  <c r="U132"/>
  <c r="V129"/>
  <c r="U129"/>
  <c r="V102"/>
  <c r="U102"/>
  <c r="V50"/>
  <c r="U50"/>
  <c r="V238"/>
  <c r="U238"/>
  <c r="V31"/>
  <c r="U31"/>
  <c r="V251"/>
  <c r="U251"/>
  <c r="V122"/>
  <c r="U122"/>
  <c r="V84"/>
  <c r="U84"/>
  <c r="V256"/>
  <c r="U256"/>
  <c r="V82"/>
  <c r="U82"/>
  <c r="V227"/>
  <c r="U227"/>
  <c r="V99"/>
  <c r="U99"/>
  <c r="V68"/>
  <c r="U68"/>
  <c r="V240"/>
  <c r="U240"/>
  <c r="V93"/>
  <c r="U93"/>
  <c r="V219"/>
  <c r="U219"/>
  <c r="V94"/>
  <c r="U94"/>
  <c r="V64"/>
  <c r="U64"/>
  <c r="V236"/>
  <c r="U236"/>
  <c r="V159"/>
  <c r="U159"/>
  <c r="V125"/>
  <c r="U125"/>
  <c r="V253"/>
  <c r="U253"/>
  <c r="V134"/>
  <c r="U134"/>
  <c r="V61"/>
  <c r="U61"/>
  <c r="V254"/>
  <c r="U254"/>
  <c r="V33"/>
  <c r="U33"/>
  <c r="V26"/>
  <c r="U26"/>
  <c r="V115"/>
  <c r="U115"/>
  <c r="V243"/>
  <c r="U243"/>
  <c r="V25"/>
  <c r="U25"/>
  <c r="V114"/>
  <c r="U114"/>
  <c r="V242"/>
  <c r="U242"/>
  <c r="V80"/>
  <c r="U80"/>
  <c r="V164"/>
  <c r="U164"/>
  <c r="V252"/>
  <c r="U252"/>
  <c r="V177"/>
  <c r="U177"/>
  <c r="V182"/>
  <c r="U182"/>
  <c r="V119"/>
  <c r="U119"/>
  <c r="V86"/>
  <c r="U86"/>
  <c r="V85"/>
  <c r="U85"/>
  <c r="V203"/>
  <c r="U203"/>
  <c r="V83"/>
  <c r="U83"/>
  <c r="V202"/>
  <c r="U202"/>
  <c r="V52"/>
  <c r="U52"/>
  <c r="V140"/>
  <c r="U140"/>
  <c r="V224"/>
  <c r="U224"/>
  <c r="V141"/>
  <c r="U141"/>
  <c r="V269"/>
  <c r="U269"/>
  <c r="V38"/>
  <c r="U38"/>
  <c r="V121"/>
  <c r="U121"/>
  <c r="V185"/>
  <c r="U185"/>
  <c r="V249"/>
  <c r="U249"/>
  <c r="V166"/>
  <c r="U166"/>
  <c r="V118"/>
  <c r="U118"/>
  <c r="V56"/>
  <c r="U56"/>
  <c r="V120"/>
  <c r="U120"/>
  <c r="V184"/>
  <c r="U184"/>
  <c r="V248"/>
  <c r="U248"/>
  <c r="V117"/>
  <c r="U117"/>
  <c r="V181"/>
  <c r="U181"/>
  <c r="V245"/>
  <c r="U245"/>
  <c r="V198"/>
  <c r="U198"/>
  <c r="U150"/>
  <c r="V150"/>
  <c r="V15"/>
  <c r="U15"/>
  <c r="N25" i="9"/>
  <c r="N27" l="1"/>
  <c r="N26" l="1"/>
  <c r="B3" s="1"/>
  <c r="L32"/>
  <c r="F32"/>
  <c r="B4" i="25" l="1"/>
  <c r="L4"/>
  <c r="L41" i="9"/>
  <c r="L21" s="1"/>
  <c r="L35"/>
  <c r="F35"/>
  <c r="C32"/>
  <c r="C35" s="1"/>
  <c r="D32"/>
  <c r="D35" s="1"/>
  <c r="D4" i="25" l="1"/>
  <c r="L33" i="9"/>
  <c r="D33"/>
  <c r="B21"/>
  <c r="B33"/>
  <c r="B36"/>
  <c r="B42"/>
  <c r="L42"/>
  <c r="L43" s="1"/>
  <c r="L36"/>
  <c r="N30"/>
  <c r="D36" l="1"/>
  <c r="D21"/>
  <c r="D42"/>
  <c r="D43" s="1"/>
  <c r="B43"/>
  <c r="B46"/>
  <c r="E32"/>
  <c r="N29"/>
  <c r="B5" s="1"/>
  <c r="N32" l="1"/>
  <c r="E35"/>
  <c r="E4" i="25"/>
  <c r="E21" i="9"/>
  <c r="E33" l="1"/>
  <c r="E36"/>
  <c r="E42"/>
  <c r="E43" s="1"/>
  <c r="F4" i="25" l="1"/>
  <c r="F41" i="9"/>
  <c r="F42" l="1"/>
  <c r="F43" s="1"/>
  <c r="F21"/>
  <c r="F33"/>
  <c r="F36"/>
  <c r="N35"/>
  <c r="B6"/>
  <c r="C4" s="1"/>
  <c r="C5" l="1"/>
  <c r="C3"/>
  <c r="C2"/>
  <c r="C6" l="1"/>
  <c r="F4"/>
  <c r="C39" l="1"/>
  <c r="C36" l="1"/>
  <c r="N41"/>
  <c r="C42"/>
  <c r="C33"/>
  <c r="C21"/>
  <c r="C4" i="25"/>
  <c r="F11" s="1"/>
  <c r="N21" i="9" l="1"/>
  <c r="E4"/>
  <c r="N36"/>
  <c r="F5" s="1"/>
  <c r="N33"/>
  <c r="C43"/>
  <c r="N42"/>
  <c r="C46"/>
  <c r="D39" s="1"/>
  <c r="D46" s="1"/>
  <c r="E39" s="1"/>
  <c r="E46" s="1"/>
  <c r="F39" s="1"/>
  <c r="F46" s="1"/>
  <c r="G39" s="1"/>
  <c r="G46" s="1"/>
  <c r="H39" s="1"/>
  <c r="H46" s="1"/>
  <c r="I39" s="1"/>
  <c r="I46" s="1"/>
  <c r="J39" s="1"/>
  <c r="J46" s="1"/>
  <c r="K39" s="1"/>
  <c r="K46" s="1"/>
  <c r="L39" s="1"/>
  <c r="L46" s="1"/>
  <c r="M39" s="1"/>
  <c r="M46" s="1"/>
  <c r="N46" s="1"/>
  <c r="O46" s="1"/>
  <c r="G4" l="1"/>
  <c r="O42"/>
  <c r="G5" s="1"/>
  <c r="O41" l="1"/>
  <c r="E5" s="1"/>
  <c r="T5" i="7"/>
  <c r="V5" s="1"/>
  <c r="F6" l="1"/>
  <c r="J7" i="11"/>
  <c r="G28" i="27" s="1"/>
  <c r="I28" s="1"/>
  <c r="T6" i="7"/>
  <c r="U5"/>
  <c r="G8" i="19" l="1"/>
  <c r="O32" i="25" s="1"/>
  <c r="E55"/>
  <c r="E35"/>
  <c r="E51"/>
  <c r="E31"/>
  <c r="E43"/>
  <c r="E57"/>
  <c r="E39"/>
  <c r="E33"/>
  <c r="E46"/>
  <c r="E45"/>
  <c r="E54"/>
  <c r="E47"/>
  <c r="E53"/>
  <c r="E44"/>
  <c r="E56"/>
  <c r="E38"/>
  <c r="E37"/>
  <c r="E40"/>
  <c r="E36"/>
  <c r="E58"/>
  <c r="E52"/>
  <c r="E42"/>
  <c r="E50"/>
  <c r="E41"/>
  <c r="E49"/>
  <c r="E32"/>
  <c r="E48"/>
  <c r="E29"/>
  <c r="E34"/>
  <c r="E30"/>
  <c r="L7" i="11"/>
  <c r="M7" s="1"/>
  <c r="J98"/>
  <c r="L98" s="1"/>
  <c r="M98" s="1"/>
  <c r="J106"/>
  <c r="L106" s="1"/>
  <c r="M106" s="1"/>
  <c r="J114"/>
  <c r="L114" s="1"/>
  <c r="M114" s="1"/>
  <c r="J122"/>
  <c r="L122" s="1"/>
  <c r="M122" s="1"/>
  <c r="J130"/>
  <c r="L130" s="1"/>
  <c r="M130" s="1"/>
  <c r="J18"/>
  <c r="J34"/>
  <c r="L34" s="1"/>
  <c r="M34" s="1"/>
  <c r="J50"/>
  <c r="L50" s="1"/>
  <c r="M50" s="1"/>
  <c r="J66"/>
  <c r="L66" s="1"/>
  <c r="M66" s="1"/>
  <c r="J82"/>
  <c r="L82" s="1"/>
  <c r="M82" s="1"/>
  <c r="J92"/>
  <c r="L92" s="1"/>
  <c r="M92" s="1"/>
  <c r="J100"/>
  <c r="L100" s="1"/>
  <c r="M100" s="1"/>
  <c r="J108"/>
  <c r="L108" s="1"/>
  <c r="M108" s="1"/>
  <c r="J116"/>
  <c r="L116" s="1"/>
  <c r="M116" s="1"/>
  <c r="J124"/>
  <c r="L124" s="1"/>
  <c r="M124" s="1"/>
  <c r="J132"/>
  <c r="L132" s="1"/>
  <c r="M132" s="1"/>
  <c r="J172"/>
  <c r="L172" s="1"/>
  <c r="M172" s="1"/>
  <c r="J176"/>
  <c r="L176" s="1"/>
  <c r="M176" s="1"/>
  <c r="J180"/>
  <c r="L180" s="1"/>
  <c r="M180" s="1"/>
  <c r="J184"/>
  <c r="L184" s="1"/>
  <c r="M184" s="1"/>
  <c r="J188"/>
  <c r="L188" s="1"/>
  <c r="M188" s="1"/>
  <c r="J201"/>
  <c r="L201" s="1"/>
  <c r="M201" s="1"/>
  <c r="J199"/>
  <c r="L199" s="1"/>
  <c r="M199" s="1"/>
  <c r="J207"/>
  <c r="L207" s="1"/>
  <c r="M207" s="1"/>
  <c r="J242"/>
  <c r="L242" s="1"/>
  <c r="M242" s="1"/>
  <c r="J254"/>
  <c r="L254" s="1"/>
  <c r="M254" s="1"/>
  <c r="J262"/>
  <c r="L262" s="1"/>
  <c r="M262" s="1"/>
  <c r="J84"/>
  <c r="L84" s="1"/>
  <c r="M84" s="1"/>
  <c r="J12"/>
  <c r="J28"/>
  <c r="L28" s="1"/>
  <c r="M28" s="1"/>
  <c r="J44"/>
  <c r="L44" s="1"/>
  <c r="M44" s="1"/>
  <c r="J60"/>
  <c r="L60" s="1"/>
  <c r="M60" s="1"/>
  <c r="J134"/>
  <c r="L134" s="1"/>
  <c r="M134" s="1"/>
  <c r="J148"/>
  <c r="L148" s="1"/>
  <c r="M148" s="1"/>
  <c r="J156"/>
  <c r="L156" s="1"/>
  <c r="M156" s="1"/>
  <c r="J205"/>
  <c r="L205" s="1"/>
  <c r="M205" s="1"/>
  <c r="J223"/>
  <c r="L223" s="1"/>
  <c r="M223" s="1"/>
  <c r="J231"/>
  <c r="L231" s="1"/>
  <c r="M231" s="1"/>
  <c r="J6"/>
  <c r="J22"/>
  <c r="L22" s="1"/>
  <c r="M22" s="1"/>
  <c r="J38"/>
  <c r="L38" s="1"/>
  <c r="M38" s="1"/>
  <c r="J54"/>
  <c r="L54" s="1"/>
  <c r="M54" s="1"/>
  <c r="J70"/>
  <c r="L70" s="1"/>
  <c r="M70" s="1"/>
  <c r="J86"/>
  <c r="L86" s="1"/>
  <c r="M86" s="1"/>
  <c r="J146"/>
  <c r="L146" s="1"/>
  <c r="M146" s="1"/>
  <c r="J154"/>
  <c r="L154" s="1"/>
  <c r="M154" s="1"/>
  <c r="J162"/>
  <c r="L162" s="1"/>
  <c r="M162" s="1"/>
  <c r="J136"/>
  <c r="L136" s="1"/>
  <c r="M136" s="1"/>
  <c r="J209"/>
  <c r="L209" s="1"/>
  <c r="M209" s="1"/>
  <c r="J266"/>
  <c r="L266" s="1"/>
  <c r="M266" s="1"/>
  <c r="J80"/>
  <c r="L80" s="1"/>
  <c r="M80" s="1"/>
  <c r="J138"/>
  <c r="L138" s="1"/>
  <c r="M138" s="1"/>
  <c r="J160"/>
  <c r="L160" s="1"/>
  <c r="M160" s="1"/>
  <c r="J197"/>
  <c r="L197" s="1"/>
  <c r="M197" s="1"/>
  <c r="J229"/>
  <c r="L229" s="1"/>
  <c r="M229" s="1"/>
  <c r="J237"/>
  <c r="L237" s="1"/>
  <c r="M237" s="1"/>
  <c r="J246"/>
  <c r="L246" s="1"/>
  <c r="M246" s="1"/>
  <c r="J16"/>
  <c r="J32"/>
  <c r="L32" s="1"/>
  <c r="M32" s="1"/>
  <c r="J48"/>
  <c r="L48" s="1"/>
  <c r="M48" s="1"/>
  <c r="J64"/>
  <c r="L64" s="1"/>
  <c r="M64" s="1"/>
  <c r="J215"/>
  <c r="L215" s="1"/>
  <c r="M215" s="1"/>
  <c r="J225"/>
  <c r="L225" s="1"/>
  <c r="M225" s="1"/>
  <c r="J239"/>
  <c r="L239" s="1"/>
  <c r="M239" s="1"/>
  <c r="J248"/>
  <c r="L248" s="1"/>
  <c r="M248" s="1"/>
  <c r="J265"/>
  <c r="L265" s="1"/>
  <c r="M265" s="1"/>
  <c r="J253"/>
  <c r="L253" s="1"/>
  <c r="M253" s="1"/>
  <c r="J206"/>
  <c r="L206" s="1"/>
  <c r="M206" s="1"/>
  <c r="J208"/>
  <c r="L208" s="1"/>
  <c r="M208" s="1"/>
  <c r="J189"/>
  <c r="L189" s="1"/>
  <c r="M189" s="1"/>
  <c r="J181"/>
  <c r="L181" s="1"/>
  <c r="M181" s="1"/>
  <c r="J173"/>
  <c r="L173" s="1"/>
  <c r="M173" s="1"/>
  <c r="J165"/>
  <c r="L165" s="1"/>
  <c r="M165" s="1"/>
  <c r="J153"/>
  <c r="L153" s="1"/>
  <c r="M153" s="1"/>
  <c r="J127"/>
  <c r="L127" s="1"/>
  <c r="M127" s="1"/>
  <c r="J111"/>
  <c r="L111" s="1"/>
  <c r="M111" s="1"/>
  <c r="J99"/>
  <c r="L99" s="1"/>
  <c r="M99" s="1"/>
  <c r="J65"/>
  <c r="L65" s="1"/>
  <c r="M65" s="1"/>
  <c r="J57"/>
  <c r="L57" s="1"/>
  <c r="M57" s="1"/>
  <c r="J49"/>
  <c r="L49" s="1"/>
  <c r="M49" s="1"/>
  <c r="J41"/>
  <c r="L41" s="1"/>
  <c r="M41" s="1"/>
  <c r="J33"/>
  <c r="L33" s="1"/>
  <c r="M33" s="1"/>
  <c r="J25"/>
  <c r="L25" s="1"/>
  <c r="M25" s="1"/>
  <c r="J17"/>
  <c r="G39" i="27" s="1"/>
  <c r="I39" s="1"/>
  <c r="J9" i="11"/>
  <c r="G32" i="27" s="1"/>
  <c r="I32" s="1"/>
  <c r="J133" i="11"/>
  <c r="L133" s="1"/>
  <c r="M133" s="1"/>
  <c r="J125"/>
  <c r="L125" s="1"/>
  <c r="M125" s="1"/>
  <c r="J117"/>
  <c r="L117" s="1"/>
  <c r="M117" s="1"/>
  <c r="J109"/>
  <c r="L109" s="1"/>
  <c r="M109" s="1"/>
  <c r="J101"/>
  <c r="L101" s="1"/>
  <c r="M101" s="1"/>
  <c r="J93"/>
  <c r="L93" s="1"/>
  <c r="M93" s="1"/>
  <c r="J257"/>
  <c r="L257" s="1"/>
  <c r="M257" s="1"/>
  <c r="J249"/>
  <c r="L249" s="1"/>
  <c r="M249" s="1"/>
  <c r="J202"/>
  <c r="L202" s="1"/>
  <c r="M202" s="1"/>
  <c r="J200"/>
  <c r="L200" s="1"/>
  <c r="M200" s="1"/>
  <c r="J187"/>
  <c r="L187" s="1"/>
  <c r="M187" s="1"/>
  <c r="J179"/>
  <c r="L179" s="1"/>
  <c r="M179" s="1"/>
  <c r="J171"/>
  <c r="L171" s="1"/>
  <c r="M171" s="1"/>
  <c r="J157"/>
  <c r="L157" s="1"/>
  <c r="M157" s="1"/>
  <c r="J141"/>
  <c r="L141" s="1"/>
  <c r="M141" s="1"/>
  <c r="J131"/>
  <c r="L131" s="1"/>
  <c r="M131" s="1"/>
  <c r="J115"/>
  <c r="L115" s="1"/>
  <c r="M115" s="1"/>
  <c r="J95"/>
  <c r="L95" s="1"/>
  <c r="M95" s="1"/>
  <c r="J85"/>
  <c r="L85" s="1"/>
  <c r="M85" s="1"/>
  <c r="J77"/>
  <c r="L77" s="1"/>
  <c r="M77" s="1"/>
  <c r="J267"/>
  <c r="L267" s="1"/>
  <c r="M267" s="1"/>
  <c r="J255"/>
  <c r="L255" s="1"/>
  <c r="M255" s="1"/>
  <c r="J247"/>
  <c r="L247" s="1"/>
  <c r="M247" s="1"/>
  <c r="J245"/>
  <c r="L245" s="1"/>
  <c r="M245" s="1"/>
  <c r="J238"/>
  <c r="L238" s="1"/>
  <c r="M238" s="1"/>
  <c r="J232"/>
  <c r="L232" s="1"/>
  <c r="M232" s="1"/>
  <c r="J224"/>
  <c r="L224" s="1"/>
  <c r="M224" s="1"/>
  <c r="J216"/>
  <c r="L216" s="1"/>
  <c r="M216" s="1"/>
  <c r="J230"/>
  <c r="L230" s="1"/>
  <c r="M230" s="1"/>
  <c r="J222"/>
  <c r="L222" s="1"/>
  <c r="M222" s="1"/>
  <c r="J212"/>
  <c r="L212" s="1"/>
  <c r="M212" s="1"/>
  <c r="J196"/>
  <c r="L196" s="1"/>
  <c r="M196" s="1"/>
  <c r="J163"/>
  <c r="L163" s="1"/>
  <c r="M163" s="1"/>
  <c r="J155"/>
  <c r="L155" s="1"/>
  <c r="M155" s="1"/>
  <c r="J147"/>
  <c r="L147" s="1"/>
  <c r="M147" s="1"/>
  <c r="J137"/>
  <c r="L137" s="1"/>
  <c r="M137" s="1"/>
  <c r="J83"/>
  <c r="L83" s="1"/>
  <c r="M83" s="1"/>
  <c r="J75"/>
  <c r="L75" s="1"/>
  <c r="M75" s="1"/>
  <c r="J67"/>
  <c r="L67" s="1"/>
  <c r="M67" s="1"/>
  <c r="J59"/>
  <c r="L59" s="1"/>
  <c r="M59" s="1"/>
  <c r="J51"/>
  <c r="L51" s="1"/>
  <c r="M51" s="1"/>
  <c r="J43"/>
  <c r="L43" s="1"/>
  <c r="M43" s="1"/>
  <c r="J35"/>
  <c r="L35" s="1"/>
  <c r="M35" s="1"/>
  <c r="J27"/>
  <c r="L27" s="1"/>
  <c r="M27" s="1"/>
  <c r="J19"/>
  <c r="J11"/>
  <c r="J94"/>
  <c r="L94" s="1"/>
  <c r="M94" s="1"/>
  <c r="J102"/>
  <c r="L102" s="1"/>
  <c r="M102" s="1"/>
  <c r="J110"/>
  <c r="L110" s="1"/>
  <c r="M110" s="1"/>
  <c r="J118"/>
  <c r="L118" s="1"/>
  <c r="M118" s="1"/>
  <c r="J126"/>
  <c r="L126" s="1"/>
  <c r="M126" s="1"/>
  <c r="J10"/>
  <c r="J26"/>
  <c r="L26" s="1"/>
  <c r="M26" s="1"/>
  <c r="J42"/>
  <c r="L42" s="1"/>
  <c r="M42" s="1"/>
  <c r="J58"/>
  <c r="L58" s="1"/>
  <c r="M58" s="1"/>
  <c r="J74"/>
  <c r="L74" s="1"/>
  <c r="M74" s="1"/>
  <c r="J90"/>
  <c r="L90" s="1"/>
  <c r="M90" s="1"/>
  <c r="J96"/>
  <c r="L96" s="1"/>
  <c r="M96" s="1"/>
  <c r="J104"/>
  <c r="L104" s="1"/>
  <c r="M104" s="1"/>
  <c r="J112"/>
  <c r="L112" s="1"/>
  <c r="M112" s="1"/>
  <c r="J120"/>
  <c r="L120" s="1"/>
  <c r="M120" s="1"/>
  <c r="J128"/>
  <c r="L128" s="1"/>
  <c r="M128" s="1"/>
  <c r="J170"/>
  <c r="L170" s="1"/>
  <c r="M170" s="1"/>
  <c r="J174"/>
  <c r="L174" s="1"/>
  <c r="M174" s="1"/>
  <c r="J178"/>
  <c r="L178" s="1"/>
  <c r="M178" s="1"/>
  <c r="J182"/>
  <c r="L182" s="1"/>
  <c r="M182" s="1"/>
  <c r="J186"/>
  <c r="L186" s="1"/>
  <c r="M186" s="1"/>
  <c r="J190"/>
  <c r="L190" s="1"/>
  <c r="M190" s="1"/>
  <c r="J195"/>
  <c r="L195" s="1"/>
  <c r="M195" s="1"/>
  <c r="J203"/>
  <c r="L203" s="1"/>
  <c r="M203" s="1"/>
  <c r="J211"/>
  <c r="L211" s="1"/>
  <c r="M211" s="1"/>
  <c r="J250"/>
  <c r="L250" s="1"/>
  <c r="M250" s="1"/>
  <c r="J258"/>
  <c r="L258" s="1"/>
  <c r="M258" s="1"/>
  <c r="J76"/>
  <c r="L76" s="1"/>
  <c r="M76" s="1"/>
  <c r="J256"/>
  <c r="L256" s="1"/>
  <c r="M256" s="1"/>
  <c r="J20"/>
  <c r="J36"/>
  <c r="L36" s="1"/>
  <c r="M36" s="1"/>
  <c r="J52"/>
  <c r="L52" s="1"/>
  <c r="M52" s="1"/>
  <c r="J68"/>
  <c r="L68" s="1"/>
  <c r="M68" s="1"/>
  <c r="J140"/>
  <c r="L140" s="1"/>
  <c r="M140" s="1"/>
  <c r="J152"/>
  <c r="L152" s="1"/>
  <c r="M152" s="1"/>
  <c r="J164"/>
  <c r="L164" s="1"/>
  <c r="M164" s="1"/>
  <c r="J219"/>
  <c r="L219" s="1"/>
  <c r="M219" s="1"/>
  <c r="J227"/>
  <c r="L227" s="1"/>
  <c r="M227" s="1"/>
  <c r="J252"/>
  <c r="L252" s="1"/>
  <c r="M252" s="1"/>
  <c r="J14"/>
  <c r="G22" i="19" s="1"/>
  <c r="J30" i="11"/>
  <c r="L30" s="1"/>
  <c r="M30" s="1"/>
  <c r="J46"/>
  <c r="L46" s="1"/>
  <c r="M46" s="1"/>
  <c r="J62"/>
  <c r="L62" s="1"/>
  <c r="M62" s="1"/>
  <c r="J78"/>
  <c r="L78" s="1"/>
  <c r="M78" s="1"/>
  <c r="J142"/>
  <c r="L142" s="1"/>
  <c r="M142" s="1"/>
  <c r="J150"/>
  <c r="L150" s="1"/>
  <c r="M150" s="1"/>
  <c r="J158"/>
  <c r="L158" s="1"/>
  <c r="M158" s="1"/>
  <c r="J166"/>
  <c r="L166" s="1"/>
  <c r="M166" s="1"/>
  <c r="J193"/>
  <c r="L193" s="1"/>
  <c r="M193" s="1"/>
  <c r="J260"/>
  <c r="L260" s="1"/>
  <c r="M260" s="1"/>
  <c r="J72"/>
  <c r="L72" s="1"/>
  <c r="M72" s="1"/>
  <c r="J88"/>
  <c r="L88" s="1"/>
  <c r="M88" s="1"/>
  <c r="J144"/>
  <c r="L144" s="1"/>
  <c r="M144" s="1"/>
  <c r="J168"/>
  <c r="L168" s="1"/>
  <c r="M168" s="1"/>
  <c r="J221"/>
  <c r="L221" s="1"/>
  <c r="M221" s="1"/>
  <c r="J233"/>
  <c r="L233" s="1"/>
  <c r="M233" s="1"/>
  <c r="J241"/>
  <c r="L241" s="1"/>
  <c r="M241" s="1"/>
  <c r="J8"/>
  <c r="J24"/>
  <c r="L24" s="1"/>
  <c r="M24" s="1"/>
  <c r="J40"/>
  <c r="L40" s="1"/>
  <c r="M40" s="1"/>
  <c r="J56"/>
  <c r="L56" s="1"/>
  <c r="M56" s="1"/>
  <c r="J213"/>
  <c r="L213" s="1"/>
  <c r="M213" s="1"/>
  <c r="J217"/>
  <c r="L217" s="1"/>
  <c r="M217" s="1"/>
  <c r="J235"/>
  <c r="L235" s="1"/>
  <c r="M235" s="1"/>
  <c r="J244"/>
  <c r="L244" s="1"/>
  <c r="M244" s="1"/>
  <c r="J264"/>
  <c r="L264" s="1"/>
  <c r="M264" s="1"/>
  <c r="J261"/>
  <c r="L261" s="1"/>
  <c r="M261" s="1"/>
  <c r="J214"/>
  <c r="L214" s="1"/>
  <c r="M214" s="1"/>
  <c r="J198"/>
  <c r="L198" s="1"/>
  <c r="M198" s="1"/>
  <c r="J192"/>
  <c r="L192" s="1"/>
  <c r="M192" s="1"/>
  <c r="J185"/>
  <c r="L185" s="1"/>
  <c r="M185" s="1"/>
  <c r="J177"/>
  <c r="L177" s="1"/>
  <c r="M177" s="1"/>
  <c r="J135"/>
  <c r="L135" s="1"/>
  <c r="M135" s="1"/>
  <c r="J161"/>
  <c r="L161" s="1"/>
  <c r="M161" s="1"/>
  <c r="J145"/>
  <c r="L145" s="1"/>
  <c r="M145" s="1"/>
  <c r="J119"/>
  <c r="L119" s="1"/>
  <c r="M119" s="1"/>
  <c r="J103"/>
  <c r="L103" s="1"/>
  <c r="M103" s="1"/>
  <c r="J69"/>
  <c r="L69" s="1"/>
  <c r="M69" s="1"/>
  <c r="J61"/>
  <c r="L61" s="1"/>
  <c r="M61" s="1"/>
  <c r="J53"/>
  <c r="L53" s="1"/>
  <c r="M53" s="1"/>
  <c r="J45"/>
  <c r="L45" s="1"/>
  <c r="M45" s="1"/>
  <c r="J37"/>
  <c r="L37" s="1"/>
  <c r="M37" s="1"/>
  <c r="J29"/>
  <c r="L29" s="1"/>
  <c r="M29" s="1"/>
  <c r="J21"/>
  <c r="J13"/>
  <c r="G37" i="27" s="1"/>
  <c r="I37" s="1"/>
  <c r="J5" i="11"/>
  <c r="G36" i="27" s="1"/>
  <c r="I36" s="1"/>
  <c r="J129" i="11"/>
  <c r="L129" s="1"/>
  <c r="M129" s="1"/>
  <c r="J121"/>
  <c r="L121" s="1"/>
  <c r="M121" s="1"/>
  <c r="J113"/>
  <c r="L113" s="1"/>
  <c r="M113" s="1"/>
  <c r="J105"/>
  <c r="L105" s="1"/>
  <c r="M105" s="1"/>
  <c r="J97"/>
  <c r="L97" s="1"/>
  <c r="M97" s="1"/>
  <c r="J91"/>
  <c r="L91" s="1"/>
  <c r="M91" s="1"/>
  <c r="J259"/>
  <c r="L259" s="1"/>
  <c r="M259" s="1"/>
  <c r="J210"/>
  <c r="L210" s="1"/>
  <c r="M210" s="1"/>
  <c r="J194"/>
  <c r="L194" s="1"/>
  <c r="M194" s="1"/>
  <c r="J191"/>
  <c r="L191" s="1"/>
  <c r="M191" s="1"/>
  <c r="J183"/>
  <c r="L183" s="1"/>
  <c r="M183" s="1"/>
  <c r="J175"/>
  <c r="L175" s="1"/>
  <c r="M175" s="1"/>
  <c r="J169"/>
  <c r="L169" s="1"/>
  <c r="M169" s="1"/>
  <c r="J149"/>
  <c r="L149" s="1"/>
  <c r="M149" s="1"/>
  <c r="J139"/>
  <c r="L139" s="1"/>
  <c r="M139" s="1"/>
  <c r="J123"/>
  <c r="L123" s="1"/>
  <c r="M123" s="1"/>
  <c r="J107"/>
  <c r="L107" s="1"/>
  <c r="M107" s="1"/>
  <c r="J89"/>
  <c r="L89" s="1"/>
  <c r="M89" s="1"/>
  <c r="J81"/>
  <c r="L81" s="1"/>
  <c r="M81" s="1"/>
  <c r="J73"/>
  <c r="L73" s="1"/>
  <c r="M73" s="1"/>
  <c r="J263"/>
  <c r="L263" s="1"/>
  <c r="M263" s="1"/>
  <c r="J251"/>
  <c r="L251" s="1"/>
  <c r="M251" s="1"/>
  <c r="J243"/>
  <c r="L243" s="1"/>
  <c r="M243" s="1"/>
  <c r="J240"/>
  <c r="L240" s="1"/>
  <c r="M240" s="1"/>
  <c r="J236"/>
  <c r="L236" s="1"/>
  <c r="M236" s="1"/>
  <c r="J228"/>
  <c r="L228" s="1"/>
  <c r="M228" s="1"/>
  <c r="J220"/>
  <c r="L220" s="1"/>
  <c r="M220" s="1"/>
  <c r="J234"/>
  <c r="L234" s="1"/>
  <c r="M234" s="1"/>
  <c r="J226"/>
  <c r="L226" s="1"/>
  <c r="M226" s="1"/>
  <c r="J218"/>
  <c r="L218" s="1"/>
  <c r="M218" s="1"/>
  <c r="J204"/>
  <c r="L204" s="1"/>
  <c r="M204" s="1"/>
  <c r="J167"/>
  <c r="L167" s="1"/>
  <c r="M167" s="1"/>
  <c r="J159"/>
  <c r="L159" s="1"/>
  <c r="M159" s="1"/>
  <c r="J151"/>
  <c r="L151" s="1"/>
  <c r="M151" s="1"/>
  <c r="J143"/>
  <c r="L143" s="1"/>
  <c r="M143" s="1"/>
  <c r="J87"/>
  <c r="L87" s="1"/>
  <c r="M87" s="1"/>
  <c r="J79"/>
  <c r="L79" s="1"/>
  <c r="M79" s="1"/>
  <c r="J71"/>
  <c r="L71" s="1"/>
  <c r="M71" s="1"/>
  <c r="J63"/>
  <c r="L63" s="1"/>
  <c r="M63" s="1"/>
  <c r="J55"/>
  <c r="L55" s="1"/>
  <c r="M55" s="1"/>
  <c r="J47"/>
  <c r="L47" s="1"/>
  <c r="M47" s="1"/>
  <c r="J39"/>
  <c r="L39" s="1"/>
  <c r="M39" s="1"/>
  <c r="J31"/>
  <c r="L31" s="1"/>
  <c r="M31" s="1"/>
  <c r="J23"/>
  <c r="L23" s="1"/>
  <c r="M23" s="1"/>
  <c r="J15"/>
  <c r="D54" i="25"/>
  <c r="D48"/>
  <c r="D47"/>
  <c r="D45"/>
  <c r="D52"/>
  <c r="D41"/>
  <c r="D43"/>
  <c r="D50"/>
  <c r="U6" i="7"/>
  <c r="V6"/>
  <c r="D58" i="25"/>
  <c r="D42"/>
  <c r="D56"/>
  <c r="D40"/>
  <c r="D51"/>
  <c r="D35"/>
  <c r="D49"/>
  <c r="D29"/>
  <c r="J4" i="11"/>
  <c r="D46" i="25"/>
  <c r="D31"/>
  <c r="D44"/>
  <c r="D55"/>
  <c r="D39"/>
  <c r="D53"/>
  <c r="D37"/>
  <c r="D32"/>
  <c r="D33"/>
  <c r="D36"/>
  <c r="D38"/>
  <c r="D57"/>
  <c r="D30"/>
  <c r="D34"/>
  <c r="G38" i="27" l="1"/>
  <c r="I38" s="1"/>
  <c r="G30"/>
  <c r="I30" s="1"/>
  <c r="G34"/>
  <c r="I34" s="1"/>
  <c r="G29"/>
  <c r="I29" s="1"/>
  <c r="G33"/>
  <c r="I33" s="1"/>
  <c r="G31"/>
  <c r="I31" s="1"/>
  <c r="G35"/>
  <c r="I35" s="1"/>
  <c r="G25"/>
  <c r="I25" s="1"/>
  <c r="G11"/>
  <c r="I11" s="1"/>
  <c r="G23"/>
  <c r="I23" s="1"/>
  <c r="G26"/>
  <c r="I26" s="1"/>
  <c r="G27"/>
  <c r="I27" s="1"/>
  <c r="G15"/>
  <c r="I15" s="1"/>
  <c r="G21"/>
  <c r="I21" s="1"/>
  <c r="G24"/>
  <c r="I24" s="1"/>
  <c r="G18"/>
  <c r="I18" s="1"/>
  <c r="G22"/>
  <c r="I22" s="1"/>
  <c r="G16"/>
  <c r="I16" s="1"/>
  <c r="G20"/>
  <c r="I20" s="1"/>
  <c r="G20" i="19"/>
  <c r="G19" i="27"/>
  <c r="I19" s="1"/>
  <c r="G13"/>
  <c r="I13" s="1"/>
  <c r="G17"/>
  <c r="I17" s="1"/>
  <c r="G23" i="19"/>
  <c r="G14" i="27"/>
  <c r="I14" s="1"/>
  <c r="G8"/>
  <c r="I8" s="1"/>
  <c r="G12"/>
  <c r="I12" s="1"/>
  <c r="G10"/>
  <c r="I10" s="1"/>
  <c r="G5"/>
  <c r="I5" s="1"/>
  <c r="G9"/>
  <c r="I9" s="1"/>
  <c r="G6"/>
  <c r="I6" s="1"/>
  <c r="G7"/>
  <c r="I7" s="1"/>
  <c r="G5" i="19"/>
  <c r="H5" s="1"/>
  <c r="I5" s="1"/>
  <c r="G3" i="27"/>
  <c r="I3" s="1"/>
  <c r="G21" i="19"/>
  <c r="G4" i="27"/>
  <c r="I4" s="1"/>
  <c r="G17" i="19"/>
  <c r="O41" i="25" s="1"/>
  <c r="G19" i="19"/>
  <c r="O43" i="25" s="1"/>
  <c r="G12" i="19"/>
  <c r="O36" i="25" s="1"/>
  <c r="G13" i="19"/>
  <c r="G6"/>
  <c r="G14"/>
  <c r="O38" i="25" s="1"/>
  <c r="G9" i="19"/>
  <c r="G18"/>
  <c r="O42" i="25" s="1"/>
  <c r="G11" i="19"/>
  <c r="G15"/>
  <c r="O39" i="25" s="1"/>
  <c r="G10" i="19"/>
  <c r="O34" i="25" s="1"/>
  <c r="G7" i="19"/>
  <c r="H7" s="1"/>
  <c r="I7" s="1"/>
  <c r="G817"/>
  <c r="G801"/>
  <c r="G785"/>
  <c r="G769"/>
  <c r="G753"/>
  <c r="G737"/>
  <c r="G721"/>
  <c r="G705"/>
  <c r="G689"/>
  <c r="G673"/>
  <c r="G657"/>
  <c r="G641"/>
  <c r="G625"/>
  <c r="G609"/>
  <c r="G593"/>
  <c r="G577"/>
  <c r="G561"/>
  <c r="G545"/>
  <c r="G529"/>
  <c r="G513"/>
  <c r="G497"/>
  <c r="G481"/>
  <c r="G465"/>
  <c r="G449"/>
  <c r="G433"/>
  <c r="G417"/>
  <c r="G401"/>
  <c r="H401" s="1"/>
  <c r="I401" s="1"/>
  <c r="G385"/>
  <c r="H385" s="1"/>
  <c r="I385" s="1"/>
  <c r="G369"/>
  <c r="H369" s="1"/>
  <c r="I369" s="1"/>
  <c r="G353"/>
  <c r="H353" s="1"/>
  <c r="I353" s="1"/>
  <c r="G337"/>
  <c r="H337" s="1"/>
  <c r="I337" s="1"/>
  <c r="G321"/>
  <c r="H321" s="1"/>
  <c r="I321" s="1"/>
  <c r="G305"/>
  <c r="H305" s="1"/>
  <c r="I305" s="1"/>
  <c r="G289"/>
  <c r="H289" s="1"/>
  <c r="I289" s="1"/>
  <c r="G273"/>
  <c r="H273" s="1"/>
  <c r="I273" s="1"/>
  <c r="G257"/>
  <c r="H257" s="1"/>
  <c r="I257" s="1"/>
  <c r="G241"/>
  <c r="H241" s="1"/>
  <c r="I241" s="1"/>
  <c r="G225"/>
  <c r="H225" s="1"/>
  <c r="I225" s="1"/>
  <c r="G209"/>
  <c r="H209" s="1"/>
  <c r="I209" s="1"/>
  <c r="G193"/>
  <c r="H193" s="1"/>
  <c r="I193" s="1"/>
  <c r="G177"/>
  <c r="H177" s="1"/>
  <c r="I177" s="1"/>
  <c r="G161"/>
  <c r="H161" s="1"/>
  <c r="I161" s="1"/>
  <c r="G145"/>
  <c r="H145" s="1"/>
  <c r="I145" s="1"/>
  <c r="G129"/>
  <c r="H129" s="1"/>
  <c r="I129" s="1"/>
  <c r="G113"/>
  <c r="H113" s="1"/>
  <c r="I113" s="1"/>
  <c r="G826"/>
  <c r="G758"/>
  <c r="G726"/>
  <c r="G694"/>
  <c r="G662"/>
  <c r="G630"/>
  <c r="G598"/>
  <c r="G566"/>
  <c r="G534"/>
  <c r="G502"/>
  <c r="G470"/>
  <c r="G820"/>
  <c r="G804"/>
  <c r="G788"/>
  <c r="G772"/>
  <c r="G756"/>
  <c r="G740"/>
  <c r="G724"/>
  <c r="G708"/>
  <c r="G692"/>
  <c r="G676"/>
  <c r="G660"/>
  <c r="G644"/>
  <c r="G628"/>
  <c r="G612"/>
  <c r="G596"/>
  <c r="G580"/>
  <c r="G564"/>
  <c r="G548"/>
  <c r="G532"/>
  <c r="G516"/>
  <c r="G500"/>
  <c r="G484"/>
  <c r="G468"/>
  <c r="G452"/>
  <c r="G436"/>
  <c r="G420"/>
  <c r="G404"/>
  <c r="H404" s="1"/>
  <c r="I404" s="1"/>
  <c r="G388"/>
  <c r="H388" s="1"/>
  <c r="I388" s="1"/>
  <c r="G372"/>
  <c r="H372" s="1"/>
  <c r="I372" s="1"/>
  <c r="G356"/>
  <c r="H356" s="1"/>
  <c r="I356" s="1"/>
  <c r="G340"/>
  <c r="H340" s="1"/>
  <c r="I340" s="1"/>
  <c r="G324"/>
  <c r="H324" s="1"/>
  <c r="I324" s="1"/>
  <c r="G308"/>
  <c r="H308" s="1"/>
  <c r="I308" s="1"/>
  <c r="G292"/>
  <c r="H292" s="1"/>
  <c r="I292" s="1"/>
  <c r="G276"/>
  <c r="H276" s="1"/>
  <c r="I276" s="1"/>
  <c r="G260"/>
  <c r="H260" s="1"/>
  <c r="I260" s="1"/>
  <c r="G244"/>
  <c r="H244" s="1"/>
  <c r="I244" s="1"/>
  <c r="G228"/>
  <c r="H228" s="1"/>
  <c r="I228" s="1"/>
  <c r="G212"/>
  <c r="H212" s="1"/>
  <c r="I212" s="1"/>
  <c r="G196"/>
  <c r="H196" s="1"/>
  <c r="I196" s="1"/>
  <c r="G180"/>
  <c r="H180" s="1"/>
  <c r="I180" s="1"/>
  <c r="G164"/>
  <c r="H164" s="1"/>
  <c r="I164" s="1"/>
  <c r="G148"/>
  <c r="H148" s="1"/>
  <c r="I148" s="1"/>
  <c r="G132"/>
  <c r="H132" s="1"/>
  <c r="I132" s="1"/>
  <c r="G116"/>
  <c r="H116" s="1"/>
  <c r="I116" s="1"/>
  <c r="G818"/>
  <c r="G802"/>
  <c r="G786"/>
  <c r="G762"/>
  <c r="G730"/>
  <c r="G698"/>
  <c r="G666"/>
  <c r="G634"/>
  <c r="G602"/>
  <c r="G570"/>
  <c r="G538"/>
  <c r="G506"/>
  <c r="G474"/>
  <c r="G771"/>
  <c r="G707"/>
  <c r="G643"/>
  <c r="G579"/>
  <c r="G515"/>
  <c r="G459"/>
  <c r="G427"/>
  <c r="G395"/>
  <c r="H395" s="1"/>
  <c r="I395" s="1"/>
  <c r="G363"/>
  <c r="H363" s="1"/>
  <c r="I363" s="1"/>
  <c r="G331"/>
  <c r="H331" s="1"/>
  <c r="I331" s="1"/>
  <c r="G299"/>
  <c r="H299" s="1"/>
  <c r="I299" s="1"/>
  <c r="G267"/>
  <c r="H267" s="1"/>
  <c r="I267" s="1"/>
  <c r="G235"/>
  <c r="H235" s="1"/>
  <c r="I235" s="1"/>
  <c r="G203"/>
  <c r="H203" s="1"/>
  <c r="I203" s="1"/>
  <c r="G171"/>
  <c r="H171" s="1"/>
  <c r="I171" s="1"/>
  <c r="G139"/>
  <c r="H139" s="1"/>
  <c r="I139" s="1"/>
  <c r="G107"/>
  <c r="H107" s="1"/>
  <c r="I107" s="1"/>
  <c r="G823"/>
  <c r="G759"/>
  <c r="G695"/>
  <c r="G631"/>
  <c r="G567"/>
  <c r="G503"/>
  <c r="G454"/>
  <c r="G422"/>
  <c r="G390"/>
  <c r="H390" s="1"/>
  <c r="I390" s="1"/>
  <c r="G358"/>
  <c r="H358" s="1"/>
  <c r="I358" s="1"/>
  <c r="G326"/>
  <c r="H326" s="1"/>
  <c r="I326" s="1"/>
  <c r="G294"/>
  <c r="H294" s="1"/>
  <c r="I294" s="1"/>
  <c r="G262"/>
  <c r="H262" s="1"/>
  <c r="I262" s="1"/>
  <c r="G230"/>
  <c r="H230" s="1"/>
  <c r="I230" s="1"/>
  <c r="G198"/>
  <c r="H198" s="1"/>
  <c r="I198" s="1"/>
  <c r="G166"/>
  <c r="H166" s="1"/>
  <c r="I166" s="1"/>
  <c r="G134"/>
  <c r="H134" s="1"/>
  <c r="I134" s="1"/>
  <c r="G795"/>
  <c r="G731"/>
  <c r="G667"/>
  <c r="G603"/>
  <c r="G539"/>
  <c r="G475"/>
  <c r="G439"/>
  <c r="G407"/>
  <c r="H407" s="1"/>
  <c r="I407" s="1"/>
  <c r="G375"/>
  <c r="H375" s="1"/>
  <c r="I375" s="1"/>
  <c r="G343"/>
  <c r="H343" s="1"/>
  <c r="I343" s="1"/>
  <c r="G311"/>
  <c r="H311" s="1"/>
  <c r="I311" s="1"/>
  <c r="G279"/>
  <c r="H279" s="1"/>
  <c r="I279" s="1"/>
  <c r="G247"/>
  <c r="H247" s="1"/>
  <c r="I247" s="1"/>
  <c r="G215"/>
  <c r="H215" s="1"/>
  <c r="I215" s="1"/>
  <c r="G183"/>
  <c r="H183" s="1"/>
  <c r="I183" s="1"/>
  <c r="G151"/>
  <c r="H151" s="1"/>
  <c r="I151" s="1"/>
  <c r="G119"/>
  <c r="H119" s="1"/>
  <c r="I119" s="1"/>
  <c r="G831"/>
  <c r="G767"/>
  <c r="G703"/>
  <c r="G639"/>
  <c r="G575"/>
  <c r="G511"/>
  <c r="G458"/>
  <c r="G426"/>
  <c r="G394"/>
  <c r="H394" s="1"/>
  <c r="I394" s="1"/>
  <c r="G362"/>
  <c r="H362" s="1"/>
  <c r="I362" s="1"/>
  <c r="G330"/>
  <c r="H330" s="1"/>
  <c r="I330" s="1"/>
  <c r="G298"/>
  <c r="H298" s="1"/>
  <c r="I298" s="1"/>
  <c r="G266"/>
  <c r="H266" s="1"/>
  <c r="I266" s="1"/>
  <c r="G234"/>
  <c r="H234" s="1"/>
  <c r="I234" s="1"/>
  <c r="G202"/>
  <c r="H202" s="1"/>
  <c r="I202" s="1"/>
  <c r="G170"/>
  <c r="H170" s="1"/>
  <c r="I170" s="1"/>
  <c r="G138"/>
  <c r="H138" s="1"/>
  <c r="I138" s="1"/>
  <c r="G106"/>
  <c r="H106" s="1"/>
  <c r="I106" s="1"/>
  <c r="G578"/>
  <c r="G546"/>
  <c r="G482"/>
  <c r="G787"/>
  <c r="G659"/>
  <c r="G531"/>
  <c r="G467"/>
  <c r="G403"/>
  <c r="H403" s="1"/>
  <c r="I403" s="1"/>
  <c r="G371"/>
  <c r="H371" s="1"/>
  <c r="I371" s="1"/>
  <c r="G307"/>
  <c r="H307" s="1"/>
  <c r="I307" s="1"/>
  <c r="G275"/>
  <c r="H275" s="1"/>
  <c r="I275" s="1"/>
  <c r="G211"/>
  <c r="H211" s="1"/>
  <c r="I211" s="1"/>
  <c r="G147"/>
  <c r="H147" s="1"/>
  <c r="I147" s="1"/>
  <c r="G115"/>
  <c r="H115" s="1"/>
  <c r="I115" s="1"/>
  <c r="G775"/>
  <c r="G647"/>
  <c r="G519"/>
  <c r="G462"/>
  <c r="G398"/>
  <c r="H398" s="1"/>
  <c r="I398" s="1"/>
  <c r="G366"/>
  <c r="H366" s="1"/>
  <c r="I366" s="1"/>
  <c r="G302"/>
  <c r="H302" s="1"/>
  <c r="I302" s="1"/>
  <c r="G270"/>
  <c r="H270" s="1"/>
  <c r="I270" s="1"/>
  <c r="G206"/>
  <c r="H206" s="1"/>
  <c r="I206" s="1"/>
  <c r="G174"/>
  <c r="H174" s="1"/>
  <c r="I174" s="1"/>
  <c r="G110"/>
  <c r="H110" s="1"/>
  <c r="I110" s="1"/>
  <c r="G811"/>
  <c r="G683"/>
  <c r="G619"/>
  <c r="G491"/>
  <c r="G447"/>
  <c r="G383"/>
  <c r="H383" s="1"/>
  <c r="I383" s="1"/>
  <c r="G351"/>
  <c r="H351" s="1"/>
  <c r="I351" s="1"/>
  <c r="G287"/>
  <c r="H287" s="1"/>
  <c r="I287" s="1"/>
  <c r="G223"/>
  <c r="H223" s="1"/>
  <c r="I223" s="1"/>
  <c r="G191"/>
  <c r="H191" s="1"/>
  <c r="I191" s="1"/>
  <c r="G127"/>
  <c r="H127" s="1"/>
  <c r="I127" s="1"/>
  <c r="G719"/>
  <c r="G655"/>
  <c r="G527"/>
  <c r="G466"/>
  <c r="G402"/>
  <c r="H402" s="1"/>
  <c r="I402" s="1"/>
  <c r="G370"/>
  <c r="H370" s="1"/>
  <c r="I370" s="1"/>
  <c r="G306"/>
  <c r="H306" s="1"/>
  <c r="I306" s="1"/>
  <c r="G274"/>
  <c r="H274" s="1"/>
  <c r="I274" s="1"/>
  <c r="G210"/>
  <c r="H210" s="1"/>
  <c r="I210" s="1"/>
  <c r="G146"/>
  <c r="H146" s="1"/>
  <c r="I146" s="1"/>
  <c r="G114"/>
  <c r="H114" s="1"/>
  <c r="I114" s="1"/>
  <c r="G809"/>
  <c r="G793"/>
  <c r="G761"/>
  <c r="G745"/>
  <c r="G713"/>
  <c r="G697"/>
  <c r="G665"/>
  <c r="G649"/>
  <c r="G617"/>
  <c r="G585"/>
  <c r="G569"/>
  <c r="G537"/>
  <c r="G521"/>
  <c r="G489"/>
  <c r="G473"/>
  <c r="G441"/>
  <c r="G409"/>
  <c r="H409" s="1"/>
  <c r="I409" s="1"/>
  <c r="G393"/>
  <c r="H393" s="1"/>
  <c r="I393" s="1"/>
  <c r="G361"/>
  <c r="H361" s="1"/>
  <c r="I361" s="1"/>
  <c r="G345"/>
  <c r="H345" s="1"/>
  <c r="I345" s="1"/>
  <c r="G313"/>
  <c r="H313" s="1"/>
  <c r="I313" s="1"/>
  <c r="G297"/>
  <c r="H297" s="1"/>
  <c r="I297" s="1"/>
  <c r="G265"/>
  <c r="H265" s="1"/>
  <c r="I265" s="1"/>
  <c r="G249"/>
  <c r="H249" s="1"/>
  <c r="I249" s="1"/>
  <c r="G217"/>
  <c r="H217" s="1"/>
  <c r="I217" s="1"/>
  <c r="G185"/>
  <c r="H185" s="1"/>
  <c r="I185" s="1"/>
  <c r="G821"/>
  <c r="G805"/>
  <c r="G789"/>
  <c r="G773"/>
  <c r="G757"/>
  <c r="G741"/>
  <c r="G725"/>
  <c r="G709"/>
  <c r="G693"/>
  <c r="G677"/>
  <c r="G661"/>
  <c r="G645"/>
  <c r="G629"/>
  <c r="G613"/>
  <c r="G597"/>
  <c r="G581"/>
  <c r="G565"/>
  <c r="G549"/>
  <c r="G533"/>
  <c r="G517"/>
  <c r="G501"/>
  <c r="G485"/>
  <c r="G469"/>
  <c r="G453"/>
  <c r="G437"/>
  <c r="G421"/>
  <c r="G405"/>
  <c r="H405" s="1"/>
  <c r="I405" s="1"/>
  <c r="G389"/>
  <c r="H389" s="1"/>
  <c r="I389" s="1"/>
  <c r="G373"/>
  <c r="H373" s="1"/>
  <c r="I373" s="1"/>
  <c r="G357"/>
  <c r="H357" s="1"/>
  <c r="I357" s="1"/>
  <c r="G341"/>
  <c r="H341" s="1"/>
  <c r="I341" s="1"/>
  <c r="G325"/>
  <c r="H325" s="1"/>
  <c r="I325" s="1"/>
  <c r="G309"/>
  <c r="H309" s="1"/>
  <c r="I309" s="1"/>
  <c r="G293"/>
  <c r="H293" s="1"/>
  <c r="I293" s="1"/>
  <c r="G277"/>
  <c r="H277" s="1"/>
  <c r="I277" s="1"/>
  <c r="G261"/>
  <c r="H261" s="1"/>
  <c r="I261" s="1"/>
  <c r="G245"/>
  <c r="H245" s="1"/>
  <c r="I245" s="1"/>
  <c r="G229"/>
  <c r="H229" s="1"/>
  <c r="I229" s="1"/>
  <c r="G213"/>
  <c r="H213" s="1"/>
  <c r="I213" s="1"/>
  <c r="G197"/>
  <c r="H197" s="1"/>
  <c r="I197" s="1"/>
  <c r="G181"/>
  <c r="H181" s="1"/>
  <c r="I181" s="1"/>
  <c r="G165"/>
  <c r="H165" s="1"/>
  <c r="I165" s="1"/>
  <c r="G149"/>
  <c r="H149" s="1"/>
  <c r="I149" s="1"/>
  <c r="G133"/>
  <c r="H133" s="1"/>
  <c r="I133" s="1"/>
  <c r="G117"/>
  <c r="H117" s="1"/>
  <c r="I117" s="1"/>
  <c r="G830"/>
  <c r="G766"/>
  <c r="G734"/>
  <c r="G702"/>
  <c r="G670"/>
  <c r="G638"/>
  <c r="G606"/>
  <c r="G574"/>
  <c r="G542"/>
  <c r="G510"/>
  <c r="G478"/>
  <c r="G824"/>
  <c r="G808"/>
  <c r="G792"/>
  <c r="G776"/>
  <c r="G760"/>
  <c r="G744"/>
  <c r="G728"/>
  <c r="G712"/>
  <c r="G696"/>
  <c r="G680"/>
  <c r="G664"/>
  <c r="G648"/>
  <c r="G632"/>
  <c r="G616"/>
  <c r="G600"/>
  <c r="G584"/>
  <c r="G568"/>
  <c r="G552"/>
  <c r="G536"/>
  <c r="G520"/>
  <c r="G504"/>
  <c r="G488"/>
  <c r="G472"/>
  <c r="G456"/>
  <c r="G440"/>
  <c r="G424"/>
  <c r="G408"/>
  <c r="H408" s="1"/>
  <c r="I408" s="1"/>
  <c r="G392"/>
  <c r="H392" s="1"/>
  <c r="I392" s="1"/>
  <c r="G376"/>
  <c r="H376" s="1"/>
  <c r="I376" s="1"/>
  <c r="G360"/>
  <c r="H360" s="1"/>
  <c r="I360" s="1"/>
  <c r="G344"/>
  <c r="H344" s="1"/>
  <c r="I344" s="1"/>
  <c r="G328"/>
  <c r="H328" s="1"/>
  <c r="I328" s="1"/>
  <c r="G312"/>
  <c r="H312" s="1"/>
  <c r="I312" s="1"/>
  <c r="G296"/>
  <c r="H296" s="1"/>
  <c r="I296" s="1"/>
  <c r="G280"/>
  <c r="H280" s="1"/>
  <c r="I280" s="1"/>
  <c r="G264"/>
  <c r="H264" s="1"/>
  <c r="I264" s="1"/>
  <c r="G248"/>
  <c r="H248" s="1"/>
  <c r="I248" s="1"/>
  <c r="G232"/>
  <c r="H232" s="1"/>
  <c r="I232" s="1"/>
  <c r="G216"/>
  <c r="H216" s="1"/>
  <c r="I216" s="1"/>
  <c r="G200"/>
  <c r="H200" s="1"/>
  <c r="I200" s="1"/>
  <c r="G184"/>
  <c r="H184" s="1"/>
  <c r="I184" s="1"/>
  <c r="G168"/>
  <c r="H168" s="1"/>
  <c r="I168" s="1"/>
  <c r="G152"/>
  <c r="H152" s="1"/>
  <c r="I152" s="1"/>
  <c r="G136"/>
  <c r="H136" s="1"/>
  <c r="I136" s="1"/>
  <c r="G120"/>
  <c r="H120" s="1"/>
  <c r="I120" s="1"/>
  <c r="G806"/>
  <c r="G790"/>
  <c r="G770"/>
  <c r="G738"/>
  <c r="G706"/>
  <c r="G674"/>
  <c r="G642"/>
  <c r="G610"/>
  <c r="G514"/>
  <c r="G723"/>
  <c r="G595"/>
  <c r="G435"/>
  <c r="G339"/>
  <c r="H339" s="1"/>
  <c r="I339" s="1"/>
  <c r="G243"/>
  <c r="H243" s="1"/>
  <c r="I243" s="1"/>
  <c r="G179"/>
  <c r="H179" s="1"/>
  <c r="I179" s="1"/>
  <c r="G711"/>
  <c r="G583"/>
  <c r="G430"/>
  <c r="G334"/>
  <c r="H334" s="1"/>
  <c r="I334" s="1"/>
  <c r="G238"/>
  <c r="H238" s="1"/>
  <c r="I238" s="1"/>
  <c r="G142"/>
  <c r="H142" s="1"/>
  <c r="I142" s="1"/>
  <c r="G747"/>
  <c r="G555"/>
  <c r="G415"/>
  <c r="G319"/>
  <c r="H319" s="1"/>
  <c r="I319" s="1"/>
  <c r="G255"/>
  <c r="H255" s="1"/>
  <c r="I255" s="1"/>
  <c r="G159"/>
  <c r="H159" s="1"/>
  <c r="I159" s="1"/>
  <c r="G783"/>
  <c r="G591"/>
  <c r="G434"/>
  <c r="G338"/>
  <c r="H338" s="1"/>
  <c r="I338" s="1"/>
  <c r="G242"/>
  <c r="H242" s="1"/>
  <c r="I242" s="1"/>
  <c r="G178"/>
  <c r="H178" s="1"/>
  <c r="I178" s="1"/>
  <c r="G825"/>
  <c r="G777"/>
  <c r="G729"/>
  <c r="G681"/>
  <c r="G633"/>
  <c r="G601"/>
  <c r="G553"/>
  <c r="G505"/>
  <c r="G457"/>
  <c r="G425"/>
  <c r="G377"/>
  <c r="H377" s="1"/>
  <c r="I377" s="1"/>
  <c r="G329"/>
  <c r="H329" s="1"/>
  <c r="I329" s="1"/>
  <c r="G281"/>
  <c r="H281" s="1"/>
  <c r="I281" s="1"/>
  <c r="G233"/>
  <c r="H233" s="1"/>
  <c r="I233" s="1"/>
  <c r="G201"/>
  <c r="H201" s="1"/>
  <c r="I201" s="1"/>
  <c r="G829"/>
  <c r="G813"/>
  <c r="G797"/>
  <c r="G781"/>
  <c r="G765"/>
  <c r="G749"/>
  <c r="G733"/>
  <c r="G717"/>
  <c r="G701"/>
  <c r="G685"/>
  <c r="G669"/>
  <c r="G653"/>
  <c r="G637"/>
  <c r="G621"/>
  <c r="G605"/>
  <c r="G589"/>
  <c r="G573"/>
  <c r="G557"/>
  <c r="G541"/>
  <c r="G525"/>
  <c r="G509"/>
  <c r="G493"/>
  <c r="G477"/>
  <c r="G461"/>
  <c r="G445"/>
  <c r="G429"/>
  <c r="G413"/>
  <c r="H413" s="1"/>
  <c r="I413" s="1"/>
  <c r="G397"/>
  <c r="H397" s="1"/>
  <c r="I397" s="1"/>
  <c r="G381"/>
  <c r="H381" s="1"/>
  <c r="I381" s="1"/>
  <c r="G365"/>
  <c r="H365" s="1"/>
  <c r="I365" s="1"/>
  <c r="G349"/>
  <c r="H349" s="1"/>
  <c r="I349" s="1"/>
  <c r="G333"/>
  <c r="H333" s="1"/>
  <c r="I333" s="1"/>
  <c r="G317"/>
  <c r="H317" s="1"/>
  <c r="I317" s="1"/>
  <c r="G301"/>
  <c r="H301" s="1"/>
  <c r="I301" s="1"/>
  <c r="G285"/>
  <c r="H285" s="1"/>
  <c r="I285" s="1"/>
  <c r="G269"/>
  <c r="H269" s="1"/>
  <c r="I269" s="1"/>
  <c r="G253"/>
  <c r="H253" s="1"/>
  <c r="I253" s="1"/>
  <c r="G237"/>
  <c r="H237" s="1"/>
  <c r="I237" s="1"/>
  <c r="G221"/>
  <c r="H221" s="1"/>
  <c r="I221" s="1"/>
  <c r="G205"/>
  <c r="H205" s="1"/>
  <c r="I205" s="1"/>
  <c r="G189"/>
  <c r="H189" s="1"/>
  <c r="I189" s="1"/>
  <c r="G173"/>
  <c r="H173" s="1"/>
  <c r="I173" s="1"/>
  <c r="G157"/>
  <c r="H157" s="1"/>
  <c r="I157" s="1"/>
  <c r="G141"/>
  <c r="H141" s="1"/>
  <c r="I141" s="1"/>
  <c r="G125"/>
  <c r="H125" s="1"/>
  <c r="I125" s="1"/>
  <c r="G109"/>
  <c r="H109" s="1"/>
  <c r="I109" s="1"/>
  <c r="G822"/>
  <c r="G750"/>
  <c r="G718"/>
  <c r="G686"/>
  <c r="G654"/>
  <c r="G622"/>
  <c r="G590"/>
  <c r="G558"/>
  <c r="G526"/>
  <c r="G494"/>
  <c r="G832"/>
  <c r="G816"/>
  <c r="G800"/>
  <c r="G784"/>
  <c r="G768"/>
  <c r="G752"/>
  <c r="G736"/>
  <c r="G720"/>
  <c r="G704"/>
  <c r="G688"/>
  <c r="G672"/>
  <c r="G656"/>
  <c r="G640"/>
  <c r="G624"/>
  <c r="G608"/>
  <c r="G592"/>
  <c r="G576"/>
  <c r="G560"/>
  <c r="G544"/>
  <c r="G528"/>
  <c r="G512"/>
  <c r="G496"/>
  <c r="G480"/>
  <c r="G464"/>
  <c r="G448"/>
  <c r="G432"/>
  <c r="G416"/>
  <c r="G400"/>
  <c r="H400" s="1"/>
  <c r="I400" s="1"/>
  <c r="G384"/>
  <c r="H384" s="1"/>
  <c r="I384" s="1"/>
  <c r="G368"/>
  <c r="H368" s="1"/>
  <c r="I368" s="1"/>
  <c r="G352"/>
  <c r="H352" s="1"/>
  <c r="I352" s="1"/>
  <c r="G336"/>
  <c r="H336" s="1"/>
  <c r="I336" s="1"/>
  <c r="G320"/>
  <c r="H320" s="1"/>
  <c r="I320" s="1"/>
  <c r="G304"/>
  <c r="H304" s="1"/>
  <c r="I304" s="1"/>
  <c r="G288"/>
  <c r="H288" s="1"/>
  <c r="I288" s="1"/>
  <c r="G272"/>
  <c r="H272" s="1"/>
  <c r="I272" s="1"/>
  <c r="G256"/>
  <c r="H256" s="1"/>
  <c r="I256" s="1"/>
  <c r="G240"/>
  <c r="H240" s="1"/>
  <c r="I240" s="1"/>
  <c r="G224"/>
  <c r="H224" s="1"/>
  <c r="I224" s="1"/>
  <c r="G208"/>
  <c r="H208" s="1"/>
  <c r="I208" s="1"/>
  <c r="G192"/>
  <c r="H192" s="1"/>
  <c r="I192" s="1"/>
  <c r="G176"/>
  <c r="H176" s="1"/>
  <c r="I176" s="1"/>
  <c r="G160"/>
  <c r="H160" s="1"/>
  <c r="I160" s="1"/>
  <c r="G144"/>
  <c r="H144" s="1"/>
  <c r="I144" s="1"/>
  <c r="G128"/>
  <c r="H128" s="1"/>
  <c r="I128" s="1"/>
  <c r="G112"/>
  <c r="H112" s="1"/>
  <c r="I112" s="1"/>
  <c r="G814"/>
  <c r="G798"/>
  <c r="G782"/>
  <c r="G754"/>
  <c r="G722"/>
  <c r="G690"/>
  <c r="G658"/>
  <c r="G626"/>
  <c r="G594"/>
  <c r="G562"/>
  <c r="G530"/>
  <c r="G498"/>
  <c r="G819"/>
  <c r="G755"/>
  <c r="G691"/>
  <c r="G627"/>
  <c r="G563"/>
  <c r="G499"/>
  <c r="G451"/>
  <c r="G419"/>
  <c r="G387"/>
  <c r="H387" s="1"/>
  <c r="I387" s="1"/>
  <c r="G355"/>
  <c r="H355" s="1"/>
  <c r="I355" s="1"/>
  <c r="G323"/>
  <c r="H323" s="1"/>
  <c r="I323" s="1"/>
  <c r="G291"/>
  <c r="H291" s="1"/>
  <c r="I291" s="1"/>
  <c r="G259"/>
  <c r="H259" s="1"/>
  <c r="I259" s="1"/>
  <c r="G227"/>
  <c r="H227" s="1"/>
  <c r="I227" s="1"/>
  <c r="G195"/>
  <c r="H195" s="1"/>
  <c r="I195" s="1"/>
  <c r="G163"/>
  <c r="H163" s="1"/>
  <c r="I163" s="1"/>
  <c r="G131"/>
  <c r="H131" s="1"/>
  <c r="I131" s="1"/>
  <c r="G807"/>
  <c r="G743"/>
  <c r="G679"/>
  <c r="G615"/>
  <c r="G551"/>
  <c r="G487"/>
  <c r="G446"/>
  <c r="G414"/>
  <c r="H414" s="1"/>
  <c r="I414" s="1"/>
  <c r="G382"/>
  <c r="H382" s="1"/>
  <c r="I382" s="1"/>
  <c r="G350"/>
  <c r="H350" s="1"/>
  <c r="I350" s="1"/>
  <c r="G318"/>
  <c r="H318" s="1"/>
  <c r="I318" s="1"/>
  <c r="G286"/>
  <c r="H286" s="1"/>
  <c r="I286" s="1"/>
  <c r="G254"/>
  <c r="H254" s="1"/>
  <c r="I254" s="1"/>
  <c r="G222"/>
  <c r="H222" s="1"/>
  <c r="I222" s="1"/>
  <c r="G190"/>
  <c r="H190" s="1"/>
  <c r="I190" s="1"/>
  <c r="G158"/>
  <c r="H158" s="1"/>
  <c r="I158" s="1"/>
  <c r="G126"/>
  <c r="H126" s="1"/>
  <c r="I126" s="1"/>
  <c r="G121"/>
  <c r="H121" s="1"/>
  <c r="I121" s="1"/>
  <c r="G710"/>
  <c r="G582"/>
  <c r="G828"/>
  <c r="G764"/>
  <c r="G700"/>
  <c r="G636"/>
  <c r="G572"/>
  <c r="G508"/>
  <c r="G444"/>
  <c r="G380"/>
  <c r="H380" s="1"/>
  <c r="I380" s="1"/>
  <c r="G316"/>
  <c r="H316" s="1"/>
  <c r="I316" s="1"/>
  <c r="G252"/>
  <c r="H252" s="1"/>
  <c r="I252" s="1"/>
  <c r="G188"/>
  <c r="H188" s="1"/>
  <c r="I188" s="1"/>
  <c r="G124"/>
  <c r="H124" s="1"/>
  <c r="I124" s="1"/>
  <c r="G794"/>
  <c r="G682"/>
  <c r="G554"/>
  <c r="G739"/>
  <c r="G483"/>
  <c r="G347"/>
  <c r="H347" s="1"/>
  <c r="I347" s="1"/>
  <c r="G219"/>
  <c r="H219" s="1"/>
  <c r="I219" s="1"/>
  <c r="G727"/>
  <c r="G471"/>
  <c r="G342"/>
  <c r="H342" s="1"/>
  <c r="I342" s="1"/>
  <c r="G214"/>
  <c r="H214" s="1"/>
  <c r="I214" s="1"/>
  <c r="G763"/>
  <c r="G635"/>
  <c r="G507"/>
  <c r="G423"/>
  <c r="G359"/>
  <c r="H359" s="1"/>
  <c r="I359" s="1"/>
  <c r="G295"/>
  <c r="H295" s="1"/>
  <c r="I295" s="1"/>
  <c r="G231"/>
  <c r="H231" s="1"/>
  <c r="I231" s="1"/>
  <c r="G167"/>
  <c r="H167" s="1"/>
  <c r="I167" s="1"/>
  <c r="G751"/>
  <c r="G623"/>
  <c r="G495"/>
  <c r="G418"/>
  <c r="G354"/>
  <c r="H354" s="1"/>
  <c r="I354" s="1"/>
  <c r="G290"/>
  <c r="H290" s="1"/>
  <c r="I290" s="1"/>
  <c r="G226"/>
  <c r="H226" s="1"/>
  <c r="I226" s="1"/>
  <c r="G162"/>
  <c r="H162" s="1"/>
  <c r="I162" s="1"/>
  <c r="G143"/>
  <c r="H143" s="1"/>
  <c r="I143" s="1"/>
  <c r="G479"/>
  <c r="G218"/>
  <c r="H218" s="1"/>
  <c r="I218" s="1"/>
  <c r="G137"/>
  <c r="H137" s="1"/>
  <c r="I137" s="1"/>
  <c r="G742"/>
  <c r="G614"/>
  <c r="G486"/>
  <c r="G780"/>
  <c r="G716"/>
  <c r="G652"/>
  <c r="G588"/>
  <c r="G524"/>
  <c r="G460"/>
  <c r="G396"/>
  <c r="H396" s="1"/>
  <c r="I396" s="1"/>
  <c r="G332"/>
  <c r="H332" s="1"/>
  <c r="I332" s="1"/>
  <c r="G268"/>
  <c r="H268" s="1"/>
  <c r="I268" s="1"/>
  <c r="G204"/>
  <c r="H204" s="1"/>
  <c r="I204" s="1"/>
  <c r="G140"/>
  <c r="H140" s="1"/>
  <c r="I140" s="1"/>
  <c r="G810"/>
  <c r="G714"/>
  <c r="G586"/>
  <c r="G803"/>
  <c r="G547"/>
  <c r="G379"/>
  <c r="H379" s="1"/>
  <c r="I379" s="1"/>
  <c r="G251"/>
  <c r="H251" s="1"/>
  <c r="I251" s="1"/>
  <c r="G123"/>
  <c r="H123" s="1"/>
  <c r="I123" s="1"/>
  <c r="G791"/>
  <c r="G535"/>
  <c r="G374"/>
  <c r="H374" s="1"/>
  <c r="I374" s="1"/>
  <c r="G246"/>
  <c r="H246" s="1"/>
  <c r="I246" s="1"/>
  <c r="G118"/>
  <c r="H118" s="1"/>
  <c r="I118" s="1"/>
  <c r="G779"/>
  <c r="G651"/>
  <c r="G523"/>
  <c r="G431"/>
  <c r="G367"/>
  <c r="H367" s="1"/>
  <c r="I367" s="1"/>
  <c r="G303"/>
  <c r="H303" s="1"/>
  <c r="I303" s="1"/>
  <c r="G239"/>
  <c r="H239" s="1"/>
  <c r="I239" s="1"/>
  <c r="G175"/>
  <c r="H175" s="1"/>
  <c r="I175" s="1"/>
  <c r="G111"/>
  <c r="H111" s="1"/>
  <c r="I111" s="1"/>
  <c r="G799"/>
  <c r="G671"/>
  <c r="G543"/>
  <c r="G442"/>
  <c r="G378"/>
  <c r="H378" s="1"/>
  <c r="I378" s="1"/>
  <c r="G314"/>
  <c r="H314" s="1"/>
  <c r="I314" s="1"/>
  <c r="G250"/>
  <c r="H250" s="1"/>
  <c r="I250" s="1"/>
  <c r="G186"/>
  <c r="H186" s="1"/>
  <c r="I186" s="1"/>
  <c r="G122"/>
  <c r="H122" s="1"/>
  <c r="I122" s="1"/>
  <c r="G310"/>
  <c r="H310" s="1"/>
  <c r="I310" s="1"/>
  <c r="G587"/>
  <c r="G335"/>
  <c r="H335" s="1"/>
  <c r="I335" s="1"/>
  <c r="G735"/>
  <c r="G346"/>
  <c r="H346" s="1"/>
  <c r="I346" s="1"/>
  <c r="G154"/>
  <c r="H154" s="1"/>
  <c r="I154" s="1"/>
  <c r="G153"/>
  <c r="H153" s="1"/>
  <c r="I153" s="1"/>
  <c r="G774"/>
  <c r="G646"/>
  <c r="G518"/>
  <c r="G796"/>
  <c r="G732"/>
  <c r="G668"/>
  <c r="G604"/>
  <c r="G540"/>
  <c r="G476"/>
  <c r="G412"/>
  <c r="H412" s="1"/>
  <c r="I412" s="1"/>
  <c r="G348"/>
  <c r="H348" s="1"/>
  <c r="I348" s="1"/>
  <c r="G284"/>
  <c r="H284" s="1"/>
  <c r="I284" s="1"/>
  <c r="G220"/>
  <c r="H220" s="1"/>
  <c r="I220" s="1"/>
  <c r="G156"/>
  <c r="H156" s="1"/>
  <c r="I156" s="1"/>
  <c r="G746"/>
  <c r="G618"/>
  <c r="G490"/>
  <c r="G611"/>
  <c r="G411"/>
  <c r="H411" s="1"/>
  <c r="I411" s="1"/>
  <c r="G283"/>
  <c r="H283" s="1"/>
  <c r="I283" s="1"/>
  <c r="G155"/>
  <c r="H155" s="1"/>
  <c r="I155" s="1"/>
  <c r="G599"/>
  <c r="G406"/>
  <c r="H406" s="1"/>
  <c r="I406" s="1"/>
  <c r="G278"/>
  <c r="H278" s="1"/>
  <c r="I278" s="1"/>
  <c r="G150"/>
  <c r="H150" s="1"/>
  <c r="I150" s="1"/>
  <c r="G827"/>
  <c r="G699"/>
  <c r="G571"/>
  <c r="G455"/>
  <c r="G391"/>
  <c r="H391" s="1"/>
  <c r="I391" s="1"/>
  <c r="G327"/>
  <c r="H327" s="1"/>
  <c r="I327" s="1"/>
  <c r="G263"/>
  <c r="H263" s="1"/>
  <c r="I263" s="1"/>
  <c r="G199"/>
  <c r="H199" s="1"/>
  <c r="I199" s="1"/>
  <c r="G135"/>
  <c r="H135" s="1"/>
  <c r="I135" s="1"/>
  <c r="G815"/>
  <c r="G687"/>
  <c r="G559"/>
  <c r="G450"/>
  <c r="G386"/>
  <c r="H386" s="1"/>
  <c r="I386" s="1"/>
  <c r="G322"/>
  <c r="H322" s="1"/>
  <c r="I322" s="1"/>
  <c r="G258"/>
  <c r="H258" s="1"/>
  <c r="I258" s="1"/>
  <c r="G194"/>
  <c r="H194" s="1"/>
  <c r="I194" s="1"/>
  <c r="G130"/>
  <c r="H130" s="1"/>
  <c r="I130" s="1"/>
  <c r="G169"/>
  <c r="H169" s="1"/>
  <c r="I169" s="1"/>
  <c r="G105"/>
  <c r="H105" s="1"/>
  <c r="I105" s="1"/>
  <c r="G678"/>
  <c r="G550"/>
  <c r="G812"/>
  <c r="G748"/>
  <c r="G684"/>
  <c r="G620"/>
  <c r="G556"/>
  <c r="G492"/>
  <c r="G428"/>
  <c r="G364"/>
  <c r="H364" s="1"/>
  <c r="I364" s="1"/>
  <c r="G300"/>
  <c r="H300" s="1"/>
  <c r="I300" s="1"/>
  <c r="G236"/>
  <c r="H236" s="1"/>
  <c r="I236" s="1"/>
  <c r="G172"/>
  <c r="H172" s="1"/>
  <c r="I172" s="1"/>
  <c r="G108"/>
  <c r="H108" s="1"/>
  <c r="I108" s="1"/>
  <c r="G778"/>
  <c r="G650"/>
  <c r="G522"/>
  <c r="G675"/>
  <c r="G443"/>
  <c r="G315"/>
  <c r="H315" s="1"/>
  <c r="I315" s="1"/>
  <c r="G187"/>
  <c r="H187" s="1"/>
  <c r="I187" s="1"/>
  <c r="G663"/>
  <c r="G438"/>
  <c r="G182"/>
  <c r="H182" s="1"/>
  <c r="I182" s="1"/>
  <c r="G715"/>
  <c r="G463"/>
  <c r="G399"/>
  <c r="H399" s="1"/>
  <c r="I399" s="1"/>
  <c r="G271"/>
  <c r="H271" s="1"/>
  <c r="I271" s="1"/>
  <c r="G207"/>
  <c r="H207" s="1"/>
  <c r="I207" s="1"/>
  <c r="G607"/>
  <c r="G410"/>
  <c r="H410" s="1"/>
  <c r="I410" s="1"/>
  <c r="G282"/>
  <c r="H282" s="1"/>
  <c r="I282" s="1"/>
  <c r="G16"/>
  <c r="O40" i="25" s="1"/>
  <c r="L17" i="11"/>
  <c r="M17" s="1"/>
  <c r="L21"/>
  <c r="M21" s="1"/>
  <c r="L4"/>
  <c r="M4" s="1"/>
  <c r="L20"/>
  <c r="M20" s="1"/>
  <c r="L18"/>
  <c r="M18" s="1"/>
  <c r="L19"/>
  <c r="M19" s="1"/>
  <c r="L16"/>
  <c r="M16" s="1"/>
  <c r="L15"/>
  <c r="M15" s="1"/>
  <c r="L14"/>
  <c r="M14" s="1"/>
  <c r="L13"/>
  <c r="M13" s="1"/>
  <c r="L12"/>
  <c r="M12" s="1"/>
  <c r="L11"/>
  <c r="M11" s="1"/>
  <c r="L8"/>
  <c r="M8" s="1"/>
  <c r="L10"/>
  <c r="M10" s="1"/>
  <c r="L9"/>
  <c r="M9" s="1"/>
  <c r="L5"/>
  <c r="M5" s="1"/>
  <c r="L6"/>
  <c r="M6" s="1"/>
  <c r="H10" i="19" l="1"/>
  <c r="I10" s="1"/>
  <c r="O33" i="25"/>
  <c r="H9" i="19"/>
  <c r="I9" s="1"/>
  <c r="O37" i="25"/>
  <c r="H13" i="19"/>
  <c r="I13" s="1"/>
  <c r="O35" i="25"/>
  <c r="H11" i="19"/>
  <c r="I11" s="1"/>
  <c r="O7" i="27" a="1"/>
  <c r="O7" s="1"/>
  <c r="H12" i="19"/>
  <c r="I12" s="1"/>
  <c r="H17"/>
  <c r="I17" s="1"/>
  <c r="H16"/>
  <c r="I16" s="1"/>
  <c r="H23"/>
  <c r="I23" s="1"/>
  <c r="H22"/>
  <c r="I22" s="1"/>
  <c r="H21"/>
  <c r="I21" s="1"/>
  <c r="H20"/>
  <c r="I20" s="1"/>
  <c r="H19"/>
  <c r="I19" s="1"/>
  <c r="H18"/>
  <c r="I18" s="1"/>
  <c r="H15"/>
  <c r="I15" s="1"/>
  <c r="H14"/>
  <c r="I14" s="1"/>
  <c r="H8"/>
  <c r="I8" s="1"/>
  <c r="H6"/>
  <c r="I6" s="1"/>
  <c r="O6" i="27" l="1" a="1"/>
  <c r="O6" s="1"/>
  <c r="O3" a="1"/>
  <c r="O3" s="1"/>
  <c r="O648" a="1"/>
  <c r="O648" s="1"/>
  <c r="O482" a="1"/>
  <c r="O482" s="1"/>
  <c r="O277" a="1"/>
  <c r="O277" s="1"/>
  <c r="O608" a="1"/>
  <c r="O608" s="1"/>
  <c r="O344" a="1"/>
  <c r="O344" s="1"/>
  <c r="O704" a="1"/>
  <c r="O704" s="1"/>
  <c r="O403" a="1"/>
  <c r="O403" s="1"/>
  <c r="O498" a="1"/>
  <c r="O498" s="1"/>
  <c r="O559" a="1"/>
  <c r="O559" s="1"/>
  <c r="O584" a="1"/>
  <c r="O584" s="1"/>
  <c r="O516" a="1"/>
  <c r="O516" s="1"/>
  <c r="O256" a="1"/>
  <c r="O256" s="1"/>
  <c r="O528" a="1"/>
  <c r="O528" s="1"/>
  <c r="O672" a="1"/>
  <c r="O672" s="1"/>
  <c r="O423" a="1"/>
  <c r="O423" s="1"/>
  <c r="O416" a="1"/>
  <c r="O416" s="1"/>
  <c r="O562" a="1"/>
  <c r="O562" s="1"/>
  <c r="O656" a="1"/>
  <c r="O656" s="1"/>
  <c r="O577" a="1"/>
  <c r="O577" s="1"/>
  <c r="O669" a="1"/>
  <c r="O669" s="1"/>
  <c r="O480" a="1"/>
  <c r="O480" s="1"/>
  <c r="O544" a="1"/>
  <c r="O544" s="1"/>
  <c r="O610" a="1"/>
  <c r="O610" s="1"/>
  <c r="O698" a="1"/>
  <c r="O698" s="1"/>
  <c r="O223" a="1"/>
  <c r="O223" s="1"/>
  <c r="O645" a="1"/>
  <c r="O645" s="1"/>
  <c r="O176" a="1"/>
  <c r="O176" s="1"/>
  <c r="O456" a="1"/>
  <c r="O456" s="1"/>
  <c r="O520" a="1"/>
  <c r="O520" s="1"/>
  <c r="O568" a="1"/>
  <c r="O568" s="1"/>
  <c r="O626" a="1"/>
  <c r="O626" s="1"/>
  <c r="O694" a="1"/>
  <c r="O694" s="1"/>
  <c r="O690" a="1"/>
  <c r="O690" s="1"/>
  <c r="O361" a="1"/>
  <c r="O361" s="1"/>
  <c r="O513" a="1"/>
  <c r="O513" s="1"/>
  <c r="O689" a="1"/>
  <c r="O689" s="1"/>
  <c r="O527" a="1"/>
  <c r="O527" s="1"/>
  <c r="O285" a="1"/>
  <c r="O285" s="1"/>
  <c r="O525" a="1"/>
  <c r="O525" s="1"/>
  <c r="O631" a="1"/>
  <c r="O631" s="1"/>
  <c r="O144" a="1"/>
  <c r="O144" s="1"/>
  <c r="O224" a="1"/>
  <c r="O224" s="1"/>
  <c r="O312" a="1"/>
  <c r="O312" s="1"/>
  <c r="O400" a="1"/>
  <c r="O400" s="1"/>
  <c r="O440" a="1"/>
  <c r="O440" s="1"/>
  <c r="O660" a="1"/>
  <c r="O660" s="1"/>
  <c r="O347" a="1"/>
  <c r="O347" s="1"/>
  <c r="O489" a="1"/>
  <c r="O489" s="1"/>
  <c r="O659" a="1"/>
  <c r="O659" s="1"/>
  <c r="O493" a="1"/>
  <c r="O493" s="1"/>
  <c r="O229" a="1"/>
  <c r="O229" s="1"/>
  <c r="O503" a="1"/>
  <c r="O503" s="1"/>
  <c r="O613" a="1"/>
  <c r="O613" s="1"/>
  <c r="O120" a="1"/>
  <c r="O120" s="1"/>
  <c r="O216" a="1"/>
  <c r="O216" s="1"/>
  <c r="O304" a="1"/>
  <c r="O304" s="1"/>
  <c r="O384" a="1"/>
  <c r="O384" s="1"/>
  <c r="O434" a="1"/>
  <c r="O434" s="1"/>
  <c r="O556" a="1"/>
  <c r="O556" s="1"/>
  <c r="O273" a="1"/>
  <c r="O273" s="1"/>
  <c r="O425" a="1"/>
  <c r="O425" s="1"/>
  <c r="O595" a="1"/>
  <c r="O595" s="1"/>
  <c r="O357" a="1"/>
  <c r="O357" s="1"/>
  <c r="O681" a="1"/>
  <c r="O681" s="1"/>
  <c r="O447" a="1"/>
  <c r="O447" s="1"/>
  <c r="O581" a="1"/>
  <c r="O581" s="1"/>
  <c r="O687" a="1"/>
  <c r="O687" s="1"/>
  <c r="O184" a="1"/>
  <c r="O184" s="1"/>
  <c r="O272" a="1"/>
  <c r="O272" s="1"/>
  <c r="O352" a="1"/>
  <c r="O352" s="1"/>
  <c r="O418" a="1"/>
  <c r="O418" s="1"/>
  <c r="O464" a="1"/>
  <c r="O464" s="1"/>
  <c r="O504" a="1"/>
  <c r="O504" s="1"/>
  <c r="O546" a="1"/>
  <c r="O546" s="1"/>
  <c r="O592" a="1"/>
  <c r="O592" s="1"/>
  <c r="O632" a="1"/>
  <c r="O632" s="1"/>
  <c r="O678" a="1"/>
  <c r="O678" s="1"/>
  <c r="O622" a="1"/>
  <c r="O622" s="1"/>
  <c r="O171" a="1"/>
  <c r="O171" s="1"/>
  <c r="O331" a="1"/>
  <c r="O331" s="1"/>
  <c r="O391" a="1"/>
  <c r="O391" s="1"/>
  <c r="O467" a="1"/>
  <c r="O467" s="1"/>
  <c r="O553" a="1"/>
  <c r="O553" s="1"/>
  <c r="O641" a="1"/>
  <c r="O641" s="1"/>
  <c r="O197" a="1"/>
  <c r="O197" s="1"/>
  <c r="O453" a="1"/>
  <c r="O453" s="1"/>
  <c r="O605" a="1"/>
  <c r="O605" s="1"/>
  <c r="O181" a="1"/>
  <c r="O181" s="1"/>
  <c r="O389" a="1"/>
  <c r="O389" s="1"/>
  <c r="O495" a="1"/>
  <c r="O495" s="1"/>
  <c r="O551" a="1"/>
  <c r="O551" s="1"/>
  <c r="O607" a="1"/>
  <c r="O607" s="1"/>
  <c r="O661" a="1"/>
  <c r="O661" s="1"/>
  <c r="O112" a="1"/>
  <c r="O112" s="1"/>
  <c r="O160" a="1"/>
  <c r="O160" s="1"/>
  <c r="O208" a="1"/>
  <c r="O208" s="1"/>
  <c r="O248" a="1"/>
  <c r="O248" s="1"/>
  <c r="O288" a="1"/>
  <c r="O288" s="1"/>
  <c r="O336" a="1"/>
  <c r="O336" s="1"/>
  <c r="O376" a="1"/>
  <c r="O376" s="1"/>
  <c r="O408" a="1"/>
  <c r="O408" s="1"/>
  <c r="O432" a="1"/>
  <c r="O432" s="1"/>
  <c r="O450" a="1"/>
  <c r="O450" s="1"/>
  <c r="O472" a="1"/>
  <c r="O472" s="1"/>
  <c r="O496" a="1"/>
  <c r="O496" s="1"/>
  <c r="O514" a="1"/>
  <c r="O514" s="1"/>
  <c r="O536" a="1"/>
  <c r="O536" s="1"/>
  <c r="O560" a="1"/>
  <c r="O560" s="1"/>
  <c r="O578" a="1"/>
  <c r="O578" s="1"/>
  <c r="O600" a="1"/>
  <c r="O600" s="1"/>
  <c r="O624" a="1"/>
  <c r="O624" s="1"/>
  <c r="O642" a="1"/>
  <c r="O642" s="1"/>
  <c r="O664" a="1"/>
  <c r="O664" s="1"/>
  <c r="O688" a="1"/>
  <c r="O688" s="1"/>
  <c r="O588" a="1"/>
  <c r="O588" s="1"/>
  <c r="O127" a="1"/>
  <c r="O127" s="1"/>
  <c r="O319" a="1"/>
  <c r="O319" s="1"/>
  <c r="O377" a="1"/>
  <c r="O377" s="1"/>
  <c r="O449" a="1"/>
  <c r="O449" s="1"/>
  <c r="O531" a="1"/>
  <c r="O531" s="1"/>
  <c r="O617" a="1"/>
  <c r="O617" s="1"/>
  <c r="O109" a="1"/>
  <c r="O109" s="1"/>
  <c r="O413" a="1"/>
  <c r="O413" s="1"/>
  <c r="O567" a="1"/>
  <c r="O567" s="1"/>
  <c r="O125" a="1"/>
  <c r="O125" s="1"/>
  <c r="O341" a="1"/>
  <c r="O341" s="1"/>
  <c r="O477" a="1"/>
  <c r="O477" s="1"/>
  <c r="O533" a="1"/>
  <c r="O533" s="1"/>
  <c r="O583" a="1"/>
  <c r="O583" s="1"/>
  <c r="O639" a="1"/>
  <c r="O639" s="1"/>
  <c r="O697" a="1"/>
  <c r="O697" s="1"/>
  <c r="O152" a="1"/>
  <c r="O152" s="1"/>
  <c r="O192" a="1"/>
  <c r="O192" s="1"/>
  <c r="O240" a="1"/>
  <c r="O240" s="1"/>
  <c r="O280" a="1"/>
  <c r="O280" s="1"/>
  <c r="O320" a="1"/>
  <c r="O320" s="1"/>
  <c r="O368" a="1"/>
  <c r="O368" s="1"/>
  <c r="O402" a="1"/>
  <c r="O402" s="1"/>
  <c r="O424" a="1"/>
  <c r="O424" s="1"/>
  <c r="O448" a="1"/>
  <c r="O448" s="1"/>
  <c r="O466" a="1"/>
  <c r="O466" s="1"/>
  <c r="O488" a="1"/>
  <c r="O488" s="1"/>
  <c r="O512" a="1"/>
  <c r="O512" s="1"/>
  <c r="O530" a="1"/>
  <c r="O530" s="1"/>
  <c r="O552" a="1"/>
  <c r="O552" s="1"/>
  <c r="O576" a="1"/>
  <c r="O576" s="1"/>
  <c r="O594" a="1"/>
  <c r="O594" s="1"/>
  <c r="O616" a="1"/>
  <c r="O616" s="1"/>
  <c r="O640" a="1"/>
  <c r="O640" s="1"/>
  <c r="O658" a="1"/>
  <c r="O658" s="1"/>
  <c r="O682" a="1"/>
  <c r="O682" s="1"/>
  <c r="O2077" a="1"/>
  <c r="O2077" s="1"/>
  <c r="O2073" a="1"/>
  <c r="O2073" s="1"/>
  <c r="O2070" a="1"/>
  <c r="O2070" s="1"/>
  <c r="O2067" a="1"/>
  <c r="O2067" s="1"/>
  <c r="O2061" a="1"/>
  <c r="O2061" s="1"/>
  <c r="O2057" a="1"/>
  <c r="O2057" s="1"/>
  <c r="O2054" a="1"/>
  <c r="O2054" s="1"/>
  <c r="O2051" a="1"/>
  <c r="O2051" s="1"/>
  <c r="O2045" a="1"/>
  <c r="O2045" s="1"/>
  <c r="O2041" a="1"/>
  <c r="O2041" s="1"/>
  <c r="O2038" a="1"/>
  <c r="O2038" s="1"/>
  <c r="O2035" a="1"/>
  <c r="O2035" s="1"/>
  <c r="O2029" a="1"/>
  <c r="O2029" s="1"/>
  <c r="O2025" a="1"/>
  <c r="O2025" s="1"/>
  <c r="O2022" a="1"/>
  <c r="O2022" s="1"/>
  <c r="O2019" a="1"/>
  <c r="O2019" s="1"/>
  <c r="O2013" a="1"/>
  <c r="O2013" s="1"/>
  <c r="O2009" a="1"/>
  <c r="O2009" s="1"/>
  <c r="O2006" a="1"/>
  <c r="O2006" s="1"/>
  <c r="O2003" a="1"/>
  <c r="O2003" s="1"/>
  <c r="O1997" a="1"/>
  <c r="O1997" s="1"/>
  <c r="O1993" a="1"/>
  <c r="O1993" s="1"/>
  <c r="O1990" a="1"/>
  <c r="O1990" s="1"/>
  <c r="O1987" a="1"/>
  <c r="O1987" s="1"/>
  <c r="O1981" a="1"/>
  <c r="O1981" s="1"/>
  <c r="O1977" a="1"/>
  <c r="O1977" s="1"/>
  <c r="O1974" a="1"/>
  <c r="O1974" s="1"/>
  <c r="O1971" a="1"/>
  <c r="O1971" s="1"/>
  <c r="O1965" a="1"/>
  <c r="O1965" s="1"/>
  <c r="O1961" a="1"/>
  <c r="O1961" s="1"/>
  <c r="O1958" a="1"/>
  <c r="O1958" s="1"/>
  <c r="O1955" a="1"/>
  <c r="O1955" s="1"/>
  <c r="O1949" a="1"/>
  <c r="O1949" s="1"/>
  <c r="O1945" a="1"/>
  <c r="O1945" s="1"/>
  <c r="O1942" a="1"/>
  <c r="O1942" s="1"/>
  <c r="O1939" a="1"/>
  <c r="O1939" s="1"/>
  <c r="O1933" a="1"/>
  <c r="O1933" s="1"/>
  <c r="O1929" a="1"/>
  <c r="O1929" s="1"/>
  <c r="O1926" a="1"/>
  <c r="O1926" s="1"/>
  <c r="O1923" a="1"/>
  <c r="O1923" s="1"/>
  <c r="O1920" a="1"/>
  <c r="O1920" s="1"/>
  <c r="O1917" a="1"/>
  <c r="O1917" s="1"/>
  <c r="O1910" a="1"/>
  <c r="O1910" s="1"/>
  <c r="O1907" a="1"/>
  <c r="O1907" s="1"/>
  <c r="O1904" a="1"/>
  <c r="O1904" s="1"/>
  <c r="O1901" a="1"/>
  <c r="O1901" s="1"/>
  <c r="O1894" a="1"/>
  <c r="O1894" s="1"/>
  <c r="O1891" a="1"/>
  <c r="O1891" s="1"/>
  <c r="O1888" a="1"/>
  <c r="O1888" s="1"/>
  <c r="O1885" a="1"/>
  <c r="O1885" s="1"/>
  <c r="O1878" a="1"/>
  <c r="O1878" s="1"/>
  <c r="O1875" a="1"/>
  <c r="O1875" s="1"/>
  <c r="O1872" a="1"/>
  <c r="O1872" s="1"/>
  <c r="O1869" a="1"/>
  <c r="O1869" s="1"/>
  <c r="O1862" a="1"/>
  <c r="O1862" s="1"/>
  <c r="O1859" a="1"/>
  <c r="O1859" s="1"/>
  <c r="O1856" a="1"/>
  <c r="O1856" s="1"/>
  <c r="O1853" a="1"/>
  <c r="O1853" s="1"/>
  <c r="O2074" a="1"/>
  <c r="O2074" s="1"/>
  <c r="O2071" a="1"/>
  <c r="O2071" s="1"/>
  <c r="O2068" a="1"/>
  <c r="O2068" s="1"/>
  <c r="O2064" a="1"/>
  <c r="O2064" s="1"/>
  <c r="O2058" a="1"/>
  <c r="O2058" s="1"/>
  <c r="O2055" a="1"/>
  <c r="O2055" s="1"/>
  <c r="O2052" a="1"/>
  <c r="O2052" s="1"/>
  <c r="O2048" a="1"/>
  <c r="O2048" s="1"/>
  <c r="O2042" a="1"/>
  <c r="O2042" s="1"/>
  <c r="O2039" a="1"/>
  <c r="O2039" s="1"/>
  <c r="O2036" a="1"/>
  <c r="O2036" s="1"/>
  <c r="O2032" a="1"/>
  <c r="O2032" s="1"/>
  <c r="O2026" a="1"/>
  <c r="O2026" s="1"/>
  <c r="O2023" a="1"/>
  <c r="O2023" s="1"/>
  <c r="O2020" a="1"/>
  <c r="O2020" s="1"/>
  <c r="O2016" a="1"/>
  <c r="O2016" s="1"/>
  <c r="O2010" a="1"/>
  <c r="O2010" s="1"/>
  <c r="O2007" a="1"/>
  <c r="O2007" s="1"/>
  <c r="O2004" a="1"/>
  <c r="O2004" s="1"/>
  <c r="O2000" a="1"/>
  <c r="O2000" s="1"/>
  <c r="O1994" a="1"/>
  <c r="O1994" s="1"/>
  <c r="O1991" a="1"/>
  <c r="O1991" s="1"/>
  <c r="O1988" a="1"/>
  <c r="O1988" s="1"/>
  <c r="O1984" a="1"/>
  <c r="O1984" s="1"/>
  <c r="O1978" a="1"/>
  <c r="O1978" s="1"/>
  <c r="O1975" a="1"/>
  <c r="O1975" s="1"/>
  <c r="O1972" a="1"/>
  <c r="O1972" s="1"/>
  <c r="O1968" a="1"/>
  <c r="O1968" s="1"/>
  <c r="O1962" a="1"/>
  <c r="O1962" s="1"/>
  <c r="O1959" a="1"/>
  <c r="O1959" s="1"/>
  <c r="O1956" a="1"/>
  <c r="O1956" s="1"/>
  <c r="O1952" a="1"/>
  <c r="O1952" s="1"/>
  <c r="O1946" a="1"/>
  <c r="O1946" s="1"/>
  <c r="O1943" a="1"/>
  <c r="O1943" s="1"/>
  <c r="O1940" a="1"/>
  <c r="O1940" s="1"/>
  <c r="O1936" a="1"/>
  <c r="O1936" s="1"/>
  <c r="O1930" a="1"/>
  <c r="O1930" s="1"/>
  <c r="O1927" a="1"/>
  <c r="O1927" s="1"/>
  <c r="O1924" a="1"/>
  <c r="O1924" s="1"/>
  <c r="O1921" a="1"/>
  <c r="O1921" s="1"/>
  <c r="O1914" a="1"/>
  <c r="O1914" s="1"/>
  <c r="O1911" a="1"/>
  <c r="O1911" s="1"/>
  <c r="O1908" a="1"/>
  <c r="O1908" s="1"/>
  <c r="O1905" a="1"/>
  <c r="O1905" s="1"/>
  <c r="O1898" a="1"/>
  <c r="O1898" s="1"/>
  <c r="O1895" a="1"/>
  <c r="O1895" s="1"/>
  <c r="O1892" a="1"/>
  <c r="O1892" s="1"/>
  <c r="O1889" a="1"/>
  <c r="O1889" s="1"/>
  <c r="O1882" a="1"/>
  <c r="O1882" s="1"/>
  <c r="O1879" a="1"/>
  <c r="O1879" s="1"/>
  <c r="O1876" a="1"/>
  <c r="O1876" s="1"/>
  <c r="O1873" a="1"/>
  <c r="O1873" s="1"/>
  <c r="O1866" a="1"/>
  <c r="O1866" s="1"/>
  <c r="O1863" a="1"/>
  <c r="O1863" s="1"/>
  <c r="O1860" a="1"/>
  <c r="O1860" s="1"/>
  <c r="O1857" a="1"/>
  <c r="O1857" s="1"/>
  <c r="O1850" a="1"/>
  <c r="O1850" s="1"/>
  <c r="O1847" a="1"/>
  <c r="O1847" s="1"/>
  <c r="O1844" a="1"/>
  <c r="O1844" s="1"/>
  <c r="O1841" a="1"/>
  <c r="O1841" s="1"/>
  <c r="O1834" a="1"/>
  <c r="O1834" s="1"/>
  <c r="O1831" a="1"/>
  <c r="O1831" s="1"/>
  <c r="O1828" a="1"/>
  <c r="O1828" s="1"/>
  <c r="O1825" a="1"/>
  <c r="O1825" s="1"/>
  <c r="O1818" a="1"/>
  <c r="O1818" s="1"/>
  <c r="O1815" a="1"/>
  <c r="O1815" s="1"/>
  <c r="O1812" a="1"/>
  <c r="O1812" s="1"/>
  <c r="O1809" a="1"/>
  <c r="O1809" s="1"/>
  <c r="O1802" a="1"/>
  <c r="O1802" s="1"/>
  <c r="O1799" a="1"/>
  <c r="O1799" s="1"/>
  <c r="O1796" a="1"/>
  <c r="O1796" s="1"/>
  <c r="O1793" a="1"/>
  <c r="O1793" s="1"/>
  <c r="O1786" a="1"/>
  <c r="O1786" s="1"/>
  <c r="O1783" a="1"/>
  <c r="O1783" s="1"/>
  <c r="O1780" a="1"/>
  <c r="O1780" s="1"/>
  <c r="O1777" a="1"/>
  <c r="O1777" s="1"/>
  <c r="O1770" a="1"/>
  <c r="O1770" s="1"/>
  <c r="O1767" a="1"/>
  <c r="O1767" s="1"/>
  <c r="O1764" a="1"/>
  <c r="O1764" s="1"/>
  <c r="O1761" a="1"/>
  <c r="O1761" s="1"/>
  <c r="O1754" a="1"/>
  <c r="O1754" s="1"/>
  <c r="O1751" a="1"/>
  <c r="O1751" s="1"/>
  <c r="O1748" a="1"/>
  <c r="O1748" s="1"/>
  <c r="O1745" a="1"/>
  <c r="O1745" s="1"/>
  <c r="O1738" a="1"/>
  <c r="O1738" s="1"/>
  <c r="O1732" a="1"/>
  <c r="O1732" s="1"/>
  <c r="O1729" a="1"/>
  <c r="O1729" s="1"/>
  <c r="O1722" a="1"/>
  <c r="O1722" s="1"/>
  <c r="O1716" a="1"/>
  <c r="O1716" s="1"/>
  <c r="O1713" a="1"/>
  <c r="O1713" s="1"/>
  <c r="O1706" a="1"/>
  <c r="O1706" s="1"/>
  <c r="O1700" a="1"/>
  <c r="O1700" s="1"/>
  <c r="O1697" a="1"/>
  <c r="O1697" s="1"/>
  <c r="O1690" a="1"/>
  <c r="O1690" s="1"/>
  <c r="O1684" a="1"/>
  <c r="O1684" s="1"/>
  <c r="O1681" a="1"/>
  <c r="O1681" s="1"/>
  <c r="O1674" a="1"/>
  <c r="O1674" s="1"/>
  <c r="O1668" a="1"/>
  <c r="O1668" s="1"/>
  <c r="O1665" a="1"/>
  <c r="O1665" s="1"/>
  <c r="O1658" a="1"/>
  <c r="O1658" s="1"/>
  <c r="O1652" a="1"/>
  <c r="O1652" s="1"/>
  <c r="O1649" a="1"/>
  <c r="O1649" s="1"/>
  <c r="O1642" a="1"/>
  <c r="O1642" s="1"/>
  <c r="O1636" a="1"/>
  <c r="O1636" s="1"/>
  <c r="O1633" a="1"/>
  <c r="O1633" s="1"/>
  <c r="O1626" a="1"/>
  <c r="O1626" s="1"/>
  <c r="O1620" a="1"/>
  <c r="O1620" s="1"/>
  <c r="O1617" a="1"/>
  <c r="O1617" s="1"/>
  <c r="O1610" a="1"/>
  <c r="O1610" s="1"/>
  <c r="O1604" a="1"/>
  <c r="O1604" s="1"/>
  <c r="O1601" a="1"/>
  <c r="O1601" s="1"/>
  <c r="O1594" a="1"/>
  <c r="O1594" s="1"/>
  <c r="O1588" a="1"/>
  <c r="O1588" s="1"/>
  <c r="O1585" a="1"/>
  <c r="O1585" s="1"/>
  <c r="O1578" a="1"/>
  <c r="O1578" s="1"/>
  <c r="O1572" a="1"/>
  <c r="O1572" s="1"/>
  <c r="O1569" a="1"/>
  <c r="O1569" s="1"/>
  <c r="O1562" a="1"/>
  <c r="O1562" s="1"/>
  <c r="O1559" a="1"/>
  <c r="O1559" s="1"/>
  <c r="O1556" a="1"/>
  <c r="O1556" s="1"/>
  <c r="O1553" a="1"/>
  <c r="O1553" s="1"/>
  <c r="O1546" a="1"/>
  <c r="O1546" s="1"/>
  <c r="O1543" a="1"/>
  <c r="O1543" s="1"/>
  <c r="O1540" a="1"/>
  <c r="O1540" s="1"/>
  <c r="O1537" a="1"/>
  <c r="O1537" s="1"/>
  <c r="O1530" a="1"/>
  <c r="O1530" s="1"/>
  <c r="O1527" a="1"/>
  <c r="O1527" s="1"/>
  <c r="O1524" a="1"/>
  <c r="O1524" s="1"/>
  <c r="O1521" a="1"/>
  <c r="O1521" s="1"/>
  <c r="O1514" a="1"/>
  <c r="O1514" s="1"/>
  <c r="O1511" a="1"/>
  <c r="O1511" s="1"/>
  <c r="O1508" a="1"/>
  <c r="O1508" s="1"/>
  <c r="O1505" a="1"/>
  <c r="O1505" s="1"/>
  <c r="O1498" a="1"/>
  <c r="O1498" s="1"/>
  <c r="O1495" a="1"/>
  <c r="O1495" s="1"/>
  <c r="O1492" a="1"/>
  <c r="O1492" s="1"/>
  <c r="O1489" a="1"/>
  <c r="O1489" s="1"/>
  <c r="O1482" a="1"/>
  <c r="O1482" s="1"/>
  <c r="O1479" a="1"/>
  <c r="O1479" s="1"/>
  <c r="O1476" a="1"/>
  <c r="O1476" s="1"/>
  <c r="O1473" a="1"/>
  <c r="O1473" s="1"/>
  <c r="O1466" a="1"/>
  <c r="O1466" s="1"/>
  <c r="O1463" a="1"/>
  <c r="O1463" s="1"/>
  <c r="O1460" a="1"/>
  <c r="O1460" s="1"/>
  <c r="O1457" a="1"/>
  <c r="O1457" s="1"/>
  <c r="O1450" a="1"/>
  <c r="O1450" s="1"/>
  <c r="O1447" a="1"/>
  <c r="O1447" s="1"/>
  <c r="O1444" a="1"/>
  <c r="O1444" s="1"/>
  <c r="O1441" a="1"/>
  <c r="O1441" s="1"/>
  <c r="O1434" a="1"/>
  <c r="O1434" s="1"/>
  <c r="O1431" a="1"/>
  <c r="O1431" s="1"/>
  <c r="O1428" a="1"/>
  <c r="O1428" s="1"/>
  <c r="O1425" a="1"/>
  <c r="O1425" s="1"/>
  <c r="O1418" a="1"/>
  <c r="O1418" s="1"/>
  <c r="O1415" a="1"/>
  <c r="O1415" s="1"/>
  <c r="O1412" a="1"/>
  <c r="O1412" s="1"/>
  <c r="O1409" a="1"/>
  <c r="O1409" s="1"/>
  <c r="O1402" a="1"/>
  <c r="O1402" s="1"/>
  <c r="O1399" a="1"/>
  <c r="O1399" s="1"/>
  <c r="O1396" a="1"/>
  <c r="O1396" s="1"/>
  <c r="O1393" a="1"/>
  <c r="O1393" s="1"/>
  <c r="O1386" a="1"/>
  <c r="O1386" s="1"/>
  <c r="O1383" a="1"/>
  <c r="O1383" s="1"/>
  <c r="O1380" a="1"/>
  <c r="O1380" s="1"/>
  <c r="O1377" a="1"/>
  <c r="O1377" s="1"/>
  <c r="O2078" a="1"/>
  <c r="O2078" s="1"/>
  <c r="O2075" a="1"/>
  <c r="O2075" s="1"/>
  <c r="O2069" a="1"/>
  <c r="O2069" s="1"/>
  <c r="O2065" a="1"/>
  <c r="O2065" s="1"/>
  <c r="O2062" a="1"/>
  <c r="O2062" s="1"/>
  <c r="O2059" a="1"/>
  <c r="O2059" s="1"/>
  <c r="O2053" a="1"/>
  <c r="O2053" s="1"/>
  <c r="O2049" a="1"/>
  <c r="O2049" s="1"/>
  <c r="O2046" a="1"/>
  <c r="O2046" s="1"/>
  <c r="O2043" a="1"/>
  <c r="O2043" s="1"/>
  <c r="O2037" a="1"/>
  <c r="O2037" s="1"/>
  <c r="O2033" a="1"/>
  <c r="O2033" s="1"/>
  <c r="O2030" a="1"/>
  <c r="O2030" s="1"/>
  <c r="O2027" a="1"/>
  <c r="O2027" s="1"/>
  <c r="O2021" a="1"/>
  <c r="O2021" s="1"/>
  <c r="O2017" a="1"/>
  <c r="O2017" s="1"/>
  <c r="O2014" a="1"/>
  <c r="O2014" s="1"/>
  <c r="O2011" a="1"/>
  <c r="O2011" s="1"/>
  <c r="O2005" a="1"/>
  <c r="O2005" s="1"/>
  <c r="O2001" a="1"/>
  <c r="O2001" s="1"/>
  <c r="O1998" a="1"/>
  <c r="O1998" s="1"/>
  <c r="O1995" a="1"/>
  <c r="O1995" s="1"/>
  <c r="O1989" a="1"/>
  <c r="O1989" s="1"/>
  <c r="O1985" a="1"/>
  <c r="O1985" s="1"/>
  <c r="O1982" a="1"/>
  <c r="O1982" s="1"/>
  <c r="O1979" a="1"/>
  <c r="O1979" s="1"/>
  <c r="O1973" a="1"/>
  <c r="O1973" s="1"/>
  <c r="O1969" a="1"/>
  <c r="O1969" s="1"/>
  <c r="O1966" a="1"/>
  <c r="O1966" s="1"/>
  <c r="O1963" a="1"/>
  <c r="O1963" s="1"/>
  <c r="O1957" a="1"/>
  <c r="O1957" s="1"/>
  <c r="O1953" a="1"/>
  <c r="O1953" s="1"/>
  <c r="O1950" a="1"/>
  <c r="O1950" s="1"/>
  <c r="O1947" a="1"/>
  <c r="O1947" s="1"/>
  <c r="O1941" a="1"/>
  <c r="O1941" s="1"/>
  <c r="O1937" a="1"/>
  <c r="O1937" s="1"/>
  <c r="O1934" a="1"/>
  <c r="O1934" s="1"/>
  <c r="O1931" a="1"/>
  <c r="O1931" s="1"/>
  <c r="O1925" a="1"/>
  <c r="O1925" s="1"/>
  <c r="O1918" a="1"/>
  <c r="O1918" s="1"/>
  <c r="O1915" a="1"/>
  <c r="O1915" s="1"/>
  <c r="O1912" a="1"/>
  <c r="O1912" s="1"/>
  <c r="O1909" a="1"/>
  <c r="O1909" s="1"/>
  <c r="O1902" a="1"/>
  <c r="O1902" s="1"/>
  <c r="O1899" a="1"/>
  <c r="O1899" s="1"/>
  <c r="O1896" a="1"/>
  <c r="O1896" s="1"/>
  <c r="O1893" a="1"/>
  <c r="O1893" s="1"/>
  <c r="O1886" a="1"/>
  <c r="O1886" s="1"/>
  <c r="O1883" a="1"/>
  <c r="O1883" s="1"/>
  <c r="O1880" a="1"/>
  <c r="O1880" s="1"/>
  <c r="O1877" a="1"/>
  <c r="O1877" s="1"/>
  <c r="O1870" a="1"/>
  <c r="O1870" s="1"/>
  <c r="O1867" a="1"/>
  <c r="O1867" s="1"/>
  <c r="O1864" a="1"/>
  <c r="O1864" s="1"/>
  <c r="O1861" a="1"/>
  <c r="O1861" s="1"/>
  <c r="O1854" a="1"/>
  <c r="O1854" s="1"/>
  <c r="O1851" a="1"/>
  <c r="O1851" s="1"/>
  <c r="O1848" a="1"/>
  <c r="O1848" s="1"/>
  <c r="O1845" a="1"/>
  <c r="O1845" s="1"/>
  <c r="O1838" a="1"/>
  <c r="O1838" s="1"/>
  <c r="O1835" a="1"/>
  <c r="O1835" s="1"/>
  <c r="O1832" a="1"/>
  <c r="O1832" s="1"/>
  <c r="O1829" a="1"/>
  <c r="O1829" s="1"/>
  <c r="O1822" a="1"/>
  <c r="O1822" s="1"/>
  <c r="O1819" a="1"/>
  <c r="O1819" s="1"/>
  <c r="O1816" a="1"/>
  <c r="O1816" s="1"/>
  <c r="O1813" a="1"/>
  <c r="O1813" s="1"/>
  <c r="O1806" a="1"/>
  <c r="O1806" s="1"/>
  <c r="O1803" a="1"/>
  <c r="O1803" s="1"/>
  <c r="O1800" a="1"/>
  <c r="O1800" s="1"/>
  <c r="O1797" a="1"/>
  <c r="O1797" s="1"/>
  <c r="O1790" a="1"/>
  <c r="O1790" s="1"/>
  <c r="O1787" a="1"/>
  <c r="O1787" s="1"/>
  <c r="O1784" a="1"/>
  <c r="O1784" s="1"/>
  <c r="O1781" a="1"/>
  <c r="O1781" s="1"/>
  <c r="O1774" a="1"/>
  <c r="O1774" s="1"/>
  <c r="O1771" a="1"/>
  <c r="O1771" s="1"/>
  <c r="O1768" a="1"/>
  <c r="O1768" s="1"/>
  <c r="O1765" a="1"/>
  <c r="O1765" s="1"/>
  <c r="O1758" a="1"/>
  <c r="O1758" s="1"/>
  <c r="O1755" a="1"/>
  <c r="O1755" s="1"/>
  <c r="O1752" a="1"/>
  <c r="O1752" s="1"/>
  <c r="O1749" a="1"/>
  <c r="O1749" s="1"/>
  <c r="O1742" a="1"/>
  <c r="O1742" s="1"/>
  <c r="O1739" a="1"/>
  <c r="O1739" s="1"/>
  <c r="O1736" a="1"/>
  <c r="O1736" s="1"/>
  <c r="O1733" a="1"/>
  <c r="O1733" s="1"/>
  <c r="O1726" a="1"/>
  <c r="O1726" s="1"/>
  <c r="O1723" a="1"/>
  <c r="O1723" s="1"/>
  <c r="O1720" a="1"/>
  <c r="O1720" s="1"/>
  <c r="O1717" a="1"/>
  <c r="O1717" s="1"/>
  <c r="O1710" a="1"/>
  <c r="O1710" s="1"/>
  <c r="O1707" a="1"/>
  <c r="O1707" s="1"/>
  <c r="O1704" a="1"/>
  <c r="O1704" s="1"/>
  <c r="O1701" a="1"/>
  <c r="O1701" s="1"/>
  <c r="O1694" a="1"/>
  <c r="O1694" s="1"/>
  <c r="O1691" a="1"/>
  <c r="O1691" s="1"/>
  <c r="O1688" a="1"/>
  <c r="O1688" s="1"/>
  <c r="O1685" a="1"/>
  <c r="O1685" s="1"/>
  <c r="O1678" a="1"/>
  <c r="O1678" s="1"/>
  <c r="O1675" a="1"/>
  <c r="O1675" s="1"/>
  <c r="O1672" a="1"/>
  <c r="O1672" s="1"/>
  <c r="O1669" a="1"/>
  <c r="O1669" s="1"/>
  <c r="O1662" a="1"/>
  <c r="O1662" s="1"/>
  <c r="O1659" a="1"/>
  <c r="O1659" s="1"/>
  <c r="O1656" a="1"/>
  <c r="O1656" s="1"/>
  <c r="O1653" a="1"/>
  <c r="O1653" s="1"/>
  <c r="O1646" a="1"/>
  <c r="O1646" s="1"/>
  <c r="O1643" a="1"/>
  <c r="O1643" s="1"/>
  <c r="O1640" a="1"/>
  <c r="O1640" s="1"/>
  <c r="O1637" a="1"/>
  <c r="O1637" s="1"/>
  <c r="O1630" a="1"/>
  <c r="O1630" s="1"/>
  <c r="O1627" a="1"/>
  <c r="O1627" s="1"/>
  <c r="O1624" a="1"/>
  <c r="O1624" s="1"/>
  <c r="O1621" a="1"/>
  <c r="O1621" s="1"/>
  <c r="O1614" a="1"/>
  <c r="O1614" s="1"/>
  <c r="O1611" a="1"/>
  <c r="O1611" s="1"/>
  <c r="O1608" a="1"/>
  <c r="O1608" s="1"/>
  <c r="O1605" a="1"/>
  <c r="O1605" s="1"/>
  <c r="O1598" a="1"/>
  <c r="O1598" s="1"/>
  <c r="O1595" a="1"/>
  <c r="O1595" s="1"/>
  <c r="O1592" a="1"/>
  <c r="O1592" s="1"/>
  <c r="O1589" a="1"/>
  <c r="O1589" s="1"/>
  <c r="O1582" a="1"/>
  <c r="O1582" s="1"/>
  <c r="O1579" a="1"/>
  <c r="O1579" s="1"/>
  <c r="O1576" a="1"/>
  <c r="O1576" s="1"/>
  <c r="O1573" a="1"/>
  <c r="O1573" s="1"/>
  <c r="O1566" a="1"/>
  <c r="O1566" s="1"/>
  <c r="O1563" a="1"/>
  <c r="O1563" s="1"/>
  <c r="O1560" a="1"/>
  <c r="O1560" s="1"/>
  <c r="O1557" a="1"/>
  <c r="O1557" s="1"/>
  <c r="O1550" a="1"/>
  <c r="O1550" s="1"/>
  <c r="O1547" a="1"/>
  <c r="O1547" s="1"/>
  <c r="O1544" a="1"/>
  <c r="O1544" s="1"/>
  <c r="O1541" a="1"/>
  <c r="O1541" s="1"/>
  <c r="O1534" a="1"/>
  <c r="O1534" s="1"/>
  <c r="O1531" a="1"/>
  <c r="O1531" s="1"/>
  <c r="O1528" a="1"/>
  <c r="O1528" s="1"/>
  <c r="O1525" a="1"/>
  <c r="O1525" s="1"/>
  <c r="O1518" a="1"/>
  <c r="O1518" s="1"/>
  <c r="O1515" a="1"/>
  <c r="O1515" s="1"/>
  <c r="O1512" a="1"/>
  <c r="O1512" s="1"/>
  <c r="O1509" a="1"/>
  <c r="O1509" s="1"/>
  <c r="O1502" a="1"/>
  <c r="O1502" s="1"/>
  <c r="O1499" a="1"/>
  <c r="O1499" s="1"/>
  <c r="O1496" a="1"/>
  <c r="O1496" s="1"/>
  <c r="O1493" a="1"/>
  <c r="O1493" s="1"/>
  <c r="O1486" a="1"/>
  <c r="O1486" s="1"/>
  <c r="O1483" a="1"/>
  <c r="O1483" s="1"/>
  <c r="O1480" a="1"/>
  <c r="O1480" s="1"/>
  <c r="O1477" a="1"/>
  <c r="O1477" s="1"/>
  <c r="O1470" a="1"/>
  <c r="O1470" s="1"/>
  <c r="O1467" a="1"/>
  <c r="O1467" s="1"/>
  <c r="O1464" a="1"/>
  <c r="O1464" s="1"/>
  <c r="O1461" a="1"/>
  <c r="O1461" s="1"/>
  <c r="O1454" a="1"/>
  <c r="O1454" s="1"/>
  <c r="O1451" a="1"/>
  <c r="O1451" s="1"/>
  <c r="O1448" a="1"/>
  <c r="O1448" s="1"/>
  <c r="O1445" a="1"/>
  <c r="O1445" s="1"/>
  <c r="O1438" a="1"/>
  <c r="O1438" s="1"/>
  <c r="O1435" a="1"/>
  <c r="O1435" s="1"/>
  <c r="O1432" a="1"/>
  <c r="O1432" s="1"/>
  <c r="O1429" a="1"/>
  <c r="O1429" s="1"/>
  <c r="O1422" a="1"/>
  <c r="O1422" s="1"/>
  <c r="O1419" a="1"/>
  <c r="O1419" s="1"/>
  <c r="O1416" a="1"/>
  <c r="O1416" s="1"/>
  <c r="O1413" a="1"/>
  <c r="O1413" s="1"/>
  <c r="O1406" a="1"/>
  <c r="O1406" s="1"/>
  <c r="O1403" a="1"/>
  <c r="O1403" s="1"/>
  <c r="O1400" a="1"/>
  <c r="O1400" s="1"/>
  <c r="O1397" a="1"/>
  <c r="O1397" s="1"/>
  <c r="O1390" a="1"/>
  <c r="O1390" s="1"/>
  <c r="O1387" a="1"/>
  <c r="O1387" s="1"/>
  <c r="O1384" a="1"/>
  <c r="O1384" s="1"/>
  <c r="O1381" a="1"/>
  <c r="O1381" s="1"/>
  <c r="O1374" a="1"/>
  <c r="O1374" s="1"/>
  <c r="O1371" a="1"/>
  <c r="O1371" s="1"/>
  <c r="O1368" a="1"/>
  <c r="O1368" s="1"/>
  <c r="O1365" a="1"/>
  <c r="O1365" s="1"/>
  <c r="O1358" a="1"/>
  <c r="O1358" s="1"/>
  <c r="O1355" a="1"/>
  <c r="O1355" s="1"/>
  <c r="O1352" a="1"/>
  <c r="O1352" s="1"/>
  <c r="O1349" a="1"/>
  <c r="O1349" s="1"/>
  <c r="O1342" a="1"/>
  <c r="O1342" s="1"/>
  <c r="O1339" a="1"/>
  <c r="O1339" s="1"/>
  <c r="O1336" a="1"/>
  <c r="O1336" s="1"/>
  <c r="O1333" a="1"/>
  <c r="O1333" s="1"/>
  <c r="O1326" a="1"/>
  <c r="O1326" s="1"/>
  <c r="O1323" a="1"/>
  <c r="O1323" s="1"/>
  <c r="O1320" a="1"/>
  <c r="O1320" s="1"/>
  <c r="O1317" a="1"/>
  <c r="O1317" s="1"/>
  <c r="O1310" a="1"/>
  <c r="O1310" s="1"/>
  <c r="O1307" a="1"/>
  <c r="O1307" s="1"/>
  <c r="O1304" a="1"/>
  <c r="O1304" s="1"/>
  <c r="O1301" a="1"/>
  <c r="O1301" s="1"/>
  <c r="O1294" a="1"/>
  <c r="O1294" s="1"/>
  <c r="O1291" a="1"/>
  <c r="O1291" s="1"/>
  <c r="O1288" a="1"/>
  <c r="O1288" s="1"/>
  <c r="O1285" a="1"/>
  <c r="O1285" s="1"/>
  <c r="O1278" a="1"/>
  <c r="O1278" s="1"/>
  <c r="O1275" a="1"/>
  <c r="O1275" s="1"/>
  <c r="O1272" a="1"/>
  <c r="O1272" s="1"/>
  <c r="O1269" a="1"/>
  <c r="O1269" s="1"/>
  <c r="O1262" a="1"/>
  <c r="O1262" s="1"/>
  <c r="O2066" a="1"/>
  <c r="O2066" s="1"/>
  <c r="O2040" a="1"/>
  <c r="O2040" s="1"/>
  <c r="O2028" a="1"/>
  <c r="O2028" s="1"/>
  <c r="O2015" a="1"/>
  <c r="O2015" s="1"/>
  <c r="O2002" a="1"/>
  <c r="O2002" s="1"/>
  <c r="O1976" a="1"/>
  <c r="O1976" s="1"/>
  <c r="O1964" a="1"/>
  <c r="O1964" s="1"/>
  <c r="O1951" a="1"/>
  <c r="O1951" s="1"/>
  <c r="O1938" a="1"/>
  <c r="O1938" s="1"/>
  <c r="O1913" a="1"/>
  <c r="O1913" s="1"/>
  <c r="O1900" a="1"/>
  <c r="O1900" s="1"/>
  <c r="O1887" a="1"/>
  <c r="O1887" s="1"/>
  <c r="O1874" a="1"/>
  <c r="O1874" s="1"/>
  <c r="O1843" a="1"/>
  <c r="O1843" s="1"/>
  <c r="O1837" a="1"/>
  <c r="O1837" s="1"/>
  <c r="O1830" a="1"/>
  <c r="O1830" s="1"/>
  <c r="O1824" a="1"/>
  <c r="O1824" s="1"/>
  <c r="O1811" a="1"/>
  <c r="O1811" s="1"/>
  <c r="O1805" a="1"/>
  <c r="O1805" s="1"/>
  <c r="O1798" a="1"/>
  <c r="O1798" s="1"/>
  <c r="O1792" a="1"/>
  <c r="O1792" s="1"/>
  <c r="O1779" a="1"/>
  <c r="O1779" s="1"/>
  <c r="O1773" a="1"/>
  <c r="O1773" s="1"/>
  <c r="O1766" a="1"/>
  <c r="O1766" s="1"/>
  <c r="O1760" a="1"/>
  <c r="O1760" s="1"/>
  <c r="O1747" a="1"/>
  <c r="O1747" s="1"/>
  <c r="O1741" a="1"/>
  <c r="O1741" s="1"/>
  <c r="O1735" a="1"/>
  <c r="O1735" s="1"/>
  <c r="O1728" a="1"/>
  <c r="O1728" s="1"/>
  <c r="O1715" a="1"/>
  <c r="O1715" s="1"/>
  <c r="O1709" a="1"/>
  <c r="O1709" s="1"/>
  <c r="O1703" a="1"/>
  <c r="O1703" s="1"/>
  <c r="O1696" a="1"/>
  <c r="O1696" s="1"/>
  <c r="O1683" a="1"/>
  <c r="O1683" s="1"/>
  <c r="O1677" a="1"/>
  <c r="O1677" s="1"/>
  <c r="O1671" a="1"/>
  <c r="O1671" s="1"/>
  <c r="O1664" a="1"/>
  <c r="O1664" s="1"/>
  <c r="O1651" a="1"/>
  <c r="O1651" s="1"/>
  <c r="O1645" a="1"/>
  <c r="O1645" s="1"/>
  <c r="O1639" a="1"/>
  <c r="O1639" s="1"/>
  <c r="O1632" a="1"/>
  <c r="O1632" s="1"/>
  <c r="O1619" a="1"/>
  <c r="O1619" s="1"/>
  <c r="O1613" a="1"/>
  <c r="O1613" s="1"/>
  <c r="O1607" a="1"/>
  <c r="O1607" s="1"/>
  <c r="O1600" a="1"/>
  <c r="O1600" s="1"/>
  <c r="O1587" a="1"/>
  <c r="O1587" s="1"/>
  <c r="O1581" a="1"/>
  <c r="O1581" s="1"/>
  <c r="O1575" a="1"/>
  <c r="O1575" s="1"/>
  <c r="O1568" a="1"/>
  <c r="O1568" s="1"/>
  <c r="O1555" a="1"/>
  <c r="O1555" s="1"/>
  <c r="O1549" a="1"/>
  <c r="O1549" s="1"/>
  <c r="O1542" a="1"/>
  <c r="O1542" s="1"/>
  <c r="O1536" a="1"/>
  <c r="O1536" s="1"/>
  <c r="O1523" a="1"/>
  <c r="O1523" s="1"/>
  <c r="O1517" a="1"/>
  <c r="O1517" s="1"/>
  <c r="O1510" a="1"/>
  <c r="O1510" s="1"/>
  <c r="O1504" a="1"/>
  <c r="O1504" s="1"/>
  <c r="O1491" a="1"/>
  <c r="O1491" s="1"/>
  <c r="O1485" a="1"/>
  <c r="O1485" s="1"/>
  <c r="O1478" a="1"/>
  <c r="O1478" s="1"/>
  <c r="O1472" a="1"/>
  <c r="O1472" s="1"/>
  <c r="O1459" a="1"/>
  <c r="O1459" s="1"/>
  <c r="O1453" a="1"/>
  <c r="O1453" s="1"/>
  <c r="O1446" a="1"/>
  <c r="O1446" s="1"/>
  <c r="O1440" a="1"/>
  <c r="O1440" s="1"/>
  <c r="O1427" a="1"/>
  <c r="O1427" s="1"/>
  <c r="O1421" a="1"/>
  <c r="O1421" s="1"/>
  <c r="O1414" a="1"/>
  <c r="O1414" s="1"/>
  <c r="O1408" a="1"/>
  <c r="O1408" s="1"/>
  <c r="O1395" a="1"/>
  <c r="O1395" s="1"/>
  <c r="O1389" a="1"/>
  <c r="O1389" s="1"/>
  <c r="O1382" a="1"/>
  <c r="O1382" s="1"/>
  <c r="O1376" a="1"/>
  <c r="O1376" s="1"/>
  <c r="O1372" a="1"/>
  <c r="O1372" s="1"/>
  <c r="O1367" a="1"/>
  <c r="O1367" s="1"/>
  <c r="O1363" a="1"/>
  <c r="O1363" s="1"/>
  <c r="O1359" a="1"/>
  <c r="O1359" s="1"/>
  <c r="O1354" a="1"/>
  <c r="O1354" s="1"/>
  <c r="O1350" a="1"/>
  <c r="O1350" s="1"/>
  <c r="O1346" a="1"/>
  <c r="O1346" s="1"/>
  <c r="O1329" a="1"/>
  <c r="O1329" s="1"/>
  <c r="O1325" a="1"/>
  <c r="O1325" s="1"/>
  <c r="O1321" a="1"/>
  <c r="O1321" s="1"/>
  <c r="O1316" a="1"/>
  <c r="O1316" s="1"/>
  <c r="O1312" a="1"/>
  <c r="O1312" s="1"/>
  <c r="O1308" a="1"/>
  <c r="O1308" s="1"/>
  <c r="O1303" a="1"/>
  <c r="O1303" s="1"/>
  <c r="O1299" a="1"/>
  <c r="O1299" s="1"/>
  <c r="O1295" a="1"/>
  <c r="O1295" s="1"/>
  <c r="O1290" a="1"/>
  <c r="O1290" s="1"/>
  <c r="O1286" a="1"/>
  <c r="O1286" s="1"/>
  <c r="O1282" a="1"/>
  <c r="O1282" s="1"/>
  <c r="O1265" a="1"/>
  <c r="O1265" s="1"/>
  <c r="O1261" a="1"/>
  <c r="O1261" s="1"/>
  <c r="O1254" a="1"/>
  <c r="O1254" s="1"/>
  <c r="O1251" a="1"/>
  <c r="O1251" s="1"/>
  <c r="O1248" a="1"/>
  <c r="O1248" s="1"/>
  <c r="O1245" a="1"/>
  <c r="O1245" s="1"/>
  <c r="O1238" a="1"/>
  <c r="O1238" s="1"/>
  <c r="O1235" a="1"/>
  <c r="O1235" s="1"/>
  <c r="O1232" a="1"/>
  <c r="O1232" s="1"/>
  <c r="O1229" a="1"/>
  <c r="O1229" s="1"/>
  <c r="O1222" a="1"/>
  <c r="O1222" s="1"/>
  <c r="O1219" a="1"/>
  <c r="O1219" s="1"/>
  <c r="O1216" a="1"/>
  <c r="O1216" s="1"/>
  <c r="O1213" a="1"/>
  <c r="O1213" s="1"/>
  <c r="O1206" a="1"/>
  <c r="O1206" s="1"/>
  <c r="O1203" a="1"/>
  <c r="O1203" s="1"/>
  <c r="O1200" a="1"/>
  <c r="O1200" s="1"/>
  <c r="O1197" a="1"/>
  <c r="O1197" s="1"/>
  <c r="O1190" a="1"/>
  <c r="O1190" s="1"/>
  <c r="O1187" a="1"/>
  <c r="O1187" s="1"/>
  <c r="O1184" a="1"/>
  <c r="O1184" s="1"/>
  <c r="O1181" a="1"/>
  <c r="O1181" s="1"/>
  <c r="O1174" a="1"/>
  <c r="O1174" s="1"/>
  <c r="O1171" a="1"/>
  <c r="O1171" s="1"/>
  <c r="O1168" a="1"/>
  <c r="O1168" s="1"/>
  <c r="O1165" a="1"/>
  <c r="O1165" s="1"/>
  <c r="O1158" a="1"/>
  <c r="O1158" s="1"/>
  <c r="O1155" a="1"/>
  <c r="O1155" s="1"/>
  <c r="O1152" a="1"/>
  <c r="O1152" s="1"/>
  <c r="O1149" a="1"/>
  <c r="O1149" s="1"/>
  <c r="O1142" a="1"/>
  <c r="O1142" s="1"/>
  <c r="O1139" a="1"/>
  <c r="O1139" s="1"/>
  <c r="O1136" a="1"/>
  <c r="O1136" s="1"/>
  <c r="O1133" a="1"/>
  <c r="O1133" s="1"/>
  <c r="O1126" a="1"/>
  <c r="O1126" s="1"/>
  <c r="O1123" a="1"/>
  <c r="O1123" s="1"/>
  <c r="O1120" a="1"/>
  <c r="O1120" s="1"/>
  <c r="O1117" a="1"/>
  <c r="O1117" s="1"/>
  <c r="O1110" a="1"/>
  <c r="O1110" s="1"/>
  <c r="O1107" a="1"/>
  <c r="O1107" s="1"/>
  <c r="O1104" a="1"/>
  <c r="O1104" s="1"/>
  <c r="O1101" a="1"/>
  <c r="O1101" s="1"/>
  <c r="O1094" a="1"/>
  <c r="O1094" s="1"/>
  <c r="O1091" a="1"/>
  <c r="O1091" s="1"/>
  <c r="O1088" a="1"/>
  <c r="O1088" s="1"/>
  <c r="O1085" a="1"/>
  <c r="O1085" s="1"/>
  <c r="O1078" a="1"/>
  <c r="O1078" s="1"/>
  <c r="O1075" a="1"/>
  <c r="O1075" s="1"/>
  <c r="O1072" a="1"/>
  <c r="O1072" s="1"/>
  <c r="O1069" a="1"/>
  <c r="O1069" s="1"/>
  <c r="O2056" a="1"/>
  <c r="O2056" s="1"/>
  <c r="O2044" a="1"/>
  <c r="O2044" s="1"/>
  <c r="O2031" a="1"/>
  <c r="O2031" s="1"/>
  <c r="O2018" a="1"/>
  <c r="O2018" s="1"/>
  <c r="O1992" a="1"/>
  <c r="O1992" s="1"/>
  <c r="O1980" a="1"/>
  <c r="O1980" s="1"/>
  <c r="O1967" a="1"/>
  <c r="O1967" s="1"/>
  <c r="O1954" a="1"/>
  <c r="O1954" s="1"/>
  <c r="O1928" a="1"/>
  <c r="O1928" s="1"/>
  <c r="O1916" a="1"/>
  <c r="O1916" s="1"/>
  <c r="O1903" a="1"/>
  <c r="O1903" s="1"/>
  <c r="O1890" a="1"/>
  <c r="O1890" s="1"/>
  <c r="O1865" a="1"/>
  <c r="O1865" s="1"/>
  <c r="O1852" a="1"/>
  <c r="O1852" s="1"/>
  <c r="O1839" a="1"/>
  <c r="O1839" s="1"/>
  <c r="O1833" a="1"/>
  <c r="O1833" s="1"/>
  <c r="O1826" a="1"/>
  <c r="O1826" s="1"/>
  <c r="O1820" a="1"/>
  <c r="O1820" s="1"/>
  <c r="O1807" a="1"/>
  <c r="O1807" s="1"/>
  <c r="O1801" a="1"/>
  <c r="O1801" s="1"/>
  <c r="O1794" a="1"/>
  <c r="O1794" s="1"/>
  <c r="O1788" a="1"/>
  <c r="O1788" s="1"/>
  <c r="O1775" a="1"/>
  <c r="O1775" s="1"/>
  <c r="O1769" a="1"/>
  <c r="O1769" s="1"/>
  <c r="O1762" a="1"/>
  <c r="O1762" s="1"/>
  <c r="O1756" a="1"/>
  <c r="O1756" s="1"/>
  <c r="O1743" a="1"/>
  <c r="O1743" s="1"/>
  <c r="O1737" a="1"/>
  <c r="O1737" s="1"/>
  <c r="O1730" a="1"/>
  <c r="O1730" s="1"/>
  <c r="O1724" a="1"/>
  <c r="O1724" s="1"/>
  <c r="O1718" a="1"/>
  <c r="O1718" s="1"/>
  <c r="O1711" a="1"/>
  <c r="O1711" s="1"/>
  <c r="O1705" a="1"/>
  <c r="O1705" s="1"/>
  <c r="O1698" a="1"/>
  <c r="O1698" s="1"/>
  <c r="O1692" a="1"/>
  <c r="O1692" s="1"/>
  <c r="O1686" a="1"/>
  <c r="O1686" s="1"/>
  <c r="O1679" a="1"/>
  <c r="O1679" s="1"/>
  <c r="O1673" a="1"/>
  <c r="O1673" s="1"/>
  <c r="O1666" a="1"/>
  <c r="O1666" s="1"/>
  <c r="O1660" a="1"/>
  <c r="O1660" s="1"/>
  <c r="O1654" a="1"/>
  <c r="O1654" s="1"/>
  <c r="O1647" a="1"/>
  <c r="O1647" s="1"/>
  <c r="O1641" a="1"/>
  <c r="O1641" s="1"/>
  <c r="O1634" a="1"/>
  <c r="O1634" s="1"/>
  <c r="O1628" a="1"/>
  <c r="O1628" s="1"/>
  <c r="O1622" a="1"/>
  <c r="O1622" s="1"/>
  <c r="O1615" a="1"/>
  <c r="O1615" s="1"/>
  <c r="O1609" a="1"/>
  <c r="O1609" s="1"/>
  <c r="O1602" a="1"/>
  <c r="O1602" s="1"/>
  <c r="O1596" a="1"/>
  <c r="O1596" s="1"/>
  <c r="O1590" a="1"/>
  <c r="O1590" s="1"/>
  <c r="O1583" a="1"/>
  <c r="O1583" s="1"/>
  <c r="O1577" a="1"/>
  <c r="O1577" s="1"/>
  <c r="O1570" a="1"/>
  <c r="O1570" s="1"/>
  <c r="O1564" a="1"/>
  <c r="O1564" s="1"/>
  <c r="O1551" a="1"/>
  <c r="O1551" s="1"/>
  <c r="O1545" a="1"/>
  <c r="O1545" s="1"/>
  <c r="O1538" a="1"/>
  <c r="O1538" s="1"/>
  <c r="O1532" a="1"/>
  <c r="O1532" s="1"/>
  <c r="O1519" a="1"/>
  <c r="O1519" s="1"/>
  <c r="O1513" a="1"/>
  <c r="O1513" s="1"/>
  <c r="O1506" a="1"/>
  <c r="O1506" s="1"/>
  <c r="O1500" a="1"/>
  <c r="O1500" s="1"/>
  <c r="O1487" a="1"/>
  <c r="O1487" s="1"/>
  <c r="O1481" a="1"/>
  <c r="O1481" s="1"/>
  <c r="O1474" a="1"/>
  <c r="O1474" s="1"/>
  <c r="O1468" a="1"/>
  <c r="O1468" s="1"/>
  <c r="O1455" a="1"/>
  <c r="O1455" s="1"/>
  <c r="O1449" a="1"/>
  <c r="O1449" s="1"/>
  <c r="O1442" a="1"/>
  <c r="O1442" s="1"/>
  <c r="O1436" a="1"/>
  <c r="O1436" s="1"/>
  <c r="O1423" a="1"/>
  <c r="O1423" s="1"/>
  <c r="O1417" a="1"/>
  <c r="O1417" s="1"/>
  <c r="O1410" a="1"/>
  <c r="O1410" s="1"/>
  <c r="O1404" a="1"/>
  <c r="O1404" s="1"/>
  <c r="O1391" a="1"/>
  <c r="O1391" s="1"/>
  <c r="O1385" a="1"/>
  <c r="O1385" s="1"/>
  <c r="O1378" a="1"/>
  <c r="O1378" s="1"/>
  <c r="O1373" a="1"/>
  <c r="O1373" s="1"/>
  <c r="O1369" a="1"/>
  <c r="O1369" s="1"/>
  <c r="O1364" a="1"/>
  <c r="O1364" s="1"/>
  <c r="O1360" a="1"/>
  <c r="O1360" s="1"/>
  <c r="O1356" a="1"/>
  <c r="O1356" s="1"/>
  <c r="O1351" a="1"/>
  <c r="O1351" s="1"/>
  <c r="O1347" a="1"/>
  <c r="O1347" s="1"/>
  <c r="O1343" a="1"/>
  <c r="O1343" s="1"/>
  <c r="O1338" a="1"/>
  <c r="O1338" s="1"/>
  <c r="O1334" a="1"/>
  <c r="O1334" s="1"/>
  <c r="O1330" a="1"/>
  <c r="O1330" s="1"/>
  <c r="O1313" a="1"/>
  <c r="O1313" s="1"/>
  <c r="O1309" a="1"/>
  <c r="O1309" s="1"/>
  <c r="O1305" a="1"/>
  <c r="O1305" s="1"/>
  <c r="O1300" a="1"/>
  <c r="O1300" s="1"/>
  <c r="O1296" a="1"/>
  <c r="O1296" s="1"/>
  <c r="O1292" a="1"/>
  <c r="O1292" s="1"/>
  <c r="O1287" a="1"/>
  <c r="O1287" s="1"/>
  <c r="O1283" a="1"/>
  <c r="O1283" s="1"/>
  <c r="O1279" a="1"/>
  <c r="O1279" s="1"/>
  <c r="O1274" a="1"/>
  <c r="O1274" s="1"/>
  <c r="O1270" a="1"/>
  <c r="O1270" s="1"/>
  <c r="O1266" a="1"/>
  <c r="O1266" s="1"/>
  <c r="O1258" a="1"/>
  <c r="O1258" s="1"/>
  <c r="O1255" a="1"/>
  <c r="O1255" s="1"/>
  <c r="O1252" a="1"/>
  <c r="O1252" s="1"/>
  <c r="O1249" a="1"/>
  <c r="O1249" s="1"/>
  <c r="O1242" a="1"/>
  <c r="O1242" s="1"/>
  <c r="O1239" a="1"/>
  <c r="O1239" s="1"/>
  <c r="O1236" a="1"/>
  <c r="O1236" s="1"/>
  <c r="O1233" a="1"/>
  <c r="O1233" s="1"/>
  <c r="O1226" a="1"/>
  <c r="O1226" s="1"/>
  <c r="O1223" a="1"/>
  <c r="O1223" s="1"/>
  <c r="O1220" a="1"/>
  <c r="O1220" s="1"/>
  <c r="O1217" a="1"/>
  <c r="O1217" s="1"/>
  <c r="O1210" a="1"/>
  <c r="O1210" s="1"/>
  <c r="O1207" a="1"/>
  <c r="O1207" s="1"/>
  <c r="O1204" a="1"/>
  <c r="O1204" s="1"/>
  <c r="O1201" a="1"/>
  <c r="O1201" s="1"/>
  <c r="O1194" a="1"/>
  <c r="O1194" s="1"/>
  <c r="O1191" a="1"/>
  <c r="O1191" s="1"/>
  <c r="O1188" a="1"/>
  <c r="O1188" s="1"/>
  <c r="O1185" a="1"/>
  <c r="O1185" s="1"/>
  <c r="O1178" a="1"/>
  <c r="O1178" s="1"/>
  <c r="O1175" a="1"/>
  <c r="O1175" s="1"/>
  <c r="O1172" a="1"/>
  <c r="O1172" s="1"/>
  <c r="O1169" a="1"/>
  <c r="O1169" s="1"/>
  <c r="O1162" a="1"/>
  <c r="O1162" s="1"/>
  <c r="O1159" a="1"/>
  <c r="O1159" s="1"/>
  <c r="O1156" a="1"/>
  <c r="O1156" s="1"/>
  <c r="O1153" a="1"/>
  <c r="O1153" s="1"/>
  <c r="O1146" a="1"/>
  <c r="O1146" s="1"/>
  <c r="O1143" a="1"/>
  <c r="O1143" s="1"/>
  <c r="O1140" a="1"/>
  <c r="O1140" s="1"/>
  <c r="O1137" a="1"/>
  <c r="O1137" s="1"/>
  <c r="O1130" a="1"/>
  <c r="O1130" s="1"/>
  <c r="O1127" a="1"/>
  <c r="O1127" s="1"/>
  <c r="O1124" a="1"/>
  <c r="O1124" s="1"/>
  <c r="O2072" a="1"/>
  <c r="O2072" s="1"/>
  <c r="O2060" a="1"/>
  <c r="O2060" s="1"/>
  <c r="O2047" a="1"/>
  <c r="O2047" s="1"/>
  <c r="O2034" a="1"/>
  <c r="O2034" s="1"/>
  <c r="O2008" a="1"/>
  <c r="O2008" s="1"/>
  <c r="O1996" a="1"/>
  <c r="O1996" s="1"/>
  <c r="O1983" a="1"/>
  <c r="O1983" s="1"/>
  <c r="O1970" a="1"/>
  <c r="O1970" s="1"/>
  <c r="O1944" a="1"/>
  <c r="O1944" s="1"/>
  <c r="O1932" a="1"/>
  <c r="O1932" s="1"/>
  <c r="O1919" a="1"/>
  <c r="O1919" s="1"/>
  <c r="O1906" a="1"/>
  <c r="O1906" s="1"/>
  <c r="O1881" a="1"/>
  <c r="O1881" s="1"/>
  <c r="O1868" a="1"/>
  <c r="O1868" s="1"/>
  <c r="O1855" a="1"/>
  <c r="O1855" s="1"/>
  <c r="O1846" a="1"/>
  <c r="O1846" s="1"/>
  <c r="O1840" a="1"/>
  <c r="O1840" s="1"/>
  <c r="O1827" a="1"/>
  <c r="O1827" s="1"/>
  <c r="O1821" a="1"/>
  <c r="O1821" s="1"/>
  <c r="O1814" a="1"/>
  <c r="O1814" s="1"/>
  <c r="O1808" a="1"/>
  <c r="O1808" s="1"/>
  <c r="O1795" a="1"/>
  <c r="O1795" s="1"/>
  <c r="O1789" a="1"/>
  <c r="O1789" s="1"/>
  <c r="O1782" a="1"/>
  <c r="O1782" s="1"/>
  <c r="O1776" a="1"/>
  <c r="O1776" s="1"/>
  <c r="O1763" a="1"/>
  <c r="O1763" s="1"/>
  <c r="O1757" a="1"/>
  <c r="O1757" s="1"/>
  <c r="O1750" a="1"/>
  <c r="O1750" s="1"/>
  <c r="O1744" a="1"/>
  <c r="O1744" s="1"/>
  <c r="O1731" a="1"/>
  <c r="O1731" s="1"/>
  <c r="O1725" a="1"/>
  <c r="O1725" s="1"/>
  <c r="O1719" a="1"/>
  <c r="O1719" s="1"/>
  <c r="O1712" a="1"/>
  <c r="O1712" s="1"/>
  <c r="O1699" a="1"/>
  <c r="O1699" s="1"/>
  <c r="O1693" a="1"/>
  <c r="O1693" s="1"/>
  <c r="O1687" a="1"/>
  <c r="O1687" s="1"/>
  <c r="O1680" a="1"/>
  <c r="O1680" s="1"/>
  <c r="O1667" a="1"/>
  <c r="O1667" s="1"/>
  <c r="O1661" a="1"/>
  <c r="O1661" s="1"/>
  <c r="O1655" a="1"/>
  <c r="O1655" s="1"/>
  <c r="O1648" a="1"/>
  <c r="O1648" s="1"/>
  <c r="O1635" a="1"/>
  <c r="O1635" s="1"/>
  <c r="O1629" a="1"/>
  <c r="O1629" s="1"/>
  <c r="O1623" a="1"/>
  <c r="O1623" s="1"/>
  <c r="O1616" a="1"/>
  <c r="O1616" s="1"/>
  <c r="O1603" a="1"/>
  <c r="O1603" s="1"/>
  <c r="O1597" a="1"/>
  <c r="O1597" s="1"/>
  <c r="O1591" a="1"/>
  <c r="O1591" s="1"/>
  <c r="O1584" a="1"/>
  <c r="O1584" s="1"/>
  <c r="O1571" a="1"/>
  <c r="O1571" s="1"/>
  <c r="O1565" a="1"/>
  <c r="O1565" s="1"/>
  <c r="O1558" a="1"/>
  <c r="O1558" s="1"/>
  <c r="O1552" a="1"/>
  <c r="O1552" s="1"/>
  <c r="O1539" a="1"/>
  <c r="O1539" s="1"/>
  <c r="O1533" a="1"/>
  <c r="O1533" s="1"/>
  <c r="O1526" a="1"/>
  <c r="O1526" s="1"/>
  <c r="O1520" a="1"/>
  <c r="O1520" s="1"/>
  <c r="O1507" a="1"/>
  <c r="O1507" s="1"/>
  <c r="O1501" a="1"/>
  <c r="O1501" s="1"/>
  <c r="O1494" a="1"/>
  <c r="O1494" s="1"/>
  <c r="O1488" a="1"/>
  <c r="O1488" s="1"/>
  <c r="O1475" a="1"/>
  <c r="O1475" s="1"/>
  <c r="O1469" a="1"/>
  <c r="O1469" s="1"/>
  <c r="O1462" a="1"/>
  <c r="O1462" s="1"/>
  <c r="O1456" a="1"/>
  <c r="O1456" s="1"/>
  <c r="O1443" a="1"/>
  <c r="O1443" s="1"/>
  <c r="O1437" a="1"/>
  <c r="O1437" s="1"/>
  <c r="O1430" a="1"/>
  <c r="O1430" s="1"/>
  <c r="O1424" a="1"/>
  <c r="O1424" s="1"/>
  <c r="O1411" a="1"/>
  <c r="O1411" s="1"/>
  <c r="O1405" a="1"/>
  <c r="O1405" s="1"/>
  <c r="O1398" a="1"/>
  <c r="O1398" s="1"/>
  <c r="O1392" a="1"/>
  <c r="O1392" s="1"/>
  <c r="O1379" a="1"/>
  <c r="O1379" s="1"/>
  <c r="O1361" a="1"/>
  <c r="O1361" s="1"/>
  <c r="O1357" a="1"/>
  <c r="O1357" s="1"/>
  <c r="O1353" a="1"/>
  <c r="O1353" s="1"/>
  <c r="O1348" a="1"/>
  <c r="O1348" s="1"/>
  <c r="O1344" a="1"/>
  <c r="O1344" s="1"/>
  <c r="O1340" a="1"/>
  <c r="O1340" s="1"/>
  <c r="O1335" a="1"/>
  <c r="O1335" s="1"/>
  <c r="O1331" a="1"/>
  <c r="O1331" s="1"/>
  <c r="O1327" a="1"/>
  <c r="O1327" s="1"/>
  <c r="O1322" a="1"/>
  <c r="O1322" s="1"/>
  <c r="O1318" a="1"/>
  <c r="O1318" s="1"/>
  <c r="O1314" a="1"/>
  <c r="O1314" s="1"/>
  <c r="O1297" a="1"/>
  <c r="O1297" s="1"/>
  <c r="O1293" a="1"/>
  <c r="O1293" s="1"/>
  <c r="O1289" a="1"/>
  <c r="O1289" s="1"/>
  <c r="O1284" a="1"/>
  <c r="O1284" s="1"/>
  <c r="O1280" a="1"/>
  <c r="O1280" s="1"/>
  <c r="O1276" a="1"/>
  <c r="O1276" s="1"/>
  <c r="O1271" a="1"/>
  <c r="O1271" s="1"/>
  <c r="O1267" a="1"/>
  <c r="O1267" s="1"/>
  <c r="O1263" a="1"/>
  <c r="O1263" s="1"/>
  <c r="O1259" a="1"/>
  <c r="O1259" s="1"/>
  <c r="O1256" a="1"/>
  <c r="O1256" s="1"/>
  <c r="O1253" a="1"/>
  <c r="O1253" s="1"/>
  <c r="O1246" a="1"/>
  <c r="O1246" s="1"/>
  <c r="O1243" a="1"/>
  <c r="O1243" s="1"/>
  <c r="O1240" a="1"/>
  <c r="O1240" s="1"/>
  <c r="O1237" a="1"/>
  <c r="O1237" s="1"/>
  <c r="O1230" a="1"/>
  <c r="O1230" s="1"/>
  <c r="O1227" a="1"/>
  <c r="O1227" s="1"/>
  <c r="O1224" a="1"/>
  <c r="O1224" s="1"/>
  <c r="O1221" a="1"/>
  <c r="O1221" s="1"/>
  <c r="O1214" a="1"/>
  <c r="O1214" s="1"/>
  <c r="O1211" a="1"/>
  <c r="O1211" s="1"/>
  <c r="O1208" a="1"/>
  <c r="O1208" s="1"/>
  <c r="O1205" a="1"/>
  <c r="O1205" s="1"/>
  <c r="O1198" a="1"/>
  <c r="O1198" s="1"/>
  <c r="O1195" a="1"/>
  <c r="O1195" s="1"/>
  <c r="O1192" a="1"/>
  <c r="O1192" s="1"/>
  <c r="O1189" a="1"/>
  <c r="O1189" s="1"/>
  <c r="O1182" a="1"/>
  <c r="O1182" s="1"/>
  <c r="O1179" a="1"/>
  <c r="O1179" s="1"/>
  <c r="O1176" a="1"/>
  <c r="O1176" s="1"/>
  <c r="O1173" a="1"/>
  <c r="O1173" s="1"/>
  <c r="O1166" a="1"/>
  <c r="O1166" s="1"/>
  <c r="O1163" a="1"/>
  <c r="O1163" s="1"/>
  <c r="O1160" a="1"/>
  <c r="O1160" s="1"/>
  <c r="O1157" a="1"/>
  <c r="O1157" s="1"/>
  <c r="O1150" a="1"/>
  <c r="O1150" s="1"/>
  <c r="O1147" a="1"/>
  <c r="O1147" s="1"/>
  <c r="O1144" a="1"/>
  <c r="O1144" s="1"/>
  <c r="O1141" a="1"/>
  <c r="O1141" s="1"/>
  <c r="O1134" a="1"/>
  <c r="O1134" s="1"/>
  <c r="O1131" a="1"/>
  <c r="O1131" s="1"/>
  <c r="O1128" a="1"/>
  <c r="O1128" s="1"/>
  <c r="O1125" a="1"/>
  <c r="O1125" s="1"/>
  <c r="O1118" a="1"/>
  <c r="O1118" s="1"/>
  <c r="O1115" a="1"/>
  <c r="O1115" s="1"/>
  <c r="O1112" a="1"/>
  <c r="O1112" s="1"/>
  <c r="O1109" a="1"/>
  <c r="O1109" s="1"/>
  <c r="O1102" a="1"/>
  <c r="O1102" s="1"/>
  <c r="O1099" a="1"/>
  <c r="O1099" s="1"/>
  <c r="O1096" a="1"/>
  <c r="O1096" s="1"/>
  <c r="O1093" a="1"/>
  <c r="O1093" s="1"/>
  <c r="O1086" a="1"/>
  <c r="O1086" s="1"/>
  <c r="O1083" a="1"/>
  <c r="O1083" s="1"/>
  <c r="O1080" a="1"/>
  <c r="O1080" s="1"/>
  <c r="O1077" a="1"/>
  <c r="O1077" s="1"/>
  <c r="O1070" a="1"/>
  <c r="O1070" s="1"/>
  <c r="O1067" a="1"/>
  <c r="O1067" s="1"/>
  <c r="O1064" a="1"/>
  <c r="O1064" s="1"/>
  <c r="O1061" a="1"/>
  <c r="O1061" s="1"/>
  <c r="O1054" a="1"/>
  <c r="O1054" s="1"/>
  <c r="O1051" a="1"/>
  <c r="O1051" s="1"/>
  <c r="O1048" a="1"/>
  <c r="O1048" s="1"/>
  <c r="O1045" a="1"/>
  <c r="O1045" s="1"/>
  <c r="O1038" a="1"/>
  <c r="O1038" s="1"/>
  <c r="O1035" a="1"/>
  <c r="O1035" s="1"/>
  <c r="O1032" a="1"/>
  <c r="O1032" s="1"/>
  <c r="O1029" a="1"/>
  <c r="O1029" s="1"/>
  <c r="O1022" a="1"/>
  <c r="O1022" s="1"/>
  <c r="O1019" a="1"/>
  <c r="O1019" s="1"/>
  <c r="O1016" a="1"/>
  <c r="O1016" s="1"/>
  <c r="O1013" a="1"/>
  <c r="O1013" s="1"/>
  <c r="O1006" a="1"/>
  <c r="O1006" s="1"/>
  <c r="O1003" a="1"/>
  <c r="O1003" s="1"/>
  <c r="O1000" a="1"/>
  <c r="O1000" s="1"/>
  <c r="O997" a="1"/>
  <c r="O997" s="1"/>
  <c r="O990" a="1"/>
  <c r="O990" s="1"/>
  <c r="O987" a="1"/>
  <c r="O987" s="1"/>
  <c r="O983" a="1"/>
  <c r="O983" s="1"/>
  <c r="O980" a="1"/>
  <c r="O980" s="1"/>
  <c r="O977" a="1"/>
  <c r="O977" s="1"/>
  <c r="O971" a="1"/>
  <c r="O971" s="1"/>
  <c r="O967" a="1"/>
  <c r="O967" s="1"/>
  <c r="O964" a="1"/>
  <c r="O964" s="1"/>
  <c r="O961" a="1"/>
  <c r="O961" s="1"/>
  <c r="O955" a="1"/>
  <c r="O955" s="1"/>
  <c r="O951" a="1"/>
  <c r="O951" s="1"/>
  <c r="O948" a="1"/>
  <c r="O948" s="1"/>
  <c r="O945" a="1"/>
  <c r="O945" s="1"/>
  <c r="O939" a="1"/>
  <c r="O939" s="1"/>
  <c r="O935" a="1"/>
  <c r="O935" s="1"/>
  <c r="O932" a="1"/>
  <c r="O932" s="1"/>
  <c r="O929" a="1"/>
  <c r="O929" s="1"/>
  <c r="O923" a="1"/>
  <c r="O923" s="1"/>
  <c r="O919" a="1"/>
  <c r="O919" s="1"/>
  <c r="O916" a="1"/>
  <c r="O916" s="1"/>
  <c r="O913" a="1"/>
  <c r="O913" s="1"/>
  <c r="O907" a="1"/>
  <c r="O907" s="1"/>
  <c r="O903" a="1"/>
  <c r="O903" s="1"/>
  <c r="O900" a="1"/>
  <c r="O900" s="1"/>
  <c r="O897" a="1"/>
  <c r="O897" s="1"/>
  <c r="O891" a="1"/>
  <c r="O891" s="1"/>
  <c r="O887" a="1"/>
  <c r="O887" s="1"/>
  <c r="O884" a="1"/>
  <c r="O884" s="1"/>
  <c r="O881" a="1"/>
  <c r="O881" s="1"/>
  <c r="O875" a="1"/>
  <c r="O875" s="1"/>
  <c r="O871" a="1"/>
  <c r="O871" s="1"/>
  <c r="O868" a="1"/>
  <c r="O868" s="1"/>
  <c r="O865" a="1"/>
  <c r="O865" s="1"/>
  <c r="O859" a="1"/>
  <c r="O859" s="1"/>
  <c r="O855" a="1"/>
  <c r="O855" s="1"/>
  <c r="O852" a="1"/>
  <c r="O852" s="1"/>
  <c r="O849" a="1"/>
  <c r="O849" s="1"/>
  <c r="O843" a="1"/>
  <c r="O843" s="1"/>
  <c r="O839" a="1"/>
  <c r="O839" s="1"/>
  <c r="O836" a="1"/>
  <c r="O836" s="1"/>
  <c r="O833" a="1"/>
  <c r="O833" s="1"/>
  <c r="O827" a="1"/>
  <c r="O827" s="1"/>
  <c r="O823" a="1"/>
  <c r="O823" s="1"/>
  <c r="O1986" a="1"/>
  <c r="O1986" s="1"/>
  <c r="O1935" a="1"/>
  <c r="O1935" s="1"/>
  <c r="O1884" a="1"/>
  <c r="O1884" s="1"/>
  <c r="O1842" a="1"/>
  <c r="O1842" s="1"/>
  <c r="O1817" a="1"/>
  <c r="O1817" s="1"/>
  <c r="O1791" a="1"/>
  <c r="O1791" s="1"/>
  <c r="O1740" a="1"/>
  <c r="O1740" s="1"/>
  <c r="O1714" a="1"/>
  <c r="O1714" s="1"/>
  <c r="O1689" a="1"/>
  <c r="O1689" s="1"/>
  <c r="O1663" a="1"/>
  <c r="O1663" s="1"/>
  <c r="O1638" a="1"/>
  <c r="O1638" s="1"/>
  <c r="O1612" a="1"/>
  <c r="O1612" s="1"/>
  <c r="O1586" a="1"/>
  <c r="O1586" s="1"/>
  <c r="O1561" a="1"/>
  <c r="O1561" s="1"/>
  <c r="O1535" a="1"/>
  <c r="O1535" s="1"/>
  <c r="O1484" a="1"/>
  <c r="O1484" s="1"/>
  <c r="O1458" a="1"/>
  <c r="O1458" s="1"/>
  <c r="O1433" a="1"/>
  <c r="O1433" s="1"/>
  <c r="O1407" a="1"/>
  <c r="O1407" s="1"/>
  <c r="O1362" a="1"/>
  <c r="O1362" s="1"/>
  <c r="O1345" a="1"/>
  <c r="O1345" s="1"/>
  <c r="O1328" a="1"/>
  <c r="O1328" s="1"/>
  <c r="O1311" a="1"/>
  <c r="O1311" s="1"/>
  <c r="O1277" a="1"/>
  <c r="O1277" s="1"/>
  <c r="O1260" a="1"/>
  <c r="O1260" s="1"/>
  <c r="O1247" a="1"/>
  <c r="O1247" s="1"/>
  <c r="O1234" a="1"/>
  <c r="O1234" s="1"/>
  <c r="O1209" a="1"/>
  <c r="O1209" s="1"/>
  <c r="O1196" a="1"/>
  <c r="O1196" s="1"/>
  <c r="O1183" a="1"/>
  <c r="O1183" s="1"/>
  <c r="O1170" a="1"/>
  <c r="O1170" s="1"/>
  <c r="O1145" a="1"/>
  <c r="O1145" s="1"/>
  <c r="O1132" a="1"/>
  <c r="O1132" s="1"/>
  <c r="O1121" a="1"/>
  <c r="O1121" s="1"/>
  <c r="O1114" a="1"/>
  <c r="O1114" s="1"/>
  <c r="O1108" a="1"/>
  <c r="O1108" s="1"/>
  <c r="O1095" a="1"/>
  <c r="O1095" s="1"/>
  <c r="O1089" a="1"/>
  <c r="O1089" s="1"/>
  <c r="O1082" a="1"/>
  <c r="O1082" s="1"/>
  <c r="O1076" a="1"/>
  <c r="O1076" s="1"/>
  <c r="O1065" a="1"/>
  <c r="O1065" s="1"/>
  <c r="O1060" a="1"/>
  <c r="O1060" s="1"/>
  <c r="O1056" a="1"/>
  <c r="O1056" s="1"/>
  <c r="O1052" a="1"/>
  <c r="O1052" s="1"/>
  <c r="O1047" a="1"/>
  <c r="O1047" s="1"/>
  <c r="O1043" a="1"/>
  <c r="O1043" s="1"/>
  <c r="O1039" a="1"/>
  <c r="O1039" s="1"/>
  <c r="O1034" a="1"/>
  <c r="O1034" s="1"/>
  <c r="O1030" a="1"/>
  <c r="O1030" s="1"/>
  <c r="O1026" a="1"/>
  <c r="O1026" s="1"/>
  <c r="O1009" a="1"/>
  <c r="O1009" s="1"/>
  <c r="O1005" a="1"/>
  <c r="O1005" s="1"/>
  <c r="O1001" a="1"/>
  <c r="O1001" s="1"/>
  <c r="O996" a="1"/>
  <c r="O996" s="1"/>
  <c r="O992" a="1"/>
  <c r="O992" s="1"/>
  <c r="O988" a="1"/>
  <c r="O988" s="1"/>
  <c r="O982" a="1"/>
  <c r="O982" s="1"/>
  <c r="O979" a="1"/>
  <c r="O979" s="1"/>
  <c r="O974" a="1"/>
  <c r="O974" s="1"/>
  <c r="O970" a="1"/>
  <c r="O970" s="1"/>
  <c r="O962" a="1"/>
  <c r="O962" s="1"/>
  <c r="O957" a="1"/>
  <c r="O957" s="1"/>
  <c r="O953" a="1"/>
  <c r="O953" s="1"/>
  <c r="O2050" a="1"/>
  <c r="O2050" s="1"/>
  <c r="O1999" a="1"/>
  <c r="O1999" s="1"/>
  <c r="O1948" a="1"/>
  <c r="O1948" s="1"/>
  <c r="O1897" a="1"/>
  <c r="O1897" s="1"/>
  <c r="O1849" a="1"/>
  <c r="O1849" s="1"/>
  <c r="O1823" a="1"/>
  <c r="O1823" s="1"/>
  <c r="O1772" a="1"/>
  <c r="O1772" s="1"/>
  <c r="O1746" a="1"/>
  <c r="O1746" s="1"/>
  <c r="O1721" a="1"/>
  <c r="O1721" s="1"/>
  <c r="O1695" a="1"/>
  <c r="O1695" s="1"/>
  <c r="O1670" a="1"/>
  <c r="O1670" s="1"/>
  <c r="O1644" a="1"/>
  <c r="O1644" s="1"/>
  <c r="O1618" a="1"/>
  <c r="O1618" s="1"/>
  <c r="O1593" a="1"/>
  <c r="O1593" s="1"/>
  <c r="O1567" a="1"/>
  <c r="O1567" s="1"/>
  <c r="O1516" a="1"/>
  <c r="O1516" s="1"/>
  <c r="O1490" a="1"/>
  <c r="O1490" s="1"/>
  <c r="O1465" a="1"/>
  <c r="O1465" s="1"/>
  <c r="O1439" a="1"/>
  <c r="O1439" s="1"/>
  <c r="O1388" a="1"/>
  <c r="O1388" s="1"/>
  <c r="O1366" a="1"/>
  <c r="O1366" s="1"/>
  <c r="O1332" a="1"/>
  <c r="O1332" s="1"/>
  <c r="O1315" a="1"/>
  <c r="O1315" s="1"/>
  <c r="O1298" a="1"/>
  <c r="O1298" s="1"/>
  <c r="O1281" a="1"/>
  <c r="O1281" s="1"/>
  <c r="O1264" a="1"/>
  <c r="O1264" s="1"/>
  <c r="O1250" a="1"/>
  <c r="O1250" s="1"/>
  <c r="O1225" a="1"/>
  <c r="O1225" s="1"/>
  <c r="O1212" a="1"/>
  <c r="O1212" s="1"/>
  <c r="O1199" a="1"/>
  <c r="O1199" s="1"/>
  <c r="O1186" a="1"/>
  <c r="O1186" s="1"/>
  <c r="O1161" a="1"/>
  <c r="O1161" s="1"/>
  <c r="O1148" a="1"/>
  <c r="O1148" s="1"/>
  <c r="O1135" a="1"/>
  <c r="O1135" s="1"/>
  <c r="O1122" a="1"/>
  <c r="O1122" s="1"/>
  <c r="O1116" a="1"/>
  <c r="O1116" s="1"/>
  <c r="O1103" a="1"/>
  <c r="O1103" s="1"/>
  <c r="O1097" a="1"/>
  <c r="O1097" s="1"/>
  <c r="O1090" a="1"/>
  <c r="O1090" s="1"/>
  <c r="O1084" a="1"/>
  <c r="O1084" s="1"/>
  <c r="O1071" a="1"/>
  <c r="O1071" s="1"/>
  <c r="O1057" a="1"/>
  <c r="O1057" s="1"/>
  <c r="O1053" a="1"/>
  <c r="O1053" s="1"/>
  <c r="O1049" a="1"/>
  <c r="O1049" s="1"/>
  <c r="O1044" a="1"/>
  <c r="O1044" s="1"/>
  <c r="O1040" a="1"/>
  <c r="O1040" s="1"/>
  <c r="O1036" a="1"/>
  <c r="O1036" s="1"/>
  <c r="O1031" a="1"/>
  <c r="O1031" s="1"/>
  <c r="O1027" a="1"/>
  <c r="O1027" s="1"/>
  <c r="O1023" a="1"/>
  <c r="O1023" s="1"/>
  <c r="O1018" a="1"/>
  <c r="O1018" s="1"/>
  <c r="O1014" a="1"/>
  <c r="O1014" s="1"/>
  <c r="O1010" a="1"/>
  <c r="O1010" s="1"/>
  <c r="O993" a="1"/>
  <c r="O993" s="1"/>
  <c r="O989" a="1"/>
  <c r="O989" s="1"/>
  <c r="O984" a="1"/>
  <c r="O984" s="1"/>
  <c r="O975" a="1"/>
  <c r="O975" s="1"/>
  <c r="O966" a="1"/>
  <c r="O966" s="1"/>
  <c r="O963" a="1"/>
  <c r="O963" s="1"/>
  <c r="O958" a="1"/>
  <c r="O958" s="1"/>
  <c r="O954" a="1"/>
  <c r="O954" s="1"/>
  <c r="O946" a="1"/>
  <c r="O946" s="1"/>
  <c r="O941" a="1"/>
  <c r="O941" s="1"/>
  <c r="O937" a="1"/>
  <c r="O937" s="1"/>
  <c r="O933" a="1"/>
  <c r="O933" s="1"/>
  <c r="O928" a="1"/>
  <c r="O928" s="1"/>
  <c r="O924" a="1"/>
  <c r="O924" s="1"/>
  <c r="O920" a="1"/>
  <c r="O920" s="1"/>
  <c r="O911" a="1"/>
  <c r="O911" s="1"/>
  <c r="O902" a="1"/>
  <c r="O902" s="1"/>
  <c r="O899" a="1"/>
  <c r="O899" s="1"/>
  <c r="O894" a="1"/>
  <c r="O894" s="1"/>
  <c r="O890" a="1"/>
  <c r="O890" s="1"/>
  <c r="O882" a="1"/>
  <c r="O882" s="1"/>
  <c r="O877" a="1"/>
  <c r="O877" s="1"/>
  <c r="O873" a="1"/>
  <c r="O873" s="1"/>
  <c r="O869" a="1"/>
  <c r="O869" s="1"/>
  <c r="O864" a="1"/>
  <c r="O864" s="1"/>
  <c r="O860" a="1"/>
  <c r="O860" s="1"/>
  <c r="O856" a="1"/>
  <c r="O856" s="1"/>
  <c r="O847" a="1"/>
  <c r="O847" s="1"/>
  <c r="O838" a="1"/>
  <c r="O838" s="1"/>
  <c r="O835" a="1"/>
  <c r="O835" s="1"/>
  <c r="O830" a="1"/>
  <c r="O830" s="1"/>
  <c r="O826" a="1"/>
  <c r="O826" s="1"/>
  <c r="O819" a="1"/>
  <c r="O819" s="1"/>
  <c r="O815" a="1"/>
  <c r="O815" s="1"/>
  <c r="O812" a="1"/>
  <c r="O812" s="1"/>
  <c r="O809" a="1"/>
  <c r="O809" s="1"/>
  <c r="O803" a="1"/>
  <c r="O803" s="1"/>
  <c r="O799" a="1"/>
  <c r="O799" s="1"/>
  <c r="O796" a="1"/>
  <c r="O796" s="1"/>
  <c r="O793" a="1"/>
  <c r="O793" s="1"/>
  <c r="O787" a="1"/>
  <c r="O787" s="1"/>
  <c r="O783" a="1"/>
  <c r="O783" s="1"/>
  <c r="O780" a="1"/>
  <c r="O780" s="1"/>
  <c r="O777" a="1"/>
  <c r="O777" s="1"/>
  <c r="O771" a="1"/>
  <c r="O771" s="1"/>
  <c r="O767" a="1"/>
  <c r="O767" s="1"/>
  <c r="O764" a="1"/>
  <c r="O764" s="1"/>
  <c r="O761" a="1"/>
  <c r="O761" s="1"/>
  <c r="O755" a="1"/>
  <c r="O755" s="1"/>
  <c r="O751" a="1"/>
  <c r="O751" s="1"/>
  <c r="O748" a="1"/>
  <c r="O748" s="1"/>
  <c r="O745" a="1"/>
  <c r="O745" s="1"/>
  <c r="O739" a="1"/>
  <c r="O739" s="1"/>
  <c r="O735" a="1"/>
  <c r="O735" s="1"/>
  <c r="O732" a="1"/>
  <c r="O732" s="1"/>
  <c r="O729" a="1"/>
  <c r="O729" s="1"/>
  <c r="O723" a="1"/>
  <c r="O723" s="1"/>
  <c r="O719" a="1"/>
  <c r="O719" s="1"/>
  <c r="O716" a="1"/>
  <c r="O716" s="1"/>
  <c r="O713" a="1"/>
  <c r="O713" s="1"/>
  <c r="O707" a="1"/>
  <c r="O707" s="1"/>
  <c r="O2063" a="1"/>
  <c r="O2063" s="1"/>
  <c r="O2012" a="1"/>
  <c r="O2012" s="1"/>
  <c r="O1960" a="1"/>
  <c r="O1960" s="1"/>
  <c r="O1858" a="1"/>
  <c r="O1858" s="1"/>
  <c r="O1804" a="1"/>
  <c r="O1804" s="1"/>
  <c r="O1778" a="1"/>
  <c r="O1778" s="1"/>
  <c r="O1753" a="1"/>
  <c r="O1753" s="1"/>
  <c r="O1727" a="1"/>
  <c r="O1727" s="1"/>
  <c r="O1702" a="1"/>
  <c r="O1702" s="1"/>
  <c r="O1676" a="1"/>
  <c r="O1676" s="1"/>
  <c r="O1650" a="1"/>
  <c r="O1650" s="1"/>
  <c r="O1625" a="1"/>
  <c r="O1625" s="1"/>
  <c r="O1599" a="1"/>
  <c r="O1599" s="1"/>
  <c r="O1574" a="1"/>
  <c r="O1574" s="1"/>
  <c r="O1548" a="1"/>
  <c r="O1548" s="1"/>
  <c r="O1522" a="1"/>
  <c r="O1522" s="1"/>
  <c r="O1497" a="1"/>
  <c r="O1497" s="1"/>
  <c r="O1471" a="1"/>
  <c r="O1471" s="1"/>
  <c r="O1420" a="1"/>
  <c r="O1420" s="1"/>
  <c r="O1394" a="1"/>
  <c r="O1394" s="1"/>
  <c r="O1370" a="1"/>
  <c r="O1370" s="1"/>
  <c r="O1337" a="1"/>
  <c r="O1337" s="1"/>
  <c r="O1319" a="1"/>
  <c r="O1319" s="1"/>
  <c r="O1302" a="1"/>
  <c r="O1302" s="1"/>
  <c r="O1268" a="1"/>
  <c r="O1268" s="1"/>
  <c r="O1241" a="1"/>
  <c r="O1241" s="1"/>
  <c r="O1228" a="1"/>
  <c r="O1228" s="1"/>
  <c r="O1215" a="1"/>
  <c r="O1215" s="1"/>
  <c r="O1202" a="1"/>
  <c r="O1202" s="1"/>
  <c r="O1177" a="1"/>
  <c r="O1177" s="1"/>
  <c r="O1164" a="1"/>
  <c r="O1164" s="1"/>
  <c r="O1151" a="1"/>
  <c r="O1151" s="1"/>
  <c r="O1138" a="1"/>
  <c r="O1138" s="1"/>
  <c r="O1111" a="1"/>
  <c r="O1111" s="1"/>
  <c r="O1105" a="1"/>
  <c r="O1105" s="1"/>
  <c r="O1098" a="1"/>
  <c r="O1098" s="1"/>
  <c r="O1092" a="1"/>
  <c r="O1092" s="1"/>
  <c r="O1079" a="1"/>
  <c r="O1079" s="1"/>
  <c r="O1073" a="1"/>
  <c r="O1073" s="1"/>
  <c r="O1066" a="1"/>
  <c r="O1066" s="1"/>
  <c r="O1062" a="1"/>
  <c r="O1062" s="1"/>
  <c r="O1058" a="1"/>
  <c r="O1058" s="1"/>
  <c r="O1041" a="1"/>
  <c r="O1041" s="1"/>
  <c r="O1037" a="1"/>
  <c r="O1037" s="1"/>
  <c r="O1033" a="1"/>
  <c r="O1033" s="1"/>
  <c r="O1028" a="1"/>
  <c r="O1028" s="1"/>
  <c r="O1024" a="1"/>
  <c r="O1024" s="1"/>
  <c r="O1020" a="1"/>
  <c r="O1020" s="1"/>
  <c r="O1015" a="1"/>
  <c r="O1015" s="1"/>
  <c r="O1011" a="1"/>
  <c r="O1011" s="1"/>
  <c r="O1007" a="1"/>
  <c r="O1007" s="1"/>
  <c r="O1002" a="1"/>
  <c r="O1002" s="1"/>
  <c r="O998" a="1"/>
  <c r="O998" s="1"/>
  <c r="O994" a="1"/>
  <c r="O994" s="1"/>
  <c r="O985" a="1"/>
  <c r="O985" s="1"/>
  <c r="O981" a="1"/>
  <c r="O981" s="1"/>
  <c r="O976" a="1"/>
  <c r="O976" s="1"/>
  <c r="O972" a="1"/>
  <c r="O972" s="1"/>
  <c r="O968" a="1"/>
  <c r="O968" s="1"/>
  <c r="O959" a="1"/>
  <c r="O959" s="1"/>
  <c r="O950" a="1"/>
  <c r="O950" s="1"/>
  <c r="O947" a="1"/>
  <c r="O947" s="1"/>
  <c r="O942" a="1"/>
  <c r="O942" s="1"/>
  <c r="O938" a="1"/>
  <c r="O938" s="1"/>
  <c r="O930" a="1"/>
  <c r="O930" s="1"/>
  <c r="O925" a="1"/>
  <c r="O925" s="1"/>
  <c r="O921" a="1"/>
  <c r="O921" s="1"/>
  <c r="O917" a="1"/>
  <c r="O917" s="1"/>
  <c r="O912" a="1"/>
  <c r="O912" s="1"/>
  <c r="O908" a="1"/>
  <c r="O908" s="1"/>
  <c r="O904" a="1"/>
  <c r="O904" s="1"/>
  <c r="O895" a="1"/>
  <c r="O895" s="1"/>
  <c r="O886" a="1"/>
  <c r="O886" s="1"/>
  <c r="O883" a="1"/>
  <c r="O883" s="1"/>
  <c r="O878" a="1"/>
  <c r="O878" s="1"/>
  <c r="O874" a="1"/>
  <c r="O874" s="1"/>
  <c r="O866" a="1"/>
  <c r="O866" s="1"/>
  <c r="O861" a="1"/>
  <c r="O861" s="1"/>
  <c r="O857" a="1"/>
  <c r="O857" s="1"/>
  <c r="O853" a="1"/>
  <c r="O853" s="1"/>
  <c r="O848" a="1"/>
  <c r="O848" s="1"/>
  <c r="O844" a="1"/>
  <c r="O844" s="1"/>
  <c r="O840" a="1"/>
  <c r="O840" s="1"/>
  <c r="O831" a="1"/>
  <c r="O831" s="1"/>
  <c r="O822" a="1"/>
  <c r="O822" s="1"/>
  <c r="O816" a="1"/>
  <c r="O816" s="1"/>
  <c r="O813" a="1"/>
  <c r="O813" s="1"/>
  <c r="O810" a="1"/>
  <c r="O810" s="1"/>
  <c r="O806" a="1"/>
  <c r="O806" s="1"/>
  <c r="O800" a="1"/>
  <c r="O800" s="1"/>
  <c r="O797" a="1"/>
  <c r="O797" s="1"/>
  <c r="O794" a="1"/>
  <c r="O794" s="1"/>
  <c r="O790" a="1"/>
  <c r="O790" s="1"/>
  <c r="O784" a="1"/>
  <c r="O784" s="1"/>
  <c r="O781" a="1"/>
  <c r="O781" s="1"/>
  <c r="O778" a="1"/>
  <c r="O778" s="1"/>
  <c r="O774" a="1"/>
  <c r="O774" s="1"/>
  <c r="O768" a="1"/>
  <c r="O768" s="1"/>
  <c r="O765" a="1"/>
  <c r="O765" s="1"/>
  <c r="O762" a="1"/>
  <c r="O762" s="1"/>
  <c r="O758" a="1"/>
  <c r="O758" s="1"/>
  <c r="O752" a="1"/>
  <c r="O752" s="1"/>
  <c r="O749" a="1"/>
  <c r="O749" s="1"/>
  <c r="O746" a="1"/>
  <c r="O746" s="1"/>
  <c r="O742" a="1"/>
  <c r="O742" s="1"/>
  <c r="O736" a="1"/>
  <c r="O736" s="1"/>
  <c r="O733" a="1"/>
  <c r="O733" s="1"/>
  <c r="O730" a="1"/>
  <c r="O730" s="1"/>
  <c r="O726" a="1"/>
  <c r="O726" s="1"/>
  <c r="O720" a="1"/>
  <c r="O720" s="1"/>
  <c r="O717" a="1"/>
  <c r="O717" s="1"/>
  <c r="O714" a="1"/>
  <c r="O714" s="1"/>
  <c r="O710" a="1"/>
  <c r="O710" s="1"/>
  <c r="O2076" a="1"/>
  <c r="O2076" s="1"/>
  <c r="O2024" a="1"/>
  <c r="O2024" s="1"/>
  <c r="O1922" a="1"/>
  <c r="O1922" s="1"/>
  <c r="O1871" a="1"/>
  <c r="O1871" s="1"/>
  <c r="O1836" a="1"/>
  <c r="O1836" s="1"/>
  <c r="O1810" a="1"/>
  <c r="O1810" s="1"/>
  <c r="O1785" a="1"/>
  <c r="O1785" s="1"/>
  <c r="O1759" a="1"/>
  <c r="O1759" s="1"/>
  <c r="O1734" a="1"/>
  <c r="O1734" s="1"/>
  <c r="O1708" a="1"/>
  <c r="O1708" s="1"/>
  <c r="O1682" a="1"/>
  <c r="O1682" s="1"/>
  <c r="O1657" a="1"/>
  <c r="O1657" s="1"/>
  <c r="O1631" a="1"/>
  <c r="O1631" s="1"/>
  <c r="O1606" a="1"/>
  <c r="O1606" s="1"/>
  <c r="O1580" a="1"/>
  <c r="O1580" s="1"/>
  <c r="O1554" a="1"/>
  <c r="O1554" s="1"/>
  <c r="O1529" a="1"/>
  <c r="O1529" s="1"/>
  <c r="O1503" a="1"/>
  <c r="O1503" s="1"/>
  <c r="O1452" a="1"/>
  <c r="O1452" s="1"/>
  <c r="O1426" a="1"/>
  <c r="O1426" s="1"/>
  <c r="O1401" a="1"/>
  <c r="O1401" s="1"/>
  <c r="O1375" a="1"/>
  <c r="O1375" s="1"/>
  <c r="O1341" a="1"/>
  <c r="O1341" s="1"/>
  <c r="O1324" a="1"/>
  <c r="O1324" s="1"/>
  <c r="O1306" a="1"/>
  <c r="O1306" s="1"/>
  <c r="O1273" a="1"/>
  <c r="O1273" s="1"/>
  <c r="O1257" a="1"/>
  <c r="O1257" s="1"/>
  <c r="O1244" a="1"/>
  <c r="O1244" s="1"/>
  <c r="O1231" a="1"/>
  <c r="O1231" s="1"/>
  <c r="O1218" a="1"/>
  <c r="O1218" s="1"/>
  <c r="O1193" a="1"/>
  <c r="O1193" s="1"/>
  <c r="O1180" a="1"/>
  <c r="O1180" s="1"/>
  <c r="O1167" a="1"/>
  <c r="O1167" s="1"/>
  <c r="O1154" a="1"/>
  <c r="O1154" s="1"/>
  <c r="O1129" a="1"/>
  <c r="O1129" s="1"/>
  <c r="O1119" a="1"/>
  <c r="O1119" s="1"/>
  <c r="O1113" a="1"/>
  <c r="O1113" s="1"/>
  <c r="O1106" a="1"/>
  <c r="O1106" s="1"/>
  <c r="O1100" a="1"/>
  <c r="O1100" s="1"/>
  <c r="O1087" a="1"/>
  <c r="O1087" s="1"/>
  <c r="O1081" a="1"/>
  <c r="O1081" s="1"/>
  <c r="O1074" a="1"/>
  <c r="O1074" s="1"/>
  <c r="O1068" a="1"/>
  <c r="O1068" s="1"/>
  <c r="O1063" a="1"/>
  <c r="O1063" s="1"/>
  <c r="O1059" a="1"/>
  <c r="O1059" s="1"/>
  <c r="O1055" a="1"/>
  <c r="O1055" s="1"/>
  <c r="O1050" a="1"/>
  <c r="O1050" s="1"/>
  <c r="O1046" a="1"/>
  <c r="O1046" s="1"/>
  <c r="O1042" a="1"/>
  <c r="O1042" s="1"/>
  <c r="O1025" a="1"/>
  <c r="O1025" s="1"/>
  <c r="O1021" a="1"/>
  <c r="O1021" s="1"/>
  <c r="O1017" a="1"/>
  <c r="O1017" s="1"/>
  <c r="O1012" a="1"/>
  <c r="O1012" s="1"/>
  <c r="O1008" a="1"/>
  <c r="O1008" s="1"/>
  <c r="O1004" a="1"/>
  <c r="O1004" s="1"/>
  <c r="O999" a="1"/>
  <c r="O999" s="1"/>
  <c r="O995" a="1"/>
  <c r="O995" s="1"/>
  <c r="O991" a="1"/>
  <c r="O991" s="1"/>
  <c r="O986" a="1"/>
  <c r="O986" s="1"/>
  <c r="O978" a="1"/>
  <c r="O978" s="1"/>
  <c r="O973" a="1"/>
  <c r="O973" s="1"/>
  <c r="O969" a="1"/>
  <c r="O969" s="1"/>
  <c r="O965" a="1"/>
  <c r="O965" s="1"/>
  <c r="O960" a="1"/>
  <c r="O960" s="1"/>
  <c r="O956" a="1"/>
  <c r="O956" s="1"/>
  <c r="O952" a="1"/>
  <c r="O952" s="1"/>
  <c r="O943" a="1"/>
  <c r="O943" s="1"/>
  <c r="O934" a="1"/>
  <c r="O934" s="1"/>
  <c r="O931" a="1"/>
  <c r="O931" s="1"/>
  <c r="O926" a="1"/>
  <c r="O926" s="1"/>
  <c r="O922" a="1"/>
  <c r="O922" s="1"/>
  <c r="O914" a="1"/>
  <c r="O914" s="1"/>
  <c r="O909" a="1"/>
  <c r="O909" s="1"/>
  <c r="O940" a="1"/>
  <c r="O940" s="1"/>
  <c r="O906" a="1"/>
  <c r="O906" s="1"/>
  <c r="O898" a="1"/>
  <c r="O898" s="1"/>
  <c r="O889" a="1"/>
  <c r="O889" s="1"/>
  <c r="O880" a="1"/>
  <c r="O880" s="1"/>
  <c r="O872" a="1"/>
  <c r="O872" s="1"/>
  <c r="O863" a="1"/>
  <c r="O863" s="1"/>
  <c r="O854" a="1"/>
  <c r="O854" s="1"/>
  <c r="O846" a="1"/>
  <c r="O846" s="1"/>
  <c r="O829" a="1"/>
  <c r="O829" s="1"/>
  <c r="O821" a="1"/>
  <c r="O821" s="1"/>
  <c r="O814" a="1"/>
  <c r="O814" s="1"/>
  <c r="O808" a="1"/>
  <c r="O808" s="1"/>
  <c r="O802" a="1"/>
  <c r="O802" s="1"/>
  <c r="O789" a="1"/>
  <c r="O789" s="1"/>
  <c r="O782" a="1"/>
  <c r="O782" s="1"/>
  <c r="O776" a="1"/>
  <c r="O776" s="1"/>
  <c r="O770" a="1"/>
  <c r="O770" s="1"/>
  <c r="O757" a="1"/>
  <c r="O757" s="1"/>
  <c r="O750" a="1"/>
  <c r="O750" s="1"/>
  <c r="O744" a="1"/>
  <c r="O744" s="1"/>
  <c r="O738" a="1"/>
  <c r="O738" s="1"/>
  <c r="O725" a="1"/>
  <c r="O725" s="1"/>
  <c r="O718" a="1"/>
  <c r="O718" s="1"/>
  <c r="O712" a="1"/>
  <c r="O712" s="1"/>
  <c r="O706" a="1"/>
  <c r="O706" s="1"/>
  <c r="O944" a="1"/>
  <c r="O944" s="1"/>
  <c r="O927" a="1"/>
  <c r="O927" s="1"/>
  <c r="O910" a="1"/>
  <c r="O910" s="1"/>
  <c r="O901" a="1"/>
  <c r="O901" s="1"/>
  <c r="O892" a="1"/>
  <c r="O892" s="1"/>
  <c r="O867" a="1"/>
  <c r="O867" s="1"/>
  <c r="O858" a="1"/>
  <c r="O858" s="1"/>
  <c r="O850" a="1"/>
  <c r="O850" s="1"/>
  <c r="O841" a="1"/>
  <c r="O841" s="1"/>
  <c r="O832" a="1"/>
  <c r="O832" s="1"/>
  <c r="O824" a="1"/>
  <c r="O824" s="1"/>
  <c r="O817" a="1"/>
  <c r="O817" s="1"/>
  <c r="O811" a="1"/>
  <c r="O811" s="1"/>
  <c r="O804" a="1"/>
  <c r="O804" s="1"/>
  <c r="O791" a="1"/>
  <c r="O791" s="1"/>
  <c r="O785" a="1"/>
  <c r="O785" s="1"/>
  <c r="O779" a="1"/>
  <c r="O779" s="1"/>
  <c r="O772" a="1"/>
  <c r="O772" s="1"/>
  <c r="O759" a="1"/>
  <c r="O759" s="1"/>
  <c r="O753" a="1"/>
  <c r="O753" s="1"/>
  <c r="O747" a="1"/>
  <c r="O747" s="1"/>
  <c r="O740" a="1"/>
  <c r="O740" s="1"/>
  <c r="O727" a="1"/>
  <c r="O727" s="1"/>
  <c r="O721" a="1"/>
  <c r="O721" s="1"/>
  <c r="O715" a="1"/>
  <c r="O715" s="1"/>
  <c r="O708" a="1"/>
  <c r="O708" s="1"/>
  <c r="O936" a="1"/>
  <c r="O936" s="1"/>
  <c r="O905" a="1"/>
  <c r="O905" s="1"/>
  <c r="O888" a="1"/>
  <c r="O888" s="1"/>
  <c r="O870" a="1"/>
  <c r="O870" s="1"/>
  <c r="O862" a="1"/>
  <c r="O862" s="1"/>
  <c r="O837" a="1"/>
  <c r="O837" s="1"/>
  <c r="O820" a="1"/>
  <c r="O820" s="1"/>
  <c r="O807" a="1"/>
  <c r="O807" s="1"/>
  <c r="O795" a="1"/>
  <c r="O795" s="1"/>
  <c r="O775" a="1"/>
  <c r="O775" s="1"/>
  <c r="O769" a="1"/>
  <c r="O769" s="1"/>
  <c r="O756" a="1"/>
  <c r="O756" s="1"/>
  <c r="O737" a="1"/>
  <c r="O737" s="1"/>
  <c r="O724" a="1"/>
  <c r="O724" s="1"/>
  <c r="O711" a="1"/>
  <c r="O711" s="1"/>
  <c r="O699" a="1"/>
  <c r="O699" s="1"/>
  <c r="O679" a="1"/>
  <c r="O679" s="1"/>
  <c r="O673" a="1"/>
  <c r="O673" s="1"/>
  <c r="O662" a="1"/>
  <c r="O662" s="1"/>
  <c r="O646" a="1"/>
  <c r="O646" s="1"/>
  <c r="O635" a="1"/>
  <c r="O635" s="1"/>
  <c r="O619" a="1"/>
  <c r="O619" s="1"/>
  <c r="O603" a="1"/>
  <c r="O603" s="1"/>
  <c r="O598" a="1"/>
  <c r="O598" s="1"/>
  <c r="O582" a="1"/>
  <c r="O582" s="1"/>
  <c r="O566" a="1"/>
  <c r="O566" s="1"/>
  <c r="O550" a="1"/>
  <c r="O550" s="1"/>
  <c r="O539" a="1"/>
  <c r="O539" s="1"/>
  <c r="O523" a="1"/>
  <c r="O523" s="1"/>
  <c r="O507" a="1"/>
  <c r="O507" s="1"/>
  <c r="O502" a="1"/>
  <c r="O502" s="1"/>
  <c r="O486" a="1"/>
  <c r="O486" s="1"/>
  <c r="O470" a="1"/>
  <c r="O470" s="1"/>
  <c r="O459" a="1"/>
  <c r="O459" s="1"/>
  <c r="O443" a="1"/>
  <c r="O443" s="1"/>
  <c r="O427" a="1"/>
  <c r="O427" s="1"/>
  <c r="O422" a="1"/>
  <c r="O422" s="1"/>
  <c r="O406" a="1"/>
  <c r="O406" s="1"/>
  <c r="O385" a="1"/>
  <c r="O385" s="1"/>
  <c r="O382" a="1"/>
  <c r="O382" s="1"/>
  <c r="O371" a="1"/>
  <c r="O371" s="1"/>
  <c r="O364" a="1"/>
  <c r="O364" s="1"/>
  <c r="O353" a="1"/>
  <c r="O353" s="1"/>
  <c r="O346" a="1"/>
  <c r="O346" s="1"/>
  <c r="O335" a="1"/>
  <c r="O335" s="1"/>
  <c r="O321" a="1"/>
  <c r="O321" s="1"/>
  <c r="O318" a="1"/>
  <c r="O318" s="1"/>
  <c r="O307" a="1"/>
  <c r="O307" s="1"/>
  <c r="O300" a="1"/>
  <c r="O300" s="1"/>
  <c r="O289" a="1"/>
  <c r="O289" s="1"/>
  <c r="O282" a="1"/>
  <c r="O282" s="1"/>
  <c r="O271" a="1"/>
  <c r="O271" s="1"/>
  <c r="O268" a="1"/>
  <c r="O268" s="1"/>
  <c r="O243" a="1"/>
  <c r="O243" s="1"/>
  <c r="O225" a="1"/>
  <c r="O225" s="1"/>
  <c r="O211" a="1"/>
  <c r="O211" s="1"/>
  <c r="O193" a="1"/>
  <c r="O193" s="1"/>
  <c r="O179" a="1"/>
  <c r="O179" s="1"/>
  <c r="O161" a="1"/>
  <c r="O161" s="1"/>
  <c r="O147" a="1"/>
  <c r="O147" s="1"/>
  <c r="O129" a="1"/>
  <c r="O129" s="1"/>
  <c r="O115" a="1"/>
  <c r="O115" s="1"/>
  <c r="O97" a="1"/>
  <c r="O97" s="1"/>
  <c r="O83" a="1"/>
  <c r="O83" s="1"/>
  <c r="O65" a="1"/>
  <c r="O65" s="1"/>
  <c r="O51" a="1"/>
  <c r="O51" s="1"/>
  <c r="O33" a="1"/>
  <c r="O33" s="1"/>
  <c r="O19" a="1"/>
  <c r="O19" s="1"/>
  <c r="O949" a="1"/>
  <c r="O949" s="1"/>
  <c r="O915" a="1"/>
  <c r="O915" s="1"/>
  <c r="O893" a="1"/>
  <c r="O893" s="1"/>
  <c r="O885" a="1"/>
  <c r="O885" s="1"/>
  <c r="O876" a="1"/>
  <c r="O876" s="1"/>
  <c r="O851" a="1"/>
  <c r="O851" s="1"/>
  <c r="O842" a="1"/>
  <c r="O842" s="1"/>
  <c r="O834" a="1"/>
  <c r="O834" s="1"/>
  <c r="O825" a="1"/>
  <c r="O825" s="1"/>
  <c r="O818" a="1"/>
  <c r="O818" s="1"/>
  <c r="O805" a="1"/>
  <c r="O805" s="1"/>
  <c r="O798" a="1"/>
  <c r="O798" s="1"/>
  <c r="O792" a="1"/>
  <c r="O792" s="1"/>
  <c r="O786" a="1"/>
  <c r="O786" s="1"/>
  <c r="O773" a="1"/>
  <c r="O773" s="1"/>
  <c r="O766" a="1"/>
  <c r="O766" s="1"/>
  <c r="O760" a="1"/>
  <c r="O760" s="1"/>
  <c r="O754" a="1"/>
  <c r="O754" s="1"/>
  <c r="O741" a="1"/>
  <c r="O741" s="1"/>
  <c r="O734" a="1"/>
  <c r="O734" s="1"/>
  <c r="O728" a="1"/>
  <c r="O728" s="1"/>
  <c r="O722" a="1"/>
  <c r="O722" s="1"/>
  <c r="O709" a="1"/>
  <c r="O709" s="1"/>
  <c r="O918" a="1"/>
  <c r="O918" s="1"/>
  <c r="O896" a="1"/>
  <c r="O896" s="1"/>
  <c r="O879" a="1"/>
  <c r="O879" s="1"/>
  <c r="O845" a="1"/>
  <c r="O845" s="1"/>
  <c r="O828" a="1"/>
  <c r="O828" s="1"/>
  <c r="O801" a="1"/>
  <c r="O801" s="1"/>
  <c r="O788" a="1"/>
  <c r="O788" s="1"/>
  <c r="O763" a="1"/>
  <c r="O763" s="1"/>
  <c r="O743" a="1"/>
  <c r="O743" s="1"/>
  <c r="O731" a="1"/>
  <c r="O731" s="1"/>
  <c r="O705" a="1"/>
  <c r="O705" s="1"/>
  <c r="O692" a="1"/>
  <c r="O692" s="1"/>
  <c r="O667" a="1"/>
  <c r="O667" s="1"/>
  <c r="O651" a="1"/>
  <c r="O651" s="1"/>
  <c r="O630" a="1"/>
  <c r="O630" s="1"/>
  <c r="O614" a="1"/>
  <c r="O614" s="1"/>
  <c r="O587" a="1"/>
  <c r="O587" s="1"/>
  <c r="O571" a="1"/>
  <c r="O571" s="1"/>
  <c r="O555" a="1"/>
  <c r="O555" s="1"/>
  <c r="O534" a="1"/>
  <c r="O534" s="1"/>
  <c r="O518" a="1"/>
  <c r="O518" s="1"/>
  <c r="O491" a="1"/>
  <c r="O491" s="1"/>
  <c r="O475" a="1"/>
  <c r="O475" s="1"/>
  <c r="O454" a="1"/>
  <c r="O454" s="1"/>
  <c r="O438" a="1"/>
  <c r="O438" s="1"/>
  <c r="O411" a="1"/>
  <c r="O411" s="1"/>
  <c r="O396" a="1"/>
  <c r="O396" s="1"/>
  <c r="O378" a="1"/>
  <c r="O378" s="1"/>
  <c r="O367" a="1"/>
  <c r="O367" s="1"/>
  <c r="O350" a="1"/>
  <c r="O350" s="1"/>
  <c r="O339" a="1"/>
  <c r="O339" s="1"/>
  <c r="O332" a="1"/>
  <c r="O332" s="1"/>
  <c r="O314" a="1"/>
  <c r="O314" s="1"/>
  <c r="O303" a="1"/>
  <c r="O303" s="1"/>
  <c r="O286" a="1"/>
  <c r="O286" s="1"/>
  <c r="O275" a="1"/>
  <c r="O275" s="1"/>
  <c r="O257" a="1"/>
  <c r="O257" s="1"/>
  <c r="O239" a="1"/>
  <c r="O239" s="1"/>
  <c r="O207" a="1"/>
  <c r="O207" s="1"/>
  <c r="O175" a="1"/>
  <c r="O175" s="1"/>
  <c r="O143" a="1"/>
  <c r="O143" s="1"/>
  <c r="O111" a="1"/>
  <c r="O111" s="1"/>
  <c r="O79" a="1"/>
  <c r="O79" s="1"/>
  <c r="O47" a="1"/>
  <c r="O47" s="1"/>
  <c r="O15" a="1"/>
  <c r="O15" s="1"/>
  <c r="O43" a="1"/>
  <c r="O43" s="1"/>
  <c r="O95" a="1"/>
  <c r="O95" s="1"/>
  <c r="O145" a="1"/>
  <c r="O145" s="1"/>
  <c r="O191" a="1"/>
  <c r="O191" s="1"/>
  <c r="O241" a="1"/>
  <c r="O241" s="1"/>
  <c r="O291" a="1"/>
  <c r="O291" s="1"/>
  <c r="O14" a="1"/>
  <c r="O14" s="1"/>
  <c r="O38" a="1"/>
  <c r="O38" s="1"/>
  <c r="O66" a="1"/>
  <c r="O66" s="1"/>
  <c r="O92" a="1"/>
  <c r="O92" s="1"/>
  <c r="O118" a="1"/>
  <c r="O118" s="1"/>
  <c r="O142" a="1"/>
  <c r="O142" s="1"/>
  <c r="O170" a="1"/>
  <c r="O170" s="1"/>
  <c r="O196" a="1"/>
  <c r="O196" s="1"/>
  <c r="O222" a="1"/>
  <c r="O222" s="1"/>
  <c r="O250" a="1"/>
  <c r="O250" s="1"/>
  <c r="O278" a="1"/>
  <c r="O278" s="1"/>
  <c r="O316" a="1"/>
  <c r="O316" s="1"/>
  <c r="O348" a="1"/>
  <c r="O348" s="1"/>
  <c r="O386" a="1"/>
  <c r="O386" s="1"/>
  <c r="O430" a="1"/>
  <c r="O430" s="1"/>
  <c r="O484" a="1"/>
  <c r="O484" s="1"/>
  <c r="O540" a="1"/>
  <c r="O540" s="1"/>
  <c r="O590" a="1"/>
  <c r="O590" s="1"/>
  <c r="O638" a="1"/>
  <c r="O638" s="1"/>
  <c r="O686" a="1"/>
  <c r="O686" s="1"/>
  <c r="O25" a="1"/>
  <c r="O25" s="1"/>
  <c r="O57" a="1"/>
  <c r="O57" s="1"/>
  <c r="O89" a="1"/>
  <c r="O89" s="1"/>
  <c r="O123" a="1"/>
  <c r="O123" s="1"/>
  <c r="O159" a="1"/>
  <c r="O159" s="1"/>
  <c r="O195" a="1"/>
  <c r="O195" s="1"/>
  <c r="O227" a="1"/>
  <c r="O227" s="1"/>
  <c r="O263" a="1"/>
  <c r="O263" s="1"/>
  <c r="O295" a="1"/>
  <c r="O295" s="1"/>
  <c r="O10" a="1"/>
  <c r="O10" s="1"/>
  <c r="O26" a="1"/>
  <c r="O26" s="1"/>
  <c r="O44" a="1"/>
  <c r="O44" s="1"/>
  <c r="O62" a="1"/>
  <c r="O62" s="1"/>
  <c r="O82" a="1"/>
  <c r="O82" s="1"/>
  <c r="O100" a="1"/>
  <c r="O100" s="1"/>
  <c r="O116" a="1"/>
  <c r="O116" s="1"/>
  <c r="O134" a="1"/>
  <c r="O134" s="1"/>
  <c r="O154" a="1"/>
  <c r="O154" s="1"/>
  <c r="O172" a="1"/>
  <c r="O172" s="1"/>
  <c r="O188" a="1"/>
  <c r="O188" s="1"/>
  <c r="O206" a="1"/>
  <c r="O206" s="1"/>
  <c r="O226" a="1"/>
  <c r="O226" s="1"/>
  <c r="O244" a="1"/>
  <c r="O244" s="1"/>
  <c r="O260" a="1"/>
  <c r="O260" s="1"/>
  <c r="O284" a="1"/>
  <c r="O284" s="1"/>
  <c r="O308" a="1"/>
  <c r="O308" s="1"/>
  <c r="O334" a="1"/>
  <c r="O334" s="1"/>
  <c r="O356" a="1"/>
  <c r="O356" s="1"/>
  <c r="O380" a="1"/>
  <c r="O380" s="1"/>
  <c r="O412" a="1"/>
  <c r="O412" s="1"/>
  <c r="O446" a="1"/>
  <c r="O446" s="1"/>
  <c r="O478" a="1"/>
  <c r="O478" s="1"/>
  <c r="O31" a="1"/>
  <c r="O31" s="1"/>
  <c r="O75" a="1"/>
  <c r="O75" s="1"/>
  <c r="O29" a="1"/>
  <c r="O29" s="1"/>
  <c r="O21" a="1"/>
  <c r="O21" s="1"/>
  <c r="O77" a="1"/>
  <c r="O77" s="1"/>
  <c r="O24" a="1"/>
  <c r="O24" s="1"/>
  <c r="O35" a="1"/>
  <c r="O35" s="1"/>
  <c r="O81" a="1"/>
  <c r="O81" s="1"/>
  <c r="O131" a="1"/>
  <c r="O131" s="1"/>
  <c r="O183" a="1"/>
  <c r="O183" s="1"/>
  <c r="O231" a="1"/>
  <c r="O231" s="1"/>
  <c r="O279" a="1"/>
  <c r="O279" s="1"/>
  <c r="O34" a="1"/>
  <c r="O34" s="1"/>
  <c r="O60" a="1"/>
  <c r="O60" s="1"/>
  <c r="O84" a="1"/>
  <c r="O84" s="1"/>
  <c r="O110" a="1"/>
  <c r="O110" s="1"/>
  <c r="O138" a="1"/>
  <c r="O138" s="1"/>
  <c r="O164" a="1"/>
  <c r="O164" s="1"/>
  <c r="O190" a="1"/>
  <c r="O190" s="1"/>
  <c r="O214" a="1"/>
  <c r="O214" s="1"/>
  <c r="O242" a="1"/>
  <c r="O242" s="1"/>
  <c r="O270" a="1"/>
  <c r="O270" s="1"/>
  <c r="O306" a="1"/>
  <c r="O306" s="1"/>
  <c r="O340" a="1"/>
  <c r="O340" s="1"/>
  <c r="O374" a="1"/>
  <c r="O374" s="1"/>
  <c r="O420" a="1"/>
  <c r="O420" s="1"/>
  <c r="O468" a="1"/>
  <c r="O468" s="1"/>
  <c r="O524" a="1"/>
  <c r="O524" s="1"/>
  <c r="O574" a="1"/>
  <c r="O574" s="1"/>
  <c r="O628" a="1"/>
  <c r="O628" s="1"/>
  <c r="O676" a="1"/>
  <c r="O676" s="1"/>
  <c r="O11" a="1"/>
  <c r="O11" s="1"/>
  <c r="O49" a="1"/>
  <c r="O49" s="1"/>
  <c r="O87" a="1"/>
  <c r="O87" s="1"/>
  <c r="O119" a="1"/>
  <c r="O119" s="1"/>
  <c r="O151" a="1"/>
  <c r="O151" s="1"/>
  <c r="O185" a="1"/>
  <c r="O185" s="1"/>
  <c r="O219" a="1"/>
  <c r="O219" s="1"/>
  <c r="O255" a="1"/>
  <c r="O255" s="1"/>
  <c r="O287" a="1"/>
  <c r="O287" s="1"/>
  <c r="O4" a="1"/>
  <c r="O4" s="1"/>
  <c r="O22" a="1"/>
  <c r="O22" s="1"/>
  <c r="O42" a="1"/>
  <c r="O42" s="1"/>
  <c r="O58" a="1"/>
  <c r="O58" s="1"/>
  <c r="O76" a="1"/>
  <c r="O76" s="1"/>
  <c r="O94" a="1"/>
  <c r="O94" s="1"/>
  <c r="O114" a="1"/>
  <c r="O114" s="1"/>
  <c r="O132" a="1"/>
  <c r="O132" s="1"/>
  <c r="O148" a="1"/>
  <c r="O148" s="1"/>
  <c r="O166" a="1"/>
  <c r="O166" s="1"/>
  <c r="O186" a="1"/>
  <c r="O186" s="1"/>
  <c r="O202" a="1"/>
  <c r="O202" s="1"/>
  <c r="O220" a="1"/>
  <c r="O220" s="1"/>
  <c r="O238" a="1"/>
  <c r="O238" s="1"/>
  <c r="O258" a="1"/>
  <c r="O258" s="1"/>
  <c r="O276" a="1"/>
  <c r="O276" s="1"/>
  <c r="O302" a="1"/>
  <c r="O302" s="1"/>
  <c r="O326" a="1"/>
  <c r="O326" s="1"/>
  <c r="O354" a="1"/>
  <c r="O354" s="1"/>
  <c r="O372" a="1"/>
  <c r="O372" s="1"/>
  <c r="O398" a="1"/>
  <c r="O398" s="1"/>
  <c r="O436" a="1"/>
  <c r="O436" s="1"/>
  <c r="O476" a="1"/>
  <c r="O476" s="1"/>
  <c r="O508" a="1"/>
  <c r="O508" s="1"/>
  <c r="O542" a="1"/>
  <c r="O542" s="1"/>
  <c r="O580" a="1"/>
  <c r="O580" s="1"/>
  <c r="O620" a="1"/>
  <c r="O620" s="1"/>
  <c r="O652" a="1"/>
  <c r="O652" s="1"/>
  <c r="O680" a="1"/>
  <c r="O680" s="1"/>
  <c r="O17" a="1"/>
  <c r="O17" s="1"/>
  <c r="O67" a="1"/>
  <c r="O67" s="1"/>
  <c r="O113" a="1"/>
  <c r="O113" s="1"/>
  <c r="O163" a="1"/>
  <c r="O163" s="1"/>
  <c r="O215" a="1"/>
  <c r="O215" s="1"/>
  <c r="O259" a="1"/>
  <c r="O259" s="1"/>
  <c r="O311" a="1"/>
  <c r="O311" s="1"/>
  <c r="O329" a="1"/>
  <c r="O329" s="1"/>
  <c r="O345" a="1"/>
  <c r="O345" s="1"/>
  <c r="O359" a="1"/>
  <c r="O359" s="1"/>
  <c r="O375" a="1"/>
  <c r="O375" s="1"/>
  <c r="O387" a="1"/>
  <c r="O387" s="1"/>
  <c r="O401" a="1"/>
  <c r="O401" s="1"/>
  <c r="O419" a="1"/>
  <c r="O419" s="1"/>
  <c r="O441" a="1"/>
  <c r="O441" s="1"/>
  <c r="O465" a="1"/>
  <c r="O465" s="1"/>
  <c r="O483" a="1"/>
  <c r="O483" s="1"/>
  <c r="O505" a="1"/>
  <c r="O505" s="1"/>
  <c r="O529" a="1"/>
  <c r="O529" s="1"/>
  <c r="O547" a="1"/>
  <c r="O547" s="1"/>
  <c r="O569" a="1"/>
  <c r="O569" s="1"/>
  <c r="O593" a="1"/>
  <c r="O593" s="1"/>
  <c r="O611" a="1"/>
  <c r="O611" s="1"/>
  <c r="O633" a="1"/>
  <c r="O633" s="1"/>
  <c r="O657" a="1"/>
  <c r="O657" s="1"/>
  <c r="O683" a="1"/>
  <c r="O683" s="1"/>
  <c r="O13" a="1"/>
  <c r="O13" s="1"/>
  <c r="O93" a="1"/>
  <c r="O93" s="1"/>
  <c r="O173" a="1"/>
  <c r="O173" s="1"/>
  <c r="O253" a="1"/>
  <c r="O253" s="1"/>
  <c r="O333" a="1"/>
  <c r="O333" s="1"/>
  <c r="O405" a="1"/>
  <c r="O405" s="1"/>
  <c r="O445" a="1"/>
  <c r="O445" s="1"/>
  <c r="O479" a="1"/>
  <c r="O479" s="1"/>
  <c r="O517" a="1"/>
  <c r="O517" s="1"/>
  <c r="O557" a="1"/>
  <c r="O557" s="1"/>
  <c r="O597" a="1"/>
  <c r="O597" s="1"/>
  <c r="O637" a="1"/>
  <c r="O637" s="1"/>
  <c r="O671" a="1"/>
  <c r="O671" s="1"/>
  <c r="O5" a="1"/>
  <c r="O5" s="1"/>
  <c r="O61" a="1"/>
  <c r="O61" s="1"/>
  <c r="O117" a="1"/>
  <c r="O117" s="1"/>
  <c r="O165" a="1"/>
  <c r="O165" s="1"/>
  <c r="O221" a="1"/>
  <c r="O221" s="1"/>
  <c r="O269" a="1"/>
  <c r="O269" s="1"/>
  <c r="O325" a="1"/>
  <c r="O325" s="1"/>
  <c r="O381" a="1"/>
  <c r="O381" s="1"/>
  <c r="O415" a="1"/>
  <c r="O415" s="1"/>
  <c r="O439" a="1"/>
  <c r="O439" s="1"/>
  <c r="O471" a="1"/>
  <c r="O471" s="1"/>
  <c r="O16" a="1"/>
  <c r="O16" s="1"/>
  <c r="O48" a="1"/>
  <c r="O48" s="1"/>
  <c r="O80" a="1"/>
  <c r="O80" s="1"/>
  <c r="O23" a="1"/>
  <c r="O23" s="1"/>
  <c r="O71" a="1"/>
  <c r="O71" s="1"/>
  <c r="O121" a="1"/>
  <c r="O121" s="1"/>
  <c r="O169" a="1"/>
  <c r="O169" s="1"/>
  <c r="O217" a="1"/>
  <c r="O217" s="1"/>
  <c r="O265" a="1"/>
  <c r="O265" s="1"/>
  <c r="O315" a="1"/>
  <c r="O315" s="1"/>
  <c r="O28" a="1"/>
  <c r="O28" s="1"/>
  <c r="O52" a="1"/>
  <c r="O52" s="1"/>
  <c r="O78" a="1"/>
  <c r="O78" s="1"/>
  <c r="O106" a="1"/>
  <c r="O106" s="1"/>
  <c r="O130" a="1"/>
  <c r="O130" s="1"/>
  <c r="O156" a="1"/>
  <c r="O156" s="1"/>
  <c r="O182" a="1"/>
  <c r="O182" s="1"/>
  <c r="O210" a="1"/>
  <c r="O210" s="1"/>
  <c r="O236" a="1"/>
  <c r="O236" s="1"/>
  <c r="O262" a="1"/>
  <c r="O262" s="1"/>
  <c r="O298" a="1"/>
  <c r="O298" s="1"/>
  <c r="O330" a="1"/>
  <c r="O330" s="1"/>
  <c r="O366" a="1"/>
  <c r="O366" s="1"/>
  <c r="O404" a="1"/>
  <c r="O404" s="1"/>
  <c r="O460" a="1"/>
  <c r="O460" s="1"/>
  <c r="O510" a="1"/>
  <c r="O510" s="1"/>
  <c r="O564" a="1"/>
  <c r="O564" s="1"/>
  <c r="O612" a="1"/>
  <c r="O612" s="1"/>
  <c r="O668" a="1"/>
  <c r="O668" s="1"/>
  <c r="O44" i="25"/>
  <c r="O39" i="27" a="1"/>
  <c r="O39" s="1"/>
  <c r="O73" a="1"/>
  <c r="O73" s="1"/>
  <c r="O107" a="1"/>
  <c r="O107" s="1"/>
  <c r="O139" a="1"/>
  <c r="O139" s="1"/>
  <c r="O177" a="1"/>
  <c r="O177" s="1"/>
  <c r="O209" a="1"/>
  <c r="O209" s="1"/>
  <c r="O247" a="1"/>
  <c r="O247" s="1"/>
  <c r="O281" a="1"/>
  <c r="O281" s="1"/>
  <c r="O313" a="1"/>
  <c r="O313" s="1"/>
  <c r="O18" a="1"/>
  <c r="O18" s="1"/>
  <c r="O36" a="1"/>
  <c r="O36" s="1"/>
  <c r="O54" a="1"/>
  <c r="O54" s="1"/>
  <c r="O74" a="1"/>
  <c r="O74" s="1"/>
  <c r="O90" a="1"/>
  <c r="O90" s="1"/>
  <c r="O108" a="1"/>
  <c r="O108" s="1"/>
  <c r="O126" a="1"/>
  <c r="O126" s="1"/>
  <c r="O146" a="1"/>
  <c r="O146" s="1"/>
  <c r="O162" a="1"/>
  <c r="O162" s="1"/>
  <c r="O180" a="1"/>
  <c r="O180" s="1"/>
  <c r="O198" a="1"/>
  <c r="O198" s="1"/>
  <c r="O218" a="1"/>
  <c r="O218" s="1"/>
  <c r="O234" a="1"/>
  <c r="O234" s="1"/>
  <c r="O252" a="1"/>
  <c r="O252" s="1"/>
  <c r="O274" a="1"/>
  <c r="O274" s="1"/>
  <c r="O294" a="1"/>
  <c r="O294" s="1"/>
  <c r="O322" a="1"/>
  <c r="O322" s="1"/>
  <c r="O342" a="1"/>
  <c r="O342" s="1"/>
  <c r="O370" a="1"/>
  <c r="O370" s="1"/>
  <c r="O390" a="1"/>
  <c r="O390" s="1"/>
  <c r="O428" a="1"/>
  <c r="O428" s="1"/>
  <c r="O462" a="1"/>
  <c r="O462" s="1"/>
  <c r="O500" a="1"/>
  <c r="O500" s="1"/>
  <c r="O532" a="1"/>
  <c r="O532" s="1"/>
  <c r="O572" a="1"/>
  <c r="O572" s="1"/>
  <c r="O606" a="1"/>
  <c r="O606" s="1"/>
  <c r="O644" a="1"/>
  <c r="O644" s="1"/>
  <c r="O674" a="1"/>
  <c r="O674" s="1"/>
  <c r="O55" a="1"/>
  <c r="O55" s="1"/>
  <c r="O103" a="1"/>
  <c r="O103" s="1"/>
  <c r="O153" a="1"/>
  <c r="O153" s="1"/>
  <c r="O199" a="1"/>
  <c r="O199" s="1"/>
  <c r="O249" a="1"/>
  <c r="O249" s="1"/>
  <c r="O297" a="1"/>
  <c r="O297" s="1"/>
  <c r="O327" a="1"/>
  <c r="O327" s="1"/>
  <c r="O343" a="1"/>
  <c r="O343" s="1"/>
  <c r="O355" a="1"/>
  <c r="O355" s="1"/>
  <c r="O369" a="1"/>
  <c r="O369" s="1"/>
  <c r="O383" a="1"/>
  <c r="O383" s="1"/>
  <c r="O395" a="1"/>
  <c r="O395" s="1"/>
  <c r="O417" a="1"/>
  <c r="O417" s="1"/>
  <c r="O435" a="1"/>
  <c r="O435" s="1"/>
  <c r="O457" a="1"/>
  <c r="O457" s="1"/>
  <c r="O481" a="1"/>
  <c r="O481" s="1"/>
  <c r="O499" a="1"/>
  <c r="O499" s="1"/>
  <c r="O521" a="1"/>
  <c r="O521" s="1"/>
  <c r="O545" a="1"/>
  <c r="O545" s="1"/>
  <c r="O563" a="1"/>
  <c r="O563" s="1"/>
  <c r="O585" a="1"/>
  <c r="O585" s="1"/>
  <c r="O609" a="1"/>
  <c r="O609" s="1"/>
  <c r="O627" a="1"/>
  <c r="O627" s="1"/>
  <c r="O649" a="1"/>
  <c r="O649" s="1"/>
  <c r="O677" a="1"/>
  <c r="O677" s="1"/>
  <c r="O695" a="1"/>
  <c r="O695" s="1"/>
  <c r="O69" a="1"/>
  <c r="O69" s="1"/>
  <c r="O157" a="1"/>
  <c r="O157" s="1"/>
  <c r="O237" a="1"/>
  <c r="O237" s="1"/>
  <c r="O317" a="1"/>
  <c r="O317" s="1"/>
  <c r="O397" a="1"/>
  <c r="O397" s="1"/>
  <c r="O431" a="1"/>
  <c r="O431" s="1"/>
  <c r="O469" a="1"/>
  <c r="O469" s="1"/>
  <c r="O509" a="1"/>
  <c r="O509" s="1"/>
  <c r="O549" a="1"/>
  <c r="O549" s="1"/>
  <c r="O589" a="1"/>
  <c r="O589" s="1"/>
  <c r="O623" a="1"/>
  <c r="O623" s="1"/>
  <c r="O663" a="1"/>
  <c r="O663" s="1"/>
  <c r="O703" a="1"/>
  <c r="O703" s="1"/>
  <c r="O45" a="1"/>
  <c r="O45" s="1"/>
  <c r="O101" a="1"/>
  <c r="O101" s="1"/>
  <c r="O149" a="1"/>
  <c r="O149" s="1"/>
  <c r="O205" a="1"/>
  <c r="O205" s="1"/>
  <c r="O261" a="1"/>
  <c r="O261" s="1"/>
  <c r="O309" a="1"/>
  <c r="O309" s="1"/>
  <c r="O365" a="1"/>
  <c r="O365" s="1"/>
  <c r="O407" a="1"/>
  <c r="O407" s="1"/>
  <c r="O437" a="1"/>
  <c r="O437" s="1"/>
  <c r="O463" a="1"/>
  <c r="O463" s="1"/>
  <c r="O487" a="1"/>
  <c r="O487" s="1"/>
  <c r="O519" a="1"/>
  <c r="O519" s="1"/>
  <c r="O543" a="1"/>
  <c r="O543" s="1"/>
  <c r="O573" a="1"/>
  <c r="O573" s="1"/>
  <c r="O599" a="1"/>
  <c r="O599" s="1"/>
  <c r="O629" a="1"/>
  <c r="O629" s="1"/>
  <c r="O655" a="1"/>
  <c r="O655" s="1"/>
  <c r="O685" a="1"/>
  <c r="O685" s="1"/>
  <c r="O8" a="1"/>
  <c r="O8" s="1"/>
  <c r="O45" i="25" s="1"/>
  <c r="O40" i="27" a="1"/>
  <c r="O40" s="1"/>
  <c r="O72" a="1"/>
  <c r="O72" s="1"/>
  <c r="O104" a="1"/>
  <c r="O104" s="1"/>
  <c r="O136" a="1"/>
  <c r="O136" s="1"/>
  <c r="O168" a="1"/>
  <c r="O168" s="1"/>
  <c r="O200" a="1"/>
  <c r="O200" s="1"/>
  <c r="O232" a="1"/>
  <c r="O232" s="1"/>
  <c r="O264" a="1"/>
  <c r="O264" s="1"/>
  <c r="O296" a="1"/>
  <c r="O296" s="1"/>
  <c r="O328" a="1"/>
  <c r="O328" s="1"/>
  <c r="O360" a="1"/>
  <c r="O360" s="1"/>
  <c r="O392" a="1"/>
  <c r="O392" s="1"/>
  <c r="O410" a="1"/>
  <c r="O410" s="1"/>
  <c r="O426" a="1"/>
  <c r="O426" s="1"/>
  <c r="O442" a="1"/>
  <c r="O442" s="1"/>
  <c r="O458" a="1"/>
  <c r="O458" s="1"/>
  <c r="O474" a="1"/>
  <c r="O474" s="1"/>
  <c r="O490" a="1"/>
  <c r="O490" s="1"/>
  <c r="O506" a="1"/>
  <c r="O506" s="1"/>
  <c r="O522" a="1"/>
  <c r="O522" s="1"/>
  <c r="O538" a="1"/>
  <c r="O538" s="1"/>
  <c r="O554" a="1"/>
  <c r="O554" s="1"/>
  <c r="O570" a="1"/>
  <c r="O570" s="1"/>
  <c r="O586" a="1"/>
  <c r="O586" s="1"/>
  <c r="O602" a="1"/>
  <c r="O602" s="1"/>
  <c r="O618" a="1"/>
  <c r="O618" s="1"/>
  <c r="O634" a="1"/>
  <c r="O634" s="1"/>
  <c r="O650" a="1"/>
  <c r="O650" s="1"/>
  <c r="O666" a="1"/>
  <c r="O666" s="1"/>
  <c r="O684" a="1"/>
  <c r="O684" s="1"/>
  <c r="O700" a="1"/>
  <c r="O700" s="1"/>
  <c r="O88" a="1"/>
  <c r="O88" s="1"/>
  <c r="O9" a="1"/>
  <c r="O9" s="1"/>
  <c r="O59" a="1"/>
  <c r="O59" s="1"/>
  <c r="O105" a="1"/>
  <c r="O105" s="1"/>
  <c r="O155" a="1"/>
  <c r="O155" s="1"/>
  <c r="O203" a="1"/>
  <c r="O203" s="1"/>
  <c r="O251" a="1"/>
  <c r="O251" s="1"/>
  <c r="O299" a="1"/>
  <c r="O299" s="1"/>
  <c r="O20" a="1"/>
  <c r="O20" s="1"/>
  <c r="O46" a="1"/>
  <c r="O46" s="1"/>
  <c r="O70" a="1"/>
  <c r="O70" s="1"/>
  <c r="O98" a="1"/>
  <c r="O98" s="1"/>
  <c r="O124" a="1"/>
  <c r="O124" s="1"/>
  <c r="O150" a="1"/>
  <c r="O150" s="1"/>
  <c r="O178" a="1"/>
  <c r="O178" s="1"/>
  <c r="O204" a="1"/>
  <c r="O204" s="1"/>
  <c r="O228" a="1"/>
  <c r="O228" s="1"/>
  <c r="O254" a="1"/>
  <c r="O254" s="1"/>
  <c r="O290" a="1"/>
  <c r="O290" s="1"/>
  <c r="O324" a="1"/>
  <c r="O324" s="1"/>
  <c r="O358" a="1"/>
  <c r="O358" s="1"/>
  <c r="O394" a="1"/>
  <c r="O394" s="1"/>
  <c r="O444" a="1"/>
  <c r="O444" s="1"/>
  <c r="O494" a="1"/>
  <c r="O494" s="1"/>
  <c r="O548" a="1"/>
  <c r="O548" s="1"/>
  <c r="O604" a="1"/>
  <c r="O604" s="1"/>
  <c r="O654" a="1"/>
  <c r="O654" s="1"/>
  <c r="O702" a="1"/>
  <c r="O702" s="1"/>
  <c r="O27" a="1"/>
  <c r="O27" s="1"/>
  <c r="O63" a="1"/>
  <c r="O63" s="1"/>
  <c r="O99" a="1"/>
  <c r="O99" s="1"/>
  <c r="O135" a="1"/>
  <c r="O135" s="1"/>
  <c r="O167" a="1"/>
  <c r="O167" s="1"/>
  <c r="O201" a="1"/>
  <c r="O201" s="1"/>
  <c r="O235" a="1"/>
  <c r="O235" s="1"/>
  <c r="O267" a="1"/>
  <c r="O267" s="1"/>
  <c r="O305" a="1"/>
  <c r="O305" s="1"/>
  <c r="O12" a="1"/>
  <c r="O12" s="1"/>
  <c r="O30" a="1"/>
  <c r="O30" s="1"/>
  <c r="O50" a="1"/>
  <c r="O50" s="1"/>
  <c r="O68" a="1"/>
  <c r="O68" s="1"/>
  <c r="O86" a="1"/>
  <c r="O86" s="1"/>
  <c r="O102" a="1"/>
  <c r="O102" s="1"/>
  <c r="O122" a="1"/>
  <c r="O122" s="1"/>
  <c r="O140" a="1"/>
  <c r="O140" s="1"/>
  <c r="O158" a="1"/>
  <c r="O158" s="1"/>
  <c r="O174" a="1"/>
  <c r="O174" s="1"/>
  <c r="O194" a="1"/>
  <c r="O194" s="1"/>
  <c r="O212" a="1"/>
  <c r="O212" s="1"/>
  <c r="O230" a="1"/>
  <c r="O230" s="1"/>
  <c r="O246" a="1"/>
  <c r="O246" s="1"/>
  <c r="O266" a="1"/>
  <c r="O266" s="1"/>
  <c r="O292" a="1"/>
  <c r="O292" s="1"/>
  <c r="O310" a="1"/>
  <c r="O310" s="1"/>
  <c r="O338" a="1"/>
  <c r="O338" s="1"/>
  <c r="O362" a="1"/>
  <c r="O362" s="1"/>
  <c r="O388" a="1"/>
  <c r="O388" s="1"/>
  <c r="O414" a="1"/>
  <c r="O414" s="1"/>
  <c r="O452" a="1"/>
  <c r="O452" s="1"/>
  <c r="O492" a="1"/>
  <c r="O492" s="1"/>
  <c r="O526" a="1"/>
  <c r="O526" s="1"/>
  <c r="O558" a="1"/>
  <c r="O558" s="1"/>
  <c r="O596" a="1"/>
  <c r="O596" s="1"/>
  <c r="O636" a="1"/>
  <c r="O636" s="1"/>
  <c r="O670" a="1"/>
  <c r="O670" s="1"/>
  <c r="O696" a="1"/>
  <c r="O696" s="1"/>
  <c r="O41" a="1"/>
  <c r="O41" s="1"/>
  <c r="O91" a="1"/>
  <c r="O91" s="1"/>
  <c r="O137" a="1"/>
  <c r="O137" s="1"/>
  <c r="O187" a="1"/>
  <c r="O187" s="1"/>
  <c r="O233" a="1"/>
  <c r="O233" s="1"/>
  <c r="O283" a="1"/>
  <c r="O283" s="1"/>
  <c r="O323" a="1"/>
  <c r="O323" s="1"/>
  <c r="O337" a="1"/>
  <c r="O337" s="1"/>
  <c r="O351" a="1"/>
  <c r="O351" s="1"/>
  <c r="O363" a="1"/>
  <c r="O363" s="1"/>
  <c r="O379" a="1"/>
  <c r="O379" s="1"/>
  <c r="O393" a="1"/>
  <c r="O393" s="1"/>
  <c r="O409" a="1"/>
  <c r="O409" s="1"/>
  <c r="O433" a="1"/>
  <c r="O433" s="1"/>
  <c r="O451" a="1"/>
  <c r="O451" s="1"/>
  <c r="O473" a="1"/>
  <c r="O473" s="1"/>
  <c r="O497" a="1"/>
  <c r="O497" s="1"/>
  <c r="O515" a="1"/>
  <c r="O515" s="1"/>
  <c r="O537" a="1"/>
  <c r="O537" s="1"/>
  <c r="O561" a="1"/>
  <c r="O561" s="1"/>
  <c r="O579" a="1"/>
  <c r="O579" s="1"/>
  <c r="O601" a="1"/>
  <c r="O601" s="1"/>
  <c r="O625" a="1"/>
  <c r="O625" s="1"/>
  <c r="O643" a="1"/>
  <c r="O643" s="1"/>
  <c r="O665" a="1"/>
  <c r="O665" s="1"/>
  <c r="O693" a="1"/>
  <c r="O693" s="1"/>
  <c r="O53" a="1"/>
  <c r="O53" s="1"/>
  <c r="O133" a="1"/>
  <c r="O133" s="1"/>
  <c r="O213" a="1"/>
  <c r="O213" s="1"/>
  <c r="O293" a="1"/>
  <c r="O293" s="1"/>
  <c r="O373" a="1"/>
  <c r="O373" s="1"/>
  <c r="O421" a="1"/>
  <c r="O421" s="1"/>
  <c r="O461" a="1"/>
  <c r="O461" s="1"/>
  <c r="O501" a="1"/>
  <c r="O501" s="1"/>
  <c r="O541" a="1"/>
  <c r="O541" s="1"/>
  <c r="O575" a="1"/>
  <c r="O575" s="1"/>
  <c r="O615" a="1"/>
  <c r="O615" s="1"/>
  <c r="O653" a="1"/>
  <c r="O653" s="1"/>
  <c r="O691" a="1"/>
  <c r="O691" s="1"/>
  <c r="O37" a="1"/>
  <c r="O37" s="1"/>
  <c r="O85" a="1"/>
  <c r="O85" s="1"/>
  <c r="O141" a="1"/>
  <c r="O141" s="1"/>
  <c r="O189" a="1"/>
  <c r="O189" s="1"/>
  <c r="O245" a="1"/>
  <c r="O245" s="1"/>
  <c r="O301" a="1"/>
  <c r="O301" s="1"/>
  <c r="O349" a="1"/>
  <c r="O349" s="1"/>
  <c r="O399" a="1"/>
  <c r="O399" s="1"/>
  <c r="O429" a="1"/>
  <c r="O429" s="1"/>
  <c r="O455" a="1"/>
  <c r="O455" s="1"/>
  <c r="O485" a="1"/>
  <c r="O485" s="1"/>
  <c r="O511" a="1"/>
  <c r="O511" s="1"/>
  <c r="O535" a="1"/>
  <c r="O535" s="1"/>
  <c r="O565" a="1"/>
  <c r="O565" s="1"/>
  <c r="O591" a="1"/>
  <c r="O591" s="1"/>
  <c r="O621" a="1"/>
  <c r="O621" s="1"/>
  <c r="O647" a="1"/>
  <c r="O647" s="1"/>
  <c r="O675" a="1"/>
  <c r="O675" s="1"/>
  <c r="O701" a="1"/>
  <c r="O701" s="1"/>
  <c r="O32" a="1"/>
  <c r="O32" s="1"/>
  <c r="O64" a="1"/>
  <c r="O64" s="1"/>
  <c r="O96" a="1"/>
  <c r="O96" s="1"/>
  <c r="O128" a="1"/>
  <c r="O128" s="1"/>
  <c r="O56" a="1"/>
  <c r="O56" s="1"/>
  <c r="G27" i="19" l="1"/>
  <c r="H27" s="1"/>
  <c r="I27" s="1"/>
  <c r="O51" i="25"/>
  <c r="G25" i="19"/>
  <c r="H25" s="1"/>
  <c r="I25" s="1"/>
  <c r="O47" i="25"/>
  <c r="G24" i="19"/>
  <c r="H24" s="1"/>
  <c r="I24" s="1"/>
  <c r="O46" i="25"/>
  <c r="H900" i="7"/>
  <c r="H484"/>
  <c r="H132"/>
  <c r="H1004"/>
  <c r="H452"/>
  <c r="H964"/>
  <c r="H292"/>
  <c r="H804"/>
  <c r="H156"/>
  <c r="H412"/>
  <c r="H668"/>
  <c r="H924"/>
  <c r="H84"/>
  <c r="H212"/>
  <c r="H340"/>
  <c r="H468"/>
  <c r="H596"/>
  <c r="H724"/>
  <c r="H852"/>
  <c r="H980"/>
  <c r="H188"/>
  <c r="H444"/>
  <c r="H700"/>
  <c r="H956"/>
  <c r="H108"/>
  <c r="H236"/>
  <c r="H364"/>
  <c r="H492"/>
  <c r="H620"/>
  <c r="H748"/>
  <c r="H876"/>
  <c r="H1027"/>
  <c r="H1011"/>
  <c r="H995"/>
  <c r="H979"/>
  <c r="H963"/>
  <c r="H947"/>
  <c r="H931"/>
  <c r="H915"/>
  <c r="H899"/>
  <c r="H883"/>
  <c r="H867"/>
  <c r="H851"/>
  <c r="H835"/>
  <c r="H819"/>
  <c r="H803"/>
  <c r="H787"/>
  <c r="H771"/>
  <c r="H755"/>
  <c r="H739"/>
  <c r="H723"/>
  <c r="H707"/>
  <c r="H691"/>
  <c r="H675"/>
  <c r="H659"/>
  <c r="H643"/>
  <c r="H627"/>
  <c r="H611"/>
  <c r="H595"/>
  <c r="H579"/>
  <c r="H563"/>
  <c r="H547"/>
  <c r="H531"/>
  <c r="H515"/>
  <c r="H499"/>
  <c r="H483"/>
  <c r="H467"/>
  <c r="H451"/>
  <c r="H435"/>
  <c r="H419"/>
  <c r="H403"/>
  <c r="H387"/>
  <c r="H371"/>
  <c r="H355"/>
  <c r="H339"/>
  <c r="H323"/>
  <c r="H307"/>
  <c r="H291"/>
  <c r="H275"/>
  <c r="H259"/>
  <c r="H243"/>
  <c r="H227"/>
  <c r="H211"/>
  <c r="H195"/>
  <c r="H179"/>
  <c r="H163"/>
  <c r="H147"/>
  <c r="H131"/>
  <c r="H115"/>
  <c r="H99"/>
  <c r="H83"/>
  <c r="H67"/>
  <c r="H51"/>
  <c r="H35"/>
  <c r="H19"/>
  <c r="H1018"/>
  <c r="H1002"/>
  <c r="H986"/>
  <c r="H970"/>
  <c r="H954"/>
  <c r="H938"/>
  <c r="H922"/>
  <c r="H906"/>
  <c r="H890"/>
  <c r="H874"/>
  <c r="H858"/>
  <c r="H842"/>
  <c r="H826"/>
  <c r="H810"/>
  <c r="H794"/>
  <c r="H778"/>
  <c r="H762"/>
  <c r="H746"/>
  <c r="H730"/>
  <c r="H714"/>
  <c r="H698"/>
  <c r="H682"/>
  <c r="H666"/>
  <c r="H650"/>
  <c r="H634"/>
  <c r="H618"/>
  <c r="H602"/>
  <c r="H586"/>
  <c r="H570"/>
  <c r="H554"/>
  <c r="H538"/>
  <c r="H522"/>
  <c r="H506"/>
  <c r="H490"/>
  <c r="H474"/>
  <c r="H458"/>
  <c r="H442"/>
  <c r="H426"/>
  <c r="H410"/>
  <c r="H394"/>
  <c r="H378"/>
  <c r="H362"/>
  <c r="H346"/>
  <c r="H330"/>
  <c r="H314"/>
  <c r="H298"/>
  <c r="H282"/>
  <c r="H266"/>
  <c r="H250"/>
  <c r="H234"/>
  <c r="H218"/>
  <c r="H202"/>
  <c r="H186"/>
  <c r="H170"/>
  <c r="H154"/>
  <c r="H138"/>
  <c r="H122"/>
  <c r="H106"/>
  <c r="H90"/>
  <c r="H74"/>
  <c r="H58"/>
  <c r="H42"/>
  <c r="H26"/>
  <c r="H29"/>
  <c r="H61"/>
  <c r="H93"/>
  <c r="H125"/>
  <c r="H157"/>
  <c r="H189"/>
  <c r="H221"/>
  <c r="H253"/>
  <c r="H285"/>
  <c r="H317"/>
  <c r="H349"/>
  <c r="H381"/>
  <c r="H413"/>
  <c r="H445"/>
  <c r="H477"/>
  <c r="H509"/>
  <c r="H541"/>
  <c r="H573"/>
  <c r="H605"/>
  <c r="H637"/>
  <c r="H669"/>
  <c r="H701"/>
  <c r="H733"/>
  <c r="H765"/>
  <c r="H797"/>
  <c r="H829"/>
  <c r="H861"/>
  <c r="H893"/>
  <c r="H925"/>
  <c r="H957"/>
  <c r="H989"/>
  <c r="H1021"/>
  <c r="H33"/>
  <c r="H65"/>
  <c r="H97"/>
  <c r="H129"/>
  <c r="H161"/>
  <c r="H193"/>
  <c r="H225"/>
  <c r="H257"/>
  <c r="H289"/>
  <c r="H321"/>
  <c r="H353"/>
  <c r="H385"/>
  <c r="H417"/>
  <c r="H449"/>
  <c r="H481"/>
  <c r="H513"/>
  <c r="H545"/>
  <c r="H577"/>
  <c r="H609"/>
  <c r="H641"/>
  <c r="H673"/>
  <c r="H705"/>
  <c r="H737"/>
  <c r="H769"/>
  <c r="H801"/>
  <c r="H833"/>
  <c r="H865"/>
  <c r="H897"/>
  <c r="H929"/>
  <c r="H961"/>
  <c r="H993"/>
  <c r="H1025"/>
  <c r="H40"/>
  <c r="H72"/>
  <c r="H104"/>
  <c r="H136"/>
  <c r="H168"/>
  <c r="H200"/>
  <c r="H232"/>
  <c r="H264"/>
  <c r="H296"/>
  <c r="H328"/>
  <c r="H360"/>
  <c r="H392"/>
  <c r="H424"/>
  <c r="H456"/>
  <c r="H488"/>
  <c r="H520"/>
  <c r="H552"/>
  <c r="H584"/>
  <c r="H616"/>
  <c r="H648"/>
  <c r="H680"/>
  <c r="H712"/>
  <c r="H744"/>
  <c r="H776"/>
  <c r="H808"/>
  <c r="H840"/>
  <c r="H872"/>
  <c r="H904"/>
  <c r="H936"/>
  <c r="H968"/>
  <c r="H1000"/>
  <c r="H388"/>
  <c r="H356"/>
  <c r="H868"/>
  <c r="H772"/>
  <c r="H324"/>
  <c r="H836"/>
  <c r="H164"/>
  <c r="H676"/>
  <c r="H92"/>
  <c r="H348"/>
  <c r="H604"/>
  <c r="H860"/>
  <c r="H52"/>
  <c r="H180"/>
  <c r="H308"/>
  <c r="H436"/>
  <c r="H564"/>
  <c r="H692"/>
  <c r="H820"/>
  <c r="H948"/>
  <c r="H124"/>
  <c r="H380"/>
  <c r="H636"/>
  <c r="H892"/>
  <c r="H76"/>
  <c r="H204"/>
  <c r="H332"/>
  <c r="H460"/>
  <c r="H588"/>
  <c r="H716"/>
  <c r="H844"/>
  <c r="H972"/>
  <c r="H1015"/>
  <c r="H999"/>
  <c r="H983"/>
  <c r="H967"/>
  <c r="H951"/>
  <c r="H935"/>
  <c r="H919"/>
  <c r="H903"/>
  <c r="H887"/>
  <c r="H871"/>
  <c r="H855"/>
  <c r="H839"/>
  <c r="H823"/>
  <c r="H807"/>
  <c r="H791"/>
  <c r="H775"/>
  <c r="H759"/>
  <c r="H743"/>
  <c r="H727"/>
  <c r="H711"/>
  <c r="H695"/>
  <c r="H679"/>
  <c r="H663"/>
  <c r="H647"/>
  <c r="H631"/>
  <c r="H615"/>
  <c r="H599"/>
  <c r="H583"/>
  <c r="H567"/>
  <c r="H551"/>
  <c r="H535"/>
  <c r="H519"/>
  <c r="H503"/>
  <c r="H487"/>
  <c r="H471"/>
  <c r="H455"/>
  <c r="H439"/>
  <c r="H423"/>
  <c r="H407"/>
  <c r="H391"/>
  <c r="H375"/>
  <c r="H359"/>
  <c r="H343"/>
  <c r="H327"/>
  <c r="H311"/>
  <c r="H295"/>
  <c r="H279"/>
  <c r="H263"/>
  <c r="H247"/>
  <c r="H231"/>
  <c r="H215"/>
  <c r="H199"/>
  <c r="H183"/>
  <c r="H167"/>
  <c r="H151"/>
  <c r="H135"/>
  <c r="H119"/>
  <c r="H103"/>
  <c r="H87"/>
  <c r="H71"/>
  <c r="H55"/>
  <c r="H39"/>
  <c r="H23"/>
  <c r="H1022"/>
  <c r="H1006"/>
  <c r="H990"/>
  <c r="H974"/>
  <c r="H958"/>
  <c r="H942"/>
  <c r="H926"/>
  <c r="H910"/>
  <c r="H894"/>
  <c r="H878"/>
  <c r="H862"/>
  <c r="H846"/>
  <c r="H830"/>
  <c r="H814"/>
  <c r="H798"/>
  <c r="H782"/>
  <c r="H766"/>
  <c r="H750"/>
  <c r="H734"/>
  <c r="H718"/>
  <c r="H702"/>
  <c r="H686"/>
  <c r="H670"/>
  <c r="H654"/>
  <c r="H638"/>
  <c r="H622"/>
  <c r="H606"/>
  <c r="H590"/>
  <c r="H574"/>
  <c r="H558"/>
  <c r="H542"/>
  <c r="H526"/>
  <c r="H510"/>
  <c r="H494"/>
  <c r="H478"/>
  <c r="H462"/>
  <c r="H446"/>
  <c r="H430"/>
  <c r="H414"/>
  <c r="H398"/>
  <c r="H382"/>
  <c r="H366"/>
  <c r="H350"/>
  <c r="H334"/>
  <c r="H318"/>
  <c r="H302"/>
  <c r="H286"/>
  <c r="H270"/>
  <c r="H254"/>
  <c r="H238"/>
  <c r="H222"/>
  <c r="H206"/>
  <c r="H190"/>
  <c r="H174"/>
  <c r="H158"/>
  <c r="H142"/>
  <c r="H126"/>
  <c r="H110"/>
  <c r="H94"/>
  <c r="H78"/>
  <c r="H62"/>
  <c r="H46"/>
  <c r="H30"/>
  <c r="H21"/>
  <c r="H53"/>
  <c r="H85"/>
  <c r="H117"/>
  <c r="H149"/>
  <c r="H181"/>
  <c r="H213"/>
  <c r="H245"/>
  <c r="H277"/>
  <c r="H309"/>
  <c r="H341"/>
  <c r="H373"/>
  <c r="H405"/>
  <c r="H437"/>
  <c r="H469"/>
  <c r="H501"/>
  <c r="H533"/>
  <c r="H565"/>
  <c r="H597"/>
  <c r="H629"/>
  <c r="H661"/>
  <c r="H693"/>
  <c r="H725"/>
  <c r="H757"/>
  <c r="H789"/>
  <c r="H821"/>
  <c r="H853"/>
  <c r="H885"/>
  <c r="H917"/>
  <c r="H949"/>
  <c r="H981"/>
  <c r="H1013"/>
  <c r="H25"/>
  <c r="H57"/>
  <c r="H89"/>
  <c r="H121"/>
  <c r="H153"/>
  <c r="H185"/>
  <c r="H217"/>
  <c r="H249"/>
  <c r="H281"/>
  <c r="H313"/>
  <c r="H345"/>
  <c r="H377"/>
  <c r="H409"/>
  <c r="H441"/>
  <c r="H473"/>
  <c r="H505"/>
  <c r="H537"/>
  <c r="H569"/>
  <c r="H601"/>
  <c r="H633"/>
  <c r="H665"/>
  <c r="H697"/>
  <c r="H729"/>
  <c r="H761"/>
  <c r="H793"/>
  <c r="H825"/>
  <c r="H857"/>
  <c r="H889"/>
  <c r="H921"/>
  <c r="H953"/>
  <c r="H985"/>
  <c r="H1017"/>
  <c r="H32"/>
  <c r="H64"/>
  <c r="H96"/>
  <c r="H128"/>
  <c r="H160"/>
  <c r="H192"/>
  <c r="H224"/>
  <c r="H256"/>
  <c r="H288"/>
  <c r="H320"/>
  <c r="H352"/>
  <c r="H384"/>
  <c r="H416"/>
  <c r="H448"/>
  <c r="H480"/>
  <c r="H512"/>
  <c r="H544"/>
  <c r="H576"/>
  <c r="H608"/>
  <c r="H640"/>
  <c r="H672"/>
  <c r="H704"/>
  <c r="H736"/>
  <c r="H768"/>
  <c r="H800"/>
  <c r="H832"/>
  <c r="H864"/>
  <c r="H896"/>
  <c r="H928"/>
  <c r="H960"/>
  <c r="H992"/>
  <c r="H1024"/>
  <c r="H228"/>
  <c r="H644"/>
  <c r="H708"/>
  <c r="H548"/>
  <c r="H284"/>
  <c r="H796"/>
  <c r="H148"/>
  <c r="H404"/>
  <c r="H660"/>
  <c r="H916"/>
  <c r="H316"/>
  <c r="H828"/>
  <c r="H172"/>
  <c r="H428"/>
  <c r="H684"/>
  <c r="H940"/>
  <c r="H1003"/>
  <c r="H971"/>
  <c r="H939"/>
  <c r="H907"/>
  <c r="H875"/>
  <c r="H843"/>
  <c r="H811"/>
  <c r="H779"/>
  <c r="H747"/>
  <c r="H715"/>
  <c r="H683"/>
  <c r="H651"/>
  <c r="H619"/>
  <c r="H587"/>
  <c r="H555"/>
  <c r="H523"/>
  <c r="H491"/>
  <c r="H459"/>
  <c r="H427"/>
  <c r="H395"/>
  <c r="H363"/>
  <c r="H331"/>
  <c r="H299"/>
  <c r="H267"/>
  <c r="H235"/>
  <c r="H203"/>
  <c r="H171"/>
  <c r="H139"/>
  <c r="H107"/>
  <c r="H75"/>
  <c r="H43"/>
  <c r="H1026"/>
  <c r="H994"/>
  <c r="H962"/>
  <c r="H930"/>
  <c r="H898"/>
  <c r="H866"/>
  <c r="H834"/>
  <c r="H802"/>
  <c r="H770"/>
  <c r="H738"/>
  <c r="H706"/>
  <c r="H674"/>
  <c r="H642"/>
  <c r="H610"/>
  <c r="H578"/>
  <c r="H546"/>
  <c r="H514"/>
  <c r="H482"/>
  <c r="H450"/>
  <c r="H418"/>
  <c r="H386"/>
  <c r="H354"/>
  <c r="H322"/>
  <c r="H290"/>
  <c r="H258"/>
  <c r="H226"/>
  <c r="H194"/>
  <c r="H162"/>
  <c r="H130"/>
  <c r="H98"/>
  <c r="H66"/>
  <c r="H34"/>
  <c r="H45"/>
  <c r="H109"/>
  <c r="H173"/>
  <c r="H237"/>
  <c r="H301"/>
  <c r="H365"/>
  <c r="H429"/>
  <c r="H493"/>
  <c r="H557"/>
  <c r="H621"/>
  <c r="H685"/>
  <c r="H749"/>
  <c r="H813"/>
  <c r="H877"/>
  <c r="H941"/>
  <c r="H1005"/>
  <c r="H49"/>
  <c r="H113"/>
  <c r="H177"/>
  <c r="H241"/>
  <c r="H305"/>
  <c r="H369"/>
  <c r="H433"/>
  <c r="H497"/>
  <c r="H561"/>
  <c r="H625"/>
  <c r="H689"/>
  <c r="H753"/>
  <c r="H817"/>
  <c r="H881"/>
  <c r="H945"/>
  <c r="H1009"/>
  <c r="H56"/>
  <c r="H120"/>
  <c r="H184"/>
  <c r="H248"/>
  <c r="H312"/>
  <c r="H376"/>
  <c r="H440"/>
  <c r="H504"/>
  <c r="H568"/>
  <c r="H632"/>
  <c r="H696"/>
  <c r="H760"/>
  <c r="H824"/>
  <c r="H888"/>
  <c r="H952"/>
  <c r="H1016"/>
  <c r="H100"/>
  <c r="H516"/>
  <c r="H580"/>
  <c r="H420"/>
  <c r="H220"/>
  <c r="H732"/>
  <c r="H116"/>
  <c r="H372"/>
  <c r="H628"/>
  <c r="H884"/>
  <c r="H252"/>
  <c r="H764"/>
  <c r="H140"/>
  <c r="H396"/>
  <c r="H652"/>
  <c r="H908"/>
  <c r="H1007"/>
  <c r="H975"/>
  <c r="H943"/>
  <c r="H911"/>
  <c r="H879"/>
  <c r="H847"/>
  <c r="H815"/>
  <c r="H783"/>
  <c r="H751"/>
  <c r="H719"/>
  <c r="H687"/>
  <c r="H655"/>
  <c r="H623"/>
  <c r="H591"/>
  <c r="H559"/>
  <c r="H527"/>
  <c r="H495"/>
  <c r="H463"/>
  <c r="H431"/>
  <c r="H399"/>
  <c r="H367"/>
  <c r="H335"/>
  <c r="H303"/>
  <c r="H271"/>
  <c r="H239"/>
  <c r="H207"/>
  <c r="H175"/>
  <c r="H143"/>
  <c r="H111"/>
  <c r="H79"/>
  <c r="H47"/>
  <c r="H1030"/>
  <c r="H998"/>
  <c r="H966"/>
  <c r="H934"/>
  <c r="H902"/>
  <c r="H870"/>
  <c r="H838"/>
  <c r="H806"/>
  <c r="H774"/>
  <c r="H742"/>
  <c r="H710"/>
  <c r="H678"/>
  <c r="H646"/>
  <c r="H614"/>
  <c r="H582"/>
  <c r="H550"/>
  <c r="H518"/>
  <c r="H486"/>
  <c r="H454"/>
  <c r="H422"/>
  <c r="H390"/>
  <c r="H358"/>
  <c r="H326"/>
  <c r="H294"/>
  <c r="H262"/>
  <c r="H230"/>
  <c r="H198"/>
  <c r="H166"/>
  <c r="H134"/>
  <c r="H102"/>
  <c r="H70"/>
  <c r="H38"/>
  <c r="H37"/>
  <c r="H101"/>
  <c r="H165"/>
  <c r="H229"/>
  <c r="H293"/>
  <c r="H357"/>
  <c r="H421"/>
  <c r="H485"/>
  <c r="H549"/>
  <c r="H613"/>
  <c r="H677"/>
  <c r="H741"/>
  <c r="H805"/>
  <c r="H869"/>
  <c r="H933"/>
  <c r="H997"/>
  <c r="H41"/>
  <c r="H105"/>
  <c r="H169"/>
  <c r="H233"/>
  <c r="H297"/>
  <c r="H361"/>
  <c r="H425"/>
  <c r="H489"/>
  <c r="H553"/>
  <c r="H617"/>
  <c r="H681"/>
  <c r="H745"/>
  <c r="H809"/>
  <c r="H873"/>
  <c r="H937"/>
  <c r="H1001"/>
  <c r="H48"/>
  <c r="H112"/>
  <c r="H176"/>
  <c r="H240"/>
  <c r="H304"/>
  <c r="H368"/>
  <c r="H432"/>
  <c r="H496"/>
  <c r="H560"/>
  <c r="H624"/>
  <c r="H688"/>
  <c r="H752"/>
  <c r="H816"/>
  <c r="H880"/>
  <c r="H944"/>
  <c r="H1008"/>
  <c r="H1028"/>
  <c r="H740"/>
  <c r="H196"/>
  <c r="H36"/>
  <c r="H28"/>
  <c r="H540"/>
  <c r="H20"/>
  <c r="H276"/>
  <c r="H532"/>
  <c r="H788"/>
  <c r="H60"/>
  <c r="H572"/>
  <c r="H44"/>
  <c r="H300"/>
  <c r="H556"/>
  <c r="H812"/>
  <c r="H1019"/>
  <c r="H987"/>
  <c r="H955"/>
  <c r="H923"/>
  <c r="H891"/>
  <c r="H859"/>
  <c r="H827"/>
  <c r="H795"/>
  <c r="H763"/>
  <c r="H731"/>
  <c r="H699"/>
  <c r="H667"/>
  <c r="H635"/>
  <c r="H603"/>
  <c r="H571"/>
  <c r="H539"/>
  <c r="H507"/>
  <c r="H475"/>
  <c r="H443"/>
  <c r="H411"/>
  <c r="H379"/>
  <c r="H347"/>
  <c r="H315"/>
  <c r="H283"/>
  <c r="H251"/>
  <c r="H219"/>
  <c r="H187"/>
  <c r="H155"/>
  <c r="H123"/>
  <c r="H91"/>
  <c r="H59"/>
  <c r="H27"/>
  <c r="H1010"/>
  <c r="H978"/>
  <c r="H946"/>
  <c r="H914"/>
  <c r="H882"/>
  <c r="H850"/>
  <c r="H818"/>
  <c r="H786"/>
  <c r="H754"/>
  <c r="H722"/>
  <c r="H690"/>
  <c r="H658"/>
  <c r="H626"/>
  <c r="H594"/>
  <c r="H562"/>
  <c r="H530"/>
  <c r="H498"/>
  <c r="H466"/>
  <c r="H434"/>
  <c r="H402"/>
  <c r="H370"/>
  <c r="H338"/>
  <c r="H306"/>
  <c r="H274"/>
  <c r="H242"/>
  <c r="H210"/>
  <c r="H178"/>
  <c r="H146"/>
  <c r="H114"/>
  <c r="H82"/>
  <c r="H50"/>
  <c r="H18"/>
  <c r="H77"/>
  <c r="H141"/>
  <c r="H205"/>
  <c r="H269"/>
  <c r="H333"/>
  <c r="H397"/>
  <c r="H461"/>
  <c r="H525"/>
  <c r="H589"/>
  <c r="H653"/>
  <c r="H717"/>
  <c r="H781"/>
  <c r="H845"/>
  <c r="H909"/>
  <c r="H973"/>
  <c r="H17"/>
  <c r="H81"/>
  <c r="H145"/>
  <c r="H209"/>
  <c r="H273"/>
  <c r="H337"/>
  <c r="H401"/>
  <c r="H465"/>
  <c r="H529"/>
  <c r="H593"/>
  <c r="H657"/>
  <c r="H721"/>
  <c r="H785"/>
  <c r="H849"/>
  <c r="H913"/>
  <c r="H977"/>
  <c r="H24"/>
  <c r="H88"/>
  <c r="H152"/>
  <c r="H216"/>
  <c r="H280"/>
  <c r="H344"/>
  <c r="H408"/>
  <c r="H472"/>
  <c r="H536"/>
  <c r="H600"/>
  <c r="H664"/>
  <c r="H728"/>
  <c r="H792"/>
  <c r="H856"/>
  <c r="H920"/>
  <c r="H984"/>
  <c r="H260"/>
  <c r="H244"/>
  <c r="H508"/>
  <c r="H780"/>
  <c r="H927"/>
  <c r="H799"/>
  <c r="H671"/>
  <c r="H543"/>
  <c r="H415"/>
  <c r="H287"/>
  <c r="H159"/>
  <c r="H31"/>
  <c r="H918"/>
  <c r="H790"/>
  <c r="H662"/>
  <c r="H534"/>
  <c r="H406"/>
  <c r="H278"/>
  <c r="H150"/>
  <c r="H22"/>
  <c r="H261"/>
  <c r="H517"/>
  <c r="H773"/>
  <c r="H1029"/>
  <c r="H265"/>
  <c r="H521"/>
  <c r="H777"/>
  <c r="H16"/>
  <c r="H272"/>
  <c r="H528"/>
  <c r="H784"/>
  <c r="H68"/>
  <c r="H988"/>
  <c r="H1012"/>
  <c r="H524"/>
  <c r="H959"/>
  <c r="H831"/>
  <c r="H703"/>
  <c r="H575"/>
  <c r="H447"/>
  <c r="H319"/>
  <c r="H191"/>
  <c r="H63"/>
  <c r="H950"/>
  <c r="H822"/>
  <c r="H694"/>
  <c r="H566"/>
  <c r="H438"/>
  <c r="H310"/>
  <c r="H182"/>
  <c r="H54"/>
  <c r="H197"/>
  <c r="H453"/>
  <c r="H709"/>
  <c r="H965"/>
  <c r="H201"/>
  <c r="H457"/>
  <c r="H713"/>
  <c r="H969"/>
  <c r="H208"/>
  <c r="H464"/>
  <c r="H720"/>
  <c r="H976"/>
  <c r="H612"/>
  <c r="H476"/>
  <c r="H756"/>
  <c r="H268"/>
  <c r="H991"/>
  <c r="H863"/>
  <c r="H735"/>
  <c r="H607"/>
  <c r="H479"/>
  <c r="H351"/>
  <c r="H223"/>
  <c r="H95"/>
  <c r="H982"/>
  <c r="H854"/>
  <c r="H726"/>
  <c r="H598"/>
  <c r="H470"/>
  <c r="H342"/>
  <c r="H214"/>
  <c r="H86"/>
  <c r="H133"/>
  <c r="H389"/>
  <c r="H645"/>
  <c r="H901"/>
  <c r="H137"/>
  <c r="H393"/>
  <c r="H649"/>
  <c r="H905"/>
  <c r="H144"/>
  <c r="H400"/>
  <c r="H656"/>
  <c r="H912"/>
  <c r="H996"/>
  <c r="H932"/>
  <c r="H500"/>
  <c r="H1020"/>
  <c r="H1023"/>
  <c r="H895"/>
  <c r="H767"/>
  <c r="H639"/>
  <c r="H511"/>
  <c r="H383"/>
  <c r="H255"/>
  <c r="H127"/>
  <c r="H1014"/>
  <c r="H886"/>
  <c r="H758"/>
  <c r="H630"/>
  <c r="H502"/>
  <c r="H374"/>
  <c r="H246"/>
  <c r="H118"/>
  <c r="H69"/>
  <c r="H325"/>
  <c r="H581"/>
  <c r="H837"/>
  <c r="H73"/>
  <c r="H329"/>
  <c r="H585"/>
  <c r="H841"/>
  <c r="H80"/>
  <c r="H336"/>
  <c r="H592"/>
  <c r="H848"/>
  <c r="H8"/>
  <c r="H9"/>
  <c r="H6"/>
  <c r="H12"/>
  <c r="H14"/>
  <c r="H10"/>
  <c r="H13"/>
  <c r="H7"/>
  <c r="H11"/>
  <c r="O31" i="25"/>
  <c r="O29"/>
  <c r="O30"/>
  <c r="G26" i="19"/>
  <c r="H26" s="1"/>
  <c r="H15" i="7"/>
  <c r="H5"/>
  <c r="O49" i="25" l="1"/>
  <c r="O48"/>
  <c r="O50"/>
  <c r="I26" i="19"/>
</calcChain>
</file>

<file path=xl/sharedStrings.xml><?xml version="1.0" encoding="utf-8"?>
<sst xmlns="http://schemas.openxmlformats.org/spreadsheetml/2006/main" count="542" uniqueCount="168">
  <si>
    <t>Quant</t>
  </si>
  <si>
    <t>Frete</t>
  </si>
  <si>
    <t>Taxa correios</t>
  </si>
  <si>
    <t>Taxa de cambio</t>
  </si>
  <si>
    <t>Total</t>
  </si>
  <si>
    <t>Nome</t>
  </si>
  <si>
    <t>Valor</t>
  </si>
  <si>
    <t>Data</t>
  </si>
  <si>
    <t>Total venda</t>
  </si>
  <si>
    <t>Total Lucro</t>
  </si>
  <si>
    <t>Lucro Pç.</t>
  </si>
  <si>
    <t>I.C.M.S</t>
  </si>
  <si>
    <t>Taxa ML</t>
  </si>
  <si>
    <t>Preço do produto</t>
  </si>
  <si>
    <t>Impostos Importa fácil</t>
  </si>
  <si>
    <t>Preço final da uni.</t>
  </si>
  <si>
    <t>Imposto de Importação</t>
  </si>
  <si>
    <t>Total pacote $</t>
  </si>
  <si>
    <t>Código</t>
  </si>
  <si>
    <t>Peça</t>
  </si>
  <si>
    <t>Cadastro de produtos</t>
  </si>
  <si>
    <t>Custos fixos</t>
  </si>
  <si>
    <t>Aluguel</t>
  </si>
  <si>
    <t>Agua</t>
  </si>
  <si>
    <t>Luz</t>
  </si>
  <si>
    <t>Internet</t>
  </si>
  <si>
    <t>Celular</t>
  </si>
  <si>
    <t>Custos variaveis</t>
  </si>
  <si>
    <t>Transporte</t>
  </si>
  <si>
    <t>Custos de operação</t>
  </si>
  <si>
    <t>Jan</t>
  </si>
  <si>
    <t>Mar</t>
  </si>
  <si>
    <t>Abr</t>
  </si>
  <si>
    <t>Mai</t>
  </si>
  <si>
    <t>Jun</t>
  </si>
  <si>
    <t>Jul</t>
  </si>
  <si>
    <t>Ago</t>
  </si>
  <si>
    <t>Set</t>
  </si>
  <si>
    <t>Out</t>
  </si>
  <si>
    <t>Nov</t>
  </si>
  <si>
    <t>Dez</t>
  </si>
  <si>
    <t>Contador</t>
  </si>
  <si>
    <t>Marketing</t>
  </si>
  <si>
    <t>Descrição</t>
  </si>
  <si>
    <t>Despesas administrativas</t>
  </si>
  <si>
    <t>Despesas com vendas</t>
  </si>
  <si>
    <t>Salários</t>
  </si>
  <si>
    <t>I.N.S.S</t>
  </si>
  <si>
    <t>F.G.T.S.</t>
  </si>
  <si>
    <t>Férias</t>
  </si>
  <si>
    <t>Dependentes</t>
  </si>
  <si>
    <t>Desconto</t>
  </si>
  <si>
    <t>I.R.R.F</t>
  </si>
  <si>
    <t>Sálario liquido</t>
  </si>
  <si>
    <t>Dias</t>
  </si>
  <si>
    <t>Nº</t>
  </si>
  <si>
    <t>Cargo</t>
  </si>
  <si>
    <t>Domingos</t>
  </si>
  <si>
    <t>Valor bruto</t>
  </si>
  <si>
    <t>Sáláro</t>
  </si>
  <si>
    <t>Total descontos</t>
  </si>
  <si>
    <t>Nº re.</t>
  </si>
  <si>
    <t>Item</t>
  </si>
  <si>
    <t>Fev</t>
  </si>
  <si>
    <t>Total anual</t>
  </si>
  <si>
    <t>Custos Operacionais</t>
  </si>
  <si>
    <t>Porcentagem de lucro</t>
  </si>
  <si>
    <t>Taxa do simples de 4%</t>
  </si>
  <si>
    <t>Inposto</t>
  </si>
  <si>
    <t>Margem de lucro sobre faturamento</t>
  </si>
  <si>
    <t>Caixa inicial</t>
  </si>
  <si>
    <t>Caixa anterior</t>
  </si>
  <si>
    <t>Lucro liquido</t>
  </si>
  <si>
    <t>Bonus</t>
  </si>
  <si>
    <t>Total em caixa</t>
  </si>
  <si>
    <t>Faturamento bruto</t>
  </si>
  <si>
    <t>Nº ref.</t>
  </si>
  <si>
    <t>Depositos</t>
  </si>
  <si>
    <t>Total bruto</t>
  </si>
  <si>
    <t>Total de custos</t>
  </si>
  <si>
    <t>Lucro Liquido</t>
  </si>
  <si>
    <t>Compra de produtos</t>
  </si>
  <si>
    <t>Data de venda</t>
  </si>
  <si>
    <t>Estoque</t>
  </si>
  <si>
    <t>Empresa</t>
  </si>
  <si>
    <t>Cod. Est.</t>
  </si>
  <si>
    <t>Cod. Com.</t>
  </si>
  <si>
    <t>Cod. Cad.</t>
  </si>
  <si>
    <t>Cod. Cad</t>
  </si>
  <si>
    <t>Custo Reposi.</t>
  </si>
  <si>
    <t>Estoque minimo</t>
  </si>
  <si>
    <t>Cod. Ven.</t>
  </si>
  <si>
    <t>Est. Min.</t>
  </si>
  <si>
    <t>Margem de estoque</t>
  </si>
  <si>
    <t>Vendido</t>
  </si>
  <si>
    <t>Cod Est.</t>
  </si>
  <si>
    <t>Produto</t>
  </si>
  <si>
    <t>Total de vendas</t>
  </si>
  <si>
    <t>Faturamento</t>
  </si>
  <si>
    <t>OBS</t>
  </si>
  <si>
    <t>Custos com Publicidade</t>
  </si>
  <si>
    <t>Data do pagamento</t>
  </si>
  <si>
    <t>Data de admissão</t>
  </si>
  <si>
    <t>Cod. Re.</t>
  </si>
  <si>
    <t>Sobrenome</t>
  </si>
  <si>
    <t>Status</t>
  </si>
  <si>
    <t>Controle de estoque</t>
  </si>
  <si>
    <t>Em est.</t>
  </si>
  <si>
    <t>Total em Estoque</t>
  </si>
  <si>
    <t>Relatório de vendas</t>
  </si>
  <si>
    <t>Data da compra</t>
  </si>
  <si>
    <t>Data da entrega</t>
  </si>
  <si>
    <t>Dias para entrega</t>
  </si>
  <si>
    <t>Data de entrada</t>
  </si>
  <si>
    <t>Entrada unid.</t>
  </si>
  <si>
    <t>Val. Unid.</t>
  </si>
  <si>
    <t>Valor em est.</t>
  </si>
  <si>
    <t>Vendidos</t>
  </si>
  <si>
    <t>13º Salário</t>
  </si>
  <si>
    <t>Salário</t>
  </si>
  <si>
    <t>Pagamentos de salários</t>
  </si>
  <si>
    <t>Faltas não justificados</t>
  </si>
  <si>
    <t>Cadastro de funcionários</t>
  </si>
  <si>
    <t>Custos Administrativos</t>
  </si>
  <si>
    <t>Custos de reenvio</t>
  </si>
  <si>
    <t>Total de custos de reenvio</t>
  </si>
  <si>
    <t>Custos com reenvio</t>
  </si>
  <si>
    <t>Unid. Avariadas</t>
  </si>
  <si>
    <t>Unidades Avariadas</t>
  </si>
  <si>
    <t>Valor uni</t>
  </si>
  <si>
    <t>Comissões sob vendas</t>
  </si>
  <si>
    <t>Compras</t>
  </si>
  <si>
    <t>Faturamento anual</t>
  </si>
  <si>
    <t>Valor Total</t>
  </si>
  <si>
    <t>Cod. Prod.</t>
  </si>
  <si>
    <t>Total de Custos Variáveis</t>
  </si>
  <si>
    <t>Total de Custos Mensais</t>
  </si>
  <si>
    <t>Totral de Custos Mensais</t>
  </si>
  <si>
    <t>Custos Fixos</t>
  </si>
  <si>
    <t>TCF</t>
  </si>
  <si>
    <t>TCV</t>
  </si>
  <si>
    <t>TC</t>
  </si>
  <si>
    <t>Faturamento total</t>
  </si>
  <si>
    <t>Cód. Prod.</t>
  </si>
  <si>
    <t>Em Est.</t>
  </si>
  <si>
    <t>Total de vendas de produtos</t>
  </si>
  <si>
    <t>Est. Rec.</t>
  </si>
  <si>
    <t>Obs</t>
  </si>
  <si>
    <t>Rastreio e obs.</t>
  </si>
  <si>
    <t>Valor. Ven.</t>
  </si>
  <si>
    <t>Pagamento</t>
  </si>
  <si>
    <t>Data da entraga</t>
  </si>
  <si>
    <t>Cadastro de produtos administrativos</t>
  </si>
  <si>
    <t>OBS:</t>
  </si>
  <si>
    <t>Total de descontos</t>
  </si>
  <si>
    <t>nome</t>
  </si>
  <si>
    <t>Cod. Estq.</t>
  </si>
  <si>
    <t>n prod</t>
  </si>
  <si>
    <t>nome prod</t>
  </si>
  <si>
    <t>quant.</t>
  </si>
  <si>
    <t>Cod. Comb.</t>
  </si>
  <si>
    <t>Quant. Itens</t>
  </si>
  <si>
    <t>Estoque de combos</t>
  </si>
  <si>
    <t>Comb. Dispo.</t>
  </si>
  <si>
    <t>Custo</t>
  </si>
  <si>
    <t>Combos promocionais</t>
  </si>
  <si>
    <t>Combos Vendidos</t>
  </si>
  <si>
    <t>Unidades Vendidas</t>
  </si>
</sst>
</file>

<file path=xl/styles.xml><?xml version="1.0" encoding="utf-8"?>
<styleSheet xmlns="http://schemas.openxmlformats.org/spreadsheetml/2006/main">
  <numFmts count="7">
    <numFmt numFmtId="44" formatCode="_-&quot;R$&quot;\ * #,##0.00_-;\-&quot;R$&quot;\ * #,##0.00_-;_-&quot;R$&quot;\ * &quot;-&quot;??_-;_-@_-"/>
    <numFmt numFmtId="43" formatCode="_-* #,##0.00_-;\-* #,##0.00_-;_-* &quot;-&quot;??_-;_-@_-"/>
    <numFmt numFmtId="164" formatCode="_-[$$-409]* #,##0.00_ ;_-[$$-409]* \-#,##0.00\ ;_-[$$-409]* &quot;-&quot;??_ ;_-@_ "/>
    <numFmt numFmtId="165" formatCode="&quot;R$&quot;\ #,##0.00"/>
    <numFmt numFmtId="166" formatCode="0.000%"/>
    <numFmt numFmtId="167" formatCode="0.0"/>
    <numFmt numFmtId="168" formatCode="_-* #,##0.0_-;\-* #,##0.0_-;_-* &quot;-&quot;??_-;_-@_-"/>
  </numFmts>
  <fonts count="10">
    <font>
      <sz val="11"/>
      <color theme="1"/>
      <name val="Calibri"/>
      <family val="2"/>
      <scheme val="minor"/>
    </font>
    <font>
      <sz val="11"/>
      <color theme="1"/>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18"/>
      <color theme="1"/>
      <name val="Calibri"/>
      <family val="2"/>
      <scheme val="minor"/>
    </font>
    <font>
      <sz val="24"/>
      <color theme="1"/>
      <name val="Calibri"/>
      <family val="2"/>
      <scheme val="minor"/>
    </font>
    <font>
      <b/>
      <sz val="18"/>
      <color theme="1"/>
      <name val="Calibri"/>
      <family val="2"/>
      <scheme val="minor"/>
    </font>
    <font>
      <sz val="20"/>
      <color theme="1"/>
      <name val="Calibri"/>
      <family val="2"/>
      <scheme val="minor"/>
    </font>
    <font>
      <sz val="32"/>
      <color theme="1"/>
      <name val="Calibri"/>
      <family val="2"/>
      <scheme val="minor"/>
    </font>
  </fonts>
  <fills count="38">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theme="0"/>
        <bgColor indexed="64"/>
      </patternFill>
    </fill>
    <fill>
      <patternFill patternType="solid">
        <fgColor theme="6" tint="0.39997558519241921"/>
        <bgColor indexed="64"/>
      </patternFill>
    </fill>
    <fill>
      <patternFill patternType="solid">
        <fgColor rgb="FFDED900"/>
        <bgColor indexed="64"/>
      </patternFill>
    </fill>
    <fill>
      <patternFill patternType="solid">
        <fgColor rgb="FFF3F19D"/>
        <bgColor indexed="64"/>
      </patternFill>
    </fill>
    <fill>
      <patternFill patternType="solid">
        <fgColor rgb="FFEAF48C"/>
        <bgColor indexed="64"/>
      </patternFill>
    </fill>
    <fill>
      <patternFill patternType="solid">
        <fgColor rgb="FF91598E"/>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5050"/>
        <bgColor indexed="64"/>
      </patternFill>
    </fill>
    <fill>
      <patternFill patternType="solid">
        <fgColor theme="6" tint="0.59999389629810485"/>
        <bgColor indexed="64"/>
      </patternFill>
    </fill>
    <fill>
      <patternFill patternType="solid">
        <fgColor rgb="FFFFFF99"/>
        <bgColor indexed="64"/>
      </patternFill>
    </fill>
    <fill>
      <patternFill patternType="solid">
        <fgColor theme="8" tint="0.79998168889431442"/>
        <bgColor indexed="64"/>
      </patternFill>
    </fill>
    <fill>
      <patternFill patternType="solid">
        <fgColor rgb="FFCCFF99"/>
        <bgColor indexed="64"/>
      </patternFill>
    </fill>
  </fills>
  <borders count="95">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bottom/>
      <diagonal/>
    </border>
    <border>
      <left/>
      <right style="thin">
        <color indexed="64"/>
      </right>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style="thin">
        <color indexed="64"/>
      </top>
      <bottom style="thin">
        <color indexed="64"/>
      </bottom>
      <diagonal/>
    </border>
    <border>
      <left style="medium">
        <color rgb="FFFF0000"/>
      </left>
      <right style="thin">
        <color indexed="64"/>
      </right>
      <top style="medium">
        <color rgb="FFFF0000"/>
      </top>
      <bottom style="thin">
        <color indexed="64"/>
      </bottom>
      <diagonal/>
    </border>
    <border>
      <left style="thin">
        <color indexed="64"/>
      </left>
      <right style="medium">
        <color rgb="FFFF0000"/>
      </right>
      <top style="medium">
        <color rgb="FFFF0000"/>
      </top>
      <bottom style="thin">
        <color indexed="64"/>
      </bottom>
      <diagonal/>
    </border>
    <border>
      <left style="medium">
        <color rgb="FFFF0000"/>
      </left>
      <right style="thin">
        <color indexed="64"/>
      </right>
      <top style="thin">
        <color indexed="64"/>
      </top>
      <bottom style="thin">
        <color indexed="64"/>
      </bottom>
      <diagonal/>
    </border>
    <border>
      <left style="thin">
        <color indexed="64"/>
      </left>
      <right style="medium">
        <color rgb="FFFF0000"/>
      </right>
      <top style="thin">
        <color indexed="64"/>
      </top>
      <bottom style="thin">
        <color indexed="64"/>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style="medium">
        <color rgb="FFFF0000"/>
      </right>
      <top/>
      <bottom style="medium">
        <color rgb="FFFF0000"/>
      </bottom>
      <diagonal/>
    </border>
    <border>
      <left style="thin">
        <color indexed="64"/>
      </left>
      <right style="thin">
        <color indexed="64"/>
      </right>
      <top style="medium">
        <color rgb="FFFF0000"/>
      </top>
      <bottom style="thin">
        <color indexed="64"/>
      </bottom>
      <diagonal/>
    </border>
    <border>
      <left style="medium">
        <color rgb="FFFFFF00"/>
      </left>
      <right style="medium">
        <color rgb="FFFFFF00"/>
      </right>
      <top style="medium">
        <color rgb="FFFFFF00"/>
      </top>
      <bottom style="thin">
        <color indexed="64"/>
      </bottom>
      <diagonal/>
    </border>
    <border>
      <left style="medium">
        <color rgb="FFFFFF00"/>
      </left>
      <right style="medium">
        <color rgb="FFFFFF00"/>
      </right>
      <top style="thin">
        <color indexed="64"/>
      </top>
      <bottom style="thin">
        <color indexed="64"/>
      </bottom>
      <diagonal/>
    </border>
    <border>
      <left style="medium">
        <color indexed="64"/>
      </left>
      <right style="thin">
        <color indexed="64"/>
      </right>
      <top style="medium">
        <color indexed="64"/>
      </top>
      <bottom/>
      <diagonal/>
    </border>
    <border>
      <left/>
      <right style="medium">
        <color indexed="64"/>
      </right>
      <top style="thin">
        <color indexed="64"/>
      </top>
      <bottom style="thin">
        <color indexed="64"/>
      </bottom>
      <diagonal/>
    </border>
    <border>
      <left style="medium">
        <color rgb="FFFF0000"/>
      </left>
      <right style="thin">
        <color indexed="64"/>
      </right>
      <top style="thin">
        <color indexed="64"/>
      </top>
      <bottom style="medium">
        <color indexed="64"/>
      </bottom>
      <diagonal/>
    </border>
    <border>
      <left style="thin">
        <color indexed="64"/>
      </left>
      <right style="medium">
        <color rgb="FFFF0000"/>
      </right>
      <top style="thin">
        <color indexed="64"/>
      </top>
      <bottom style="medium">
        <color indexed="64"/>
      </bottom>
      <diagonal/>
    </border>
    <border>
      <left style="medium">
        <color indexed="64"/>
      </left>
      <right style="thin">
        <color indexed="64"/>
      </right>
      <top/>
      <bottom/>
      <diagonal/>
    </border>
    <border>
      <left style="medium">
        <color rgb="FFFF0000"/>
      </left>
      <right style="thin">
        <color indexed="64"/>
      </right>
      <top/>
      <bottom style="thin">
        <color indexed="64"/>
      </bottom>
      <diagonal/>
    </border>
    <border>
      <left style="thin">
        <color indexed="64"/>
      </left>
      <right style="medium">
        <color rgb="FFFF0000"/>
      </right>
      <top/>
      <bottom style="thin">
        <color indexed="64"/>
      </bottom>
      <diagonal/>
    </border>
    <border>
      <left style="medium">
        <color rgb="FFFF0000"/>
      </left>
      <right style="thin">
        <color indexed="64"/>
      </right>
      <top style="thin">
        <color indexed="64"/>
      </top>
      <bottom style="medium">
        <color rgb="FFFF0000"/>
      </bottom>
      <diagonal/>
    </border>
    <border>
      <left style="thin">
        <color indexed="64"/>
      </left>
      <right style="medium">
        <color rgb="FFFF0000"/>
      </right>
      <top style="thin">
        <color indexed="64"/>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medium">
        <color rgb="FFFF0000"/>
      </right>
      <top style="thin">
        <color indexed="64"/>
      </top>
      <bottom style="medium">
        <color rgb="FFFF0000"/>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right style="medium">
        <color rgb="FFFF0000"/>
      </right>
      <top style="medium">
        <color rgb="FFFF0000"/>
      </top>
      <bottom style="thin">
        <color indexed="64"/>
      </bottom>
      <diagonal/>
    </border>
    <border>
      <left/>
      <right style="medium">
        <color rgb="FFFF000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rgb="FFFF0000"/>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rgb="FFFF0000"/>
      </right>
      <top style="thin">
        <color indexed="64"/>
      </top>
      <bottom style="thin">
        <color indexed="64"/>
      </bottom>
      <diagonal/>
    </border>
    <border>
      <left style="medium">
        <color rgb="FFFF0000"/>
      </left>
      <right style="medium">
        <color rgb="FFFF0000"/>
      </right>
      <top style="medium">
        <color rgb="FFFF0000"/>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rgb="FFFF0000"/>
      </left>
      <right style="medium">
        <color rgb="FFFF0000"/>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right/>
      <top style="medium">
        <color rgb="FFFF0000"/>
      </top>
      <bottom style="thin">
        <color indexed="64"/>
      </bottom>
      <diagonal/>
    </border>
    <border>
      <left style="medium">
        <color rgb="FFFF0000"/>
      </left>
      <right/>
      <top/>
      <bottom style="thin">
        <color indexed="64"/>
      </bottom>
      <diagonal/>
    </border>
    <border>
      <left style="medium">
        <color rgb="FFFF0000"/>
      </left>
      <right style="medium">
        <color rgb="FFFF0000"/>
      </right>
      <top style="medium">
        <color indexed="64"/>
      </top>
      <bottom style="thin">
        <color indexed="64"/>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thin">
        <color theme="3"/>
      </left>
      <right style="thin">
        <color theme="3"/>
      </right>
      <top style="thin">
        <color theme="3"/>
      </top>
      <bottom/>
      <diagonal/>
    </border>
    <border>
      <left style="thin">
        <color theme="3"/>
      </left>
      <right/>
      <top style="thin">
        <color theme="3"/>
      </top>
      <bottom style="thin">
        <color indexed="64"/>
      </bottom>
      <diagonal/>
    </border>
    <border>
      <left/>
      <right style="thin">
        <color theme="3"/>
      </right>
      <top style="thin">
        <color theme="3"/>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570">
    <xf numFmtId="0" fontId="0" fillId="0" borderId="0" xfId="0"/>
    <xf numFmtId="44" fontId="0" fillId="0" borderId="0" xfId="1" applyFont="1"/>
    <xf numFmtId="44" fontId="0" fillId="0" borderId="0" xfId="0" applyNumberFormat="1"/>
    <xf numFmtId="14" fontId="0" fillId="0" borderId="0" xfId="0" applyNumberFormat="1"/>
    <xf numFmtId="0" fontId="0" fillId="0" borderId="0" xfId="0" applyBorder="1"/>
    <xf numFmtId="0" fontId="0" fillId="0" borderId="8" xfId="0" applyBorder="1" applyProtection="1">
      <protection locked="0"/>
    </xf>
    <xf numFmtId="44" fontId="0" fillId="0" borderId="8" xfId="1" applyFont="1" applyBorder="1" applyProtection="1">
      <protection locked="0"/>
    </xf>
    <xf numFmtId="0" fontId="0" fillId="0" borderId="0" xfId="0" applyProtection="1"/>
    <xf numFmtId="0" fontId="0" fillId="5" borderId="15" xfId="0" applyFill="1" applyBorder="1" applyProtection="1"/>
    <xf numFmtId="0" fontId="0" fillId="3" borderId="15" xfId="0" applyFill="1" applyBorder="1" applyProtection="1"/>
    <xf numFmtId="44" fontId="0" fillId="0" borderId="0" xfId="1" applyFont="1" applyProtection="1"/>
    <xf numFmtId="164" fontId="0" fillId="0" borderId="0" xfId="0" applyNumberFormat="1" applyProtection="1"/>
    <xf numFmtId="44" fontId="0" fillId="0" borderId="0" xfId="0" applyNumberFormat="1" applyProtection="1"/>
    <xf numFmtId="0" fontId="0" fillId="0" borderId="0" xfId="0" applyAlignment="1">
      <alignment horizontal="center"/>
    </xf>
    <xf numFmtId="14" fontId="0" fillId="0" borderId="0" xfId="0" applyNumberFormat="1" applyBorder="1"/>
    <xf numFmtId="0" fontId="0" fillId="0" borderId="0" xfId="0" applyNumberFormat="1"/>
    <xf numFmtId="44" fontId="0" fillId="0" borderId="0" xfId="0" applyNumberFormat="1" applyBorder="1"/>
    <xf numFmtId="0" fontId="0" fillId="17" borderId="36" xfId="0" applyFill="1" applyBorder="1"/>
    <xf numFmtId="0" fontId="0" fillId="17" borderId="37" xfId="0" applyFill="1" applyBorder="1"/>
    <xf numFmtId="0" fontId="0" fillId="0" borderId="12" xfId="0" applyBorder="1"/>
    <xf numFmtId="0" fontId="0" fillId="20" borderId="9" xfId="0" applyFill="1" applyBorder="1"/>
    <xf numFmtId="0" fontId="0" fillId="0" borderId="9" xfId="0" applyBorder="1"/>
    <xf numFmtId="0" fontId="0" fillId="17" borderId="17" xfId="0" applyFill="1" applyBorder="1"/>
    <xf numFmtId="0" fontId="0" fillId="0" borderId="40" xfId="0" applyBorder="1" applyProtection="1">
      <protection locked="0"/>
    </xf>
    <xf numFmtId="0" fontId="0" fillId="20" borderId="41" xfId="0" applyFill="1" applyBorder="1" applyProtection="1">
      <protection locked="0"/>
    </xf>
    <xf numFmtId="0" fontId="0" fillId="0" borderId="41" xfId="0" applyBorder="1" applyProtection="1">
      <protection locked="0"/>
    </xf>
    <xf numFmtId="0" fontId="0" fillId="0" borderId="0" xfId="0" applyProtection="1">
      <protection locked="0"/>
    </xf>
    <xf numFmtId="14" fontId="0" fillId="0" borderId="40" xfId="0" applyNumberFormat="1" applyBorder="1" applyProtection="1">
      <protection locked="0"/>
    </xf>
    <xf numFmtId="14" fontId="0" fillId="20" borderId="41" xfId="0" applyNumberFormat="1" applyFill="1" applyBorder="1" applyProtection="1">
      <protection locked="0"/>
    </xf>
    <xf numFmtId="14" fontId="0" fillId="0" borderId="41" xfId="0" applyNumberFormat="1" applyBorder="1" applyProtection="1">
      <protection locked="0"/>
    </xf>
    <xf numFmtId="0" fontId="0" fillId="0" borderId="42" xfId="0" applyBorder="1" applyProtection="1">
      <protection locked="0"/>
    </xf>
    <xf numFmtId="44" fontId="0" fillId="0" borderId="43" xfId="1" applyFont="1" applyBorder="1" applyProtection="1">
      <protection locked="0"/>
    </xf>
    <xf numFmtId="0" fontId="0" fillId="20" borderId="44" xfId="0" applyFill="1" applyBorder="1" applyProtection="1">
      <protection locked="0"/>
    </xf>
    <xf numFmtId="0" fontId="0" fillId="0" borderId="44" xfId="0" applyBorder="1" applyProtection="1">
      <protection locked="0"/>
    </xf>
    <xf numFmtId="44" fontId="0" fillId="0" borderId="45" xfId="1" applyFont="1" applyBorder="1" applyProtection="1">
      <protection locked="0"/>
    </xf>
    <xf numFmtId="0" fontId="0" fillId="0" borderId="45" xfId="0" applyBorder="1" applyProtection="1">
      <protection locked="0"/>
    </xf>
    <xf numFmtId="0" fontId="0" fillId="0" borderId="46" xfId="0" applyBorder="1" applyProtection="1">
      <protection locked="0"/>
    </xf>
    <xf numFmtId="0" fontId="0" fillId="0" borderId="47" xfId="0" applyBorder="1" applyProtection="1">
      <protection locked="0"/>
    </xf>
    <xf numFmtId="0" fontId="0" fillId="0" borderId="48" xfId="0" applyBorder="1" applyProtection="1">
      <protection locked="0"/>
    </xf>
    <xf numFmtId="0" fontId="0" fillId="0" borderId="49" xfId="0" applyBorder="1" applyProtection="1">
      <protection locked="0"/>
    </xf>
    <xf numFmtId="44" fontId="0" fillId="20" borderId="8" xfId="1" applyFont="1" applyFill="1" applyBorder="1" applyProtection="1">
      <protection locked="0"/>
    </xf>
    <xf numFmtId="0" fontId="0" fillId="5" borderId="13" xfId="0" applyFill="1" applyBorder="1" applyAlignment="1">
      <alignment horizontal="center" vertical="center"/>
    </xf>
    <xf numFmtId="0" fontId="0" fillId="13" borderId="16" xfId="0" applyFill="1" applyBorder="1"/>
    <xf numFmtId="0" fontId="0" fillId="13" borderId="27" xfId="0" applyFill="1" applyBorder="1"/>
    <xf numFmtId="0" fontId="0" fillId="13" borderId="53" xfId="0" applyFill="1" applyBorder="1"/>
    <xf numFmtId="0" fontId="0" fillId="13" borderId="17" xfId="0" applyFill="1" applyBorder="1" applyAlignment="1">
      <alignment horizontal="center"/>
    </xf>
    <xf numFmtId="0" fontId="0" fillId="13" borderId="17" xfId="0" applyFill="1" applyBorder="1"/>
    <xf numFmtId="14" fontId="0" fillId="0" borderId="42" xfId="0" applyNumberFormat="1" applyBorder="1" applyProtection="1">
      <protection locked="0"/>
    </xf>
    <xf numFmtId="0" fontId="0" fillId="0" borderId="50" xfId="0" applyBorder="1" applyProtection="1">
      <protection locked="0"/>
    </xf>
    <xf numFmtId="14" fontId="0" fillId="5" borderId="44" xfId="0" applyNumberFormat="1" applyFill="1" applyBorder="1" applyProtection="1">
      <protection locked="0"/>
    </xf>
    <xf numFmtId="14" fontId="0" fillId="0" borderId="44" xfId="0" applyNumberFormat="1" applyBorder="1" applyProtection="1">
      <protection locked="0"/>
    </xf>
    <xf numFmtId="0" fontId="0" fillId="5" borderId="41" xfId="0" applyFill="1" applyBorder="1" applyProtection="1">
      <protection locked="0"/>
    </xf>
    <xf numFmtId="14" fontId="0" fillId="0" borderId="8" xfId="0" applyNumberFormat="1" applyBorder="1" applyProtection="1">
      <protection locked="0"/>
    </xf>
    <xf numFmtId="0" fontId="0" fillId="9" borderId="32" xfId="0" applyFill="1" applyBorder="1" applyProtection="1"/>
    <xf numFmtId="0" fontId="0" fillId="11" borderId="8" xfId="0" applyFill="1" applyBorder="1" applyProtection="1">
      <protection locked="0"/>
    </xf>
    <xf numFmtId="0" fontId="0" fillId="11" borderId="15" xfId="0" applyFill="1" applyBorder="1" applyProtection="1">
      <protection locked="0"/>
    </xf>
    <xf numFmtId="0" fontId="0" fillId="9" borderId="13" xfId="0" applyFill="1" applyBorder="1" applyProtection="1"/>
    <xf numFmtId="0" fontId="0" fillId="9" borderId="33" xfId="0" applyFill="1" applyBorder="1" applyProtection="1"/>
    <xf numFmtId="0" fontId="0" fillId="9" borderId="57" xfId="0" applyFill="1" applyBorder="1" applyProtection="1"/>
    <xf numFmtId="0" fontId="0" fillId="0" borderId="43" xfId="0" applyBorder="1" applyProtection="1">
      <protection locked="0"/>
    </xf>
    <xf numFmtId="0" fontId="0" fillId="11" borderId="44" xfId="0" applyFill="1" applyBorder="1" applyProtection="1">
      <protection locked="0"/>
    </xf>
    <xf numFmtId="0" fontId="0" fillId="11" borderId="45" xfId="0" applyFill="1" applyBorder="1" applyProtection="1">
      <protection locked="0"/>
    </xf>
    <xf numFmtId="0" fontId="0" fillId="11" borderId="55" xfId="0" applyFill="1" applyBorder="1" applyProtection="1">
      <protection locked="0"/>
    </xf>
    <xf numFmtId="0" fontId="0" fillId="11" borderId="56" xfId="0" applyFill="1" applyBorder="1" applyProtection="1">
      <protection locked="0"/>
    </xf>
    <xf numFmtId="0" fontId="0" fillId="3" borderId="8" xfId="0" applyFill="1" applyBorder="1" applyProtection="1"/>
    <xf numFmtId="14" fontId="0" fillId="3" borderId="8" xfId="0" applyNumberFormat="1" applyFill="1" applyBorder="1" applyProtection="1"/>
    <xf numFmtId="44" fontId="0" fillId="3" borderId="8" xfId="1" applyFont="1" applyFill="1" applyBorder="1" applyProtection="1"/>
    <xf numFmtId="1" fontId="0" fillId="3" borderId="8" xfId="0" applyNumberFormat="1" applyFill="1" applyBorder="1" applyProtection="1"/>
    <xf numFmtId="0" fontId="0" fillId="3" borderId="8" xfId="0" applyFill="1" applyBorder="1" applyProtection="1">
      <protection locked="0"/>
    </xf>
    <xf numFmtId="0" fontId="0" fillId="19" borderId="8" xfId="0" applyFill="1" applyBorder="1" applyProtection="1"/>
    <xf numFmtId="14" fontId="0" fillId="19" borderId="8" xfId="0" applyNumberFormat="1" applyFill="1" applyBorder="1" applyProtection="1"/>
    <xf numFmtId="44" fontId="0" fillId="19" borderId="8" xfId="1" applyFont="1" applyFill="1" applyBorder="1" applyProtection="1"/>
    <xf numFmtId="1" fontId="0" fillId="19" borderId="8" xfId="0" applyNumberFormat="1" applyFill="1" applyBorder="1" applyProtection="1"/>
    <xf numFmtId="0" fontId="0" fillId="19" borderId="8" xfId="0" applyFill="1" applyBorder="1" applyProtection="1">
      <protection locked="0"/>
    </xf>
    <xf numFmtId="0" fontId="0" fillId="3" borderId="2" xfId="0" applyFill="1" applyBorder="1" applyProtection="1"/>
    <xf numFmtId="9" fontId="0" fillId="3" borderId="3" xfId="2" applyFont="1" applyFill="1" applyBorder="1" applyProtection="1"/>
    <xf numFmtId="0" fontId="0" fillId="19" borderId="2" xfId="0" applyFill="1" applyBorder="1" applyProtection="1"/>
    <xf numFmtId="9" fontId="0" fillId="19" borderId="3" xfId="2" applyFont="1" applyFill="1" applyBorder="1" applyProtection="1"/>
    <xf numFmtId="0" fontId="0" fillId="25" borderId="4" xfId="0" applyFill="1" applyBorder="1" applyAlignment="1" applyProtection="1">
      <alignment horizontal="left"/>
    </xf>
    <xf numFmtId="0" fontId="0" fillId="25" borderId="13" xfId="0" applyFill="1" applyBorder="1" applyAlignment="1" applyProtection="1">
      <alignment horizontal="left"/>
    </xf>
    <xf numFmtId="0" fontId="0" fillId="25" borderId="33" xfId="0" applyFill="1" applyBorder="1" applyAlignment="1" applyProtection="1">
      <alignment horizontal="left"/>
    </xf>
    <xf numFmtId="44" fontId="0" fillId="0" borderId="50" xfId="1" applyFont="1" applyBorder="1" applyProtection="1">
      <protection locked="0"/>
    </xf>
    <xf numFmtId="10" fontId="0" fillId="0" borderId="43" xfId="2" applyNumberFormat="1" applyFont="1" applyBorder="1" applyProtection="1">
      <protection locked="0"/>
    </xf>
    <xf numFmtId="10" fontId="0" fillId="20" borderId="45" xfId="2" applyNumberFormat="1" applyFont="1" applyFill="1" applyBorder="1" applyProtection="1">
      <protection locked="0"/>
    </xf>
    <xf numFmtId="10" fontId="0" fillId="0" borderId="45" xfId="2" applyNumberFormat="1" applyFont="1" applyBorder="1" applyProtection="1">
      <protection locked="0"/>
    </xf>
    <xf numFmtId="0" fontId="0" fillId="0" borderId="60" xfId="0" applyBorder="1" applyProtection="1">
      <protection locked="0"/>
    </xf>
    <xf numFmtId="9" fontId="0" fillId="0" borderId="40" xfId="2" applyFont="1" applyBorder="1" applyAlignment="1" applyProtection="1">
      <alignment horizontal="center"/>
      <protection locked="0"/>
    </xf>
    <xf numFmtId="9" fontId="0" fillId="20" borderId="41" xfId="2" applyFont="1" applyFill="1" applyBorder="1" applyAlignment="1" applyProtection="1">
      <alignment horizontal="center"/>
      <protection locked="0"/>
    </xf>
    <xf numFmtId="9" fontId="0" fillId="0" borderId="41" xfId="2" applyFont="1" applyBorder="1" applyAlignment="1" applyProtection="1">
      <alignment horizontal="center"/>
      <protection locked="0"/>
    </xf>
    <xf numFmtId="0" fontId="0" fillId="17" borderId="64" xfId="0" applyFill="1" applyBorder="1"/>
    <xf numFmtId="44" fontId="0" fillId="0" borderId="65" xfId="0" applyNumberFormat="1" applyBorder="1"/>
    <xf numFmtId="0" fontId="0" fillId="0" borderId="66" xfId="0" applyBorder="1"/>
    <xf numFmtId="0" fontId="0" fillId="0" borderId="32" xfId="0" applyBorder="1"/>
    <xf numFmtId="0" fontId="0" fillId="28" borderId="4" xfId="0" applyFill="1" applyBorder="1"/>
    <xf numFmtId="0" fontId="0" fillId="28" borderId="13" xfId="0" applyFill="1" applyBorder="1"/>
    <xf numFmtId="0" fontId="0" fillId="28" borderId="33" xfId="0" applyFill="1" applyBorder="1"/>
    <xf numFmtId="0" fontId="0" fillId="0" borderId="67" xfId="0" applyBorder="1"/>
    <xf numFmtId="0" fontId="0" fillId="29" borderId="67" xfId="0" applyFill="1" applyBorder="1"/>
    <xf numFmtId="0" fontId="0" fillId="28" borderId="32" xfId="0" applyFill="1" applyBorder="1"/>
    <xf numFmtId="0" fontId="0" fillId="29" borderId="41" xfId="0" applyFill="1" applyBorder="1" applyProtection="1">
      <protection locked="0"/>
    </xf>
    <xf numFmtId="0" fontId="0" fillId="28" borderId="32" xfId="0" applyFill="1" applyBorder="1" applyAlignment="1">
      <alignment horizontal="center"/>
    </xf>
    <xf numFmtId="14" fontId="0" fillId="0" borderId="40" xfId="1" applyNumberFormat="1" applyFont="1" applyBorder="1" applyProtection="1">
      <protection locked="0"/>
    </xf>
    <xf numFmtId="14" fontId="0" fillId="29" borderId="41" xfId="1" applyNumberFormat="1" applyFont="1" applyFill="1" applyBorder="1" applyProtection="1">
      <protection locked="0"/>
    </xf>
    <xf numFmtId="14" fontId="0" fillId="29" borderId="41" xfId="0" applyNumberFormat="1" applyFill="1" applyBorder="1" applyProtection="1">
      <protection locked="0"/>
    </xf>
    <xf numFmtId="44" fontId="0" fillId="0" borderId="42" xfId="1" applyFont="1" applyBorder="1" applyProtection="1">
      <protection locked="0"/>
    </xf>
    <xf numFmtId="44" fontId="0" fillId="29" borderId="44" xfId="1" applyFont="1" applyFill="1" applyBorder="1" applyProtection="1">
      <protection locked="0"/>
    </xf>
    <xf numFmtId="44" fontId="0" fillId="29" borderId="8" xfId="1" applyFont="1" applyFill="1" applyBorder="1" applyProtection="1">
      <protection locked="0"/>
    </xf>
    <xf numFmtId="44" fontId="0" fillId="29" borderId="45" xfId="1" applyFont="1" applyFill="1" applyBorder="1" applyProtection="1">
      <protection locked="0"/>
    </xf>
    <xf numFmtId="44" fontId="0" fillId="0" borderId="44" xfId="1" applyFont="1" applyBorder="1" applyProtection="1">
      <protection locked="0"/>
    </xf>
    <xf numFmtId="0" fontId="0" fillId="0" borderId="40" xfId="3" applyNumberFormat="1" applyFont="1" applyBorder="1" applyProtection="1">
      <protection locked="0"/>
    </xf>
    <xf numFmtId="0" fontId="0" fillId="29" borderId="41" xfId="3" applyNumberFormat="1" applyFont="1" applyFill="1" applyBorder="1" applyProtection="1">
      <protection locked="0"/>
    </xf>
    <xf numFmtId="0" fontId="0" fillId="16" borderId="41" xfId="0" applyFill="1" applyBorder="1" applyProtection="1">
      <protection locked="0"/>
    </xf>
    <xf numFmtId="14" fontId="0" fillId="16" borderId="44" xfId="0" applyNumberFormat="1" applyFill="1" applyBorder="1" applyProtection="1">
      <protection locked="0"/>
    </xf>
    <xf numFmtId="0" fontId="0" fillId="16" borderId="8" xfId="0" applyFill="1" applyBorder="1" applyProtection="1">
      <protection locked="0"/>
    </xf>
    <xf numFmtId="0" fontId="0" fillId="16" borderId="45" xfId="0" applyFill="1" applyBorder="1" applyProtection="1">
      <protection locked="0"/>
    </xf>
    <xf numFmtId="0" fontId="0" fillId="30" borderId="57" xfId="0" applyFill="1" applyBorder="1"/>
    <xf numFmtId="0" fontId="0" fillId="30" borderId="13" xfId="0" applyFill="1" applyBorder="1"/>
    <xf numFmtId="0" fontId="0" fillId="30" borderId="32" xfId="0" applyFill="1" applyBorder="1"/>
    <xf numFmtId="0" fontId="0" fillId="30" borderId="33" xfId="0" applyFill="1" applyBorder="1"/>
    <xf numFmtId="1" fontId="0" fillId="7" borderId="8" xfId="1" applyNumberFormat="1" applyFont="1" applyFill="1" applyBorder="1" applyProtection="1">
      <protection locked="0"/>
    </xf>
    <xf numFmtId="1" fontId="0" fillId="0" borderId="8" xfId="1" applyNumberFormat="1" applyFont="1" applyBorder="1" applyProtection="1">
      <protection locked="0"/>
    </xf>
    <xf numFmtId="0" fontId="0" fillId="5" borderId="8" xfId="0" applyFill="1" applyBorder="1" applyProtection="1">
      <protection locked="0"/>
    </xf>
    <xf numFmtId="44" fontId="0" fillId="0" borderId="68" xfId="1" applyFont="1" applyBorder="1" applyProtection="1">
      <protection locked="0"/>
    </xf>
    <xf numFmtId="44" fontId="0" fillId="5" borderId="69" xfId="1" applyFont="1" applyFill="1" applyBorder="1" applyProtection="1">
      <protection locked="0"/>
    </xf>
    <xf numFmtId="44" fontId="0" fillId="0" borderId="69" xfId="1" applyFont="1" applyBorder="1" applyProtection="1">
      <protection locked="0"/>
    </xf>
    <xf numFmtId="1" fontId="0" fillId="0" borderId="0" xfId="0" applyNumberFormat="1"/>
    <xf numFmtId="0" fontId="0" fillId="32" borderId="53" xfId="0" applyFill="1" applyBorder="1"/>
    <xf numFmtId="0" fontId="0" fillId="32" borderId="17" xfId="0" applyFill="1" applyBorder="1"/>
    <xf numFmtId="0" fontId="0" fillId="32" borderId="17" xfId="0" applyFill="1" applyBorder="1" applyAlignment="1">
      <alignment horizontal="center"/>
    </xf>
    <xf numFmtId="0" fontId="0" fillId="32" borderId="18" xfId="0" applyFill="1" applyBorder="1"/>
    <xf numFmtId="0" fontId="0" fillId="32" borderId="13" xfId="0" applyFill="1" applyBorder="1" applyAlignment="1">
      <alignment horizontal="center" vertical="center"/>
    </xf>
    <xf numFmtId="0" fontId="0" fillId="32" borderId="72" xfId="0" applyFill="1" applyBorder="1"/>
    <xf numFmtId="0" fontId="0" fillId="5" borderId="70" xfId="0" applyFill="1" applyBorder="1" applyProtection="1"/>
    <xf numFmtId="0" fontId="0" fillId="5" borderId="73" xfId="0" applyFill="1" applyBorder="1" applyProtection="1">
      <protection locked="0"/>
    </xf>
    <xf numFmtId="0" fontId="0" fillId="5" borderId="74" xfId="0" applyFill="1" applyBorder="1" applyProtection="1"/>
    <xf numFmtId="14" fontId="0" fillId="0" borderId="43" xfId="0" applyNumberFormat="1" applyBorder="1" applyProtection="1">
      <protection locked="0"/>
    </xf>
    <xf numFmtId="14" fontId="0" fillId="5" borderId="45" xfId="0" applyNumberFormat="1" applyFill="1" applyBorder="1" applyProtection="1">
      <protection locked="0"/>
    </xf>
    <xf numFmtId="14" fontId="0" fillId="0" borderId="59" xfId="0" applyNumberFormat="1" applyBorder="1" applyProtection="1">
      <protection locked="0"/>
    </xf>
    <xf numFmtId="14" fontId="0" fillId="0" borderId="45" xfId="0" applyNumberFormat="1" applyBorder="1" applyProtection="1">
      <protection locked="0"/>
    </xf>
    <xf numFmtId="0" fontId="0" fillId="3" borderId="70" xfId="0" applyFill="1" applyBorder="1" applyProtection="1"/>
    <xf numFmtId="1" fontId="0" fillId="0" borderId="50" xfId="1" applyNumberFormat="1" applyFont="1" applyBorder="1" applyProtection="1">
      <protection locked="0"/>
    </xf>
    <xf numFmtId="9" fontId="0" fillId="0" borderId="40" xfId="2" applyFont="1" applyBorder="1" applyProtection="1">
      <protection locked="0"/>
    </xf>
    <xf numFmtId="9" fontId="0" fillId="2" borderId="41" xfId="2" applyFont="1" applyFill="1" applyBorder="1" applyProtection="1">
      <protection locked="0"/>
    </xf>
    <xf numFmtId="9" fontId="0" fillId="0" borderId="41" xfId="2" applyFont="1" applyBorder="1" applyProtection="1">
      <protection locked="0"/>
    </xf>
    <xf numFmtId="44" fontId="0" fillId="8" borderId="44" xfId="1" applyFont="1" applyFill="1" applyBorder="1" applyProtection="1">
      <protection locked="0"/>
    </xf>
    <xf numFmtId="44" fontId="0" fillId="15" borderId="45" xfId="1" applyFont="1" applyFill="1" applyBorder="1" applyProtection="1">
      <protection locked="0"/>
    </xf>
    <xf numFmtId="0" fontId="0" fillId="9" borderId="53" xfId="0" applyFill="1" applyBorder="1"/>
    <xf numFmtId="0" fontId="0" fillId="9" borderId="16" xfId="0" applyFill="1" applyBorder="1"/>
    <xf numFmtId="0" fontId="0" fillId="9" borderId="17" xfId="0" applyFill="1" applyBorder="1"/>
    <xf numFmtId="0" fontId="0" fillId="9" borderId="17" xfId="0" applyFill="1" applyBorder="1" applyAlignment="1">
      <alignment horizontal="center"/>
    </xf>
    <xf numFmtId="0" fontId="0" fillId="9" borderId="18" xfId="0" applyFill="1" applyBorder="1"/>
    <xf numFmtId="164" fontId="0" fillId="0" borderId="42" xfId="1" applyNumberFormat="1" applyFont="1" applyBorder="1" applyProtection="1">
      <protection locked="0"/>
    </xf>
    <xf numFmtId="164" fontId="0" fillId="0" borderId="43" xfId="1" applyNumberFormat="1" applyFont="1" applyBorder="1" applyProtection="1">
      <protection locked="0"/>
    </xf>
    <xf numFmtId="164" fontId="0" fillId="7" borderId="44" xfId="1" applyNumberFormat="1" applyFont="1" applyFill="1" applyBorder="1" applyProtection="1">
      <protection locked="0"/>
    </xf>
    <xf numFmtId="164" fontId="0" fillId="7" borderId="45" xfId="1" applyNumberFormat="1" applyFont="1" applyFill="1" applyBorder="1" applyProtection="1">
      <protection locked="0"/>
    </xf>
    <xf numFmtId="164" fontId="0" fillId="0" borderId="58" xfId="1" applyNumberFormat="1" applyFont="1" applyBorder="1" applyProtection="1">
      <protection locked="0"/>
    </xf>
    <xf numFmtId="164" fontId="0" fillId="0" borderId="45" xfId="1" applyNumberFormat="1" applyFont="1" applyBorder="1" applyProtection="1">
      <protection locked="0"/>
    </xf>
    <xf numFmtId="164" fontId="0" fillId="0" borderId="44" xfId="1" applyNumberFormat="1" applyFont="1" applyBorder="1" applyProtection="1">
      <protection locked="0"/>
    </xf>
    <xf numFmtId="44" fontId="0" fillId="0" borderId="62" xfId="1" applyFont="1" applyBorder="1" applyProtection="1">
      <protection locked="0"/>
    </xf>
    <xf numFmtId="44" fontId="0" fillId="0" borderId="61" xfId="1" applyFont="1" applyBorder="1" applyProtection="1">
      <protection locked="0"/>
    </xf>
    <xf numFmtId="0" fontId="0" fillId="25" borderId="57" xfId="0" applyFill="1" applyBorder="1"/>
    <xf numFmtId="0" fontId="0" fillId="25" borderId="32" xfId="0" applyFill="1" applyBorder="1"/>
    <xf numFmtId="0" fontId="0" fillId="25" borderId="17" xfId="0" applyFill="1" applyBorder="1"/>
    <xf numFmtId="0" fontId="0" fillId="25" borderId="23" xfId="0" applyFill="1" applyBorder="1"/>
    <xf numFmtId="14" fontId="0" fillId="0" borderId="50" xfId="0" applyNumberFormat="1" applyBorder="1" applyProtection="1">
      <protection locked="0"/>
    </xf>
    <xf numFmtId="0" fontId="0" fillId="3" borderId="44" xfId="0" applyFill="1" applyBorder="1" applyProtection="1">
      <protection locked="0"/>
    </xf>
    <xf numFmtId="14" fontId="0" fillId="3" borderId="8" xfId="0" applyNumberFormat="1" applyFill="1" applyBorder="1" applyProtection="1">
      <protection locked="0"/>
    </xf>
    <xf numFmtId="44" fontId="0" fillId="3" borderId="8" xfId="1" applyFont="1" applyFill="1" applyBorder="1" applyProtection="1">
      <protection locked="0"/>
    </xf>
    <xf numFmtId="44" fontId="0" fillId="3" borderId="69" xfId="1" applyFont="1" applyFill="1" applyBorder="1" applyProtection="1">
      <protection locked="0"/>
    </xf>
    <xf numFmtId="0" fontId="0" fillId="0" borderId="69" xfId="0" applyBorder="1" applyProtection="1">
      <protection locked="0"/>
    </xf>
    <xf numFmtId="0" fontId="0" fillId="3" borderId="69" xfId="0" applyFill="1" applyBorder="1" applyProtection="1">
      <protection locked="0"/>
    </xf>
    <xf numFmtId="1" fontId="0" fillId="0" borderId="43" xfId="0" applyNumberFormat="1" applyBorder="1" applyProtection="1">
      <protection locked="0"/>
    </xf>
    <xf numFmtId="14" fontId="0" fillId="34" borderId="44" xfId="0" applyNumberFormat="1" applyFill="1" applyBorder="1" applyProtection="1">
      <protection locked="0"/>
    </xf>
    <xf numFmtId="1" fontId="0" fillId="34" borderId="45" xfId="0" applyNumberFormat="1" applyFill="1" applyBorder="1" applyProtection="1">
      <protection locked="0"/>
    </xf>
    <xf numFmtId="1" fontId="0" fillId="0" borderId="45" xfId="0" applyNumberFormat="1" applyBorder="1" applyProtection="1">
      <protection locked="0"/>
    </xf>
    <xf numFmtId="14" fontId="0" fillId="0" borderId="0" xfId="0" applyNumberFormat="1" applyProtection="1">
      <protection locked="0"/>
    </xf>
    <xf numFmtId="0" fontId="0" fillId="0" borderId="77" xfId="0" applyBorder="1" applyProtection="1">
      <protection locked="0"/>
    </xf>
    <xf numFmtId="0" fontId="0" fillId="34" borderId="76" xfId="0" applyFill="1" applyBorder="1" applyProtection="1">
      <protection locked="0"/>
    </xf>
    <xf numFmtId="0" fontId="0" fillId="0" borderId="76" xfId="0" applyBorder="1" applyProtection="1">
      <protection locked="0"/>
    </xf>
    <xf numFmtId="1" fontId="0" fillId="0" borderId="50" xfId="0" applyNumberFormat="1" applyBorder="1" applyProtection="1">
      <protection locked="0"/>
    </xf>
    <xf numFmtId="14" fontId="0" fillId="27" borderId="44" xfId="0" applyNumberFormat="1" applyFill="1" applyBorder="1" applyProtection="1">
      <protection locked="0"/>
    </xf>
    <xf numFmtId="1" fontId="0" fillId="27" borderId="8" xfId="0" applyNumberFormat="1" applyFill="1" applyBorder="1" applyProtection="1">
      <protection locked="0"/>
    </xf>
    <xf numFmtId="44" fontId="0" fillId="27" borderId="45" xfId="1" applyFont="1" applyFill="1" applyBorder="1" applyProtection="1">
      <protection locked="0"/>
    </xf>
    <xf numFmtId="1" fontId="0" fillId="0" borderId="8" xfId="0" applyNumberFormat="1" applyBorder="1" applyProtection="1">
      <protection locked="0"/>
    </xf>
    <xf numFmtId="1" fontId="0" fillId="0" borderId="0" xfId="0" applyNumberFormat="1" applyProtection="1">
      <protection locked="0"/>
    </xf>
    <xf numFmtId="44" fontId="0" fillId="0" borderId="0" xfId="1" applyFont="1" applyProtection="1">
      <protection locked="0"/>
    </xf>
    <xf numFmtId="0" fontId="0" fillId="27" borderId="41" xfId="0" applyFill="1" applyBorder="1" applyProtection="1">
      <protection locked="0"/>
    </xf>
    <xf numFmtId="0" fontId="0" fillId="5" borderId="70" xfId="0" applyFill="1" applyBorder="1"/>
    <xf numFmtId="0" fontId="0" fillId="5" borderId="44" xfId="0" applyFill="1" applyBorder="1" applyProtection="1">
      <protection locked="0"/>
    </xf>
    <xf numFmtId="44" fontId="0" fillId="5" borderId="45" xfId="1" applyFont="1" applyFill="1" applyBorder="1" applyProtection="1">
      <protection locked="0"/>
    </xf>
    <xf numFmtId="0" fontId="0" fillId="22" borderId="32" xfId="0" applyFill="1" applyBorder="1"/>
    <xf numFmtId="0" fontId="0" fillId="13" borderId="16" xfId="0" applyFill="1" applyBorder="1" applyAlignment="1" applyProtection="1">
      <alignment horizontal="center"/>
    </xf>
    <xf numFmtId="0" fontId="5" fillId="0" borderId="0" xfId="0" applyFont="1" applyProtection="1"/>
    <xf numFmtId="0" fontId="0" fillId="0" borderId="52" xfId="0" applyBorder="1" applyProtection="1">
      <protection locked="0"/>
    </xf>
    <xf numFmtId="0" fontId="0" fillId="20" borderId="52" xfId="0" applyFill="1" applyBorder="1" applyProtection="1">
      <protection locked="0"/>
    </xf>
    <xf numFmtId="49" fontId="0" fillId="0" borderId="51" xfId="0" applyNumberFormat="1" applyBorder="1" applyProtection="1">
      <protection locked="0"/>
    </xf>
    <xf numFmtId="44" fontId="0" fillId="0" borderId="40" xfId="1" applyFont="1" applyBorder="1" applyProtection="1">
      <protection locked="0"/>
    </xf>
    <xf numFmtId="44" fontId="0" fillId="20" borderId="41" xfId="1" applyFont="1" applyFill="1" applyBorder="1" applyProtection="1">
      <protection locked="0"/>
    </xf>
    <xf numFmtId="44" fontId="0" fillId="0" borderId="41" xfId="1" applyFont="1" applyBorder="1" applyProtection="1">
      <protection locked="0"/>
    </xf>
    <xf numFmtId="0" fontId="0" fillId="23" borderId="44" xfId="0" applyFill="1" applyBorder="1" applyProtection="1">
      <protection locked="0"/>
    </xf>
    <xf numFmtId="44" fontId="0" fillId="23" borderId="8" xfId="1" applyFont="1" applyFill="1" applyBorder="1" applyProtection="1">
      <protection locked="0"/>
    </xf>
    <xf numFmtId="14" fontId="0" fillId="23" borderId="45" xfId="0" applyNumberFormat="1" applyFill="1" applyBorder="1" applyProtection="1">
      <protection locked="0"/>
    </xf>
    <xf numFmtId="44" fontId="0" fillId="0" borderId="82" xfId="0" applyNumberFormat="1" applyBorder="1" applyProtection="1">
      <protection locked="0"/>
    </xf>
    <xf numFmtId="44" fontId="0" fillId="0" borderId="83" xfId="0" applyNumberFormat="1" applyBorder="1" applyProtection="1">
      <protection locked="0"/>
    </xf>
    <xf numFmtId="44" fontId="0" fillId="0" borderId="60" xfId="0" applyNumberFormat="1" applyBorder="1" applyProtection="1">
      <protection locked="0"/>
    </xf>
    <xf numFmtId="0" fontId="0" fillId="13" borderId="16" xfId="0" applyFill="1" applyBorder="1" applyAlignment="1" applyProtection="1">
      <alignment horizontal="center"/>
    </xf>
    <xf numFmtId="14" fontId="0" fillId="0" borderId="84" xfId="0" applyNumberFormat="1" applyBorder="1" applyProtection="1">
      <protection locked="0"/>
    </xf>
    <xf numFmtId="14" fontId="0" fillId="5" borderId="31" xfId="0" applyNumberFormat="1" applyFill="1" applyBorder="1" applyProtection="1">
      <protection locked="0"/>
    </xf>
    <xf numFmtId="14" fontId="0" fillId="0" borderId="10" xfId="0" applyNumberFormat="1" applyBorder="1" applyProtection="1">
      <protection locked="0"/>
    </xf>
    <xf numFmtId="14" fontId="0" fillId="0" borderId="31" xfId="0" applyNumberFormat="1" applyBorder="1" applyProtection="1">
      <protection locked="0"/>
    </xf>
    <xf numFmtId="0" fontId="0" fillId="13" borderId="16" xfId="0" applyFill="1" applyBorder="1" applyAlignment="1" applyProtection="1">
      <alignment horizontal="center"/>
    </xf>
    <xf numFmtId="44" fontId="0" fillId="0" borderId="77" xfId="0" applyNumberFormat="1" applyBorder="1" applyProtection="1">
      <protection locked="0"/>
    </xf>
    <xf numFmtId="0" fontId="0" fillId="0" borderId="85" xfId="0" applyBorder="1" applyProtection="1">
      <protection locked="0"/>
    </xf>
    <xf numFmtId="0" fontId="0" fillId="0" borderId="80" xfId="0" applyBorder="1" applyProtection="1">
      <protection locked="0"/>
    </xf>
    <xf numFmtId="0" fontId="0" fillId="0" borderId="86" xfId="0" applyBorder="1" applyProtection="1">
      <protection locked="0"/>
    </xf>
    <xf numFmtId="14" fontId="0" fillId="5" borderId="8" xfId="0" applyNumberFormat="1" applyFill="1" applyBorder="1" applyProtection="1">
      <protection locked="0"/>
    </xf>
    <xf numFmtId="14" fontId="0" fillId="0" borderId="13" xfId="0" applyNumberFormat="1" applyBorder="1" applyProtection="1">
      <protection locked="0"/>
    </xf>
    <xf numFmtId="0" fontId="0" fillId="0" borderId="16" xfId="0" applyBorder="1" applyAlignment="1" applyProtection="1">
      <alignment horizontal="center" vertical="center"/>
    </xf>
    <xf numFmtId="0" fontId="0" fillId="0" borderId="13" xfId="0" applyBorder="1" applyAlignment="1" applyProtection="1">
      <alignment horizontal="center" vertical="center"/>
    </xf>
    <xf numFmtId="0" fontId="0" fillId="0" borderId="8" xfId="0" applyBorder="1" applyAlignment="1" applyProtection="1">
      <alignment horizontal="center" vertical="center"/>
    </xf>
    <xf numFmtId="44" fontId="0" fillId="0" borderId="0" xfId="0" applyNumberFormat="1" applyAlignment="1" applyProtection="1">
      <alignment horizontal="center"/>
    </xf>
    <xf numFmtId="0" fontId="0" fillId="0" borderId="0" xfId="0" applyAlignment="1" applyProtection="1">
      <alignment horizontal="center"/>
    </xf>
    <xf numFmtId="0" fontId="0" fillId="37" borderId="32" xfId="0" applyFill="1" applyBorder="1" applyAlignment="1" applyProtection="1">
      <alignment horizontal="center"/>
    </xf>
    <xf numFmtId="0" fontId="0" fillId="37" borderId="13" xfId="0" applyFill="1" applyBorder="1" applyAlignment="1" applyProtection="1"/>
    <xf numFmtId="0" fontId="0" fillId="37" borderId="16" xfId="0" applyFont="1" applyFill="1" applyBorder="1" applyAlignment="1" applyProtection="1"/>
    <xf numFmtId="0" fontId="0" fillId="28" borderId="12" xfId="0" applyFill="1" applyBorder="1"/>
    <xf numFmtId="0" fontId="0" fillId="13" borderId="16" xfId="0" applyFill="1" applyBorder="1" applyAlignment="1" applyProtection="1">
      <alignment horizontal="center"/>
    </xf>
    <xf numFmtId="0" fontId="0" fillId="0" borderId="87" xfId="0" applyBorder="1" applyProtection="1">
      <protection locked="0"/>
    </xf>
    <xf numFmtId="0" fontId="0" fillId="0" borderId="88" xfId="0" applyBorder="1" applyProtection="1">
      <protection locked="0"/>
    </xf>
    <xf numFmtId="0" fontId="0" fillId="10" borderId="42" xfId="0" applyFill="1" applyBorder="1" applyProtection="1">
      <protection locked="0"/>
    </xf>
    <xf numFmtId="0" fontId="0" fillId="10" borderId="43" xfId="0" applyFill="1" applyBorder="1" applyProtection="1">
      <protection locked="0"/>
    </xf>
    <xf numFmtId="0" fontId="0" fillId="3" borderId="45" xfId="0" applyFill="1" applyBorder="1" applyProtection="1">
      <protection locked="0"/>
    </xf>
    <xf numFmtId="0" fontId="0" fillId="10" borderId="44" xfId="0" applyFill="1" applyBorder="1" applyProtection="1">
      <protection locked="0"/>
    </xf>
    <xf numFmtId="0" fontId="0" fillId="10" borderId="45" xfId="0" applyFill="1" applyBorder="1" applyProtection="1">
      <protection locked="0"/>
    </xf>
    <xf numFmtId="0" fontId="0" fillId="10" borderId="40" xfId="0" applyFill="1" applyBorder="1" applyProtection="1">
      <protection locked="0"/>
    </xf>
    <xf numFmtId="0" fontId="0" fillId="3" borderId="41" xfId="0" applyFill="1" applyBorder="1" applyProtection="1">
      <protection locked="0"/>
    </xf>
    <xf numFmtId="0" fontId="0" fillId="10" borderId="41" xfId="0" applyFill="1" applyBorder="1" applyProtection="1">
      <protection locked="0"/>
    </xf>
    <xf numFmtId="168" fontId="0" fillId="0" borderId="0" xfId="0" applyNumberFormat="1"/>
    <xf numFmtId="0" fontId="0" fillId="0" borderId="44" xfId="0" applyBorder="1" applyProtection="1">
      <protection hidden="1"/>
    </xf>
    <xf numFmtId="0" fontId="0" fillId="0" borderId="39" xfId="0" applyBorder="1" applyProtection="1">
      <protection hidden="1"/>
    </xf>
    <xf numFmtId="0" fontId="0" fillId="0" borderId="9" xfId="0" applyNumberFormat="1" applyBorder="1" applyProtection="1">
      <protection hidden="1"/>
    </xf>
    <xf numFmtId="0" fontId="0" fillId="27" borderId="44" xfId="0" applyFill="1" applyBorder="1" applyProtection="1">
      <protection hidden="1"/>
    </xf>
    <xf numFmtId="0" fontId="0" fillId="27" borderId="39" xfId="0" applyFill="1" applyBorder="1" applyProtection="1">
      <protection hidden="1"/>
    </xf>
    <xf numFmtId="0" fontId="0" fillId="27" borderId="9" xfId="0" applyFill="1" applyBorder="1" applyProtection="1">
      <protection hidden="1"/>
    </xf>
    <xf numFmtId="0" fontId="0" fillId="0" borderId="9" xfId="0" applyBorder="1" applyProtection="1">
      <protection hidden="1"/>
    </xf>
    <xf numFmtId="0" fontId="0" fillId="27" borderId="31" xfId="0" applyFill="1" applyBorder="1" applyProtection="1">
      <protection hidden="1"/>
    </xf>
    <xf numFmtId="0" fontId="0" fillId="0" borderId="31" xfId="0" applyBorder="1" applyProtection="1">
      <protection hidden="1"/>
    </xf>
    <xf numFmtId="0" fontId="0" fillId="0" borderId="0" xfId="0" applyProtection="1">
      <protection hidden="1"/>
    </xf>
    <xf numFmtId="0" fontId="0" fillId="32" borderId="8" xfId="0" applyFill="1" applyBorder="1" applyAlignment="1" applyProtection="1">
      <alignment horizontal="center" vertical="center"/>
      <protection hidden="1"/>
    </xf>
    <xf numFmtId="0" fontId="0" fillId="0" borderId="8" xfId="0" applyBorder="1" applyProtection="1">
      <protection hidden="1"/>
    </xf>
    <xf numFmtId="0" fontId="0" fillId="16" borderId="39" xfId="0" applyFill="1" applyBorder="1" applyProtection="1">
      <protection hidden="1"/>
    </xf>
    <xf numFmtId="0" fontId="0" fillId="16" borderId="8" xfId="0" applyFill="1" applyBorder="1" applyProtection="1">
      <protection hidden="1"/>
    </xf>
    <xf numFmtId="44" fontId="0" fillId="0" borderId="39" xfId="1" applyFont="1" applyBorder="1" applyProtection="1">
      <protection hidden="1"/>
    </xf>
    <xf numFmtId="44" fontId="0" fillId="0" borderId="3" xfId="1" applyFont="1" applyBorder="1" applyProtection="1">
      <protection hidden="1"/>
    </xf>
    <xf numFmtId="44" fontId="0" fillId="16" borderId="39" xfId="1" applyFont="1" applyFill="1" applyBorder="1" applyProtection="1">
      <protection hidden="1"/>
    </xf>
    <xf numFmtId="44" fontId="0" fillId="16" borderId="3" xfId="1" applyFont="1" applyFill="1" applyBorder="1" applyProtection="1">
      <protection hidden="1"/>
    </xf>
    <xf numFmtId="0" fontId="0" fillId="34" borderId="39" xfId="0" applyFill="1" applyBorder="1" applyProtection="1">
      <protection hidden="1"/>
    </xf>
    <xf numFmtId="0" fontId="0" fillId="34" borderId="9" xfId="0" applyFill="1" applyBorder="1" applyProtection="1">
      <protection hidden="1"/>
    </xf>
    <xf numFmtId="44" fontId="0" fillId="0" borderId="54" xfId="1" applyFont="1" applyBorder="1" applyProtection="1">
      <protection hidden="1"/>
    </xf>
    <xf numFmtId="44" fontId="0" fillId="34" borderId="54" xfId="1" applyFont="1" applyFill="1" applyBorder="1" applyProtection="1">
      <protection hidden="1"/>
    </xf>
    <xf numFmtId="0" fontId="0" fillId="0" borderId="54" xfId="0" applyBorder="1" applyProtection="1">
      <protection hidden="1"/>
    </xf>
    <xf numFmtId="0" fontId="0" fillId="34" borderId="54" xfId="0" applyFill="1" applyBorder="1" applyProtection="1">
      <protection hidden="1"/>
    </xf>
    <xf numFmtId="0" fontId="0" fillId="0" borderId="13" xfId="0" applyBorder="1" applyAlignment="1" applyProtection="1">
      <alignment horizontal="center" vertical="center"/>
      <protection hidden="1"/>
    </xf>
    <xf numFmtId="0" fontId="0" fillId="0" borderId="8" xfId="0" applyBorder="1" applyAlignment="1" applyProtection="1">
      <alignment horizontal="center" vertical="center"/>
      <protection hidden="1"/>
    </xf>
    <xf numFmtId="44" fontId="0" fillId="0" borderId="0" xfId="0" applyNumberFormat="1" applyAlignment="1" applyProtection="1">
      <alignment horizontal="center"/>
      <protection hidden="1"/>
    </xf>
    <xf numFmtId="0" fontId="0" fillId="0" borderId="0" xfId="0" applyAlignment="1" applyProtection="1">
      <alignment horizontal="center"/>
      <protection hidden="1"/>
    </xf>
    <xf numFmtId="0" fontId="0" fillId="0" borderId="8" xfId="0" applyBorder="1" applyAlignment="1" applyProtection="1">
      <alignment horizontal="center"/>
      <protection hidden="1"/>
    </xf>
    <xf numFmtId="0" fontId="0" fillId="19" borderId="39" xfId="0" applyFill="1" applyBorder="1" applyProtection="1">
      <protection hidden="1"/>
    </xf>
    <xf numFmtId="0" fontId="0" fillId="0" borderId="39" xfId="0" applyBorder="1" applyAlignment="1" applyProtection="1">
      <alignment horizontal="center"/>
      <protection hidden="1"/>
    </xf>
    <xf numFmtId="14" fontId="0" fillId="0" borderId="9" xfId="0" applyNumberFormat="1" applyBorder="1" applyProtection="1">
      <protection hidden="1"/>
    </xf>
    <xf numFmtId="0" fontId="0" fillId="29" borderId="39" xfId="0" applyFill="1" applyBorder="1" applyProtection="1">
      <protection hidden="1"/>
    </xf>
    <xf numFmtId="0" fontId="0" fillId="29" borderId="8" xfId="0" applyFill="1" applyBorder="1" applyProtection="1">
      <protection hidden="1"/>
    </xf>
    <xf numFmtId="14" fontId="0" fillId="29" borderId="9" xfId="0" applyNumberFormat="1" applyFill="1" applyBorder="1" applyProtection="1">
      <protection hidden="1"/>
    </xf>
    <xf numFmtId="44" fontId="0" fillId="0" borderId="31" xfId="1" applyFont="1" applyBorder="1" applyProtection="1">
      <protection hidden="1"/>
    </xf>
    <xf numFmtId="44" fontId="0" fillId="29" borderId="31" xfId="1" applyFont="1" applyFill="1" applyBorder="1" applyProtection="1">
      <protection hidden="1"/>
    </xf>
    <xf numFmtId="44" fontId="0" fillId="0" borderId="39" xfId="0" applyNumberFormat="1" applyBorder="1" applyProtection="1">
      <protection hidden="1"/>
    </xf>
    <xf numFmtId="10" fontId="0" fillId="0" borderId="8" xfId="2" applyNumberFormat="1" applyFont="1" applyBorder="1" applyProtection="1">
      <protection hidden="1"/>
    </xf>
    <xf numFmtId="10" fontId="0" fillId="0" borderId="9" xfId="2" applyNumberFormat="1" applyFont="1" applyBorder="1" applyProtection="1">
      <protection hidden="1"/>
    </xf>
    <xf numFmtId="44" fontId="0" fillId="29" borderId="39" xfId="0" applyNumberFormat="1" applyFill="1" applyBorder="1" applyProtection="1">
      <protection hidden="1"/>
    </xf>
    <xf numFmtId="10" fontId="0" fillId="29" borderId="8" xfId="2" applyNumberFormat="1" applyFont="1" applyFill="1" applyBorder="1" applyProtection="1">
      <protection hidden="1"/>
    </xf>
    <xf numFmtId="10" fontId="0" fillId="29" borderId="9" xfId="2" applyNumberFormat="1" applyFont="1" applyFill="1" applyBorder="1" applyProtection="1">
      <protection hidden="1"/>
    </xf>
    <xf numFmtId="44" fontId="0" fillId="0" borderId="3" xfId="0" applyNumberFormat="1" applyBorder="1" applyProtection="1">
      <protection hidden="1"/>
    </xf>
    <xf numFmtId="44" fontId="0" fillId="29" borderId="39" xfId="1" applyFont="1" applyFill="1" applyBorder="1" applyProtection="1">
      <protection hidden="1"/>
    </xf>
    <xf numFmtId="44" fontId="0" fillId="29" borderId="3" xfId="0" applyNumberFormat="1" applyFill="1" applyBorder="1" applyProtection="1">
      <protection hidden="1"/>
    </xf>
    <xf numFmtId="0" fontId="0" fillId="5" borderId="31" xfId="0" applyFill="1" applyBorder="1" applyProtection="1">
      <protection hidden="1"/>
    </xf>
    <xf numFmtId="0" fontId="0" fillId="5" borderId="9" xfId="0" applyFill="1" applyBorder="1" applyProtection="1">
      <protection hidden="1"/>
    </xf>
    <xf numFmtId="44" fontId="0" fillId="0" borderId="54" xfId="0" applyNumberFormat="1" applyBorder="1" applyProtection="1">
      <protection hidden="1"/>
    </xf>
    <xf numFmtId="44" fontId="0" fillId="5" borderId="54" xfId="0" applyNumberFormat="1" applyFill="1" applyBorder="1" applyProtection="1">
      <protection hidden="1"/>
    </xf>
    <xf numFmtId="0" fontId="0" fillId="5" borderId="8" xfId="0" applyFill="1" applyBorder="1" applyAlignment="1" applyProtection="1">
      <alignment horizontal="center" vertical="center"/>
      <protection hidden="1"/>
    </xf>
    <xf numFmtId="0" fontId="0" fillId="0" borderId="10" xfId="0" applyBorder="1" applyProtection="1">
      <protection hidden="1"/>
    </xf>
    <xf numFmtId="0" fontId="0" fillId="0" borderId="12" xfId="0" applyBorder="1" applyProtection="1">
      <protection hidden="1"/>
    </xf>
    <xf numFmtId="0" fontId="0" fillId="0" borderId="10" xfId="0" applyNumberFormat="1" applyBorder="1" applyProtection="1">
      <protection hidden="1"/>
    </xf>
    <xf numFmtId="0" fontId="0" fillId="5" borderId="31" xfId="0" applyNumberFormat="1" applyFill="1" applyBorder="1" applyProtection="1">
      <protection hidden="1"/>
    </xf>
    <xf numFmtId="0" fontId="0" fillId="0" borderId="31" xfId="0" applyNumberFormat="1" applyBorder="1" applyProtection="1">
      <protection hidden="1"/>
    </xf>
    <xf numFmtId="164" fontId="0" fillId="0" borderId="10" xfId="0" applyNumberFormat="1" applyBorder="1" applyProtection="1">
      <protection hidden="1"/>
    </xf>
    <xf numFmtId="164" fontId="0" fillId="7" borderId="31" xfId="0" applyNumberFormat="1" applyFill="1" applyBorder="1" applyProtection="1">
      <protection hidden="1"/>
    </xf>
    <xf numFmtId="164" fontId="0" fillId="0" borderId="31" xfId="0" applyNumberFormat="1" applyBorder="1" applyProtection="1">
      <protection hidden="1"/>
    </xf>
    <xf numFmtId="164" fontId="0" fillId="2" borderId="31" xfId="0" applyNumberFormat="1" applyFill="1" applyBorder="1" applyProtection="1">
      <protection hidden="1"/>
    </xf>
    <xf numFmtId="164" fontId="0" fillId="0" borderId="10" xfId="1" applyNumberFormat="1" applyFont="1" applyBorder="1" applyProtection="1">
      <protection hidden="1"/>
    </xf>
    <xf numFmtId="164" fontId="0" fillId="2" borderId="31" xfId="1" applyNumberFormat="1" applyFont="1" applyFill="1" applyBorder="1" applyProtection="1">
      <protection hidden="1"/>
    </xf>
    <xf numFmtId="164" fontId="0" fillId="0" borderId="31" xfId="1" applyNumberFormat="1" applyFont="1" applyBorder="1" applyProtection="1">
      <protection hidden="1"/>
    </xf>
    <xf numFmtId="44" fontId="0" fillId="0" borderId="22" xfId="0" applyNumberFormat="1" applyBorder="1" applyProtection="1">
      <protection hidden="1"/>
    </xf>
    <xf numFmtId="44" fontId="0" fillId="0" borderId="13" xfId="0" applyNumberFormat="1" applyBorder="1" applyProtection="1">
      <protection hidden="1"/>
    </xf>
    <xf numFmtId="44" fontId="0" fillId="5" borderId="39" xfId="0" applyNumberFormat="1" applyFill="1" applyBorder="1" applyProtection="1">
      <protection hidden="1"/>
    </xf>
    <xf numFmtId="44" fontId="0" fillId="5" borderId="8" xfId="0" applyNumberFormat="1" applyFill="1" applyBorder="1" applyProtection="1">
      <protection hidden="1"/>
    </xf>
    <xf numFmtId="44" fontId="0" fillId="0" borderId="8" xfId="0" applyNumberFormat="1" applyBorder="1" applyProtection="1">
      <protection hidden="1"/>
    </xf>
    <xf numFmtId="0" fontId="0" fillId="0" borderId="22" xfId="0" applyBorder="1" applyProtection="1">
      <protection hidden="1"/>
    </xf>
    <xf numFmtId="0" fontId="0" fillId="20" borderId="39" xfId="0" applyFill="1" applyBorder="1" applyProtection="1">
      <protection hidden="1"/>
    </xf>
    <xf numFmtId="0" fontId="0" fillId="20" borderId="9" xfId="0" applyFill="1" applyBorder="1" applyProtection="1">
      <protection hidden="1"/>
    </xf>
    <xf numFmtId="14" fontId="0" fillId="0" borderId="10" xfId="2" applyNumberFormat="1" applyFont="1" applyBorder="1" applyProtection="1">
      <protection hidden="1"/>
    </xf>
    <xf numFmtId="14" fontId="0" fillId="20" borderId="31" xfId="2" applyNumberFormat="1" applyFont="1" applyFill="1" applyBorder="1" applyProtection="1">
      <protection hidden="1"/>
    </xf>
    <xf numFmtId="14" fontId="0" fillId="0" borderId="31" xfId="2" applyNumberFormat="1" applyFont="1" applyBorder="1" applyProtection="1">
      <protection hidden="1"/>
    </xf>
    <xf numFmtId="1" fontId="0" fillId="0" borderId="10" xfId="0" applyNumberFormat="1" applyBorder="1" applyProtection="1">
      <protection hidden="1"/>
    </xf>
    <xf numFmtId="1" fontId="0" fillId="20" borderId="31" xfId="0" applyNumberFormat="1" applyFill="1" applyBorder="1" applyProtection="1">
      <protection hidden="1"/>
    </xf>
    <xf numFmtId="1" fontId="0" fillId="0" borderId="31" xfId="0" applyNumberFormat="1" applyBorder="1" applyProtection="1">
      <protection hidden="1"/>
    </xf>
    <xf numFmtId="44" fontId="0" fillId="20" borderId="31" xfId="1" applyFont="1" applyFill="1" applyBorder="1" applyProtection="1">
      <protection hidden="1"/>
    </xf>
    <xf numFmtId="44" fontId="0" fillId="0" borderId="39" xfId="1" applyFont="1" applyBorder="1" applyAlignment="1" applyProtection="1">
      <alignment horizontal="center"/>
      <protection hidden="1"/>
    </xf>
    <xf numFmtId="44" fontId="0" fillId="20" borderId="39" xfId="1" applyFont="1" applyFill="1" applyBorder="1" applyAlignment="1" applyProtection="1">
      <alignment horizontal="center"/>
      <protection hidden="1"/>
    </xf>
    <xf numFmtId="44" fontId="0" fillId="0" borderId="10" xfId="1" applyFont="1" applyBorder="1" applyProtection="1">
      <protection hidden="1"/>
    </xf>
    <xf numFmtId="10" fontId="0" fillId="0" borderId="12" xfId="2" applyNumberFormat="1" applyFont="1" applyBorder="1" applyAlignment="1" applyProtection="1">
      <alignment horizontal="center"/>
      <protection hidden="1"/>
    </xf>
    <xf numFmtId="44" fontId="0" fillId="20" borderId="8" xfId="0" applyNumberFormat="1" applyFill="1" applyBorder="1" applyProtection="1">
      <protection hidden="1"/>
    </xf>
    <xf numFmtId="10" fontId="0" fillId="20" borderId="8" xfId="2" applyNumberFormat="1" applyFont="1" applyFill="1" applyBorder="1" applyAlignment="1" applyProtection="1">
      <alignment horizontal="center"/>
      <protection hidden="1"/>
    </xf>
    <xf numFmtId="10" fontId="0" fillId="0" borderId="8" xfId="2" applyNumberFormat="1" applyFont="1" applyBorder="1" applyAlignment="1" applyProtection="1">
      <alignment horizontal="center"/>
      <protection hidden="1"/>
    </xf>
    <xf numFmtId="44" fontId="0" fillId="0" borderId="8" xfId="1" applyFont="1" applyBorder="1" applyProtection="1">
      <protection hidden="1"/>
    </xf>
    <xf numFmtId="0" fontId="0" fillId="10" borderId="39" xfId="0" applyFill="1" applyBorder="1" applyProtection="1">
      <protection hidden="1"/>
    </xf>
    <xf numFmtId="0" fontId="0" fillId="10" borderId="8" xfId="0" applyFill="1" applyBorder="1" applyProtection="1">
      <protection hidden="1"/>
    </xf>
    <xf numFmtId="0" fontId="0" fillId="10" borderId="9" xfId="0" applyFill="1" applyBorder="1" applyProtection="1">
      <protection hidden="1"/>
    </xf>
    <xf numFmtId="0" fontId="0" fillId="3" borderId="39" xfId="0" applyFill="1" applyBorder="1" applyProtection="1">
      <protection hidden="1"/>
    </xf>
    <xf numFmtId="0" fontId="0" fillId="3" borderId="8" xfId="0" applyFill="1" applyBorder="1" applyProtection="1">
      <protection hidden="1"/>
    </xf>
    <xf numFmtId="0" fontId="0" fillId="3" borderId="9" xfId="0" applyFill="1" applyBorder="1" applyProtection="1">
      <protection hidden="1"/>
    </xf>
    <xf numFmtId="167" fontId="0" fillId="10" borderId="39" xfId="0" applyNumberFormat="1" applyFill="1" applyBorder="1" applyProtection="1">
      <protection hidden="1"/>
    </xf>
    <xf numFmtId="44" fontId="0" fillId="10" borderId="8" xfId="1" applyFont="1" applyFill="1" applyBorder="1" applyProtection="1">
      <protection hidden="1"/>
    </xf>
    <xf numFmtId="168" fontId="0" fillId="10" borderId="8" xfId="3" applyNumberFormat="1" applyFont="1" applyFill="1" applyBorder="1" applyProtection="1">
      <protection hidden="1"/>
    </xf>
    <xf numFmtId="167" fontId="0" fillId="3" borderId="39" xfId="0" applyNumberFormat="1" applyFill="1" applyBorder="1" applyProtection="1">
      <protection hidden="1"/>
    </xf>
    <xf numFmtId="44" fontId="0" fillId="3" borderId="8" xfId="1" applyFont="1" applyFill="1" applyBorder="1" applyProtection="1">
      <protection hidden="1"/>
    </xf>
    <xf numFmtId="168" fontId="0" fillId="3" borderId="8" xfId="3" applyNumberFormat="1" applyFont="1" applyFill="1" applyBorder="1" applyProtection="1">
      <protection hidden="1"/>
    </xf>
    <xf numFmtId="44" fontId="0" fillId="0" borderId="0" xfId="1" applyFont="1" applyProtection="1">
      <protection hidden="1"/>
    </xf>
    <xf numFmtId="168" fontId="0" fillId="0" borderId="0" xfId="0" applyNumberFormat="1" applyProtection="1">
      <protection hidden="1"/>
    </xf>
    <xf numFmtId="10" fontId="0" fillId="19" borderId="8" xfId="2" applyNumberFormat="1" applyFont="1" applyFill="1" applyBorder="1" applyProtection="1">
      <protection hidden="1"/>
    </xf>
    <xf numFmtId="0" fontId="0" fillId="0" borderId="3" xfId="0" applyBorder="1" applyProtection="1">
      <protection hidden="1"/>
    </xf>
    <xf numFmtId="0" fontId="0" fillId="11" borderId="39" xfId="0" applyFill="1" applyBorder="1" applyProtection="1">
      <protection hidden="1"/>
    </xf>
    <xf numFmtId="0" fontId="0" fillId="11" borderId="39" xfId="0" applyNumberFormat="1" applyFill="1" applyBorder="1" applyProtection="1">
      <protection hidden="1"/>
    </xf>
    <xf numFmtId="0" fontId="0" fillId="11" borderId="20" xfId="0" applyFill="1" applyBorder="1" applyProtection="1">
      <protection hidden="1"/>
    </xf>
    <xf numFmtId="10" fontId="0" fillId="19" borderId="15" xfId="2" applyNumberFormat="1" applyFont="1" applyFill="1" applyBorder="1" applyProtection="1">
      <protection hidden="1"/>
    </xf>
    <xf numFmtId="0" fontId="0" fillId="0" borderId="28" xfId="0" applyBorder="1" applyProtection="1">
      <protection hidden="1"/>
    </xf>
    <xf numFmtId="0" fontId="0" fillId="0" borderId="0" xfId="0" applyBorder="1" applyProtection="1">
      <protection hidden="1"/>
    </xf>
    <xf numFmtId="0" fontId="2" fillId="0" borderId="2" xfId="0" applyFont="1" applyBorder="1" applyProtection="1">
      <protection hidden="1"/>
    </xf>
    <xf numFmtId="44" fontId="2" fillId="0" borderId="8" xfId="0" applyNumberFormat="1" applyFont="1" applyBorder="1" applyProtection="1">
      <protection hidden="1"/>
    </xf>
    <xf numFmtId="10" fontId="2" fillId="0" borderId="3" xfId="2" applyNumberFormat="1" applyFont="1" applyBorder="1" applyProtection="1">
      <protection hidden="1"/>
    </xf>
    <xf numFmtId="44" fontId="0" fillId="0" borderId="0" xfId="0" applyNumberFormat="1" applyBorder="1" applyProtection="1">
      <protection hidden="1"/>
    </xf>
    <xf numFmtId="0" fontId="2" fillId="35" borderId="2" xfId="0" applyFont="1" applyFill="1" applyBorder="1" applyProtection="1">
      <protection hidden="1"/>
    </xf>
    <xf numFmtId="44" fontId="2" fillId="35" borderId="8" xfId="0" applyNumberFormat="1" applyFont="1" applyFill="1" applyBorder="1" applyProtection="1">
      <protection hidden="1"/>
    </xf>
    <xf numFmtId="10" fontId="2" fillId="35" borderId="3" xfId="2" applyNumberFormat="1" applyFont="1" applyFill="1" applyBorder="1" applyProtection="1">
      <protection hidden="1"/>
    </xf>
    <xf numFmtId="0" fontId="2" fillId="16" borderId="2" xfId="0" applyFont="1" applyFill="1" applyBorder="1" applyAlignment="1" applyProtection="1">
      <alignment horizontal="center"/>
      <protection hidden="1"/>
    </xf>
    <xf numFmtId="0" fontId="2" fillId="16" borderId="8" xfId="0" applyFont="1" applyFill="1" applyBorder="1" applyAlignment="1" applyProtection="1">
      <alignment horizontal="center"/>
      <protection hidden="1"/>
    </xf>
    <xf numFmtId="0" fontId="2" fillId="16" borderId="3" xfId="0"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2" fillId="36" borderId="2" xfId="0" applyFont="1" applyFill="1" applyBorder="1" applyProtection="1">
      <protection hidden="1"/>
    </xf>
    <xf numFmtId="44" fontId="2" fillId="36" borderId="8" xfId="0" applyNumberFormat="1" applyFont="1" applyFill="1" applyBorder="1" applyProtection="1">
      <protection hidden="1"/>
    </xf>
    <xf numFmtId="10" fontId="2" fillId="36" borderId="3" xfId="2" applyNumberFormat="1" applyFont="1" applyFill="1" applyBorder="1" applyProtection="1">
      <protection hidden="1"/>
    </xf>
    <xf numFmtId="44" fontId="2" fillId="0" borderId="2" xfId="0" applyNumberFormat="1" applyFont="1" applyBorder="1" applyAlignment="1" applyProtection="1">
      <alignment horizontal="center"/>
      <protection hidden="1"/>
    </xf>
    <xf numFmtId="44" fontId="2" fillId="0" borderId="8" xfId="0" applyNumberFormat="1" applyFont="1" applyBorder="1" applyAlignment="1" applyProtection="1">
      <alignment horizontal="center"/>
      <protection hidden="1"/>
    </xf>
    <xf numFmtId="44" fontId="2" fillId="0" borderId="3" xfId="0" applyNumberFormat="1" applyFont="1" applyBorder="1" applyAlignment="1" applyProtection="1">
      <alignment horizontal="center"/>
      <protection hidden="1"/>
    </xf>
    <xf numFmtId="44" fontId="2" fillId="0" borderId="0" xfId="0" applyNumberFormat="1" applyFont="1" applyBorder="1" applyAlignment="1" applyProtection="1">
      <alignment horizontal="center"/>
      <protection hidden="1"/>
    </xf>
    <xf numFmtId="0" fontId="2" fillId="8" borderId="2" xfId="0" applyFont="1" applyFill="1" applyBorder="1" applyProtection="1">
      <protection hidden="1"/>
    </xf>
    <xf numFmtId="44" fontId="2" fillId="8" borderId="8" xfId="0" applyNumberFormat="1" applyFont="1" applyFill="1" applyBorder="1" applyProtection="1">
      <protection hidden="1"/>
    </xf>
    <xf numFmtId="10" fontId="2" fillId="8" borderId="3" xfId="2" applyNumberFormat="1" applyFont="1" applyFill="1" applyBorder="1" applyProtection="1">
      <protection hidden="1"/>
    </xf>
    <xf numFmtId="10" fontId="2" fillId="0" borderId="14" xfId="0" applyNumberFormat="1" applyFont="1" applyBorder="1" applyAlignment="1" applyProtection="1">
      <alignment horizontal="center"/>
      <protection hidden="1"/>
    </xf>
    <xf numFmtId="10" fontId="2" fillId="0" borderId="15" xfId="0" applyNumberFormat="1" applyFont="1" applyBorder="1" applyAlignment="1" applyProtection="1">
      <alignment horizontal="center"/>
      <protection hidden="1"/>
    </xf>
    <xf numFmtId="10" fontId="2" fillId="0" borderId="28" xfId="0" applyNumberFormat="1" applyFont="1" applyBorder="1" applyAlignment="1" applyProtection="1">
      <alignment horizontal="center"/>
      <protection hidden="1"/>
    </xf>
    <xf numFmtId="0" fontId="2" fillId="0" borderId="14" xfId="0" applyFont="1" applyBorder="1" applyProtection="1">
      <protection hidden="1"/>
    </xf>
    <xf numFmtId="44" fontId="2" fillId="0" borderId="15" xfId="0" applyNumberFormat="1" applyFont="1" applyBorder="1" applyProtection="1">
      <protection hidden="1"/>
    </xf>
    <xf numFmtId="9" fontId="2" fillId="0" borderId="28" xfId="2" applyFont="1" applyBorder="1" applyProtection="1">
      <protection hidden="1"/>
    </xf>
    <xf numFmtId="10" fontId="2" fillId="0" borderId="0" xfId="0" applyNumberFormat="1" applyFont="1" applyBorder="1" applyAlignment="1" applyProtection="1">
      <alignment horizontal="center"/>
      <protection hidden="1"/>
    </xf>
    <xf numFmtId="0" fontId="0" fillId="0" borderId="21" xfId="0" applyBorder="1" applyProtection="1">
      <protection hidden="1"/>
    </xf>
    <xf numFmtId="0" fontId="2" fillId="0" borderId="24" xfId="0" applyFont="1" applyBorder="1" applyProtection="1">
      <protection hidden="1"/>
    </xf>
    <xf numFmtId="0" fontId="0" fillId="0" borderId="25" xfId="0" applyBorder="1" applyProtection="1">
      <protection hidden="1"/>
    </xf>
    <xf numFmtId="0" fontId="0" fillId="0" borderId="11" xfId="0" applyBorder="1" applyProtection="1">
      <protection hidden="1"/>
    </xf>
    <xf numFmtId="0" fontId="0" fillId="0" borderId="0" xfId="0" applyFill="1" applyBorder="1" applyAlignment="1" applyProtection="1">
      <alignment horizontal="center"/>
      <protection hidden="1"/>
    </xf>
    <xf numFmtId="44" fontId="0" fillId="0" borderId="22" xfId="1" applyFont="1" applyBorder="1" applyProtection="1">
      <protection hidden="1"/>
    </xf>
    <xf numFmtId="9" fontId="0" fillId="0" borderId="0" xfId="2" applyFont="1" applyProtection="1">
      <protection hidden="1"/>
    </xf>
    <xf numFmtId="0" fontId="0" fillId="0" borderId="32" xfId="0" applyBorder="1" applyProtection="1">
      <protection hidden="1"/>
    </xf>
    <xf numFmtId="44" fontId="0" fillId="0" borderId="32" xfId="1" applyFont="1" applyBorder="1" applyProtection="1">
      <protection hidden="1"/>
    </xf>
    <xf numFmtId="44" fontId="0" fillId="0" borderId="70" xfId="1" applyFont="1" applyBorder="1" applyProtection="1">
      <protection hidden="1"/>
    </xf>
    <xf numFmtId="0" fontId="2" fillId="0" borderId="36" xfId="0" applyFont="1" applyBorder="1" applyProtection="1">
      <protection hidden="1"/>
    </xf>
    <xf numFmtId="44" fontId="0" fillId="0" borderId="37" xfId="0" applyNumberFormat="1" applyBorder="1" applyProtection="1">
      <protection hidden="1"/>
    </xf>
    <xf numFmtId="44" fontId="0" fillId="0" borderId="38" xfId="0" applyNumberFormat="1" applyBorder="1" applyProtection="1">
      <protection hidden="1"/>
    </xf>
    <xf numFmtId="44" fontId="8" fillId="0" borderId="7" xfId="1" applyFont="1" applyBorder="1" applyProtection="1">
      <protection hidden="1"/>
    </xf>
    <xf numFmtId="9" fontId="0" fillId="0" borderId="0" xfId="2" applyFont="1" applyBorder="1" applyProtection="1">
      <protection hidden="1"/>
    </xf>
    <xf numFmtId="10" fontId="0" fillId="0" borderId="34" xfId="2" applyNumberFormat="1" applyFont="1" applyBorder="1" applyProtection="1">
      <protection hidden="1"/>
    </xf>
    <xf numFmtId="10" fontId="0" fillId="0" borderId="29" xfId="2" applyNumberFormat="1" applyFont="1" applyBorder="1" applyProtection="1">
      <protection hidden="1"/>
    </xf>
    <xf numFmtId="10" fontId="0" fillId="0" borderId="35" xfId="2" applyNumberFormat="1" applyFont="1" applyBorder="1" applyProtection="1">
      <protection hidden="1"/>
    </xf>
    <xf numFmtId="9" fontId="8" fillId="0" borderId="11" xfId="2" applyFont="1" applyBorder="1" applyProtection="1">
      <protection hidden="1"/>
    </xf>
    <xf numFmtId="9" fontId="8" fillId="0" borderId="11" xfId="2" applyFont="1" applyBorder="1" applyAlignment="1" applyProtection="1">
      <alignment horizontal="center"/>
      <protection hidden="1"/>
    </xf>
    <xf numFmtId="44" fontId="0" fillId="0" borderId="25" xfId="1" applyFont="1" applyBorder="1" applyProtection="1">
      <protection hidden="1"/>
    </xf>
    <xf numFmtId="0" fontId="2" fillId="0" borderId="5" xfId="0" applyFont="1" applyBorder="1" applyProtection="1">
      <protection hidden="1"/>
    </xf>
    <xf numFmtId="44" fontId="0" fillId="0" borderId="6" xfId="1" applyFont="1" applyBorder="1" applyProtection="1">
      <protection hidden="1"/>
    </xf>
    <xf numFmtId="44" fontId="0" fillId="0" borderId="7" xfId="1" applyFont="1" applyBorder="1" applyProtection="1">
      <protection hidden="1"/>
    </xf>
    <xf numFmtId="44" fontId="0" fillId="0" borderId="0" xfId="1" applyFont="1" applyBorder="1" applyProtection="1">
      <protection hidden="1"/>
    </xf>
    <xf numFmtId="0" fontId="0" fillId="35" borderId="80" xfId="0" applyFill="1" applyBorder="1" applyProtection="1">
      <protection locked="0" hidden="1"/>
    </xf>
    <xf numFmtId="44" fontId="0" fillId="35" borderId="22" xfId="1" applyFont="1" applyFill="1" applyBorder="1" applyProtection="1">
      <protection hidden="1"/>
    </xf>
    <xf numFmtId="44" fontId="0" fillId="35" borderId="13" xfId="1" applyFont="1" applyFill="1" applyBorder="1" applyProtection="1">
      <protection hidden="1"/>
    </xf>
    <xf numFmtId="44" fontId="0" fillId="35" borderId="8" xfId="1" applyFont="1" applyFill="1" applyBorder="1" applyProtection="1">
      <protection hidden="1"/>
    </xf>
    <xf numFmtId="0" fontId="0" fillId="35" borderId="41" xfId="0" applyFill="1" applyBorder="1" applyProtection="1">
      <protection locked="0" hidden="1"/>
    </xf>
    <xf numFmtId="44" fontId="0" fillId="35" borderId="39" xfId="1" applyFont="1" applyFill="1" applyBorder="1" applyProtection="1">
      <protection hidden="1"/>
    </xf>
    <xf numFmtId="0" fontId="0" fillId="8" borderId="41" xfId="0" applyFill="1" applyBorder="1" applyProtection="1">
      <protection locked="0" hidden="1"/>
    </xf>
    <xf numFmtId="44" fontId="0" fillId="8" borderId="39" xfId="1" applyFont="1" applyFill="1" applyBorder="1" applyProtection="1">
      <protection hidden="1"/>
    </xf>
    <xf numFmtId="44" fontId="0" fillId="8" borderId="8" xfId="1" applyFont="1" applyFill="1" applyBorder="1" applyProtection="1">
      <protection hidden="1"/>
    </xf>
    <xf numFmtId="0" fontId="0" fillId="8" borderId="63" xfId="0" applyFill="1" applyBorder="1" applyProtection="1">
      <protection locked="0" hidden="1"/>
    </xf>
    <xf numFmtId="0" fontId="0" fillId="36" borderId="32" xfId="0" applyFill="1" applyBorder="1" applyProtection="1">
      <protection hidden="1"/>
    </xf>
    <xf numFmtId="44" fontId="0" fillId="36" borderId="70" xfId="1" applyFont="1" applyFill="1" applyBorder="1" applyProtection="1">
      <protection hidden="1"/>
    </xf>
    <xf numFmtId="44" fontId="8" fillId="0" borderId="11" xfId="1" applyFont="1" applyBorder="1" applyProtection="1">
      <protection hidden="1"/>
    </xf>
    <xf numFmtId="10" fontId="0" fillId="0" borderId="5" xfId="2" applyNumberFormat="1" applyFont="1" applyBorder="1" applyProtection="1">
      <protection hidden="1"/>
    </xf>
    <xf numFmtId="10" fontId="0" fillId="0" borderId="6" xfId="2" applyNumberFormat="1" applyFont="1" applyBorder="1" applyProtection="1">
      <protection hidden="1"/>
    </xf>
    <xf numFmtId="10" fontId="0" fillId="0" borderId="7" xfId="2" applyNumberFormat="1" applyFont="1" applyBorder="1" applyProtection="1">
      <protection hidden="1"/>
    </xf>
    <xf numFmtId="10" fontId="0" fillId="0" borderId="0" xfId="2" applyNumberFormat="1" applyFont="1" applyProtection="1">
      <protection hidden="1"/>
    </xf>
    <xf numFmtId="0" fontId="8" fillId="0" borderId="5" xfId="1" applyNumberFormat="1" applyFont="1" applyBorder="1" applyProtection="1">
      <protection hidden="1"/>
    </xf>
    <xf numFmtId="9" fontId="8" fillId="0" borderId="0" xfId="2" applyFont="1" applyBorder="1" applyAlignment="1" applyProtection="1">
      <alignment horizontal="center"/>
      <protection hidden="1"/>
    </xf>
    <xf numFmtId="0" fontId="0" fillId="0" borderId="79" xfId="0" applyBorder="1" applyProtection="1">
      <protection hidden="1"/>
    </xf>
    <xf numFmtId="10" fontId="0" fillId="0" borderId="36" xfId="2" applyNumberFormat="1" applyFont="1" applyBorder="1" applyProtection="1">
      <protection hidden="1"/>
    </xf>
    <xf numFmtId="10" fontId="0" fillId="0" borderId="37" xfId="2" applyNumberFormat="1" applyFont="1" applyBorder="1" applyProtection="1">
      <protection hidden="1"/>
    </xf>
    <xf numFmtId="10" fontId="0" fillId="0" borderId="38" xfId="2" applyNumberFormat="1" applyFont="1" applyBorder="1" applyProtection="1">
      <protection hidden="1"/>
    </xf>
    <xf numFmtId="9" fontId="8" fillId="0" borderId="35" xfId="2" applyFont="1" applyBorder="1" applyProtection="1">
      <protection hidden="1"/>
    </xf>
    <xf numFmtId="10" fontId="0" fillId="0" borderId="0" xfId="2" applyNumberFormat="1" applyFont="1" applyBorder="1" applyProtection="1">
      <protection hidden="1"/>
    </xf>
    <xf numFmtId="10" fontId="0" fillId="0" borderId="25" xfId="2" applyNumberFormat="1" applyFont="1" applyBorder="1" applyProtection="1">
      <protection hidden="1"/>
    </xf>
    <xf numFmtId="0" fontId="8" fillId="0" borderId="0" xfId="2" applyNumberFormat="1" applyFont="1" applyBorder="1" applyProtection="1">
      <protection hidden="1"/>
    </xf>
    <xf numFmtId="0" fontId="2" fillId="0" borderId="0" xfId="0" applyFont="1" applyProtection="1">
      <protection hidden="1"/>
    </xf>
    <xf numFmtId="0" fontId="0" fillId="0" borderId="29" xfId="0" applyBorder="1" applyProtection="1">
      <protection hidden="1"/>
    </xf>
    <xf numFmtId="44" fontId="0" fillId="0" borderId="72" xfId="0" applyNumberFormat="1" applyBorder="1" applyProtection="1">
      <protection hidden="1"/>
    </xf>
    <xf numFmtId="44" fontId="0" fillId="0" borderId="17" xfId="0" applyNumberFormat="1" applyBorder="1" applyProtection="1">
      <protection hidden="1"/>
    </xf>
    <xf numFmtId="0" fontId="2" fillId="0" borderId="34" xfId="0" applyFont="1" applyBorder="1" applyProtection="1">
      <protection hidden="1"/>
    </xf>
    <xf numFmtId="44" fontId="0" fillId="0" borderId="81" xfId="1" applyFont="1" applyBorder="1" applyProtection="1">
      <protection hidden="1"/>
    </xf>
    <xf numFmtId="44" fontId="8" fillId="0" borderId="78" xfId="1" applyFont="1" applyBorder="1" applyAlignment="1" applyProtection="1">
      <alignment horizontal="center" vertical="center"/>
      <protection hidden="1"/>
    </xf>
    <xf numFmtId="9" fontId="8" fillId="0" borderId="38" xfId="2" applyFont="1" applyBorder="1" applyAlignment="1" applyProtection="1">
      <alignment horizontal="center" vertical="center"/>
      <protection hidden="1"/>
    </xf>
    <xf numFmtId="0" fontId="2" fillId="0" borderId="5" xfId="0" applyFont="1" applyBorder="1" applyAlignment="1" applyProtection="1">
      <alignment vertical="center"/>
      <protection hidden="1"/>
    </xf>
    <xf numFmtId="10" fontId="8" fillId="0" borderId="38" xfId="2" applyNumberFormat="1" applyFont="1" applyBorder="1" applyAlignment="1" applyProtection="1">
      <alignment horizontal="center" vertical="center"/>
      <protection hidden="1"/>
    </xf>
    <xf numFmtId="166" fontId="8" fillId="0" borderId="38" xfId="2" applyNumberFormat="1" applyFont="1" applyBorder="1" applyAlignment="1" applyProtection="1">
      <alignment horizontal="center" vertical="center"/>
      <protection hidden="1"/>
    </xf>
    <xf numFmtId="44" fontId="0" fillId="0" borderId="0" xfId="0" applyNumberFormat="1" applyProtection="1">
      <protection hidden="1"/>
    </xf>
    <xf numFmtId="44" fontId="0" fillId="0" borderId="0" xfId="1" applyNumberFormat="1" applyFont="1" applyProtection="1">
      <protection hidden="1"/>
    </xf>
    <xf numFmtId="0" fontId="0" fillId="0" borderId="39" xfId="0" applyBorder="1" applyProtection="1">
      <protection locked="0"/>
    </xf>
    <xf numFmtId="0" fontId="0" fillId="0" borderId="42" xfId="0" applyNumberFormat="1" applyBorder="1" applyProtection="1">
      <protection locked="0"/>
    </xf>
    <xf numFmtId="0" fontId="0" fillId="5" borderId="44" xfId="0" applyNumberFormat="1" applyFill="1" applyBorder="1" applyProtection="1">
      <protection locked="0"/>
    </xf>
    <xf numFmtId="0" fontId="0" fillId="0" borderId="58" xfId="0" applyNumberFormat="1" applyBorder="1" applyProtection="1">
      <protection locked="0"/>
    </xf>
    <xf numFmtId="0" fontId="0" fillId="0" borderId="44" xfId="0" applyNumberFormat="1" applyBorder="1" applyProtection="1">
      <protection locked="0"/>
    </xf>
    <xf numFmtId="0" fontId="0" fillId="0" borderId="0" xfId="0" applyNumberFormat="1" applyProtection="1"/>
    <xf numFmtId="0" fontId="0" fillId="26" borderId="92" xfId="0" applyFill="1" applyBorder="1" applyProtection="1">
      <protection locked="0"/>
    </xf>
    <xf numFmtId="0" fontId="0" fillId="26" borderId="92" xfId="0" applyFill="1" applyBorder="1" applyAlignment="1" applyProtection="1">
      <alignment wrapText="1"/>
      <protection locked="0"/>
    </xf>
    <xf numFmtId="10" fontId="8" fillId="0" borderId="16" xfId="2" applyNumberFormat="1" applyFont="1" applyBorder="1" applyAlignment="1" applyProtection="1">
      <alignment horizontal="center" vertical="center"/>
      <protection hidden="1"/>
    </xf>
    <xf numFmtId="10" fontId="8" fillId="0" borderId="15" xfId="2" applyNumberFormat="1" applyFont="1" applyBorder="1" applyAlignment="1" applyProtection="1">
      <alignment horizontal="center" vertical="center"/>
      <protection hidden="1"/>
    </xf>
    <xf numFmtId="10" fontId="2" fillId="0" borderId="0" xfId="2" applyNumberFormat="1" applyFont="1" applyBorder="1" applyAlignment="1" applyProtection="1">
      <alignment horizontal="center" vertical="center"/>
      <protection hidden="1"/>
    </xf>
    <xf numFmtId="0" fontId="2" fillId="0" borderId="5" xfId="0"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2" fillId="0" borderId="7" xfId="0" applyFont="1" applyBorder="1" applyAlignment="1" applyProtection="1">
      <alignment horizontal="center" vertical="center"/>
      <protection hidden="1"/>
    </xf>
    <xf numFmtId="10" fontId="8" fillId="0" borderId="25" xfId="2" applyNumberFormat="1" applyFont="1" applyBorder="1" applyAlignment="1" applyProtection="1">
      <alignment horizontal="center" vertical="center"/>
      <protection hidden="1"/>
    </xf>
    <xf numFmtId="10" fontId="8" fillId="0" borderId="26" xfId="2" applyNumberFormat="1" applyFont="1" applyBorder="1" applyAlignment="1" applyProtection="1">
      <alignment horizontal="center" vertical="center"/>
      <protection hidden="1"/>
    </xf>
    <xf numFmtId="10" fontId="8" fillId="0" borderId="29" xfId="2" applyNumberFormat="1" applyFont="1" applyBorder="1" applyAlignment="1" applyProtection="1">
      <alignment horizontal="center" vertical="center"/>
      <protection hidden="1"/>
    </xf>
    <xf numFmtId="10" fontId="8" fillId="0" borderId="35" xfId="2" applyNumberFormat="1" applyFont="1" applyBorder="1" applyAlignment="1" applyProtection="1">
      <alignment horizontal="center" vertical="center"/>
      <protection hidden="1"/>
    </xf>
    <xf numFmtId="0" fontId="3" fillId="0" borderId="0" xfId="0" applyFont="1" applyBorder="1" applyAlignment="1" applyProtection="1">
      <alignment horizontal="center"/>
      <protection hidden="1"/>
    </xf>
    <xf numFmtId="0" fontId="3" fillId="0" borderId="1" xfId="0" applyFont="1" applyBorder="1" applyAlignment="1" applyProtection="1">
      <alignment horizontal="center"/>
      <protection hidden="1"/>
    </xf>
    <xf numFmtId="0" fontId="3" fillId="0" borderId="16" xfId="0" applyFont="1" applyBorder="1" applyAlignment="1" applyProtection="1">
      <alignment horizontal="center"/>
      <protection hidden="1"/>
    </xf>
    <xf numFmtId="0" fontId="3" fillId="0" borderId="27" xfId="0" applyFont="1" applyBorder="1" applyAlignment="1" applyProtection="1">
      <alignment horizontal="center"/>
      <protection hidden="1"/>
    </xf>
    <xf numFmtId="0" fontId="0" fillId="6" borderId="6" xfId="0" applyFill="1" applyBorder="1" applyAlignment="1" applyProtection="1">
      <alignment horizontal="center"/>
      <protection hidden="1"/>
    </xf>
    <xf numFmtId="0" fontId="0" fillId="6" borderId="7" xfId="0" applyFill="1" applyBorder="1" applyAlignment="1" applyProtection="1">
      <alignment horizontal="center"/>
      <protection hidden="1"/>
    </xf>
    <xf numFmtId="0" fontId="0" fillId="12" borderId="5" xfId="0" applyFill="1" applyBorder="1" applyAlignment="1" applyProtection="1">
      <alignment horizontal="center"/>
      <protection hidden="1"/>
    </xf>
    <xf numFmtId="0" fontId="0" fillId="12" borderId="6" xfId="0" applyFill="1" applyBorder="1" applyAlignment="1" applyProtection="1">
      <alignment horizontal="center"/>
      <protection hidden="1"/>
    </xf>
    <xf numFmtId="0" fontId="2" fillId="0" borderId="24" xfId="0" applyFont="1" applyBorder="1" applyAlignment="1" applyProtection="1">
      <alignment horizontal="center" vertical="center" wrapText="1"/>
      <protection hidden="1"/>
    </xf>
    <xf numFmtId="0" fontId="2" fillId="0" borderId="34" xfId="0" applyFont="1" applyBorder="1" applyAlignment="1" applyProtection="1">
      <alignment horizontal="center" vertical="center" wrapText="1"/>
      <protection hidden="1"/>
    </xf>
    <xf numFmtId="10" fontId="8" fillId="0" borderId="27" xfId="2" applyNumberFormat="1" applyFont="1" applyBorder="1" applyAlignment="1" applyProtection="1">
      <alignment horizontal="center" vertical="center"/>
      <protection hidden="1"/>
    </xf>
    <xf numFmtId="10" fontId="8" fillId="0" borderId="28" xfId="2" applyNumberFormat="1" applyFont="1" applyBorder="1" applyAlignment="1" applyProtection="1">
      <alignment horizontal="center" vertical="center"/>
      <protection hidden="1"/>
    </xf>
    <xf numFmtId="0" fontId="7" fillId="24" borderId="5" xfId="0" applyFont="1" applyFill="1" applyBorder="1" applyAlignment="1" applyProtection="1">
      <alignment horizontal="center" wrapText="1"/>
    </xf>
    <xf numFmtId="0" fontId="7" fillId="24" borderId="6" xfId="0" applyFont="1" applyFill="1" applyBorder="1" applyAlignment="1" applyProtection="1">
      <alignment horizontal="center" wrapText="1"/>
    </xf>
    <xf numFmtId="0" fontId="7" fillId="24" borderId="7" xfId="0" applyFont="1" applyFill="1" applyBorder="1" applyAlignment="1" applyProtection="1">
      <alignment horizontal="center" wrapText="1"/>
    </xf>
    <xf numFmtId="0" fontId="7" fillId="26" borderId="36" xfId="0" applyFont="1" applyFill="1" applyBorder="1" applyAlignment="1">
      <alignment horizontal="center"/>
    </xf>
    <xf numFmtId="0" fontId="7" fillId="26" borderId="37" xfId="0" applyFont="1" applyFill="1" applyBorder="1" applyAlignment="1">
      <alignment horizontal="center"/>
    </xf>
    <xf numFmtId="0" fontId="7" fillId="26" borderId="38" xfId="0" applyFont="1" applyFill="1" applyBorder="1" applyAlignment="1">
      <alignment horizontal="center"/>
    </xf>
    <xf numFmtId="0" fontId="0" fillId="26" borderId="93" xfId="0" applyFill="1" applyBorder="1" applyAlignment="1" applyProtection="1">
      <alignment horizontal="center" wrapText="1"/>
      <protection locked="0"/>
    </xf>
    <xf numFmtId="0" fontId="0" fillId="26" borderId="94" xfId="0" applyFill="1" applyBorder="1" applyAlignment="1" applyProtection="1">
      <alignment horizontal="center" wrapText="1"/>
      <protection locked="0"/>
    </xf>
    <xf numFmtId="0" fontId="9" fillId="25" borderId="89" xfId="0" applyFont="1" applyFill="1" applyBorder="1" applyAlignment="1">
      <alignment horizontal="center"/>
    </xf>
    <xf numFmtId="0" fontId="9" fillId="25" borderId="90" xfId="0" applyFont="1" applyFill="1" applyBorder="1" applyAlignment="1">
      <alignment horizontal="center"/>
    </xf>
    <xf numFmtId="0" fontId="9" fillId="25" borderId="91" xfId="0" applyFont="1" applyFill="1" applyBorder="1" applyAlignment="1">
      <alignment horizontal="center"/>
    </xf>
    <xf numFmtId="0" fontId="7" fillId="18" borderId="5" xfId="0" applyFont="1" applyFill="1" applyBorder="1" applyAlignment="1">
      <alignment horizontal="center"/>
    </xf>
    <xf numFmtId="0" fontId="7" fillId="18" borderId="6" xfId="0" applyFont="1" applyFill="1" applyBorder="1" applyAlignment="1">
      <alignment horizontal="center"/>
    </xf>
    <xf numFmtId="0" fontId="7" fillId="18" borderId="7" xfId="0" applyFont="1" applyFill="1" applyBorder="1" applyAlignment="1">
      <alignment horizontal="center"/>
    </xf>
    <xf numFmtId="1" fontId="0" fillId="0" borderId="0" xfId="0" applyNumberFormat="1" applyAlignment="1">
      <alignment horizontal="center" vertical="center"/>
    </xf>
    <xf numFmtId="0" fontId="0" fillId="17" borderId="17" xfId="0" applyFill="1" applyBorder="1" applyAlignment="1">
      <alignment horizontal="center"/>
    </xf>
    <xf numFmtId="0" fontId="0" fillId="4" borderId="17" xfId="0" applyFill="1" applyBorder="1" applyAlignment="1" applyProtection="1">
      <alignment horizontal="center" vertical="center" wrapText="1"/>
    </xf>
    <xf numFmtId="0" fontId="0" fillId="4" borderId="32" xfId="0" applyFill="1" applyBorder="1" applyAlignment="1" applyProtection="1">
      <alignment horizontal="center" vertical="center" wrapText="1"/>
    </xf>
    <xf numFmtId="0" fontId="0" fillId="14" borderId="16" xfId="0" applyFill="1" applyBorder="1" applyAlignment="1" applyProtection="1">
      <alignment horizontal="center" vertical="center"/>
    </xf>
    <xf numFmtId="0" fontId="0" fillId="14" borderId="15" xfId="0" applyFill="1" applyBorder="1" applyAlignment="1" applyProtection="1">
      <alignment horizontal="center" vertical="center"/>
    </xf>
    <xf numFmtId="0" fontId="0" fillId="14" borderId="18" xfId="0" applyFill="1" applyBorder="1" applyAlignment="1" applyProtection="1">
      <alignment horizontal="center" vertical="center" wrapText="1"/>
    </xf>
    <xf numFmtId="0" fontId="0" fillId="14" borderId="19" xfId="0" applyFill="1" applyBorder="1" applyAlignment="1" applyProtection="1">
      <alignment horizontal="center" vertical="center" wrapText="1"/>
    </xf>
    <xf numFmtId="0" fontId="0" fillId="9" borderId="75" xfId="0" applyFill="1" applyBorder="1" applyAlignment="1" applyProtection="1">
      <alignment horizontal="center"/>
    </xf>
    <xf numFmtId="0" fontId="0" fillId="9" borderId="20" xfId="0" applyFill="1" applyBorder="1" applyAlignment="1" applyProtection="1">
      <alignment horizontal="center"/>
    </xf>
    <xf numFmtId="0" fontId="0" fillId="13" borderId="1" xfId="0" applyFill="1" applyBorder="1" applyAlignment="1" applyProtection="1">
      <alignment horizontal="center"/>
    </xf>
    <xf numFmtId="0" fontId="0" fillId="13" borderId="30" xfId="0" applyFill="1" applyBorder="1" applyAlignment="1" applyProtection="1">
      <alignment horizontal="center"/>
    </xf>
    <xf numFmtId="0" fontId="0" fillId="13" borderId="16" xfId="0" applyFill="1" applyBorder="1" applyAlignment="1" applyProtection="1">
      <alignment horizontal="center"/>
    </xf>
    <xf numFmtId="0" fontId="0" fillId="10" borderId="16" xfId="0" applyFill="1" applyBorder="1" applyAlignment="1" applyProtection="1">
      <alignment horizontal="center"/>
    </xf>
    <xf numFmtId="0" fontId="0" fillId="12" borderId="16" xfId="0" applyFill="1" applyBorder="1" applyAlignment="1" applyProtection="1">
      <alignment horizontal="center"/>
    </xf>
    <xf numFmtId="0" fontId="0" fillId="11" borderId="17" xfId="0" applyFill="1" applyBorder="1" applyAlignment="1" applyProtection="1">
      <alignment horizontal="center" vertical="center" wrapText="1"/>
    </xf>
    <xf numFmtId="0" fontId="0" fillId="11" borderId="32" xfId="0" applyFill="1" applyBorder="1" applyAlignment="1" applyProtection="1">
      <alignment horizontal="center" vertical="center" wrapText="1"/>
    </xf>
    <xf numFmtId="0" fontId="0" fillId="21" borderId="1" xfId="0" applyFill="1" applyBorder="1" applyAlignment="1">
      <alignment horizontal="center" vertical="center"/>
    </xf>
    <xf numFmtId="0" fontId="0" fillId="21" borderId="16" xfId="0" applyFill="1" applyBorder="1" applyAlignment="1">
      <alignment horizontal="center" vertical="center"/>
    </xf>
    <xf numFmtId="0" fontId="0" fillId="21" borderId="27" xfId="0" applyFill="1" applyBorder="1" applyAlignment="1">
      <alignment horizontal="center" vertical="center"/>
    </xf>
    <xf numFmtId="0" fontId="0" fillId="21" borderId="14" xfId="0" applyFill="1" applyBorder="1" applyAlignment="1">
      <alignment horizontal="center" vertical="center"/>
    </xf>
    <xf numFmtId="0" fontId="0" fillId="21" borderId="15" xfId="0" applyFill="1" applyBorder="1" applyAlignment="1">
      <alignment horizontal="center" vertical="center"/>
    </xf>
    <xf numFmtId="0" fontId="0" fillId="21" borderId="28" xfId="0" applyFill="1" applyBorder="1" applyAlignment="1">
      <alignment horizontal="center" vertic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7" xfId="0" applyFill="1" applyBorder="1" applyAlignment="1">
      <alignment horizontal="center"/>
    </xf>
    <xf numFmtId="44" fontId="0" fillId="0" borderId="13" xfId="1" applyNumberFormat="1" applyFont="1" applyBorder="1" applyAlignment="1" applyProtection="1">
      <alignment horizontal="center" vertical="center"/>
      <protection hidden="1"/>
    </xf>
    <xf numFmtId="44" fontId="0" fillId="0" borderId="8" xfId="1" applyNumberFormat="1" applyFont="1" applyBorder="1" applyAlignment="1" applyProtection="1">
      <alignment horizontal="center" vertical="center"/>
      <protection hidden="1"/>
    </xf>
    <xf numFmtId="0" fontId="0" fillId="13" borderId="36" xfId="0" applyFill="1" applyBorder="1" applyAlignment="1" applyProtection="1">
      <alignment horizontal="center"/>
      <protection hidden="1"/>
    </xf>
    <xf numFmtId="0" fontId="0" fillId="13" borderId="37" xfId="0" applyFill="1" applyBorder="1" applyAlignment="1" applyProtection="1">
      <alignment horizontal="center"/>
      <protection hidden="1"/>
    </xf>
    <xf numFmtId="0" fontId="0" fillId="13" borderId="38" xfId="0" applyFill="1" applyBorder="1" applyAlignment="1" applyProtection="1">
      <alignment horizontal="center"/>
      <protection hidden="1"/>
    </xf>
    <xf numFmtId="0" fontId="0" fillId="13" borderId="1" xfId="0" applyFill="1" applyBorder="1" applyAlignment="1">
      <alignment horizontal="center" vertical="center"/>
    </xf>
    <xf numFmtId="0" fontId="0" fillId="13" borderId="16" xfId="0" applyFill="1" applyBorder="1" applyAlignment="1">
      <alignment horizontal="center" vertical="center"/>
    </xf>
    <xf numFmtId="0" fontId="0" fillId="13" borderId="27" xfId="0" applyFill="1" applyBorder="1" applyAlignment="1">
      <alignment horizontal="center" vertical="center"/>
    </xf>
    <xf numFmtId="0" fontId="0" fillId="13" borderId="14" xfId="0" applyFill="1" applyBorder="1" applyAlignment="1">
      <alignment horizontal="center" vertical="center"/>
    </xf>
    <xf numFmtId="0" fontId="0" fillId="13" borderId="15" xfId="0" applyFill="1" applyBorder="1" applyAlignment="1">
      <alignment horizontal="center" vertical="center"/>
    </xf>
    <xf numFmtId="0" fontId="0" fillId="13" borderId="28" xfId="0" applyFill="1" applyBorder="1" applyAlignment="1">
      <alignment horizontal="center" vertical="center"/>
    </xf>
    <xf numFmtId="44" fontId="0" fillId="0" borderId="8" xfId="1" applyFont="1" applyBorder="1" applyAlignment="1" applyProtection="1">
      <alignment horizontal="center" vertical="center"/>
      <protection hidden="1"/>
    </xf>
    <xf numFmtId="0" fontId="0" fillId="13" borderId="8" xfId="0" applyFill="1" applyBorder="1" applyAlignment="1" applyProtection="1">
      <alignment horizontal="center"/>
    </xf>
    <xf numFmtId="0" fontId="0" fillId="29" borderId="5" xfId="0" applyFill="1" applyBorder="1" applyAlignment="1">
      <alignment horizontal="center"/>
    </xf>
    <xf numFmtId="0" fontId="0" fillId="29" borderId="6" xfId="0" applyFill="1" applyBorder="1" applyAlignment="1">
      <alignment horizontal="center"/>
    </xf>
    <xf numFmtId="0" fontId="0" fillId="29" borderId="7" xfId="0" applyFill="1" applyBorder="1" applyAlignment="1">
      <alignment horizontal="center"/>
    </xf>
    <xf numFmtId="44" fontId="0" fillId="0" borderId="70" xfId="1" applyFont="1" applyBorder="1" applyAlignment="1" applyProtection="1">
      <alignment horizontal="center" vertical="center"/>
      <protection hidden="1"/>
    </xf>
    <xf numFmtId="44" fontId="0" fillId="0" borderId="13" xfId="1" applyFont="1" applyBorder="1" applyAlignment="1" applyProtection="1">
      <alignment horizontal="center" vertical="center"/>
      <protection hidden="1"/>
    </xf>
    <xf numFmtId="0" fontId="0" fillId="29" borderId="24" xfId="0" applyFill="1" applyBorder="1" applyAlignment="1">
      <alignment horizontal="center" vertical="center"/>
    </xf>
    <xf numFmtId="0" fontId="0" fillId="29" borderId="25" xfId="0" applyFill="1" applyBorder="1" applyAlignment="1">
      <alignment horizontal="center" vertical="center"/>
    </xf>
    <xf numFmtId="0" fontId="0" fillId="29" borderId="26" xfId="0" applyFill="1" applyBorder="1" applyAlignment="1">
      <alignment horizontal="center" vertical="center"/>
    </xf>
    <xf numFmtId="0" fontId="0" fillId="29" borderId="34" xfId="0" applyFill="1" applyBorder="1" applyAlignment="1">
      <alignment horizontal="center" vertical="center"/>
    </xf>
    <xf numFmtId="0" fontId="0" fillId="29" borderId="29" xfId="0" applyFill="1" applyBorder="1" applyAlignment="1">
      <alignment horizontal="center" vertical="center"/>
    </xf>
    <xf numFmtId="0" fontId="0" fillId="29" borderId="35" xfId="0" applyFill="1" applyBorder="1" applyAlignment="1">
      <alignment horizontal="center" vertical="center"/>
    </xf>
    <xf numFmtId="0" fontId="0" fillId="29" borderId="5" xfId="0" applyFill="1" applyBorder="1" applyAlignment="1" applyProtection="1">
      <alignment horizontal="center"/>
      <protection hidden="1"/>
    </xf>
    <xf numFmtId="0" fontId="0" fillId="29" borderId="6" xfId="0" applyFill="1" applyBorder="1" applyAlignment="1" applyProtection="1">
      <alignment horizontal="center"/>
      <protection hidden="1"/>
    </xf>
    <xf numFmtId="0" fontId="0" fillId="29" borderId="7" xfId="0" applyFill="1" applyBorder="1" applyAlignment="1" applyProtection="1">
      <alignment horizontal="center"/>
      <protection hidden="1"/>
    </xf>
    <xf numFmtId="44" fontId="0" fillId="0" borderId="71" xfId="1" applyNumberFormat="1" applyFont="1" applyBorder="1" applyAlignment="1" applyProtection="1">
      <alignment horizontal="center" vertical="center"/>
      <protection hidden="1"/>
    </xf>
    <xf numFmtId="44" fontId="0" fillId="0" borderId="25" xfId="1" applyNumberFormat="1" applyFont="1" applyBorder="1" applyAlignment="1" applyProtection="1">
      <alignment horizontal="center" vertical="center"/>
      <protection hidden="1"/>
    </xf>
    <xf numFmtId="44" fontId="0" fillId="0" borderId="72" xfId="1" applyNumberFormat="1" applyFont="1" applyBorder="1" applyAlignment="1" applyProtection="1">
      <alignment horizontal="center" vertical="center"/>
      <protection hidden="1"/>
    </xf>
    <xf numFmtId="44" fontId="0" fillId="0" borderId="12" xfId="1" applyNumberFormat="1" applyFont="1" applyBorder="1" applyAlignment="1" applyProtection="1">
      <alignment horizontal="center" vertical="center"/>
      <protection hidden="1"/>
    </xf>
    <xf numFmtId="44" fontId="0" fillId="0" borderId="10" xfId="1" applyNumberFormat="1" applyFont="1" applyBorder="1" applyAlignment="1" applyProtection="1">
      <alignment horizontal="center" vertical="center"/>
      <protection hidden="1"/>
    </xf>
    <xf numFmtId="44" fontId="0" fillId="0" borderId="22" xfId="1" applyNumberFormat="1" applyFont="1" applyBorder="1" applyAlignment="1" applyProtection="1">
      <alignment horizontal="center" vertical="center"/>
      <protection hidden="1"/>
    </xf>
    <xf numFmtId="0" fontId="5" fillId="27" borderId="36" xfId="0" applyFont="1" applyFill="1" applyBorder="1" applyAlignment="1">
      <alignment horizontal="center"/>
    </xf>
    <xf numFmtId="0" fontId="5" fillId="27" borderId="37" xfId="0" applyFont="1" applyFill="1" applyBorder="1" applyAlignment="1">
      <alignment horizontal="center"/>
    </xf>
    <xf numFmtId="0" fontId="5" fillId="27" borderId="64" xfId="0" applyFont="1" applyFill="1" applyBorder="1" applyAlignment="1">
      <alignment horizontal="center"/>
    </xf>
    <xf numFmtId="0" fontId="5" fillId="27" borderId="38" xfId="0" applyFont="1" applyFill="1" applyBorder="1" applyAlignment="1">
      <alignment horizontal="center"/>
    </xf>
    <xf numFmtId="0" fontId="0" fillId="15" borderId="36" xfId="0" applyFill="1" applyBorder="1" applyAlignment="1">
      <alignment horizontal="center"/>
    </xf>
    <xf numFmtId="0" fontId="0" fillId="15" borderId="37" xfId="0" applyFill="1" applyBorder="1" applyAlignment="1">
      <alignment horizontal="center"/>
    </xf>
    <xf numFmtId="0" fontId="0" fillId="15" borderId="38" xfId="0" applyFill="1" applyBorder="1" applyAlignment="1">
      <alignment horizontal="center"/>
    </xf>
    <xf numFmtId="0" fontId="0" fillId="33" borderId="5" xfId="0" applyFill="1" applyBorder="1" applyAlignment="1">
      <alignment horizontal="center"/>
    </xf>
    <xf numFmtId="0" fontId="0" fillId="33" borderId="6" xfId="0" applyFill="1" applyBorder="1" applyAlignment="1">
      <alignment horizontal="center"/>
    </xf>
    <xf numFmtId="0" fontId="0" fillId="33" borderId="7" xfId="0" applyFill="1" applyBorder="1" applyAlignment="1">
      <alignment horizontal="center"/>
    </xf>
    <xf numFmtId="0" fontId="0" fillId="31" borderId="36" xfId="0" applyFill="1" applyBorder="1" applyAlignment="1">
      <alignment horizontal="center"/>
    </xf>
    <xf numFmtId="0" fontId="0" fillId="31" borderId="37" xfId="0" applyFill="1" applyBorder="1" applyAlignment="1">
      <alignment horizontal="center"/>
    </xf>
    <xf numFmtId="0" fontId="0" fillId="31" borderId="64" xfId="0" applyFill="1" applyBorder="1" applyAlignment="1">
      <alignment horizontal="center"/>
    </xf>
    <xf numFmtId="0" fontId="0" fillId="31" borderId="38" xfId="0" applyFill="1" applyBorder="1" applyAlignment="1">
      <alignment horizontal="center"/>
    </xf>
    <xf numFmtId="0" fontId="0" fillId="17" borderId="5" xfId="0" applyFill="1" applyBorder="1" applyAlignment="1" applyProtection="1">
      <alignment horizontal="center"/>
    </xf>
    <xf numFmtId="0" fontId="0" fillId="17" borderId="6" xfId="0" applyFill="1" applyBorder="1" applyAlignment="1" applyProtection="1">
      <alignment horizontal="center"/>
    </xf>
    <xf numFmtId="0" fontId="0" fillId="17" borderId="7" xfId="0" applyFill="1" applyBorder="1" applyAlignment="1" applyProtection="1">
      <alignment horizontal="center"/>
    </xf>
    <xf numFmtId="165" fontId="0" fillId="0" borderId="8" xfId="0" applyNumberFormat="1" applyBorder="1" applyAlignment="1" applyProtection="1">
      <alignment horizontal="center" vertical="center"/>
      <protection hidden="1"/>
    </xf>
    <xf numFmtId="165" fontId="6" fillId="0" borderId="21" xfId="0" applyNumberFormat="1" applyFont="1" applyBorder="1" applyAlignment="1" applyProtection="1">
      <alignment horizontal="center" vertical="center"/>
      <protection hidden="1"/>
    </xf>
    <xf numFmtId="0" fontId="6" fillId="0" borderId="0"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6" fillId="0" borderId="34" xfId="0" applyFont="1" applyBorder="1" applyAlignment="1" applyProtection="1">
      <alignment horizontal="center" vertical="center"/>
      <protection hidden="1"/>
    </xf>
    <xf numFmtId="0" fontId="6" fillId="0" borderId="29" xfId="0" applyFont="1" applyBorder="1" applyAlignment="1" applyProtection="1">
      <alignment horizontal="center" vertical="center"/>
      <protection hidden="1"/>
    </xf>
    <xf numFmtId="0" fontId="6" fillId="0" borderId="35" xfId="0" applyFont="1" applyBorder="1" applyAlignment="1" applyProtection="1">
      <alignment horizontal="center" vertical="center"/>
      <protection hidden="1"/>
    </xf>
    <xf numFmtId="0" fontId="4" fillId="17" borderId="24" xfId="0" applyFont="1" applyFill="1" applyBorder="1" applyAlignment="1" applyProtection="1">
      <alignment horizontal="center" vertical="center"/>
      <protection hidden="1"/>
    </xf>
    <xf numFmtId="0" fontId="4" fillId="17" borderId="25" xfId="0" applyFont="1" applyFill="1" applyBorder="1" applyAlignment="1" applyProtection="1">
      <alignment horizontal="center" vertical="center"/>
      <protection hidden="1"/>
    </xf>
    <xf numFmtId="0" fontId="4" fillId="17" borderId="26" xfId="0" applyFont="1" applyFill="1" applyBorder="1" applyAlignment="1" applyProtection="1">
      <alignment horizontal="center" vertical="center"/>
      <protection hidden="1"/>
    </xf>
    <xf numFmtId="1" fontId="0" fillId="0" borderId="8" xfId="0" applyNumberFormat="1" applyBorder="1" applyAlignment="1" applyProtection="1">
      <alignment horizontal="center" vertical="center"/>
      <protection hidden="1"/>
    </xf>
  </cellXfs>
  <cellStyles count="4">
    <cellStyle name="Moeda" xfId="1" builtinId="4"/>
    <cellStyle name="Normal" xfId="0" builtinId="0"/>
    <cellStyle name="Porcentagem" xfId="2" builtinId="5"/>
    <cellStyle name="Separador de milhares" xfId="3" builtinId="3"/>
  </cellStyles>
  <dxfs count="81">
    <dxf>
      <fill>
        <patternFill>
          <bgColor rgb="FFFF0000"/>
        </patternFill>
      </fill>
    </dxf>
    <dxf>
      <fill>
        <patternFill>
          <bgColor rgb="FFFF0000"/>
        </patternFill>
      </fill>
    </dxf>
    <dxf>
      <fill>
        <patternFill>
          <bgColor theme="5" tint="0.39994506668294322"/>
        </patternFill>
      </fill>
    </dxf>
    <dxf>
      <fill>
        <patternFill>
          <bgColor rgb="FFFFCCCC"/>
        </patternFill>
      </fill>
    </dxf>
    <dxf>
      <fill>
        <patternFill>
          <bgColor rgb="FFFFCCCC"/>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C0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theme="6" tint="0.39994506668294322"/>
        </patternFill>
      </fill>
    </dxf>
    <dxf>
      <fill>
        <patternFill>
          <bgColor theme="0" tint="-0.14996795556505021"/>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theme="6" tint="0.39994506668294322"/>
        </patternFill>
      </fill>
    </dxf>
    <dxf>
      <fill>
        <patternFill>
          <bgColor rgb="FF00B050"/>
        </patternFill>
      </fill>
    </dxf>
    <dxf>
      <fill>
        <patternFill>
          <bgColor rgb="FFFFFF00"/>
        </patternFill>
      </fill>
    </dxf>
    <dxf>
      <fill>
        <patternFill>
          <bgColor rgb="FFFF0000"/>
        </patternFill>
      </fill>
    </dxf>
    <dxf>
      <fill>
        <patternFill>
          <bgColor theme="0" tint="-0.14996795556505021"/>
        </patternFill>
      </fill>
    </dxf>
    <dxf>
      <fill>
        <patternFill>
          <bgColor theme="6" tint="0.39994506668294322"/>
        </patternFill>
      </fill>
    </dxf>
    <dxf>
      <fill>
        <patternFill>
          <bgColor rgb="FF00B050"/>
        </patternFill>
      </fill>
    </dxf>
    <dxf>
      <fill>
        <patternFill>
          <bgColor rgb="FFFFFF00"/>
        </patternFill>
      </fill>
    </dxf>
    <dxf>
      <fill>
        <patternFill>
          <bgColor rgb="FFFF0000"/>
        </patternFill>
      </fill>
    </dxf>
    <dxf>
      <fill>
        <patternFill>
          <bgColor theme="0" tint="-0.14996795556505021"/>
        </patternFill>
      </fill>
    </dxf>
    <dxf>
      <fill>
        <patternFill>
          <bgColor theme="0" tint="-0.14996795556505021"/>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theme="6" tint="0.39994506668294322"/>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2735E"/>
        </patternFill>
      </fill>
    </dxf>
    <dxf>
      <fill>
        <patternFill>
          <bgColor rgb="FF92D050"/>
        </patternFill>
      </fill>
    </dxf>
    <dxf>
      <fill>
        <patternFill>
          <bgColor rgb="FF92D050"/>
        </patternFill>
      </fill>
    </dxf>
    <dxf>
      <fill>
        <patternFill>
          <bgColor rgb="FFFF6565"/>
        </patternFill>
      </fill>
    </dxf>
    <dxf>
      <fill>
        <patternFill>
          <bgColor rgb="FFF2735E"/>
        </patternFill>
      </fill>
    </dxf>
    <dxf>
      <fill>
        <patternFill>
          <bgColor rgb="FF92D050"/>
        </patternFill>
      </fill>
    </dxf>
    <dxf>
      <fill>
        <patternFill>
          <bgColor rgb="FFF2735E"/>
        </patternFill>
      </fill>
    </dxf>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2735E"/>
        </patternFill>
      </fill>
    </dxf>
    <dxf>
      <fill>
        <patternFill>
          <bgColor rgb="FF92D050"/>
        </patternFill>
      </fill>
    </dxf>
    <dxf>
      <fill>
        <patternFill>
          <bgColor rgb="FFF2735E"/>
        </patternFill>
      </fill>
    </dxf>
    <dxf>
      <fill>
        <patternFill>
          <bgColor rgb="FF92D050"/>
        </patternFill>
      </fill>
    </dxf>
    <dxf>
      <fill>
        <patternFill>
          <bgColor rgb="FFF2735E"/>
        </patternFill>
      </fill>
    </dxf>
    <dxf>
      <fill>
        <patternFill>
          <bgColor rgb="FF92D050"/>
        </patternFill>
      </fill>
    </dxf>
    <dxf>
      <fill>
        <patternFill>
          <bgColor rgb="FFF2735E"/>
        </patternFill>
      </fill>
    </dxf>
    <dxf>
      <fill>
        <patternFill>
          <bgColor rgb="FF92D050"/>
        </patternFill>
      </fill>
    </dxf>
  </dxfs>
  <tableStyles count="0" defaultTableStyle="TableStyleMedium2" defaultPivotStyle="PivotStyleLight16"/>
  <colors>
    <mruColors>
      <color rgb="FFFF6565"/>
      <color rgb="FFCCFF99"/>
      <color rgb="FFFF7578"/>
      <color rgb="FFFF5050"/>
      <color rgb="FFFF7C80"/>
      <color rgb="FFCCECFF"/>
      <color rgb="FFFFFF99"/>
      <color rgb="FFF2F7BF"/>
      <color rgb="FFEF746B"/>
      <color rgb="FFED67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a:pPr>
            <a:r>
              <a:rPr lang="pt-BR"/>
              <a:t>Faturamento</a:t>
            </a:r>
            <a:r>
              <a:rPr lang="pt-BR" baseline="0"/>
              <a:t> x Custos</a:t>
            </a:r>
            <a:endParaRPr lang="pt-BR"/>
          </a:p>
        </c:rich>
      </c:tx>
      <c:layout/>
    </c:title>
    <c:plotArea>
      <c:layout/>
      <c:lineChart>
        <c:grouping val="standard"/>
        <c:ser>
          <c:idx val="1"/>
          <c:order val="0"/>
          <c:tx>
            <c:strRef>
              <c:f>Custos!$A$35</c:f>
              <c:strCache>
                <c:ptCount val="1"/>
                <c:pt idx="0">
                  <c:v>Totral de Custos Mensais</c:v>
                </c:pt>
              </c:strCache>
            </c:strRef>
          </c:tx>
          <c:spPr>
            <a:ln>
              <a:solidFill>
                <a:srgbClr val="FF0000"/>
              </a:solidFill>
            </a:ln>
          </c:spPr>
          <c:val>
            <c:numRef>
              <c:f>Custos!$B$35:$M$35</c:f>
              <c:numCache>
                <c:formatCode>_-"R$"\ * #,##0.00_-;\-"R$"\ * #,##0.00_-;_-"R$"\ *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
          <c:order val="1"/>
          <c:tx>
            <c:strRef>
              <c:f>Custos!$A$41</c:f>
              <c:strCache>
                <c:ptCount val="1"/>
                <c:pt idx="0">
                  <c:v>Faturamento bruto</c:v>
                </c:pt>
              </c:strCache>
            </c:strRef>
          </c:tx>
          <c:spPr>
            <a:ln>
              <a:solidFill>
                <a:schemeClr val="accent1"/>
              </a:solidFill>
            </a:ln>
          </c:spPr>
          <c:marker>
            <c:symbol val="square"/>
            <c:size val="7"/>
            <c:spPr>
              <a:solidFill>
                <a:schemeClr val="accent1"/>
              </a:solidFill>
              <a:ln>
                <a:solidFill>
                  <a:schemeClr val="accent1"/>
                </a:solidFill>
              </a:ln>
            </c:spPr>
          </c:marker>
          <c:val>
            <c:numRef>
              <c:f>Custos!$B$41:$M$41</c:f>
              <c:numCache>
                <c:formatCode>_-"R$"\ * #,##0.00_-;\-"R$"\ * #,##0.00_-;_-"R$"\ *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marker val="1"/>
        <c:axId val="69946368"/>
        <c:axId val="74245248"/>
      </c:lineChart>
      <c:catAx>
        <c:axId val="69946368"/>
        <c:scaling>
          <c:orientation val="minMax"/>
        </c:scaling>
        <c:axPos val="b"/>
        <c:tickLblPos val="nextTo"/>
        <c:crossAx val="74245248"/>
        <c:crosses val="autoZero"/>
        <c:auto val="1"/>
        <c:lblAlgn val="ctr"/>
        <c:lblOffset val="100"/>
      </c:catAx>
      <c:valAx>
        <c:axId val="74245248"/>
        <c:scaling>
          <c:orientation val="minMax"/>
        </c:scaling>
        <c:axPos val="l"/>
        <c:majorGridlines/>
        <c:numFmt formatCode="_-&quot;R$&quot;\ * #,##0.00_-;\-&quot;R$&quot;\ * #,##0.00_-;_-&quot;R$&quot;\ * &quot;-&quot;??_-;_-@_-" sourceLinked="1"/>
        <c:tickLblPos val="nextTo"/>
        <c:crossAx val="69946368"/>
        <c:crosses val="autoZero"/>
        <c:crossBetween val="between"/>
      </c:valAx>
    </c:plotArea>
    <c:legend>
      <c:legendPos val="r"/>
      <c:layout/>
    </c:legend>
    <c:plotVisOnly val="1"/>
    <c:dispBlanksAs val="gap"/>
  </c:chart>
  <c:printSettings>
    <c:headerFooter/>
    <c:pageMargins b="0.78740157499999996" l="0.511811024" r="0.511811024" t="0.78740157499999996" header="0.31496062000000052" footer="0.3149606200000005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pt-BR"/>
  <c:chart>
    <c:title/>
    <c:plotArea>
      <c:layout/>
      <c:lineChart>
        <c:grouping val="standard"/>
        <c:ser>
          <c:idx val="0"/>
          <c:order val="0"/>
          <c:tx>
            <c:strRef>
              <c:f>Custos!$A$46</c:f>
              <c:strCache>
                <c:ptCount val="1"/>
                <c:pt idx="0">
                  <c:v>Total em caixa</c:v>
                </c:pt>
              </c:strCache>
            </c:strRef>
          </c:tx>
          <c:val>
            <c:numRef>
              <c:f>Custos!$B$46:$M$46</c:f>
              <c:numCache>
                <c:formatCode>_-"R$"\ * #,##0.00_-;\-"R$"\ * #,##0.00_-;_-"R$"\ *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marker val="1"/>
        <c:axId val="46163072"/>
        <c:axId val="46164608"/>
      </c:lineChart>
      <c:catAx>
        <c:axId val="46163072"/>
        <c:scaling>
          <c:orientation val="minMax"/>
        </c:scaling>
        <c:axPos val="b"/>
        <c:tickLblPos val="nextTo"/>
        <c:crossAx val="46164608"/>
        <c:crosses val="autoZero"/>
        <c:auto val="1"/>
        <c:lblAlgn val="ctr"/>
        <c:lblOffset val="100"/>
      </c:catAx>
      <c:valAx>
        <c:axId val="46164608"/>
        <c:scaling>
          <c:orientation val="minMax"/>
        </c:scaling>
        <c:axPos val="l"/>
        <c:majorGridlines/>
        <c:numFmt formatCode="_-&quot;R$&quot;\ * #,##0.00_-;\-&quot;R$&quot;\ * #,##0.00_-;_-&quot;R$&quot;\ * &quot;-&quot;??_-;_-@_-" sourceLinked="1"/>
        <c:tickLblPos val="nextTo"/>
        <c:crossAx val="46163072"/>
        <c:crosses val="autoZero"/>
        <c:crossBetween val="between"/>
      </c:valAx>
    </c:plotArea>
    <c:legend>
      <c:legendPos val="r"/>
    </c:legend>
    <c:plotVisOnly val="1"/>
    <c:dispBlanksAs val="gap"/>
  </c:chart>
  <c:printSettings>
    <c:headerFooter/>
    <c:pageMargins b="0.78740157499999996" l="0.511811024" r="0.511811024" t="0.78740157499999996" header="0.31496062000000052" footer="0.3149606200000005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pt-BR"/>
  <c:chart>
    <c:plotArea>
      <c:layout/>
      <c:lineChart>
        <c:grouping val="standard"/>
        <c:ser>
          <c:idx val="0"/>
          <c:order val="0"/>
          <c:tx>
            <c:strRef>
              <c:f>'Dados de venda e estoque'!$B$29</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estoque'!$C$29:$N$29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'Dados de venda e estoque'!$B$30</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estoque'!$C$30:$N$30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
          <c:order val="2"/>
          <c:tx>
            <c:strRef>
              <c:f>'Dados de venda e estoque'!$B$31</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estoque'!$C$31:$N$31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3"/>
          <c:order val="3"/>
          <c:tx>
            <c:strRef>
              <c:f>'Dados de venda e estoque'!$B$32</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estoque'!$C$32:$N$32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4"/>
          <c:order val="4"/>
          <c:tx>
            <c:strRef>
              <c:f>'Dados de venda e estoque'!$B$33</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estoque'!$C$33:$N$33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5"/>
          <c:order val="5"/>
          <c:tx>
            <c:strRef>
              <c:f>'Dados de venda e estoque'!$B$34</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estoque'!$C$34:$N$34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6"/>
          <c:order val="6"/>
          <c:tx>
            <c:strRef>
              <c:f>'Dados de venda e estoque'!$B$35</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estoque'!$C$35:$N$35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7"/>
          <c:order val="7"/>
          <c:tx>
            <c:strRef>
              <c:f>'Dados de venda e estoque'!$B$36</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estoque'!$C$36:$N$36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8"/>
          <c:order val="8"/>
          <c:tx>
            <c:strRef>
              <c:f>'Dados de venda e estoque'!$B$37</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estoque'!$C$37:$N$37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9"/>
          <c:order val="9"/>
          <c:tx>
            <c:strRef>
              <c:f>'Dados de venda e estoque'!$B$38</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estoque'!$C$38:$N$38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0"/>
          <c:order val="10"/>
          <c:tx>
            <c:strRef>
              <c:f>'Dados de venda e estoque'!$B$39</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estoque'!$C$39:$N$39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1"/>
          <c:order val="11"/>
          <c:tx>
            <c:strRef>
              <c:f>'Dados de venda e estoque'!$B$40</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estoque'!$C$40:$N$40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2"/>
          <c:order val="12"/>
          <c:tx>
            <c:strRef>
              <c:f>'Dados de venda e estoque'!$B$41</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estoque'!$C$41:$N$41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3"/>
          <c:order val="13"/>
          <c:tx>
            <c:strRef>
              <c:f>'Dados de venda e estoque'!$B$42</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estoque'!$C$42:$N$42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4"/>
          <c:order val="14"/>
          <c:tx>
            <c:strRef>
              <c:f>'Dados de venda e estoque'!$B$43</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estoque'!$C$43:$N$43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5"/>
          <c:order val="15"/>
          <c:tx>
            <c:strRef>
              <c:f>'Dados de venda e estoque'!$B$44</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estoque'!$C$44:$N$44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6"/>
          <c:order val="16"/>
          <c:tx>
            <c:strRef>
              <c:f>'Dados de venda e estoque'!$B$45</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estoque'!$C$45:$N$45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7"/>
          <c:order val="17"/>
          <c:tx>
            <c:strRef>
              <c:f>'Dados de venda e estoque'!$B$46</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estoque'!$C$46:$N$46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8"/>
          <c:order val="18"/>
          <c:tx>
            <c:strRef>
              <c:f>'Dados de venda e estoque'!$B$47</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estoque'!$C$47:$N$47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9"/>
          <c:order val="19"/>
          <c:tx>
            <c:strRef>
              <c:f>'Dados de venda e estoque'!$B$48</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estoque'!$C$48:$N$48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0"/>
          <c:order val="20"/>
          <c:tx>
            <c:strRef>
              <c:f>'Dados de venda e estoque'!$B$49</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estoque'!$C$49:$N$49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1"/>
          <c:order val="21"/>
          <c:tx>
            <c:strRef>
              <c:f>'Dados de venda e estoque'!$B$50</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estoque'!$C$50:$N$50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2"/>
          <c:order val="22"/>
          <c:tx>
            <c:strRef>
              <c:f>'Dados de venda e estoque'!$B$51</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estoque'!$C$51:$N$51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3"/>
          <c:order val="23"/>
          <c:tx>
            <c:strRef>
              <c:f>'Dados de venda e estoque'!$B$52</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estoque'!$C$52:$N$52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4"/>
          <c:order val="24"/>
          <c:tx>
            <c:strRef>
              <c:f>'Dados de venda e estoque'!$B$53</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estoque'!$C$53:$N$53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5"/>
          <c:order val="25"/>
          <c:tx>
            <c:strRef>
              <c:f>'Dados de venda e estoque'!$B$54</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estoque'!$C$54:$N$54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6"/>
          <c:order val="26"/>
          <c:tx>
            <c:strRef>
              <c:f>'Dados de venda e estoque'!$B$55</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estoque'!$C$55:$N$55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7"/>
          <c:order val="27"/>
          <c:tx>
            <c:strRef>
              <c:f>'Dados de venda e estoque'!$B$56</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estoque'!$C$56:$N$56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8"/>
          <c:order val="28"/>
          <c:tx>
            <c:strRef>
              <c:f>'Dados de venda e estoque'!$B$57</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estoque'!$C$57:$N$57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9"/>
          <c:order val="29"/>
          <c:tx>
            <c:strRef>
              <c:f>'Dados de venda e estoque'!$B$58</c:f>
              <c:strCache>
                <c:ptCount val="1"/>
                <c:pt idx="0">
                  <c:v>#N/D</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estoque'!$C$58:$N$58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30"/>
          <c:order val="30"/>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1"/>
          <c:order val="31"/>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2"/>
          <c:order val="32"/>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3"/>
          <c:order val="33"/>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4"/>
          <c:order val="34"/>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5"/>
          <c:order val="35"/>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6"/>
          <c:order val="36"/>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7"/>
          <c:order val="37"/>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8"/>
          <c:order val="38"/>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39"/>
          <c:order val="39"/>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0"/>
          <c:order val="40"/>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1"/>
          <c:order val="41"/>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2"/>
          <c:order val="42"/>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3"/>
          <c:order val="43"/>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4"/>
          <c:order val="44"/>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5"/>
          <c:order val="45"/>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6"/>
          <c:order val="46"/>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7"/>
          <c:order val="47"/>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8"/>
          <c:order val="48"/>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49"/>
          <c:order val="49"/>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50"/>
          <c:order val="50"/>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ser>
          <c:idx val="51"/>
          <c:order val="51"/>
          <c:tx>
            <c:strRef>
              <c:f>'Dados de venda e estoque'!#REF!</c:f>
              <c:strCache>
                <c:ptCount val="1"/>
                <c:pt idx="0">
                  <c:v>#REF!</c:v>
                </c:pt>
              </c:strCache>
            </c:strRef>
          </c:tx>
          <c:marker>
            <c:symbol val="none"/>
          </c:marker>
          <c:cat>
            <c:strRef>
              <c:f>'Dados de venda e estoque'!$C$28:$N$28</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estoque'!#REF!</c:f>
              <c:numCache>
                <c:formatCode>General</c:formatCode>
                <c:ptCount val="1"/>
                <c:pt idx="0">
                  <c:v>1</c:v>
                </c:pt>
              </c:numCache>
            </c:numRef>
          </c:val>
        </c:ser>
        <c:marker val="1"/>
        <c:axId val="85635840"/>
        <c:axId val="85637376"/>
      </c:lineChart>
      <c:catAx>
        <c:axId val="85635840"/>
        <c:scaling>
          <c:orientation val="minMax"/>
        </c:scaling>
        <c:axPos val="b"/>
        <c:numFmt formatCode="General" sourceLinked="0"/>
        <c:tickLblPos val="nextTo"/>
        <c:crossAx val="85637376"/>
        <c:crosses val="autoZero"/>
        <c:auto val="1"/>
        <c:lblAlgn val="ctr"/>
        <c:lblOffset val="100"/>
      </c:catAx>
      <c:valAx>
        <c:axId val="85637376"/>
        <c:scaling>
          <c:orientation val="minMax"/>
        </c:scaling>
        <c:axPos val="l"/>
        <c:majorGridlines/>
        <c:numFmt formatCode="General" sourceLinked="1"/>
        <c:tickLblPos val="nextTo"/>
        <c:crossAx val="85635840"/>
        <c:crosses val="autoZero"/>
        <c:crossBetween val="between"/>
      </c:valAx>
    </c:plotArea>
    <c:legend>
      <c:legendPos val="r"/>
      <c:layout/>
    </c:legend>
    <c:plotVisOnly val="1"/>
    <c:dispBlanksAs val="gap"/>
  </c:chart>
  <c:printSettings>
    <c:headerFooter/>
    <c:pageMargins b="0.78740157499999996" l="0.511811024" r="0.511811024" t="0.78740157499999996" header="0.31496062000000052" footer="0.3149606200000005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pt-BR"/>
  <c:chart>
    <c:plotArea>
      <c:layout/>
      <c:lineChart>
        <c:grouping val="standard"/>
        <c:ser>
          <c:idx val="0"/>
          <c:order val="0"/>
          <c:marker>
            <c:symbol val="none"/>
          </c:marker>
          <c:cat>
            <c:strRef>
              <c:f>'Dados de venda e estoque'!$B$3:$M$3</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estoque'!$B$4:$M$4</c:f>
              <c:numCache>
                <c:formatCode>"R$"\ #,##0.00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marker>
            <c:symbol val="none"/>
          </c:marker>
          <c:cat>
            <c:strRef>
              <c:f>'Dados de venda e estoque'!$B$3:$M$3</c:f>
              <c:strCache>
                <c:ptCount val="12"/>
                <c:pt idx="0">
                  <c:v>Jan</c:v>
                </c:pt>
                <c:pt idx="1">
                  <c:v>Fev</c:v>
                </c:pt>
                <c:pt idx="2">
                  <c:v>Mar</c:v>
                </c:pt>
                <c:pt idx="3">
                  <c:v>Abr</c:v>
                </c:pt>
                <c:pt idx="4">
                  <c:v>Mai</c:v>
                </c:pt>
                <c:pt idx="5">
                  <c:v>Jun</c:v>
                </c:pt>
                <c:pt idx="6">
                  <c:v>Jul</c:v>
                </c:pt>
                <c:pt idx="7">
                  <c:v>Ago</c:v>
                </c:pt>
                <c:pt idx="8">
                  <c:v>Set</c:v>
                </c:pt>
                <c:pt idx="9">
                  <c:v>Out</c:v>
                </c:pt>
                <c:pt idx="10">
                  <c:v>Nov</c:v>
                </c:pt>
                <c:pt idx="11">
                  <c:v>Dez</c:v>
                </c:pt>
              </c:strCache>
            </c:strRef>
          </c:cat>
          <c:val>
            <c:numRef>
              <c:f>'Dados de venda e estoque'!$B$5:$M$5</c:f>
              <c:numCache>
                <c:formatCode>"R$"\ #,##0.00</c:formatCode>
                <c:ptCount val="12"/>
              </c:numCache>
            </c:numRef>
          </c:val>
        </c:ser>
        <c:marker val="1"/>
        <c:axId val="84412672"/>
        <c:axId val="85659648"/>
      </c:lineChart>
      <c:catAx>
        <c:axId val="84412672"/>
        <c:scaling>
          <c:orientation val="minMax"/>
        </c:scaling>
        <c:axPos val="b"/>
        <c:numFmt formatCode="General" sourceLinked="0"/>
        <c:tickLblPos val="nextTo"/>
        <c:crossAx val="85659648"/>
        <c:crosses val="autoZero"/>
        <c:auto val="1"/>
        <c:lblAlgn val="ctr"/>
        <c:lblOffset val="100"/>
      </c:catAx>
      <c:valAx>
        <c:axId val="85659648"/>
        <c:scaling>
          <c:orientation val="minMax"/>
        </c:scaling>
        <c:axPos val="l"/>
        <c:majorGridlines/>
        <c:numFmt formatCode="&quot;R$&quot;\ #,##0.00" sourceLinked="1"/>
        <c:tickLblPos val="nextTo"/>
        <c:crossAx val="84412672"/>
        <c:crosses val="autoZero"/>
        <c:crossBetween val="between"/>
      </c:valAx>
    </c:plotArea>
    <c:plotVisOnly val="1"/>
    <c:dispBlanksAs val="gap"/>
  </c:chart>
  <c:printSettings>
    <c:headerFooter/>
    <c:pageMargins b="0.78740157499999996" l="0.511811024" r="0.511811024" t="0.78740157499999996" header="0.31496062000000052" footer="0.3149606200000005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1381125</xdr:colOff>
      <xdr:row>47</xdr:row>
      <xdr:rowOff>144577</xdr:rowOff>
    </xdr:from>
    <xdr:to>
      <xdr:col>14</xdr:col>
      <xdr:colOff>544285</xdr:colOff>
      <xdr:row>66</xdr:row>
      <xdr:rowOff>185397</xdr:rowOff>
    </xdr:to>
    <xdr:graphicFrame macro="">
      <xdr:nvGraphicFramePr>
        <xdr:cNvPr id="10" name="Gráfico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1394799</xdr:colOff>
      <xdr:row>67</xdr:row>
      <xdr:rowOff>185397</xdr:rowOff>
    </xdr:from>
    <xdr:to>
      <xdr:col>14</xdr:col>
      <xdr:colOff>544286</xdr:colOff>
      <xdr:row>87</xdr:row>
      <xdr:rowOff>171791</xdr:rowOff>
    </xdr:to>
    <xdr:graphicFrame macro="">
      <xdr:nvGraphicFramePr>
        <xdr:cNvPr id="2" name="Grá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60</xdr:row>
      <xdr:rowOff>42862</xdr:rowOff>
    </xdr:from>
    <xdr:to>
      <xdr:col>14</xdr:col>
      <xdr:colOff>28575</xdr:colOff>
      <xdr:row>69</xdr:row>
      <xdr:rowOff>171450</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590550</xdr:colOff>
      <xdr:row>13</xdr:row>
      <xdr:rowOff>28575</xdr:rowOff>
    </xdr:from>
    <xdr:to>
      <xdr:col>13</xdr:col>
      <xdr:colOff>1</xdr:colOff>
      <xdr:row>24</xdr:row>
      <xdr:rowOff>109537</xdr:rowOff>
    </xdr:to>
    <xdr:graphicFrame macro="">
      <xdr:nvGraphicFramePr>
        <xdr:cNvPr id="14" name="Gráfico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tabColor theme="5" tint="0.39997558519241921"/>
  </sheetPr>
  <dimension ref="A1:Q77"/>
  <sheetViews>
    <sheetView tabSelected="1" topLeftCell="D32" zoomScale="70" zoomScaleNormal="70" workbookViewId="0">
      <selection activeCell="L40" sqref="L40"/>
    </sheetView>
  </sheetViews>
  <sheetFormatPr defaultRowHeight="15"/>
  <cols>
    <col min="1" max="1" width="35.28515625" bestFit="1" customWidth="1"/>
    <col min="2" max="2" width="21.85546875" customWidth="1"/>
    <col min="3" max="13" width="19.140625" customWidth="1"/>
    <col min="14" max="14" width="26.7109375" style="4" customWidth="1"/>
    <col min="15" max="15" width="19.140625" bestFit="1" customWidth="1"/>
  </cols>
  <sheetData>
    <row r="1" spans="1:17" ht="19.5" thickBot="1">
      <c r="A1" s="458" t="s">
        <v>65</v>
      </c>
      <c r="B1" s="459"/>
      <c r="C1" s="460"/>
      <c r="D1" s="247"/>
      <c r="E1" s="247"/>
      <c r="F1" s="247"/>
      <c r="G1" s="247"/>
      <c r="H1" s="247"/>
      <c r="I1" s="247"/>
      <c r="J1" s="247"/>
      <c r="K1" s="247"/>
      <c r="L1" s="247"/>
      <c r="M1" s="247"/>
      <c r="N1" s="345"/>
      <c r="O1" s="247"/>
      <c r="P1" s="247"/>
      <c r="Q1" s="247"/>
    </row>
    <row r="2" spans="1:17" ht="18.75">
      <c r="A2" s="346" t="s">
        <v>138</v>
      </c>
      <c r="B2" s="347">
        <f>N20</f>
        <v>0</v>
      </c>
      <c r="C2" s="348" t="e">
        <f>SUM((B2*100)/$B$6)/100</f>
        <v>#DIV/0!</v>
      </c>
      <c r="D2" s="247"/>
      <c r="E2" s="458" t="s">
        <v>132</v>
      </c>
      <c r="F2" s="459"/>
      <c r="G2" s="460"/>
      <c r="H2" s="247"/>
      <c r="I2" s="457"/>
      <c r="J2" s="457"/>
      <c r="K2" s="457"/>
      <c r="L2" s="349"/>
      <c r="M2" s="247"/>
      <c r="N2" s="345"/>
      <c r="O2" s="247"/>
      <c r="P2" s="247"/>
      <c r="Q2" s="247"/>
    </row>
    <row r="3" spans="1:17" ht="18.75">
      <c r="A3" s="350" t="s">
        <v>44</v>
      </c>
      <c r="B3" s="351">
        <f>SUM(N24:N26)</f>
        <v>0</v>
      </c>
      <c r="C3" s="352" t="e">
        <f>SUM((B3*100)/$B$6)/100</f>
        <v>#DIV/0!</v>
      </c>
      <c r="D3" s="247"/>
      <c r="E3" s="353" t="s">
        <v>78</v>
      </c>
      <c r="F3" s="354" t="s">
        <v>79</v>
      </c>
      <c r="G3" s="355" t="s">
        <v>80</v>
      </c>
      <c r="H3" s="247"/>
      <c r="I3" s="356"/>
      <c r="J3" s="356"/>
      <c r="K3" s="356"/>
      <c r="L3" s="345"/>
      <c r="M3" s="247"/>
      <c r="N3" s="345"/>
      <c r="O3" s="247"/>
      <c r="P3" s="247"/>
      <c r="Q3" s="247"/>
    </row>
    <row r="4" spans="1:17" ht="18.75">
      <c r="A4" s="357" t="s">
        <v>131</v>
      </c>
      <c r="B4" s="358">
        <f>N31</f>
        <v>0</v>
      </c>
      <c r="C4" s="359" t="e">
        <f>SUM((B4*100)/$B$6)/100</f>
        <v>#DIV/0!</v>
      </c>
      <c r="D4" s="247"/>
      <c r="E4" s="360">
        <f>SUM(N41)</f>
        <v>0</v>
      </c>
      <c r="F4" s="361">
        <f>N35</f>
        <v>0</v>
      </c>
      <c r="G4" s="362">
        <f>N42</f>
        <v>0</v>
      </c>
      <c r="H4" s="247"/>
      <c r="I4" s="363"/>
      <c r="J4" s="363"/>
      <c r="K4" s="363"/>
      <c r="L4" s="345"/>
      <c r="M4" s="247"/>
      <c r="N4" s="345"/>
      <c r="O4" s="247"/>
      <c r="P4" s="247"/>
      <c r="Q4" s="247"/>
    </row>
    <row r="5" spans="1:17" ht="19.5" thickBot="1">
      <c r="A5" s="364" t="s">
        <v>45</v>
      </c>
      <c r="B5" s="365">
        <f>SUM(N27:N30)</f>
        <v>0</v>
      </c>
      <c r="C5" s="366" t="e">
        <f>SUM((B5*100)/$B$6)/100</f>
        <v>#DIV/0!</v>
      </c>
      <c r="D5" s="247"/>
      <c r="E5" s="367" t="e">
        <f>O41</f>
        <v>#DIV/0!</v>
      </c>
      <c r="F5" s="368" t="e">
        <f>N36</f>
        <v>#DIV/0!</v>
      </c>
      <c r="G5" s="369" t="e">
        <f>O42</f>
        <v>#DIV/0!</v>
      </c>
      <c r="H5" s="247"/>
      <c r="I5" s="363"/>
      <c r="J5" s="363"/>
      <c r="K5" s="363"/>
      <c r="L5" s="345"/>
      <c r="M5" s="247"/>
      <c r="N5" s="345"/>
      <c r="O5" s="247"/>
      <c r="P5" s="247"/>
      <c r="Q5" s="247"/>
    </row>
    <row r="6" spans="1:17" ht="19.5" thickBot="1">
      <c r="A6" s="370" t="s">
        <v>4</v>
      </c>
      <c r="B6" s="371">
        <f>SUM(B2:B5)</f>
        <v>0</v>
      </c>
      <c r="C6" s="372" t="e">
        <f>SUM(C2:C5)</f>
        <v>#DIV/0!</v>
      </c>
      <c r="D6" s="247"/>
      <c r="E6" s="247"/>
      <c r="F6" s="247"/>
      <c r="G6" s="247"/>
      <c r="H6" s="247"/>
      <c r="I6" s="373"/>
      <c r="J6" s="373"/>
      <c r="K6" s="373"/>
      <c r="L6" s="345"/>
      <c r="M6" s="247"/>
      <c r="N6" s="345"/>
      <c r="O6" s="247"/>
      <c r="P6" s="247"/>
      <c r="Q6" s="247"/>
    </row>
    <row r="7" spans="1:17">
      <c r="A7" s="247"/>
      <c r="B7" s="247"/>
      <c r="C7" s="247"/>
      <c r="D7" s="247"/>
      <c r="E7" s="247"/>
      <c r="F7" s="247"/>
      <c r="G7" s="247"/>
      <c r="H7" s="247"/>
      <c r="I7" s="247"/>
      <c r="J7" s="247"/>
      <c r="K7" s="247"/>
      <c r="L7" s="247"/>
      <c r="M7" s="247"/>
      <c r="N7" s="345"/>
      <c r="O7" s="247"/>
      <c r="P7" s="247"/>
      <c r="Q7" s="247"/>
    </row>
    <row r="8" spans="1:17">
      <c r="A8" s="247"/>
      <c r="B8" s="247"/>
      <c r="C8" s="247"/>
      <c r="D8" s="247"/>
      <c r="E8" s="247"/>
      <c r="F8" s="247"/>
      <c r="G8" s="247"/>
      <c r="H8" s="247"/>
      <c r="I8" s="247"/>
      <c r="J8" s="247"/>
      <c r="K8" s="247"/>
      <c r="L8" s="247"/>
      <c r="M8" s="247"/>
      <c r="N8" s="345"/>
      <c r="O8" s="247"/>
      <c r="P8" s="247"/>
      <c r="Q8" s="247"/>
    </row>
    <row r="9" spans="1:17" ht="15.75" thickBot="1">
      <c r="A9" s="247"/>
      <c r="B9" s="247"/>
      <c r="C9" s="247"/>
      <c r="D9" s="247"/>
      <c r="E9" s="247"/>
      <c r="F9" s="247"/>
      <c r="G9" s="247"/>
      <c r="H9" s="247"/>
      <c r="I9" s="247"/>
      <c r="J9" s="247"/>
      <c r="K9" s="247"/>
      <c r="L9" s="247"/>
      <c r="M9" s="247"/>
      <c r="N9" s="345"/>
      <c r="O9" s="247"/>
      <c r="P9" s="247"/>
      <c r="Q9" s="247"/>
    </row>
    <row r="10" spans="1:17" ht="19.5" thickBot="1">
      <c r="A10" s="247"/>
      <c r="B10" s="247"/>
      <c r="C10" s="247"/>
      <c r="D10" s="450" t="s">
        <v>29</v>
      </c>
      <c r="E10" s="451"/>
      <c r="F10" s="451"/>
      <c r="G10" s="451"/>
      <c r="H10" s="451"/>
      <c r="I10" s="451"/>
      <c r="J10" s="451"/>
      <c r="K10" s="452"/>
      <c r="L10" s="247"/>
      <c r="M10" s="247"/>
      <c r="N10" s="345"/>
      <c r="O10" s="247"/>
      <c r="P10" s="247"/>
      <c r="Q10" s="247"/>
    </row>
    <row r="11" spans="1:17" ht="15.75" thickBot="1">
      <c r="A11" s="247"/>
      <c r="B11" s="463">
        <v>2015</v>
      </c>
      <c r="C11" s="464"/>
      <c r="D11" s="464"/>
      <c r="E11" s="464"/>
      <c r="F11" s="464"/>
      <c r="G11" s="464"/>
      <c r="H11" s="464"/>
      <c r="I11" s="464"/>
      <c r="J11" s="461">
        <v>2014</v>
      </c>
      <c r="K11" s="461"/>
      <c r="L11" s="461"/>
      <c r="M11" s="462"/>
      <c r="N11" s="374"/>
      <c r="O11" s="345"/>
      <c r="P11" s="247"/>
      <c r="Q11" s="247"/>
    </row>
    <row r="12" spans="1:17" ht="19.5" thickBot="1">
      <c r="A12" s="375" t="s">
        <v>21</v>
      </c>
      <c r="B12" s="376" t="s">
        <v>30</v>
      </c>
      <c r="C12" s="376" t="s">
        <v>63</v>
      </c>
      <c r="D12" s="376" t="s">
        <v>31</v>
      </c>
      <c r="E12" s="376" t="s">
        <v>32</v>
      </c>
      <c r="F12" s="376" t="s">
        <v>33</v>
      </c>
      <c r="G12" s="376" t="s">
        <v>34</v>
      </c>
      <c r="H12" s="376" t="s">
        <v>35</v>
      </c>
      <c r="I12" s="376" t="s">
        <v>36</v>
      </c>
      <c r="J12" s="376" t="s">
        <v>37</v>
      </c>
      <c r="K12" s="376" t="s">
        <v>38</v>
      </c>
      <c r="L12" s="376" t="s">
        <v>39</v>
      </c>
      <c r="M12" s="376" t="s">
        <v>40</v>
      </c>
      <c r="N12" s="377" t="s">
        <v>64</v>
      </c>
      <c r="O12" s="378"/>
      <c r="P12" s="345"/>
      <c r="Q12" s="345"/>
    </row>
    <row r="13" spans="1:17">
      <c r="A13" s="30" t="s">
        <v>22</v>
      </c>
      <c r="B13" s="81">
        <v>0</v>
      </c>
      <c r="C13" s="81">
        <v>0</v>
      </c>
      <c r="D13" s="81">
        <v>0</v>
      </c>
      <c r="E13" s="81">
        <v>0</v>
      </c>
      <c r="F13" s="81">
        <v>0</v>
      </c>
      <c r="G13" s="81">
        <v>0</v>
      </c>
      <c r="H13" s="81">
        <v>0</v>
      </c>
      <c r="I13" s="81">
        <v>0</v>
      </c>
      <c r="J13" s="81">
        <v>0</v>
      </c>
      <c r="K13" s="81">
        <v>0</v>
      </c>
      <c r="L13" s="81">
        <v>0</v>
      </c>
      <c r="M13" s="31">
        <v>0</v>
      </c>
      <c r="N13" s="379">
        <f>SUM(B13:M13)</f>
        <v>0</v>
      </c>
      <c r="O13" s="380"/>
      <c r="P13" s="345"/>
      <c r="Q13" s="345"/>
    </row>
    <row r="14" spans="1:17">
      <c r="A14" s="33" t="s">
        <v>23</v>
      </c>
      <c r="B14" s="6">
        <v>0</v>
      </c>
      <c r="C14" s="6">
        <v>0</v>
      </c>
      <c r="D14" s="6">
        <v>0</v>
      </c>
      <c r="E14" s="6">
        <v>0</v>
      </c>
      <c r="F14" s="6">
        <v>0</v>
      </c>
      <c r="G14" s="6">
        <v>0</v>
      </c>
      <c r="H14" s="6">
        <v>0</v>
      </c>
      <c r="I14" s="6">
        <v>0</v>
      </c>
      <c r="J14" s="6">
        <v>0</v>
      </c>
      <c r="K14" s="6">
        <v>0</v>
      </c>
      <c r="L14" s="6">
        <v>0</v>
      </c>
      <c r="M14" s="34">
        <v>0</v>
      </c>
      <c r="N14" s="252">
        <f>SUM(B14:M14)</f>
        <v>0</v>
      </c>
      <c r="O14" s="380"/>
      <c r="P14" s="345"/>
      <c r="Q14" s="345"/>
    </row>
    <row r="15" spans="1:17">
      <c r="A15" s="33" t="s">
        <v>24</v>
      </c>
      <c r="B15" s="6">
        <v>0</v>
      </c>
      <c r="C15" s="6">
        <v>0</v>
      </c>
      <c r="D15" s="6">
        <v>0</v>
      </c>
      <c r="E15" s="6">
        <v>0</v>
      </c>
      <c r="F15" s="6">
        <v>0</v>
      </c>
      <c r="G15" s="6">
        <v>0</v>
      </c>
      <c r="H15" s="6">
        <v>0</v>
      </c>
      <c r="I15" s="6">
        <v>0</v>
      </c>
      <c r="J15" s="6">
        <v>0</v>
      </c>
      <c r="K15" s="6">
        <v>0</v>
      </c>
      <c r="L15" s="6">
        <v>0</v>
      </c>
      <c r="M15" s="34">
        <v>0</v>
      </c>
      <c r="N15" s="252">
        <f>SUM(B15:M15)</f>
        <v>0</v>
      </c>
      <c r="O15" s="380"/>
      <c r="P15" s="345"/>
      <c r="Q15" s="345"/>
    </row>
    <row r="16" spans="1:17">
      <c r="A16" s="33" t="s">
        <v>25</v>
      </c>
      <c r="B16" s="6">
        <v>0</v>
      </c>
      <c r="C16" s="6">
        <v>0</v>
      </c>
      <c r="D16" s="6">
        <v>0</v>
      </c>
      <c r="E16" s="6">
        <v>0</v>
      </c>
      <c r="F16" s="6">
        <v>0</v>
      </c>
      <c r="G16" s="6">
        <v>0</v>
      </c>
      <c r="H16" s="6">
        <v>0</v>
      </c>
      <c r="I16" s="6">
        <v>0</v>
      </c>
      <c r="J16" s="6">
        <v>0</v>
      </c>
      <c r="K16" s="6">
        <v>0</v>
      </c>
      <c r="L16" s="6">
        <v>0</v>
      </c>
      <c r="M16" s="34">
        <v>0</v>
      </c>
      <c r="N16" s="252">
        <f>SUM(B16:M16)</f>
        <v>0</v>
      </c>
      <c r="O16" s="380"/>
      <c r="P16" s="345"/>
      <c r="Q16" s="345"/>
    </row>
    <row r="17" spans="1:17">
      <c r="A17" s="33" t="s">
        <v>26</v>
      </c>
      <c r="B17" s="6">
        <v>0</v>
      </c>
      <c r="C17" s="6">
        <v>0</v>
      </c>
      <c r="D17" s="6">
        <v>0</v>
      </c>
      <c r="E17" s="6">
        <v>0</v>
      </c>
      <c r="F17" s="6">
        <v>0</v>
      </c>
      <c r="G17" s="6">
        <v>0</v>
      </c>
      <c r="H17" s="6">
        <v>0</v>
      </c>
      <c r="I17" s="6">
        <v>0</v>
      </c>
      <c r="J17" s="6">
        <v>0</v>
      </c>
      <c r="K17" s="6">
        <v>0</v>
      </c>
      <c r="L17" s="6">
        <v>0</v>
      </c>
      <c r="M17" s="34">
        <v>0</v>
      </c>
      <c r="N17" s="252">
        <f t="shared" ref="N17:N19" si="0">SUM(B17:M17)</f>
        <v>0</v>
      </c>
      <c r="O17" s="380"/>
      <c r="P17" s="345"/>
      <c r="Q17" s="345"/>
    </row>
    <row r="18" spans="1:17" ht="15.75" thickBot="1">
      <c r="A18" s="85" t="s">
        <v>41</v>
      </c>
      <c r="B18" s="158">
        <v>0</v>
      </c>
      <c r="C18" s="158">
        <v>0</v>
      </c>
      <c r="D18" s="158">
        <v>0</v>
      </c>
      <c r="E18" s="158">
        <v>0</v>
      </c>
      <c r="F18" s="158">
        <v>0</v>
      </c>
      <c r="G18" s="158">
        <v>0</v>
      </c>
      <c r="H18" s="158">
        <v>0</v>
      </c>
      <c r="I18" s="158">
        <v>0</v>
      </c>
      <c r="J18" s="158">
        <v>0</v>
      </c>
      <c r="K18" s="158">
        <v>0</v>
      </c>
      <c r="L18" s="158">
        <v>0</v>
      </c>
      <c r="M18" s="159">
        <v>0</v>
      </c>
      <c r="N18" s="252">
        <f t="shared" si="0"/>
        <v>0</v>
      </c>
      <c r="O18" s="380"/>
      <c r="P18" s="345"/>
      <c r="Q18" s="345"/>
    </row>
    <row r="19" spans="1:17" ht="15.75" thickBot="1">
      <c r="A19" s="381" t="s">
        <v>46</v>
      </c>
      <c r="B19" s="382">
        <f>SUMIFS('Pagamentos salários'!$G$5:$G$308,'Pagamentos salários'!$F$5:$F$308,"&gt;=1/1",'Pagamentos salários'!$F$5:$F$308,"&lt;=31/1")</f>
        <v>0</v>
      </c>
      <c r="C19" s="382">
        <f>SUMIFS('Pagamentos salários'!$G$5:$G$308,'Pagamentos salários'!$F$5:$F$308,"&gt;=1/2",'Pagamentos salários'!$F$5:$F$308,"&lt;=28/2")</f>
        <v>0</v>
      </c>
      <c r="D19" s="382">
        <f>SUMIFS('Pagamentos salários'!$G$5:$G$308,'Pagamentos salários'!$F$5:$F$308,"&gt;=1/3",'Pagamentos salários'!$F$5:$F$308,"&lt;=31/3")</f>
        <v>0</v>
      </c>
      <c r="E19" s="382">
        <f>SUMIFS('Pagamentos salários'!$G$5:$G$308,'Pagamentos salários'!$F$5:$F$308,"&gt;=1/4",'Pagamentos salários'!$F$5:$F$308,"&lt;=30/4")</f>
        <v>0</v>
      </c>
      <c r="F19" s="382">
        <f>SUMIFS('Pagamentos salários'!$G$5:$G$308,'Pagamentos salários'!$F$5:$F$308,"&gt;=1/5",'Pagamentos salários'!$F$5:$F$308,"&lt;=31/5")</f>
        <v>0</v>
      </c>
      <c r="G19" s="382">
        <f>SUMIFS('Pagamentos salários'!$G$5:$G$308,'Pagamentos salários'!$F$5:$F$308,"&gt;=1/6",'Pagamentos salários'!$F$5:$F$308,"&lt;=30/6")</f>
        <v>0</v>
      </c>
      <c r="H19" s="382">
        <f>SUMIFS('Pagamentos salários'!$G$5:$G$308,'Pagamentos salários'!$F$5:$F$308,"&gt;=1/7",'Pagamentos salários'!$F$5:$F$308,"&lt;=30/7")</f>
        <v>0</v>
      </c>
      <c r="I19" s="382">
        <f>SUMIFS('Pagamentos salários'!$G$5:$G$308,'Pagamentos salários'!$F$5:$F$308,"&gt;=1/8",'Pagamentos salários'!$F$5:$F$308,"&lt;=31/8")</f>
        <v>0</v>
      </c>
      <c r="J19" s="382">
        <f>SUMIFS('Pagamentos salários'!$G$5:$G$308,'Pagamentos salários'!$F$5:$F$308,"&gt;=1/9",'Pagamentos salários'!$F$5:$F$308,"&lt;=30/9")</f>
        <v>0</v>
      </c>
      <c r="K19" s="382">
        <f>SUMIFS('Pagamentos salários'!$G$5:$G$308,'Pagamentos salários'!$F$5:$F$308,"&gt;=1/10",'Pagamentos salários'!$F$5:$F$308,"&lt;=31/10")</f>
        <v>0</v>
      </c>
      <c r="L19" s="382">
        <f>SUMIFS('Pagamentos salários'!$G$5:$G$308,'Pagamentos salários'!$F$5:$F$308,"&gt;=1/11",'Pagamentos salários'!$F$5:$F$308,"&lt;=30/11")</f>
        <v>0</v>
      </c>
      <c r="M19" s="382">
        <f>SUMIFS('Pagamentos salários'!$G$5:$G$308,'Pagamentos salários'!$F$5:$F$308,"&gt;=1/12",'Pagamentos salários'!$F$5:$F$308,"&lt;=31/12")</f>
        <v>0</v>
      </c>
      <c r="N19" s="383">
        <f t="shared" si="0"/>
        <v>0</v>
      </c>
      <c r="O19" s="380"/>
      <c r="P19" s="345"/>
      <c r="Q19" s="345"/>
    </row>
    <row r="20" spans="1:17" ht="27" thickBot="1">
      <c r="A20" s="384" t="s">
        <v>136</v>
      </c>
      <c r="B20" s="385">
        <f>SUM(B13:B19)</f>
        <v>0</v>
      </c>
      <c r="C20" s="385">
        <f t="shared" ref="C20:M20" si="1">SUM(C13:C19)</f>
        <v>0</v>
      </c>
      <c r="D20" s="385">
        <f t="shared" si="1"/>
        <v>0</v>
      </c>
      <c r="E20" s="385">
        <f>SUM(E13:E19)</f>
        <v>0</v>
      </c>
      <c r="F20" s="385">
        <f t="shared" si="1"/>
        <v>0</v>
      </c>
      <c r="G20" s="385">
        <f t="shared" si="1"/>
        <v>0</v>
      </c>
      <c r="H20" s="385">
        <f t="shared" si="1"/>
        <v>0</v>
      </c>
      <c r="I20" s="385">
        <f t="shared" si="1"/>
        <v>0</v>
      </c>
      <c r="J20" s="385">
        <f t="shared" si="1"/>
        <v>0</v>
      </c>
      <c r="K20" s="385">
        <f t="shared" si="1"/>
        <v>0</v>
      </c>
      <c r="L20" s="385">
        <f t="shared" si="1"/>
        <v>0</v>
      </c>
      <c r="M20" s="386">
        <f t="shared" si="1"/>
        <v>0</v>
      </c>
      <c r="N20" s="387">
        <f>SUM(B20:M20)</f>
        <v>0</v>
      </c>
      <c r="O20" s="388"/>
      <c r="P20" s="345"/>
      <c r="Q20" s="345"/>
    </row>
    <row r="21" spans="1:17" ht="27" thickBot="1">
      <c r="A21" s="247"/>
      <c r="B21" s="389" t="e">
        <f t="shared" ref="B21:M21" si="2">((B20*100)/B41)/100</f>
        <v>#DIV/0!</v>
      </c>
      <c r="C21" s="390" t="e">
        <f t="shared" si="2"/>
        <v>#DIV/0!</v>
      </c>
      <c r="D21" s="390" t="e">
        <f t="shared" si="2"/>
        <v>#DIV/0!</v>
      </c>
      <c r="E21" s="390" t="e">
        <f t="shared" si="2"/>
        <v>#DIV/0!</v>
      </c>
      <c r="F21" s="390" t="e">
        <f t="shared" si="2"/>
        <v>#DIV/0!</v>
      </c>
      <c r="G21" s="390" t="e">
        <f t="shared" si="2"/>
        <v>#DIV/0!</v>
      </c>
      <c r="H21" s="390" t="e">
        <f t="shared" si="2"/>
        <v>#DIV/0!</v>
      </c>
      <c r="I21" s="390" t="e">
        <f t="shared" si="2"/>
        <v>#DIV/0!</v>
      </c>
      <c r="J21" s="390" t="e">
        <f t="shared" si="2"/>
        <v>#DIV/0!</v>
      </c>
      <c r="K21" s="390" t="e">
        <f t="shared" si="2"/>
        <v>#DIV/0!</v>
      </c>
      <c r="L21" s="390" t="e">
        <f t="shared" si="2"/>
        <v>#DIV/0!</v>
      </c>
      <c r="M21" s="391" t="e">
        <f t="shared" si="2"/>
        <v>#DIV/0!</v>
      </c>
      <c r="N21" s="392" t="e">
        <f>SUM((N20*100)/N41)/100</f>
        <v>#DIV/0!</v>
      </c>
      <c r="O21" s="393" t="s">
        <v>140</v>
      </c>
      <c r="P21" s="345"/>
      <c r="Q21" s="345"/>
    </row>
    <row r="22" spans="1:17" ht="15.75" thickBot="1">
      <c r="A22" s="247"/>
      <c r="B22" s="336"/>
      <c r="C22" s="336"/>
      <c r="D22" s="336"/>
      <c r="E22" s="336"/>
      <c r="F22" s="336"/>
      <c r="G22" s="336"/>
      <c r="H22" s="336"/>
      <c r="I22" s="336"/>
      <c r="J22" s="336"/>
      <c r="K22" s="336"/>
      <c r="L22" s="336"/>
      <c r="M22" s="336"/>
      <c r="N22" s="394"/>
      <c r="O22" s="380"/>
      <c r="P22" s="345"/>
      <c r="Q22" s="345"/>
    </row>
    <row r="23" spans="1:17" ht="19.5" thickBot="1">
      <c r="A23" s="395" t="s">
        <v>27</v>
      </c>
      <c r="B23" s="396"/>
      <c r="C23" s="396"/>
      <c r="D23" s="396"/>
      <c r="E23" s="396"/>
      <c r="F23" s="396"/>
      <c r="G23" s="396"/>
      <c r="H23" s="396"/>
      <c r="I23" s="396"/>
      <c r="J23" s="396"/>
      <c r="K23" s="396"/>
      <c r="L23" s="396"/>
      <c r="M23" s="397"/>
      <c r="N23" s="398"/>
      <c r="O23" s="388"/>
      <c r="P23" s="345"/>
      <c r="Q23" s="345"/>
    </row>
    <row r="24" spans="1:17">
      <c r="A24" s="399" t="s">
        <v>123</v>
      </c>
      <c r="B24" s="400">
        <f>SUM('Custos administrativos'!I5)</f>
        <v>0</v>
      </c>
      <c r="C24" s="401">
        <f>SUM('Custos administrativos'!J5)</f>
        <v>0</v>
      </c>
      <c r="D24" s="401">
        <f>SUM('Custos administrativos'!K5)</f>
        <v>0</v>
      </c>
      <c r="E24" s="401">
        <f>SUM('Custos administrativos'!L5)</f>
        <v>0</v>
      </c>
      <c r="F24" s="401">
        <f>SUM('Custos administrativos'!M5)</f>
        <v>0</v>
      </c>
      <c r="G24" s="401">
        <f>SUM('Custos administrativos'!N5)</f>
        <v>0</v>
      </c>
      <c r="H24" s="401">
        <f>SUM('Custos administrativos'!I9)</f>
        <v>0</v>
      </c>
      <c r="I24" s="401">
        <f>SUM('Custos administrativos'!J9)</f>
        <v>0</v>
      </c>
      <c r="J24" s="401">
        <f>SUM('Custos administrativos'!K9)</f>
        <v>0</v>
      </c>
      <c r="K24" s="401">
        <f>SUM('Custos administrativos'!L9)</f>
        <v>0</v>
      </c>
      <c r="L24" s="401">
        <f>SUM('Custos administrativos'!M9)</f>
        <v>0</v>
      </c>
      <c r="M24" s="401">
        <f>SUM('Custos administrativos'!N9)</f>
        <v>0</v>
      </c>
      <c r="N24" s="402">
        <f t="shared" ref="N24:N32" si="3">SUM(B24:M24)</f>
        <v>0</v>
      </c>
      <c r="O24" s="380"/>
      <c r="P24" s="345"/>
      <c r="Q24" s="345"/>
    </row>
    <row r="25" spans="1:17">
      <c r="A25" s="403" t="s">
        <v>42</v>
      </c>
      <c r="B25" s="404">
        <f>SUMIFS(Marketing!$C$6:$C$281,Marketing!$D$6:$D$281,"&gt;=1/1",Marketing!$D$6:$D$281,"&lt;=31/1")</f>
        <v>0</v>
      </c>
      <c r="C25" s="402">
        <f>SUMIFS(Marketing!$C$6:$C$281,Marketing!$D$6:$D$281,"&gt;=1/2",Marketing!$D$6:$D$281,"&lt;=31/2")</f>
        <v>0</v>
      </c>
      <c r="D25" s="402">
        <f>SUMIFS(Marketing!$C$6:$C$281,Marketing!$D$6:$D$281,"&gt;=1/3",Marketing!$D$6:$D$281,"&lt;=31/3")</f>
        <v>0</v>
      </c>
      <c r="E25" s="402">
        <f>SUMIFS(Marketing!$C$6:$C$281,Marketing!$D$6:$D$281,"&gt;=1/4",Marketing!$D$6:$D$281,"&lt;=30/4")</f>
        <v>0</v>
      </c>
      <c r="F25" s="402">
        <f>SUMIFS(Marketing!$C$6:$C$281,Marketing!$D$6:$D$281,"&gt;=1/5",Marketing!$D$6:$D$281,"&lt;=31/5")</f>
        <v>0</v>
      </c>
      <c r="G25" s="402">
        <f>SUMIFS(Marketing!$C$6:$C$281,Marketing!$D$6:$D$281,"&gt;=1/6",Marketing!$D$6:$D$281,"&lt;=30/6")</f>
        <v>0</v>
      </c>
      <c r="H25" s="402">
        <f>SUMIFS(Marketing!$C$6:$C$281,Marketing!$D$6:$D$281,"&gt;=1/7",Marketing!$D$6:$D$281,"&lt;=30/7")</f>
        <v>0</v>
      </c>
      <c r="I25" s="402">
        <f>SUMIFS(Marketing!$C$6:$C$281,Marketing!$D$6:$D$281,"&gt;=1/8",Marketing!$D$6:$D$281,"&lt;=31/8")</f>
        <v>0</v>
      </c>
      <c r="J25" s="402">
        <f>SUMIFS(Marketing!$C$6:$C$281,Marketing!$D$6:$D$281,"&gt;=1/9",Marketing!$D$6:$D$281,"&lt;=30/9")</f>
        <v>0</v>
      </c>
      <c r="K25" s="402">
        <f>SUMIFS(Marketing!$C$6:$C$281,Marketing!$D$6:$D$281,"&gt;=1/10",Marketing!$D$6:$D$281,"&lt;=31/10")</f>
        <v>0</v>
      </c>
      <c r="L25" s="402">
        <f>SUMIFS(Marketing!$C$6:$C$281,Marketing!$D$6:$D$281,"&gt;=1/11",Marketing!$D$6:$D$281,"&lt;=30/11")</f>
        <v>0</v>
      </c>
      <c r="M25" s="402">
        <f>SUMIFS(Marketing!$C$6:$C$281,Marketing!$D$6:$D$281,"&gt;=1/12",Marketing!$D$6:$D$281,"&lt;=31/12")</f>
        <v>0</v>
      </c>
      <c r="N25" s="402">
        <f t="shared" si="3"/>
        <v>0</v>
      </c>
      <c r="O25" s="380"/>
      <c r="P25" s="345"/>
      <c r="Q25" s="345"/>
    </row>
    <row r="26" spans="1:17">
      <c r="A26" s="403" t="s">
        <v>126</v>
      </c>
      <c r="B26" s="404">
        <f>SUM('Custos com reenvio'!I5)</f>
        <v>0</v>
      </c>
      <c r="C26" s="402">
        <f>SUM('Custos com reenvio'!J5)</f>
        <v>0</v>
      </c>
      <c r="D26" s="402">
        <f>SUM('Custos com reenvio'!K5)</f>
        <v>0</v>
      </c>
      <c r="E26" s="402">
        <f>SUM('Custos com reenvio'!L5)</f>
        <v>0</v>
      </c>
      <c r="F26" s="402">
        <f>SUM('Custos com reenvio'!M5)</f>
        <v>0</v>
      </c>
      <c r="G26" s="402">
        <f>SUM('Custos com reenvio'!N5)</f>
        <v>0</v>
      </c>
      <c r="H26" s="402">
        <f>SUM('Custos com reenvio'!I9)</f>
        <v>0</v>
      </c>
      <c r="I26" s="402">
        <f>SUM('Custos com reenvio'!J9)</f>
        <v>0</v>
      </c>
      <c r="J26" s="402">
        <f>SUM('Custos com reenvio'!K9)</f>
        <v>0</v>
      </c>
      <c r="K26" s="402">
        <f>SUM('Custos com reenvio'!L9)</f>
        <v>0</v>
      </c>
      <c r="L26" s="402">
        <f>SUM('Custos com reenvio'!M9)</f>
        <v>0</v>
      </c>
      <c r="M26" s="402">
        <f>SUM('Custos com reenvio'!N9)</f>
        <v>0</v>
      </c>
      <c r="N26" s="402">
        <f t="shared" si="3"/>
        <v>0</v>
      </c>
      <c r="O26" s="380"/>
      <c r="P26" s="345"/>
      <c r="Q26" s="345"/>
    </row>
    <row r="27" spans="1:17">
      <c r="A27" s="405" t="s">
        <v>28</v>
      </c>
      <c r="B27" s="406">
        <f>SUMIFS(Vendas!$K$5:$K$150,Vendas!$G$5:$G$150,"&gt;=01/01",Vendas!$G$5:$G$150,"&lt;=31/01")</f>
        <v>0</v>
      </c>
      <c r="C27" s="407">
        <f>SUMIFS(Vendas!$K$5:$K$150,Vendas!$G$5:$G$150,"&gt;=01/02",Vendas!$G$5:$G$150,"&lt;=28/02")</f>
        <v>0</v>
      </c>
      <c r="D27" s="407">
        <f>SUMIFS(Vendas!$K$5:$K$150,Vendas!$G$5:$G$150,"&gt;=01/03",Vendas!$G$5:$G$150,"&lt;=31/03")</f>
        <v>0</v>
      </c>
      <c r="E27" s="407">
        <f>SUMIFS(Vendas!$K$5:$K$150,Vendas!$G$5:$G$150,"&gt;=01/04",Vendas!$G$5:$G$150,"&lt;=30/04")</f>
        <v>0</v>
      </c>
      <c r="F27" s="407">
        <f>SUMIFS(Vendas!$K$5:$K$150,Vendas!$G$5:$G$150,"&gt;=01/05",Vendas!$G$5:$G$150,"&lt;=31/05")</f>
        <v>0</v>
      </c>
      <c r="G27" s="407">
        <f>SUMIFS(Vendas!$K$5:$K$150,Vendas!$G$5:$G$150,"&gt;=01/06",Vendas!$G$5:$G$150,"&lt;=30/06")</f>
        <v>0</v>
      </c>
      <c r="H27" s="407">
        <f>SUMIFS(Vendas!$K$5:$K$150,Vendas!$G$5:$G$150,"&gt;=01/07",Vendas!$G$5:$G$150,"&lt;=30/07")</f>
        <v>0</v>
      </c>
      <c r="I27" s="407">
        <f>SUMIFS(Vendas!$K$5:$K$150,Vendas!$G$5:$G$150,"&gt;=01/08",Vendas!$G$5:$G$150,"&lt;=31/08")</f>
        <v>0</v>
      </c>
      <c r="J27" s="407">
        <f>SUMIFS(Vendas!$K$5:$K$150,Vendas!$G$5:$G$150,"&gt;=01/09",Vendas!$G$5:$G$150,"&lt;=30/09")</f>
        <v>0</v>
      </c>
      <c r="K27" s="407">
        <f>SUMIFS(Vendas!$K$5:$K$150,Vendas!$G$5:$G$150,"&gt;=01/10",Vendas!$G$5:$G$150,"&lt;=31/10")</f>
        <v>0</v>
      </c>
      <c r="L27" s="407">
        <f>SUMIFS(Vendas!$K$5:$K$150,Vendas!$G$5:$G$150,"&gt;=01/11",Vendas!$G$5:$G$150,"&lt;=30/11")</f>
        <v>0</v>
      </c>
      <c r="M27" s="407">
        <f>SUMIFS(Vendas!$K$5:$K$150,Vendas!$G$5:$G$150,"&gt;=01/12",Vendas!$G$5:$G$150,"&lt;=31/12")</f>
        <v>0</v>
      </c>
      <c r="N27" s="407">
        <f t="shared" si="3"/>
        <v>0</v>
      </c>
      <c r="O27" s="380"/>
      <c r="P27" s="345"/>
      <c r="Q27" s="345"/>
    </row>
    <row r="28" spans="1:17">
      <c r="A28" s="405" t="s">
        <v>1</v>
      </c>
      <c r="B28" s="406">
        <f>SUMIFS(Vendas!$L$5:$L$150,Vendas!$G$5:$G$150,"&gt;=01/01",Vendas!$G$5:$G$150,"&lt;=31/01",Vendas!$R$5:$R$150,"Vendido")</f>
        <v>0</v>
      </c>
      <c r="C28" s="407">
        <f>SUMIFS(Vendas!$L$5:$L$150,Vendas!$G$5:$G$150,"&gt;=01/02",Vendas!$G$5:$G$150,"&lt;=28/02",Vendas!$R$5:$R$150,"Vendido")</f>
        <v>0</v>
      </c>
      <c r="D28" s="407">
        <f>SUMIFS(Vendas!$L$5:$L$150,Vendas!$G$5:$G$150,"&gt;=01/03",Vendas!$G$5:$G$150,"&lt;=31/03",Vendas!$R$5:$R$150,"Vendido")</f>
        <v>0</v>
      </c>
      <c r="E28" s="407">
        <f>SUMIFS(Vendas!$L$5:$L$150,Vendas!$G$5:$G$150,"&gt;=01/04",Vendas!$G$5:$G$150,"&lt;=30/04",Vendas!$R$5:$R$150,"Vendido")</f>
        <v>0</v>
      </c>
      <c r="F28" s="407">
        <f>SUMIFS(Vendas!$L$5:$L$150,Vendas!$G$5:$G$150,"&gt;=01/05",Vendas!$G$5:$G$150,"&lt;=31/05",Vendas!$R$5:$R$150,"Vendido")</f>
        <v>0</v>
      </c>
      <c r="G28" s="407">
        <f>SUMIFS(Vendas!$L$5:$L$150,Vendas!$G$5:$G$150,"&gt;=01/06",Vendas!$G$5:$G$150,"&lt;=30/06",Vendas!$R$5:$R$150,"Vendido")</f>
        <v>0</v>
      </c>
      <c r="H28" s="407">
        <f>SUMIFS(Vendas!$L$5:$L$150,Vendas!$G$5:$G$150,"&gt;=01/07",Vendas!$G$5:$G$150,"&lt;=30/07",Vendas!$R$5:$R$150,"Vendido")</f>
        <v>0</v>
      </c>
      <c r="I28" s="407">
        <f>SUMIFS(Vendas!$L$5:$L$150,Vendas!$G$5:$G$150,"&gt;=01/08",Vendas!$G$5:$G$150,"&lt;=31/08",Vendas!$R$5:$R$150,"Vendido")</f>
        <v>0</v>
      </c>
      <c r="J28" s="407">
        <f>SUMIFS(Vendas!$L$5:$L$150,Vendas!$G$5:$G$150,"&gt;=01/09",Vendas!$G$5:$G$150,"&lt;=30/09",Vendas!$R$5:$R$150,"Vendido")</f>
        <v>0</v>
      </c>
      <c r="K28" s="407">
        <f>SUMIFS(Vendas!$L$5:$L$150,Vendas!$G$5:$G$150,"&gt;=01/10",Vendas!$G$5:$G$150,"&lt;=31/10",Vendas!$R$5:$R$150,"Vendido")</f>
        <v>0</v>
      </c>
      <c r="L28" s="407">
        <f>SUMIFS(Vendas!$L$5:$L$150,Vendas!$G$5:$G$150,"&gt;=01/11",Vendas!$G$5:$G$150,"&lt;=30/11",Vendas!$R$5:$R$150,"Vendido")</f>
        <v>0</v>
      </c>
      <c r="M28" s="407">
        <f>SUMIFS(Vendas!$L$5:$L$150,Vendas!$G$5:$G$150,"&gt;=01/12",Vendas!$G$5:$G$150,"&lt;=31/12",Vendas!$R$5:$R$150,"Vendido")</f>
        <v>0</v>
      </c>
      <c r="N28" s="407">
        <f t="shared" si="3"/>
        <v>0</v>
      </c>
      <c r="O28" s="380"/>
      <c r="P28" s="345"/>
      <c r="Q28" s="345"/>
    </row>
    <row r="29" spans="1:17">
      <c r="A29" s="405" t="s">
        <v>130</v>
      </c>
      <c r="B29" s="406">
        <f>SUMIFS(Vendas!$N$5:$N$150,Vendas!$G$5:$G$150,"&gt;=01/01",Vendas!$G$5:$G$150,"&lt;=31/01",Vendas!$R$5:$R$150,"Vendido")</f>
        <v>0</v>
      </c>
      <c r="C29" s="407">
        <f>SUMIFS(Vendas!$N$5:$N$150,Vendas!$G$5:$G$150,"&gt;=01/02",Vendas!$G$5:$G$150,"&lt;=28/02",Vendas!$R$5:$R$150,"Vendido")</f>
        <v>0</v>
      </c>
      <c r="D29" s="407">
        <f>SUMIFS(Vendas!$N$5:$N$150,Vendas!$G$5:$G$150,"&gt;=01/03",Vendas!$G$5:$G$150,"&lt;=31/03",Vendas!$R$5:$R$150,"Vendido")</f>
        <v>0</v>
      </c>
      <c r="E29" s="407">
        <f>SUMIFS(Vendas!$N$5:$N$150,Vendas!$G$5:$G$150,"&gt;=01/04",Vendas!$G$5:$G$150,"&lt;=30/04",Vendas!$R$5:$R$150,"Vendido")</f>
        <v>0</v>
      </c>
      <c r="F29" s="407">
        <f>SUMIFS(Vendas!$N$5:$N$150,Vendas!$G$5:$G$150,"&gt;=01/05",Vendas!$G$5:$G$150,"&lt;=31/05",Vendas!$R$5:$R$150,"Vendido")</f>
        <v>0</v>
      </c>
      <c r="G29" s="407">
        <f>SUMIFS(Vendas!$N$5:$N$150,Vendas!$G$5:$G$150,"&gt;=01/06",Vendas!$G$5:$G$150,"&lt;=30/06",Vendas!$R$5:$R$150,"Vendido")</f>
        <v>0</v>
      </c>
      <c r="H29" s="407">
        <f>SUMIFS(Vendas!$N$5:$N$150,Vendas!$G$5:$G$150,"&gt;=01/07",Vendas!$G$5:$G$150,"&lt;=30/07",Vendas!$R$5:$R$150,"Vendido")</f>
        <v>0</v>
      </c>
      <c r="I29" s="407">
        <f>SUMIFS(Vendas!$N$5:$N$150,Vendas!$G$5:$G$150,"&gt;=01/08",Vendas!$G$5:$G$150,"&lt;=31/08",Vendas!$R$5:$R$150,"Vendido")</f>
        <v>0</v>
      </c>
      <c r="J29" s="407">
        <f>SUMIFS(Vendas!$N$5:$N$150,Vendas!$G$5:$G$150,"&gt;=01/09",Vendas!$G$5:$G$150,"&lt;=30/09",Vendas!$R$5:$R$150,"Vendido")</f>
        <v>0</v>
      </c>
      <c r="K29" s="407">
        <f>SUMIFS(Vendas!$N$5:$N$150,Vendas!$G$5:$G$150,"&gt;=01/10",Vendas!$G$5:$G$150,"&lt;=31/10",Vendas!$R$5:$R$150,"Vendido")</f>
        <v>0</v>
      </c>
      <c r="L29" s="407">
        <f>SUMIFS(Vendas!$N$5:$N$150,Vendas!$G$5:$G$150,"&gt;=01/11",Vendas!$G$5:$G$150,"&lt;=30/11",Vendas!$R$5:$R$150,"Vendido")</f>
        <v>0</v>
      </c>
      <c r="M29" s="407">
        <f>SUMIFS(Vendas!$N$5:$N$150,Vendas!$G$5:$G$150,"&gt;=01/12",Vendas!$G$5:$G$150,"&lt;=31/12",Vendas!$R$5:$R$150,"Vendido")</f>
        <v>0</v>
      </c>
      <c r="N29" s="407">
        <f t="shared" si="3"/>
        <v>0</v>
      </c>
      <c r="O29" s="380"/>
      <c r="P29" s="345"/>
      <c r="Q29" s="345"/>
    </row>
    <row r="30" spans="1:17" ht="15.75" thickBot="1">
      <c r="A30" s="408" t="s">
        <v>67</v>
      </c>
      <c r="B30" s="406">
        <f>SUMIFS(Vendas!$P$5:$P$150,Vendas!$G$5:$G$150,"&gt;=01/01",Vendas!$G$5:$G$150,"&lt;=31/01",Vendas!$R$5:$R$150,"Vendido")</f>
        <v>0</v>
      </c>
      <c r="C30" s="407">
        <f>SUMIFS(Vendas!$P$5:$P$150,Vendas!$G$5:$G$150,"&gt;=01/02",Vendas!$G$5:$G$150,"&lt;=28/02",Vendas!$R$5:$R$150,"Vendido")</f>
        <v>0</v>
      </c>
      <c r="D30" s="407">
        <f>SUMIFS(Vendas!$P$5:$P$150,Vendas!$G$5:$G$150,"&gt;=01/03",Vendas!$G$5:$G$150,"&lt;=31/03",Vendas!$R$5:$R$150,"Vendido")</f>
        <v>0</v>
      </c>
      <c r="E30" s="407">
        <f>SUMIFS(Vendas!$P$5:$P$150,Vendas!$G$5:$G$150,"&gt;=01/04",Vendas!$G$5:$G$150,"&lt;=30/04",Vendas!$R$5:$R$150,"Vendido")</f>
        <v>0</v>
      </c>
      <c r="F30" s="407">
        <f>SUMIFS(Vendas!$P$5:$P$150,Vendas!$G$5:$G$150,"&gt;=01/05",Vendas!$G$5:$G$150,"&lt;=31/05",Vendas!$R$5:$R$150,"Vendido")</f>
        <v>0</v>
      </c>
      <c r="G30" s="407">
        <f>SUMIFS(Vendas!$P$5:$P$150,Vendas!$G$5:$G$150,"&gt;=01/06",Vendas!$G$5:$G$150,"&lt;=30/06",Vendas!$R$5:$R$150,"Vendido")</f>
        <v>0</v>
      </c>
      <c r="H30" s="407">
        <f>SUMIFS(Vendas!$P$5:$P$150,Vendas!$G$5:$G$150,"&gt;=01/07",Vendas!$G$5:$G$150,"&lt;=30/07",Vendas!$R$5:$R$150,"Vendido")</f>
        <v>0</v>
      </c>
      <c r="I30" s="407">
        <f>SUMIFS(Vendas!$P$5:$P$150,Vendas!$G$5:$G$150,"&gt;=01/08",Vendas!$G$5:$G$150,"&lt;=31/08",Vendas!$R$5:$R$150,"Vendido")</f>
        <v>0</v>
      </c>
      <c r="J30" s="407">
        <f>SUMIFS(Vendas!$P$5:$P$150,Vendas!$G$5:$G$150,"&gt;=01/09",Vendas!$G$5:$G$150,"&lt;=30/09",Vendas!$R$5:$R$150,"Vendido")</f>
        <v>0</v>
      </c>
      <c r="K30" s="407">
        <f>SUMIFS(Vendas!$P$5:$P$150,Vendas!$G$5:$G$150,"&gt;=01/10",Vendas!$G$5:$G$150,"&lt;=31/10",Vendas!$R$5:$R$150,"Vendido")</f>
        <v>0</v>
      </c>
      <c r="L30" s="407">
        <f>SUMIFS(Vendas!$P$5:$P$150,Vendas!$G$5:$G$150,"&gt;=01/11",Vendas!$G$5:$G$150,"&lt;=30/11",Vendas!$R$5:$R$150,"Vendido")</f>
        <v>0</v>
      </c>
      <c r="M30" s="407">
        <f>SUMIFS(Vendas!$P$5:$P$150,Vendas!$G$5:$G$150,"&gt;=01/12",Vendas!$G$5:$G$150,"&lt;=31/12",Vendas!$R$5:$R$150,"Vendido")</f>
        <v>0</v>
      </c>
      <c r="N30" s="407">
        <f t="shared" si="3"/>
        <v>0</v>
      </c>
      <c r="O30" s="380"/>
      <c r="P30" s="345"/>
      <c r="Q30" s="345"/>
    </row>
    <row r="31" spans="1:17" ht="15.75" thickBot="1">
      <c r="A31" s="409" t="s">
        <v>81</v>
      </c>
      <c r="B31" s="410">
        <f>SUMIFS('Compras de mercadoria'!$U$4:$U$830,'Compras de mercadoria'!$G$4:$G$830,"&gt;=01/01",'Compras de mercadoria'!$G$4:$G$830,"&lt;=31/01",'Compras de mercadoria'!$I$4:$I$830,"Pago")</f>
        <v>0</v>
      </c>
      <c r="C31" s="410">
        <f>SUMIFS('Compras de mercadoria'!$U$4:$U$830,'Compras de mercadoria'!$G$4:$G$830,"&gt;=01/02",'Compras de mercadoria'!$G$4:$G$830,"&lt;=28/02",'Compras de mercadoria'!$I$4:$I$830,"Pago")</f>
        <v>0</v>
      </c>
      <c r="D31" s="410">
        <f>SUMIFS('Compras de mercadoria'!$U$4:$U$830,'Compras de mercadoria'!$G$4:$G$830,"&gt;=01/03",'Compras de mercadoria'!$G$4:$G$830,"&lt;=31/03",'Compras de mercadoria'!$I$4:$I$830,"Pago")</f>
        <v>0</v>
      </c>
      <c r="E31" s="410">
        <f>SUMIFS('Compras de mercadoria'!$U$4:$U$830,'Compras de mercadoria'!$G$4:$G$830,"&gt;=01/04",'Compras de mercadoria'!$G$4:$G$830,"&lt;=30/04",'Compras de mercadoria'!$I$4:$I$830,"Pago")</f>
        <v>0</v>
      </c>
      <c r="F31" s="410">
        <f>SUMIFS('Compras de mercadoria'!$U$4:$U$830,'Compras de mercadoria'!$G$4:$G$830,"&gt;=01/05",'Compras de mercadoria'!$G$4:$G$830,"&lt;=31/05",'Compras de mercadoria'!$I$4:$I$830,"Pago")</f>
        <v>0</v>
      </c>
      <c r="G31" s="410">
        <f>SUMIFS('Compras de mercadoria'!$U$4:$U$830,'Compras de mercadoria'!$G$4:$G$830,"&gt;=01/06",'Compras de mercadoria'!$G$4:$G$830,"&lt;=30/06",'Compras de mercadoria'!$I$4:$I$830,"Pago")</f>
        <v>0</v>
      </c>
      <c r="H31" s="410">
        <f>SUMIFS('Compras de mercadoria'!$U$4:$U$830,'Compras de mercadoria'!$G$4:$G$830,"&gt;=01/07",'Compras de mercadoria'!$G$4:$G$830,"&lt;=30/07",'Compras de mercadoria'!$I$4:$I$830,"Pago")</f>
        <v>0</v>
      </c>
      <c r="I31" s="410">
        <f>SUMIFS('Compras de mercadoria'!$U$4:$U$830,'Compras de mercadoria'!$G$4:$G$830,"&gt;=01/08",'Compras de mercadoria'!$G$4:$G$830,"&lt;=31/08",'Compras de mercadoria'!$I$4:$I$830,"Pago")</f>
        <v>0</v>
      </c>
      <c r="J31" s="410">
        <f>SUMIFS('Compras de mercadoria'!$U$4:$U$830,'Compras de mercadoria'!$G$4:$G$830,"&gt;=01/09",'Compras de mercadoria'!$G$4:$G$830,"&lt;=30/09",'Compras de mercadoria'!$I$4:$I$830,"Pago")</f>
        <v>0</v>
      </c>
      <c r="K31" s="410">
        <f>SUMIFS('Compras de mercadoria'!$U$4:$U$830,'Compras de mercadoria'!$G$4:$G$830,"&gt;=01/10",'Compras de mercadoria'!$G$4:$G$830,"&lt;=31/10",'Compras de mercadoria'!$I$4:$I$830,"Pago")</f>
        <v>0</v>
      </c>
      <c r="L31" s="410">
        <f>SUMIFS('Compras de mercadoria'!$U$4:$U$830,'Compras de mercadoria'!$G$4:$G$830,"&gt;=01/11",'Compras de mercadoria'!$G$4:$G$830,"&lt;=30/11",'Compras de mercadoria'!$I$4:$I$830,"Pago")</f>
        <v>0</v>
      </c>
      <c r="M31" s="410">
        <f>SUMIFS('Compras de mercadoria'!$U$4:$U$830,'Compras de mercadoria'!$G$4:$G$830,"&gt;=01/12",'Compras de mercadoria'!$G$4:$G$830,"&lt;=31/12",'Compras de mercadoria'!$I$4:$I$830,"Pago")</f>
        <v>0</v>
      </c>
      <c r="N31" s="410">
        <f t="shared" si="3"/>
        <v>0</v>
      </c>
      <c r="O31" s="380"/>
      <c r="P31" s="345"/>
      <c r="Q31" s="345"/>
    </row>
    <row r="32" spans="1:17" ht="27" thickBot="1">
      <c r="A32" s="395" t="s">
        <v>135</v>
      </c>
      <c r="B32" s="385">
        <f>SUM(B24:B31)</f>
        <v>0</v>
      </c>
      <c r="C32" s="385">
        <f t="shared" ref="C32:M32" si="4">SUM(C24:C31)</f>
        <v>0</v>
      </c>
      <c r="D32" s="385">
        <f t="shared" si="4"/>
        <v>0</v>
      </c>
      <c r="E32" s="385">
        <f t="shared" si="4"/>
        <v>0</v>
      </c>
      <c r="F32" s="385">
        <f t="shared" si="4"/>
        <v>0</v>
      </c>
      <c r="G32" s="385">
        <f t="shared" si="4"/>
        <v>0</v>
      </c>
      <c r="H32" s="385">
        <f t="shared" si="4"/>
        <v>0</v>
      </c>
      <c r="I32" s="385">
        <f t="shared" si="4"/>
        <v>0</v>
      </c>
      <c r="J32" s="385">
        <f t="shared" si="4"/>
        <v>0</v>
      </c>
      <c r="K32" s="385">
        <f t="shared" si="4"/>
        <v>0</v>
      </c>
      <c r="L32" s="385">
        <f t="shared" si="4"/>
        <v>0</v>
      </c>
      <c r="M32" s="386">
        <f t="shared" si="4"/>
        <v>0</v>
      </c>
      <c r="N32" s="411">
        <f t="shared" si="3"/>
        <v>0</v>
      </c>
      <c r="O32" s="388"/>
      <c r="P32" s="345"/>
      <c r="Q32" s="345"/>
    </row>
    <row r="33" spans="1:17" ht="27" thickBot="1">
      <c r="A33" s="247"/>
      <c r="B33" s="412" t="e">
        <f>((B32*100)/B41)/100</f>
        <v>#DIV/0!</v>
      </c>
      <c r="C33" s="413" t="e">
        <f>((C32*100)/C41)/100</f>
        <v>#DIV/0!</v>
      </c>
      <c r="D33" s="413" t="e">
        <f t="shared" ref="D33:M33" si="5">((D32*100)/D41)/100</f>
        <v>#DIV/0!</v>
      </c>
      <c r="E33" s="413" t="e">
        <f t="shared" si="5"/>
        <v>#DIV/0!</v>
      </c>
      <c r="F33" s="413" t="e">
        <f t="shared" si="5"/>
        <v>#DIV/0!</v>
      </c>
      <c r="G33" s="413" t="e">
        <f t="shared" si="5"/>
        <v>#DIV/0!</v>
      </c>
      <c r="H33" s="413" t="e">
        <f t="shared" si="5"/>
        <v>#DIV/0!</v>
      </c>
      <c r="I33" s="413" t="e">
        <f t="shared" si="5"/>
        <v>#DIV/0!</v>
      </c>
      <c r="J33" s="413" t="e">
        <f t="shared" si="5"/>
        <v>#DIV/0!</v>
      </c>
      <c r="K33" s="413" t="e">
        <f t="shared" si="5"/>
        <v>#DIV/0!</v>
      </c>
      <c r="L33" s="413" t="e">
        <f t="shared" si="5"/>
        <v>#DIV/0!</v>
      </c>
      <c r="M33" s="414" t="e">
        <f t="shared" si="5"/>
        <v>#DIV/0!</v>
      </c>
      <c r="N33" s="392" t="e">
        <f>SUM((N32*100)/N41)/100</f>
        <v>#DIV/0!</v>
      </c>
      <c r="O33" s="393" t="s">
        <v>139</v>
      </c>
      <c r="P33" s="345"/>
      <c r="Q33" s="345"/>
    </row>
    <row r="34" spans="1:17" ht="27" thickBot="1">
      <c r="A34" s="247"/>
      <c r="B34" s="415"/>
      <c r="C34" s="415"/>
      <c r="D34" s="415"/>
      <c r="E34" s="415"/>
      <c r="F34" s="415"/>
      <c r="G34" s="415"/>
      <c r="H34" s="415"/>
      <c r="I34" s="415"/>
      <c r="J34" s="415"/>
      <c r="K34" s="415"/>
      <c r="L34" s="415"/>
      <c r="M34" s="415"/>
      <c r="N34" s="416"/>
      <c r="O34" s="417"/>
      <c r="P34" s="345"/>
      <c r="Q34" s="345"/>
    </row>
    <row r="35" spans="1:17" ht="27" thickBot="1">
      <c r="A35" s="395" t="s">
        <v>137</v>
      </c>
      <c r="B35" s="385">
        <f t="shared" ref="B35:N35" si="6">SUM(B32+B20)</f>
        <v>0</v>
      </c>
      <c r="C35" s="385">
        <f>SUM(C32+C20)</f>
        <v>0</v>
      </c>
      <c r="D35" s="385">
        <f>SUM(D32+D20)</f>
        <v>0</v>
      </c>
      <c r="E35" s="385">
        <f t="shared" si="6"/>
        <v>0</v>
      </c>
      <c r="F35" s="385">
        <f t="shared" si="6"/>
        <v>0</v>
      </c>
      <c r="G35" s="385">
        <f t="shared" si="6"/>
        <v>0</v>
      </c>
      <c r="H35" s="385">
        <f t="shared" si="6"/>
        <v>0</v>
      </c>
      <c r="I35" s="385">
        <f t="shared" si="6"/>
        <v>0</v>
      </c>
      <c r="J35" s="385">
        <f t="shared" si="6"/>
        <v>0</v>
      </c>
      <c r="K35" s="385">
        <f t="shared" si="6"/>
        <v>0</v>
      </c>
      <c r="L35" s="385">
        <f t="shared" si="6"/>
        <v>0</v>
      </c>
      <c r="M35" s="385">
        <f t="shared" si="6"/>
        <v>0</v>
      </c>
      <c r="N35" s="387">
        <f t="shared" si="6"/>
        <v>0</v>
      </c>
      <c r="O35" s="388"/>
      <c r="P35" s="345"/>
      <c r="Q35" s="345"/>
    </row>
    <row r="36" spans="1:17" ht="27" thickBot="1">
      <c r="A36" s="418"/>
      <c r="B36" s="419" t="e">
        <f>((B35*100)/B41)/100</f>
        <v>#DIV/0!</v>
      </c>
      <c r="C36" s="420" t="e">
        <f>((C35*100)/C41)/100</f>
        <v>#DIV/0!</v>
      </c>
      <c r="D36" s="420" t="e">
        <f t="shared" ref="D36:M36" si="7">((D35*100)/D41)/100</f>
        <v>#DIV/0!</v>
      </c>
      <c r="E36" s="420" t="e">
        <f t="shared" si="7"/>
        <v>#DIV/0!</v>
      </c>
      <c r="F36" s="420" t="e">
        <f t="shared" si="7"/>
        <v>#DIV/0!</v>
      </c>
      <c r="G36" s="420" t="e">
        <f t="shared" si="7"/>
        <v>#DIV/0!</v>
      </c>
      <c r="H36" s="420" t="e">
        <f t="shared" si="7"/>
        <v>#DIV/0!</v>
      </c>
      <c r="I36" s="420" t="e">
        <f t="shared" si="7"/>
        <v>#DIV/0!</v>
      </c>
      <c r="J36" s="420" t="e">
        <f t="shared" si="7"/>
        <v>#DIV/0!</v>
      </c>
      <c r="K36" s="420" t="e">
        <f t="shared" si="7"/>
        <v>#DIV/0!</v>
      </c>
      <c r="L36" s="420" t="e">
        <f t="shared" si="7"/>
        <v>#DIV/0!</v>
      </c>
      <c r="M36" s="421" t="e">
        <f t="shared" si="7"/>
        <v>#DIV/0!</v>
      </c>
      <c r="N36" s="422" t="e">
        <f>SUM((N35*100)/N41)/100</f>
        <v>#DIV/0!</v>
      </c>
      <c r="O36" s="393" t="s">
        <v>141</v>
      </c>
      <c r="P36" s="345"/>
      <c r="Q36" s="345"/>
    </row>
    <row r="37" spans="1:17" ht="26.25">
      <c r="A37" s="345"/>
      <c r="B37" s="423"/>
      <c r="C37" s="423"/>
      <c r="D37" s="423"/>
      <c r="E37" s="423"/>
      <c r="F37" s="423"/>
      <c r="G37" s="423"/>
      <c r="H37" s="423"/>
      <c r="I37" s="423"/>
      <c r="J37" s="423"/>
      <c r="K37" s="423"/>
      <c r="L37" s="423"/>
      <c r="M37" s="424"/>
      <c r="N37" s="425"/>
      <c r="O37" s="417"/>
      <c r="P37" s="345"/>
      <c r="Q37" s="345"/>
    </row>
    <row r="38" spans="1:17" ht="19.5" thickBot="1">
      <c r="A38" s="247"/>
      <c r="B38" s="426" t="s">
        <v>70</v>
      </c>
      <c r="C38" s="247"/>
      <c r="D38" s="247"/>
      <c r="E38" s="247"/>
      <c r="F38" s="247"/>
      <c r="G38" s="247"/>
      <c r="H38" s="247"/>
      <c r="I38" s="247"/>
      <c r="J38" s="247"/>
      <c r="K38" s="247"/>
      <c r="L38" s="247"/>
      <c r="M38" s="427"/>
      <c r="N38" s="398"/>
      <c r="O38" s="247"/>
      <c r="P38" s="345"/>
      <c r="Q38" s="345"/>
    </row>
    <row r="39" spans="1:17" ht="22.5" customHeight="1" thickBot="1">
      <c r="A39" s="375" t="s">
        <v>71</v>
      </c>
      <c r="B39" s="211"/>
      <c r="C39" s="428">
        <f t="shared" ref="C39:M39" si="8">SUM(B46)</f>
        <v>0</v>
      </c>
      <c r="D39" s="429">
        <f t="shared" si="8"/>
        <v>0</v>
      </c>
      <c r="E39" s="429">
        <f t="shared" si="8"/>
        <v>0</v>
      </c>
      <c r="F39" s="429">
        <f t="shared" si="8"/>
        <v>0</v>
      </c>
      <c r="G39" s="429">
        <f t="shared" si="8"/>
        <v>0</v>
      </c>
      <c r="H39" s="429">
        <f t="shared" si="8"/>
        <v>0</v>
      </c>
      <c r="I39" s="429">
        <f t="shared" si="8"/>
        <v>0</v>
      </c>
      <c r="J39" s="429">
        <f t="shared" si="8"/>
        <v>0</v>
      </c>
      <c r="K39" s="429">
        <f t="shared" si="8"/>
        <v>0</v>
      </c>
      <c r="L39" s="429">
        <f t="shared" si="8"/>
        <v>0</v>
      </c>
      <c r="M39" s="429">
        <f t="shared" si="8"/>
        <v>0</v>
      </c>
      <c r="N39" s="453" t="s">
        <v>142</v>
      </c>
      <c r="O39" s="454"/>
      <c r="P39" s="345"/>
      <c r="Q39" s="345"/>
    </row>
    <row r="40" spans="1:17" ht="22.5" customHeight="1" thickBot="1">
      <c r="A40" s="430" t="s">
        <v>77</v>
      </c>
      <c r="B40" s="204">
        <v>0</v>
      </c>
      <c r="C40" s="202">
        <v>0</v>
      </c>
      <c r="D40" s="202">
        <v>0</v>
      </c>
      <c r="E40" s="202">
        <v>0</v>
      </c>
      <c r="F40" s="202">
        <v>0</v>
      </c>
      <c r="G40" s="202">
        <v>0</v>
      </c>
      <c r="H40" s="202">
        <v>0</v>
      </c>
      <c r="I40" s="202"/>
      <c r="J40" s="202"/>
      <c r="K40" s="202"/>
      <c r="L40" s="202"/>
      <c r="M40" s="203">
        <v>0</v>
      </c>
      <c r="N40" s="455"/>
      <c r="O40" s="456"/>
      <c r="P40" s="345"/>
      <c r="Q40" s="345"/>
    </row>
    <row r="41" spans="1:17" ht="22.5" customHeight="1" thickBot="1">
      <c r="A41" s="395" t="s">
        <v>75</v>
      </c>
      <c r="B41" s="431">
        <f>SUMIFS(Vendas!$Q$5:$Q$150,Vendas!$G$5:$G$150,"&gt;=01/01",Vendas!$G$5:$G$150,"&lt;=31/01",Vendas!$R$5:$R$150,"Vendido")</f>
        <v>0</v>
      </c>
      <c r="C41" s="431">
        <f>SUMIFS(Vendas!$Q$5:$Q$150,Vendas!$G$5:$G$150,"&gt;=01/02",Vendas!$G$5:$G$150,"&lt;=28/02",Vendas!$R$5:$R$150,"Vendido")</f>
        <v>0</v>
      </c>
      <c r="D41" s="431">
        <f>SUMIFS(Vendas!$Q$5:$Q$150,Vendas!$G$5:$G$150,"&gt;=01/03",Vendas!$G$5:$G$150,"&lt;=31/03",Vendas!$R$5:$R$150,"Vendido")</f>
        <v>0</v>
      </c>
      <c r="E41" s="431">
        <f>SUMIFS(Vendas!$Q$5:$Q$150,Vendas!$G$5:$G$150,"&gt;=01/04",Vendas!$G$5:$G$150,"&lt;=30/04",Vendas!$R$5:$R$150,"Vendido")</f>
        <v>0</v>
      </c>
      <c r="F41" s="431">
        <f>SUMIFS(Vendas!$Q$5:$Q$150,Vendas!$G$5:$G$150,"&gt;=01/05",Vendas!$G$5:$G$150,"&lt;=31/05",Vendas!$R$5:$R$150,"Vendido")</f>
        <v>0</v>
      </c>
      <c r="G41" s="431">
        <f>SUMIFS(Vendas!$Q$5:$Q$150,Vendas!$G$5:$G$150,"&gt;=01/06",Vendas!$G$5:$G$150,"&lt;=30/06",Vendas!$R$5:$R$150,"Vendido")</f>
        <v>0</v>
      </c>
      <c r="H41" s="431">
        <f>SUMIFS(Vendas!$Q$5:$Q$150,Vendas!$G$5:$G$150,"&gt;=01/07",Vendas!$G$5:$G$150,"&lt;=30/07",Vendas!$R$5:$R$150,"Vendido")</f>
        <v>0</v>
      </c>
      <c r="I41" s="431">
        <f>SUMIFS(Vendas!$Q$5:$Q$150,Vendas!$G$5:$G$150,"&gt;=01/08",Vendas!$G$5:$G$150,"&lt;=31/08",Vendas!$R$5:$R$150,"Vendido")</f>
        <v>0</v>
      </c>
      <c r="J41" s="431">
        <f>SUMIFS(Vendas!$Q$5:$Q$150,Vendas!$G$5:$G$150,"&gt;=01/09",Vendas!$G$5:$G$150,"&lt;=30/09",Vendas!$R$5:$R$150,"Vendido")</f>
        <v>0</v>
      </c>
      <c r="K41" s="431">
        <f>SUMIFS(Vendas!$Q$5:$Q$150,Vendas!$G$5:$G$150,"&gt;=01/10",Vendas!$G$5:$G$150,"&lt;=31/10",Vendas!$R$5:$R$150,"Vendido")</f>
        <v>0</v>
      </c>
      <c r="L41" s="431">
        <f>SUMIFS(Vendas!$Q$5:$Q$150,Vendas!$G$5:$G$150,"&gt;=01/11",Vendas!$G$5:$G$150,"&lt;=30/11",Vendas!$R$5:$R$150,"Vendido")</f>
        <v>0</v>
      </c>
      <c r="M41" s="431">
        <f>SUMIFS(Vendas!$Q$5:$Q$150,Vendas!$G$5:$G$150,"&gt;=01/12",Vendas!$G$5:$G$150,"&lt;=31/12",Vendas!$R$5:$R$150,"Vendido")</f>
        <v>0</v>
      </c>
      <c r="N41" s="432">
        <f>SUM(B41:M41)</f>
        <v>0</v>
      </c>
      <c r="O41" s="433" t="e">
        <f>SUM(N36+O42)</f>
        <v>#DIV/0!</v>
      </c>
      <c r="P41" s="345"/>
      <c r="Q41" s="345"/>
    </row>
    <row r="42" spans="1:17" ht="22.5" customHeight="1" thickBot="1">
      <c r="A42" s="434" t="s">
        <v>72</v>
      </c>
      <c r="B42" s="385">
        <f t="shared" ref="B42:K42" si="9">SUM(B41)-B35</f>
        <v>0</v>
      </c>
      <c r="C42" s="385">
        <f>SUM(C41)-C35</f>
        <v>0</v>
      </c>
      <c r="D42" s="385">
        <f t="shared" si="9"/>
        <v>0</v>
      </c>
      <c r="E42" s="385">
        <f t="shared" si="9"/>
        <v>0</v>
      </c>
      <c r="F42" s="385">
        <f t="shared" si="9"/>
        <v>0</v>
      </c>
      <c r="G42" s="385">
        <f t="shared" si="9"/>
        <v>0</v>
      </c>
      <c r="H42" s="385">
        <f t="shared" si="9"/>
        <v>0</v>
      </c>
      <c r="I42" s="385">
        <f t="shared" si="9"/>
        <v>0</v>
      </c>
      <c r="J42" s="385">
        <f t="shared" si="9"/>
        <v>0</v>
      </c>
      <c r="K42" s="385">
        <f t="shared" si="9"/>
        <v>0</v>
      </c>
      <c r="L42" s="385">
        <f>SUM(L41)-L35</f>
        <v>0</v>
      </c>
      <c r="M42" s="385">
        <f>SUM(M41)-M35</f>
        <v>0</v>
      </c>
      <c r="N42" s="432">
        <f>SUM(B42:M42)</f>
        <v>0</v>
      </c>
      <c r="O42" s="435" t="e">
        <f>SUM((N42*100)/N41)/100</f>
        <v>#DIV/0!</v>
      </c>
      <c r="P42" s="345"/>
      <c r="Q42" s="345"/>
    </row>
    <row r="43" spans="1:17" ht="22.5" customHeight="1">
      <c r="A43" s="465" t="s">
        <v>69</v>
      </c>
      <c r="B43" s="447" t="e">
        <f>SUM(((B42*100)/(B41+B39))/100)</f>
        <v>#DIV/0!</v>
      </c>
      <c r="C43" s="447" t="e">
        <f t="shared" ref="C43:M43" si="10">SUM(((C42*100)/C41)/100)</f>
        <v>#DIV/0!</v>
      </c>
      <c r="D43" s="447" t="e">
        <f t="shared" si="10"/>
        <v>#DIV/0!</v>
      </c>
      <c r="E43" s="447" t="e">
        <f t="shared" si="10"/>
        <v>#DIV/0!</v>
      </c>
      <c r="F43" s="447" t="e">
        <f t="shared" si="10"/>
        <v>#DIV/0!</v>
      </c>
      <c r="G43" s="447" t="e">
        <f t="shared" si="10"/>
        <v>#DIV/0!</v>
      </c>
      <c r="H43" s="447" t="e">
        <f t="shared" si="10"/>
        <v>#DIV/0!</v>
      </c>
      <c r="I43" s="447" t="e">
        <f t="shared" si="10"/>
        <v>#DIV/0!</v>
      </c>
      <c r="J43" s="447" t="e">
        <f t="shared" si="10"/>
        <v>#DIV/0!</v>
      </c>
      <c r="K43" s="447" t="e">
        <f t="shared" si="10"/>
        <v>#DIV/0!</v>
      </c>
      <c r="L43" s="447" t="e">
        <f t="shared" si="10"/>
        <v>#DIV/0!</v>
      </c>
      <c r="M43" s="467" t="e">
        <f t="shared" si="10"/>
        <v>#DIV/0!</v>
      </c>
      <c r="N43" s="449"/>
      <c r="O43" s="247"/>
      <c r="P43" s="247"/>
      <c r="Q43" s="247"/>
    </row>
    <row r="44" spans="1:17" ht="22.5" customHeight="1" thickBot="1">
      <c r="A44" s="466"/>
      <c r="B44" s="448"/>
      <c r="C44" s="448"/>
      <c r="D44" s="448"/>
      <c r="E44" s="448"/>
      <c r="F44" s="448"/>
      <c r="G44" s="448"/>
      <c r="H44" s="448"/>
      <c r="I44" s="448"/>
      <c r="J44" s="448"/>
      <c r="K44" s="448"/>
      <c r="L44" s="448"/>
      <c r="M44" s="468"/>
      <c r="N44" s="449"/>
      <c r="O44" s="247"/>
      <c r="P44" s="247"/>
      <c r="Q44" s="247"/>
    </row>
    <row r="45" spans="1:17" ht="22.5" customHeight="1" thickBot="1">
      <c r="A45" s="247"/>
      <c r="B45" s="247"/>
      <c r="C45" s="247"/>
      <c r="D45" s="247"/>
      <c r="E45" s="247"/>
      <c r="F45" s="247"/>
      <c r="G45" s="247"/>
      <c r="H45" s="247"/>
      <c r="I45" s="247"/>
      <c r="J45" s="247"/>
      <c r="K45" s="247"/>
      <c r="L45" s="247"/>
      <c r="M45" s="247"/>
      <c r="N45" s="345"/>
      <c r="O45" s="247"/>
      <c r="P45" s="247"/>
      <c r="Q45" s="247"/>
    </row>
    <row r="46" spans="1:17" ht="22.5" customHeight="1" thickBot="1">
      <c r="A46" s="434" t="s">
        <v>74</v>
      </c>
      <c r="B46" s="385">
        <f t="shared" ref="B46:M46" si="11">SUM((B39+B40)+B42)</f>
        <v>0</v>
      </c>
      <c r="C46" s="385">
        <f t="shared" si="11"/>
        <v>0</v>
      </c>
      <c r="D46" s="385">
        <f t="shared" si="11"/>
        <v>0</v>
      </c>
      <c r="E46" s="385">
        <f t="shared" si="11"/>
        <v>0</v>
      </c>
      <c r="F46" s="385">
        <f t="shared" si="11"/>
        <v>0</v>
      </c>
      <c r="G46" s="385">
        <f t="shared" si="11"/>
        <v>0</v>
      </c>
      <c r="H46" s="385">
        <f t="shared" si="11"/>
        <v>0</v>
      </c>
      <c r="I46" s="385">
        <f t="shared" si="11"/>
        <v>0</v>
      </c>
      <c r="J46" s="385">
        <f t="shared" si="11"/>
        <v>0</v>
      </c>
      <c r="K46" s="385">
        <f t="shared" si="11"/>
        <v>0</v>
      </c>
      <c r="L46" s="385">
        <f t="shared" si="11"/>
        <v>0</v>
      </c>
      <c r="M46" s="385">
        <f t="shared" si="11"/>
        <v>0</v>
      </c>
      <c r="N46" s="432">
        <f>M46</f>
        <v>0</v>
      </c>
      <c r="O46" s="436" t="e">
        <f>SUM(((N46*1)/(B39+B40+C40+D40+E40+F40+G40+H40+I40+J40+K40+L40+M40)))</f>
        <v>#DIV/0!</v>
      </c>
      <c r="P46" s="345"/>
      <c r="Q46" s="345"/>
    </row>
    <row r="47" spans="1:17">
      <c r="A47" s="247"/>
      <c r="B47" s="247"/>
      <c r="C47" s="247"/>
      <c r="D47" s="247"/>
      <c r="E47" s="247"/>
      <c r="F47" s="247"/>
      <c r="G47" s="247"/>
      <c r="H47" s="247"/>
      <c r="I47" s="247"/>
      <c r="J47" s="247"/>
      <c r="K47" s="247"/>
      <c r="L47" s="247"/>
      <c r="M47" s="247"/>
      <c r="N47" s="345"/>
      <c r="O47" s="247"/>
      <c r="P47" s="247"/>
      <c r="Q47" s="247"/>
    </row>
    <row r="48" spans="1:17">
      <c r="A48" s="247"/>
      <c r="B48" s="437"/>
      <c r="C48" s="437"/>
      <c r="D48" s="438"/>
      <c r="E48" s="437"/>
      <c r="F48" s="437"/>
      <c r="G48" s="437"/>
      <c r="H48" s="437"/>
      <c r="I48" s="437"/>
      <c r="J48" s="437"/>
      <c r="K48" s="437"/>
      <c r="L48" s="437"/>
      <c r="M48" s="437"/>
      <c r="N48" s="345"/>
      <c r="O48" s="247"/>
      <c r="P48" s="247"/>
      <c r="Q48" s="247"/>
    </row>
    <row r="49" spans="1:17">
      <c r="A49" s="247"/>
      <c r="B49" s="247"/>
      <c r="C49" s="247"/>
      <c r="D49" s="247"/>
      <c r="E49" s="247"/>
      <c r="F49" s="247"/>
      <c r="G49" s="247"/>
      <c r="H49" s="247"/>
      <c r="I49" s="247"/>
      <c r="J49" s="247"/>
      <c r="K49" s="247"/>
      <c r="L49" s="247"/>
      <c r="M49" s="247"/>
      <c r="N49" s="345"/>
      <c r="O49" s="247"/>
      <c r="P49" s="247"/>
      <c r="Q49" s="247"/>
    </row>
    <row r="50" spans="1:17">
      <c r="A50" s="247"/>
      <c r="B50" s="247"/>
      <c r="C50" s="247"/>
      <c r="D50" s="247"/>
      <c r="E50" s="247"/>
      <c r="F50" s="247"/>
      <c r="G50" s="247"/>
      <c r="H50" s="247"/>
      <c r="I50" s="247"/>
      <c r="J50" s="247"/>
      <c r="K50" s="247"/>
      <c r="L50" s="247"/>
      <c r="M50" s="247"/>
      <c r="N50" s="345"/>
      <c r="O50" s="247"/>
      <c r="P50" s="247"/>
      <c r="Q50" s="247"/>
    </row>
    <row r="51" spans="1:17">
      <c r="A51" s="247"/>
      <c r="B51" s="380"/>
      <c r="C51" s="437"/>
      <c r="D51" s="437"/>
      <c r="E51" s="437"/>
      <c r="F51" s="437"/>
      <c r="G51" s="437"/>
      <c r="H51" s="437"/>
      <c r="I51" s="437"/>
      <c r="J51" s="437"/>
      <c r="K51" s="437"/>
      <c r="L51" s="437"/>
      <c r="M51" s="437"/>
      <c r="N51" s="345"/>
      <c r="O51" s="247"/>
      <c r="P51" s="247"/>
      <c r="Q51" s="247"/>
    </row>
    <row r="52" spans="1:17">
      <c r="A52" s="437"/>
      <c r="B52" s="380"/>
      <c r="C52" s="437"/>
      <c r="D52" s="437"/>
      <c r="E52" s="437"/>
      <c r="F52" s="437"/>
      <c r="G52" s="437"/>
      <c r="H52" s="437"/>
      <c r="I52" s="437"/>
      <c r="J52" s="437"/>
      <c r="K52" s="437"/>
      <c r="L52" s="437"/>
      <c r="M52" s="437"/>
      <c r="N52" s="345"/>
      <c r="O52" s="247"/>
      <c r="P52" s="247"/>
      <c r="Q52" s="247"/>
    </row>
    <row r="53" spans="1:17">
      <c r="A53" s="247"/>
      <c r="B53" s="380"/>
      <c r="C53" s="437"/>
      <c r="D53" s="437"/>
      <c r="E53" s="437"/>
      <c r="F53" s="437"/>
      <c r="G53" s="437"/>
      <c r="H53" s="437"/>
      <c r="I53" s="437"/>
      <c r="J53" s="437"/>
      <c r="K53" s="437"/>
      <c r="L53" s="437"/>
      <c r="M53" s="437"/>
      <c r="N53" s="345"/>
      <c r="O53" s="247"/>
      <c r="P53" s="247"/>
      <c r="Q53" s="247"/>
    </row>
    <row r="54" spans="1:17">
      <c r="A54" s="247"/>
      <c r="B54" s="247"/>
      <c r="C54" s="247"/>
      <c r="D54" s="247"/>
      <c r="E54" s="247"/>
      <c r="F54" s="247"/>
      <c r="G54" s="247"/>
      <c r="H54" s="247"/>
      <c r="I54" s="247"/>
      <c r="J54" s="247"/>
      <c r="K54" s="247"/>
      <c r="L54" s="247"/>
      <c r="M54" s="247"/>
      <c r="N54" s="345"/>
      <c r="O54" s="247"/>
      <c r="P54" s="247"/>
      <c r="Q54" s="247"/>
    </row>
    <row r="55" spans="1:17">
      <c r="A55" s="247"/>
      <c r="B55" s="247"/>
      <c r="C55" s="247"/>
      <c r="D55" s="247"/>
      <c r="E55" s="247"/>
      <c r="F55" s="247"/>
      <c r="G55" s="247"/>
      <c r="H55" s="247"/>
      <c r="I55" s="247"/>
      <c r="J55" s="247"/>
      <c r="K55" s="247"/>
      <c r="L55" s="247"/>
      <c r="M55" s="247"/>
      <c r="N55" s="345"/>
      <c r="O55" s="247"/>
      <c r="P55" s="247"/>
      <c r="Q55" s="247"/>
    </row>
    <row r="56" spans="1:17">
      <c r="A56" s="247"/>
      <c r="B56" s="247"/>
      <c r="C56" s="247"/>
      <c r="D56" s="247"/>
      <c r="E56" s="247"/>
      <c r="F56" s="247"/>
      <c r="G56" s="247"/>
      <c r="H56" s="247"/>
      <c r="I56" s="247"/>
      <c r="J56" s="247"/>
      <c r="K56" s="247"/>
      <c r="L56" s="247"/>
      <c r="M56" s="247"/>
      <c r="N56" s="345"/>
      <c r="O56" s="247"/>
      <c r="P56" s="247"/>
      <c r="Q56" s="247"/>
    </row>
    <row r="57" spans="1:17">
      <c r="A57" s="247"/>
      <c r="B57" s="247"/>
      <c r="C57" s="247"/>
      <c r="D57" s="247"/>
      <c r="E57" s="247"/>
      <c r="F57" s="247"/>
      <c r="G57" s="247"/>
      <c r="H57" s="247"/>
      <c r="I57" s="247"/>
      <c r="J57" s="247"/>
      <c r="K57" s="247"/>
      <c r="L57" s="247"/>
      <c r="M57" s="247"/>
      <c r="N57" s="345"/>
      <c r="O57" s="247"/>
      <c r="P57" s="247"/>
      <c r="Q57" s="247"/>
    </row>
    <row r="58" spans="1:17">
      <c r="A58" s="247"/>
      <c r="B58" s="247"/>
      <c r="C58" s="247"/>
      <c r="D58" s="247"/>
      <c r="E58" s="247"/>
      <c r="F58" s="247"/>
      <c r="G58" s="247"/>
      <c r="H58" s="247"/>
      <c r="I58" s="247"/>
      <c r="J58" s="247"/>
      <c r="K58" s="247"/>
      <c r="L58" s="247"/>
      <c r="M58" s="247"/>
      <c r="N58" s="345"/>
      <c r="O58" s="247"/>
      <c r="P58" s="247"/>
      <c r="Q58" s="247"/>
    </row>
    <row r="59" spans="1:17">
      <c r="A59" s="247"/>
      <c r="B59" s="247"/>
      <c r="C59" s="247"/>
      <c r="D59" s="247"/>
      <c r="E59" s="247"/>
      <c r="F59" s="247"/>
      <c r="G59" s="247"/>
      <c r="H59" s="247"/>
      <c r="I59" s="247"/>
      <c r="J59" s="247"/>
      <c r="K59" s="247"/>
      <c r="L59" s="247"/>
      <c r="M59" s="247"/>
      <c r="N59" s="345"/>
      <c r="O59" s="247"/>
      <c r="P59" s="247"/>
      <c r="Q59" s="247"/>
    </row>
    <row r="60" spans="1:17">
      <c r="A60" s="247"/>
      <c r="B60" s="247"/>
      <c r="C60" s="247"/>
      <c r="D60" s="247"/>
      <c r="E60" s="247"/>
      <c r="F60" s="247"/>
      <c r="G60" s="247"/>
      <c r="H60" s="247"/>
      <c r="I60" s="247"/>
      <c r="J60" s="247"/>
      <c r="K60" s="247"/>
      <c r="L60" s="247"/>
      <c r="M60" s="247"/>
      <c r="N60" s="345"/>
      <c r="O60" s="247"/>
      <c r="P60" s="247"/>
      <c r="Q60" s="247"/>
    </row>
    <row r="61" spans="1:17">
      <c r="A61" s="247"/>
      <c r="B61" s="247"/>
      <c r="C61" s="247"/>
      <c r="D61" s="247"/>
      <c r="E61" s="247"/>
      <c r="F61" s="247"/>
      <c r="G61" s="247"/>
      <c r="H61" s="247"/>
      <c r="I61" s="247"/>
      <c r="J61" s="247"/>
      <c r="K61" s="247"/>
      <c r="L61" s="247"/>
      <c r="M61" s="247"/>
      <c r="N61" s="345"/>
      <c r="O61" s="247"/>
      <c r="P61" s="247"/>
      <c r="Q61" s="247"/>
    </row>
    <row r="62" spans="1:17">
      <c r="A62" s="247"/>
      <c r="B62" s="247"/>
      <c r="C62" s="247"/>
      <c r="D62" s="247"/>
      <c r="E62" s="247"/>
      <c r="F62" s="247"/>
      <c r="G62" s="247"/>
      <c r="H62" s="247"/>
      <c r="I62" s="247"/>
      <c r="J62" s="247"/>
      <c r="K62" s="247"/>
      <c r="L62" s="247"/>
      <c r="M62" s="247"/>
      <c r="N62" s="345"/>
      <c r="O62" s="247"/>
      <c r="P62" s="247"/>
      <c r="Q62" s="247"/>
    </row>
    <row r="63" spans="1:17">
      <c r="A63" s="247"/>
      <c r="B63" s="247"/>
      <c r="C63" s="247"/>
      <c r="D63" s="247"/>
      <c r="E63" s="247"/>
      <c r="F63" s="247"/>
      <c r="G63" s="247"/>
      <c r="H63" s="247"/>
      <c r="I63" s="247"/>
      <c r="J63" s="247"/>
      <c r="K63" s="247"/>
      <c r="L63" s="247"/>
      <c r="M63" s="247"/>
      <c r="N63" s="345"/>
      <c r="O63" s="247"/>
      <c r="P63" s="247"/>
      <c r="Q63" s="247"/>
    </row>
    <row r="64" spans="1:17">
      <c r="A64" s="247"/>
      <c r="B64" s="247"/>
      <c r="C64" s="247"/>
      <c r="D64" s="247"/>
      <c r="E64" s="247"/>
      <c r="F64" s="247"/>
      <c r="G64" s="247"/>
      <c r="H64" s="247"/>
      <c r="I64" s="247"/>
      <c r="J64" s="247"/>
      <c r="K64" s="247"/>
      <c r="L64" s="247"/>
      <c r="M64" s="247"/>
      <c r="N64" s="345"/>
      <c r="O64" s="247"/>
      <c r="P64" s="247"/>
      <c r="Q64" s="247"/>
    </row>
    <row r="65" spans="1:17">
      <c r="A65" s="247"/>
      <c r="B65" s="247"/>
      <c r="C65" s="247"/>
      <c r="D65" s="247"/>
      <c r="E65" s="247"/>
      <c r="F65" s="247"/>
      <c r="G65" s="247"/>
      <c r="H65" s="247"/>
      <c r="I65" s="247"/>
      <c r="J65" s="247"/>
      <c r="K65" s="247"/>
      <c r="L65" s="247"/>
      <c r="M65" s="247"/>
      <c r="N65" s="345"/>
      <c r="O65" s="247"/>
      <c r="P65" s="247"/>
      <c r="Q65" s="247"/>
    </row>
    <row r="66" spans="1:17">
      <c r="A66" s="247"/>
      <c r="B66" s="247"/>
      <c r="C66" s="247"/>
      <c r="D66" s="247"/>
      <c r="E66" s="247"/>
      <c r="F66" s="247"/>
      <c r="G66" s="247"/>
      <c r="H66" s="247"/>
      <c r="I66" s="247"/>
      <c r="J66" s="247"/>
      <c r="K66" s="247"/>
      <c r="L66" s="247"/>
      <c r="M66" s="247"/>
      <c r="N66" s="345"/>
      <c r="O66" s="247"/>
      <c r="P66" s="247"/>
      <c r="Q66" s="247"/>
    </row>
    <row r="67" spans="1:17">
      <c r="A67" s="247"/>
      <c r="B67" s="247"/>
      <c r="C67" s="247"/>
      <c r="D67" s="247"/>
      <c r="E67" s="247"/>
      <c r="F67" s="247"/>
      <c r="G67" s="247"/>
      <c r="H67" s="247"/>
      <c r="I67" s="247"/>
      <c r="J67" s="247"/>
      <c r="K67" s="247"/>
      <c r="L67" s="247"/>
      <c r="M67" s="247"/>
      <c r="N67" s="345"/>
      <c r="O67" s="247"/>
      <c r="P67" s="247"/>
      <c r="Q67" s="247"/>
    </row>
    <row r="68" spans="1:17">
      <c r="A68" s="247"/>
      <c r="B68" s="247"/>
      <c r="C68" s="247"/>
      <c r="D68" s="247"/>
      <c r="E68" s="247"/>
      <c r="F68" s="247"/>
      <c r="G68" s="247"/>
      <c r="H68" s="247"/>
      <c r="I68" s="247"/>
      <c r="J68" s="247"/>
      <c r="K68" s="247"/>
      <c r="L68" s="247"/>
      <c r="M68" s="247"/>
      <c r="N68" s="345"/>
      <c r="O68" s="247"/>
      <c r="P68" s="247"/>
      <c r="Q68" s="247"/>
    </row>
    <row r="69" spans="1:17">
      <c r="A69" s="247"/>
      <c r="B69" s="247"/>
      <c r="C69" s="247"/>
      <c r="D69" s="247"/>
      <c r="E69" s="247"/>
      <c r="F69" s="247"/>
      <c r="G69" s="247"/>
      <c r="H69" s="247"/>
      <c r="I69" s="247"/>
      <c r="J69" s="247"/>
      <c r="K69" s="247"/>
      <c r="L69" s="247"/>
      <c r="M69" s="247"/>
      <c r="N69" s="345"/>
      <c r="O69" s="247"/>
      <c r="P69" s="247"/>
      <c r="Q69" s="247"/>
    </row>
    <row r="70" spans="1:17">
      <c r="A70" s="247"/>
      <c r="B70" s="247"/>
      <c r="C70" s="247"/>
      <c r="D70" s="247"/>
      <c r="E70" s="247"/>
      <c r="F70" s="247"/>
      <c r="G70" s="247"/>
      <c r="H70" s="247"/>
      <c r="I70" s="247"/>
      <c r="J70" s="247"/>
      <c r="K70" s="247"/>
      <c r="L70" s="247"/>
      <c r="M70" s="247"/>
      <c r="N70" s="345"/>
      <c r="O70" s="247"/>
      <c r="P70" s="247"/>
      <c r="Q70" s="247"/>
    </row>
    <row r="71" spans="1:17">
      <c r="A71" s="247"/>
      <c r="B71" s="247"/>
      <c r="C71" s="247"/>
      <c r="D71" s="247"/>
      <c r="E71" s="247"/>
      <c r="F71" s="247"/>
      <c r="G71" s="247"/>
      <c r="H71" s="247"/>
      <c r="I71" s="247"/>
      <c r="J71" s="247"/>
      <c r="K71" s="247"/>
      <c r="L71" s="247"/>
      <c r="M71" s="247"/>
      <c r="N71" s="345"/>
      <c r="O71" s="247"/>
      <c r="P71" s="247"/>
      <c r="Q71" s="247"/>
    </row>
    <row r="72" spans="1:17">
      <c r="A72" s="247"/>
      <c r="B72" s="247"/>
      <c r="C72" s="247"/>
      <c r="D72" s="247"/>
      <c r="E72" s="247"/>
      <c r="F72" s="247"/>
      <c r="G72" s="247"/>
      <c r="H72" s="247"/>
      <c r="I72" s="247"/>
      <c r="J72" s="247"/>
      <c r="K72" s="247"/>
      <c r="L72" s="247"/>
      <c r="M72" s="247"/>
      <c r="N72" s="345"/>
      <c r="O72" s="247"/>
      <c r="P72" s="247"/>
      <c r="Q72" s="247"/>
    </row>
    <row r="73" spans="1:17">
      <c r="A73" s="247"/>
      <c r="B73" s="247"/>
      <c r="C73" s="247"/>
      <c r="D73" s="247"/>
      <c r="E73" s="247"/>
      <c r="F73" s="247"/>
      <c r="G73" s="247"/>
      <c r="H73" s="247"/>
      <c r="I73" s="247"/>
      <c r="J73" s="247"/>
      <c r="K73" s="247"/>
      <c r="L73" s="247"/>
      <c r="M73" s="247"/>
      <c r="N73" s="345"/>
      <c r="O73" s="247"/>
      <c r="P73" s="247"/>
      <c r="Q73" s="247"/>
    </row>
    <row r="74" spans="1:17">
      <c r="A74" s="247"/>
      <c r="B74" s="247"/>
      <c r="C74" s="247"/>
      <c r="D74" s="247"/>
      <c r="E74" s="247"/>
      <c r="F74" s="247"/>
      <c r="G74" s="247"/>
      <c r="H74" s="247"/>
      <c r="I74" s="247"/>
      <c r="J74" s="247"/>
      <c r="K74" s="247"/>
      <c r="L74" s="247"/>
      <c r="M74" s="247"/>
      <c r="N74" s="345"/>
      <c r="O74" s="247"/>
      <c r="P74" s="247"/>
      <c r="Q74" s="247"/>
    </row>
    <row r="75" spans="1:17">
      <c r="A75" s="247"/>
      <c r="B75" s="247"/>
      <c r="C75" s="247"/>
      <c r="D75" s="247"/>
      <c r="E75" s="247"/>
      <c r="F75" s="247"/>
      <c r="G75" s="247"/>
      <c r="H75" s="247"/>
      <c r="I75" s="247"/>
      <c r="J75" s="247"/>
      <c r="K75" s="247"/>
      <c r="L75" s="247"/>
      <c r="M75" s="247"/>
      <c r="N75" s="345"/>
      <c r="O75" s="247"/>
      <c r="P75" s="247"/>
      <c r="Q75" s="247"/>
    </row>
    <row r="76" spans="1:17">
      <c r="A76" s="247"/>
      <c r="B76" s="247"/>
      <c r="C76" s="247"/>
      <c r="D76" s="247"/>
      <c r="E76" s="247"/>
      <c r="F76" s="247"/>
      <c r="G76" s="247"/>
      <c r="H76" s="247"/>
      <c r="I76" s="247"/>
      <c r="J76" s="247"/>
      <c r="K76" s="247"/>
      <c r="L76" s="247"/>
      <c r="M76" s="247"/>
      <c r="N76" s="345"/>
      <c r="O76" s="247"/>
      <c r="P76" s="247"/>
      <c r="Q76" s="247"/>
    </row>
    <row r="77" spans="1:17">
      <c r="A77" s="247"/>
      <c r="B77" s="247"/>
      <c r="C77" s="247"/>
      <c r="D77" s="247"/>
      <c r="E77" s="247"/>
      <c r="F77" s="247"/>
      <c r="G77" s="247"/>
      <c r="H77" s="247"/>
      <c r="I77" s="247"/>
      <c r="J77" s="247"/>
      <c r="K77" s="247"/>
      <c r="L77" s="247"/>
      <c r="M77" s="247"/>
      <c r="N77" s="345"/>
      <c r="O77" s="247"/>
      <c r="P77" s="247"/>
      <c r="Q77" s="247"/>
    </row>
  </sheetData>
  <sheetProtection password="CEBE" sheet="1" objects="1" scenarios="1" formatColumns="0"/>
  <mergeCells count="21">
    <mergeCell ref="N43:N44"/>
    <mergeCell ref="D10:K10"/>
    <mergeCell ref="N39:O40"/>
    <mergeCell ref="I2:K2"/>
    <mergeCell ref="A1:C1"/>
    <mergeCell ref="E2:G2"/>
    <mergeCell ref="J11:M11"/>
    <mergeCell ref="B11:I11"/>
    <mergeCell ref="A43:A44"/>
    <mergeCell ref="B43:B44"/>
    <mergeCell ref="C43:C44"/>
    <mergeCell ref="D43:D44"/>
    <mergeCell ref="K43:K44"/>
    <mergeCell ref="L43:L44"/>
    <mergeCell ref="M43:M44"/>
    <mergeCell ref="E43:E44"/>
    <mergeCell ref="F43:F44"/>
    <mergeCell ref="G43:G44"/>
    <mergeCell ref="H43:H44"/>
    <mergeCell ref="I43:I44"/>
    <mergeCell ref="J43:J44"/>
  </mergeCells>
  <conditionalFormatting sqref="B43 N42:O42 N46">
    <cfRule type="cellIs" dxfId="80" priority="45" operator="greaterThan">
      <formula>0</formula>
    </cfRule>
    <cfRule type="cellIs" dxfId="79" priority="46" operator="lessThanOrEqual">
      <formula>0</formula>
    </cfRule>
  </conditionalFormatting>
  <conditionalFormatting sqref="B43">
    <cfRule type="cellIs" dxfId="78" priority="43" operator="greaterThan">
      <formula>0</formula>
    </cfRule>
    <cfRule type="cellIs" dxfId="77" priority="44" operator="lessThanOrEqual">
      <formula>0</formula>
    </cfRule>
  </conditionalFormatting>
  <conditionalFormatting sqref="B43:M43">
    <cfRule type="cellIs" dxfId="76" priority="41" operator="greaterThan">
      <formula>0</formula>
    </cfRule>
    <cfRule type="cellIs" dxfId="75" priority="42" operator="lessThanOrEqual">
      <formula>0</formula>
    </cfRule>
  </conditionalFormatting>
  <conditionalFormatting sqref="B43:M43">
    <cfRule type="cellIs" dxfId="74" priority="39" operator="greaterThan">
      <formula>0</formula>
    </cfRule>
    <cfRule type="cellIs" dxfId="73" priority="40" operator="lessThanOrEqual">
      <formula>0</formula>
    </cfRule>
  </conditionalFormatting>
  <conditionalFormatting sqref="E3:G3">
    <cfRule type="expression" dxfId="72" priority="35">
      <formula>$G$4&gt;0</formula>
    </cfRule>
    <cfRule type="expression" dxfId="71" priority="36">
      <formula>$G$4&lt;0</formula>
    </cfRule>
  </conditionalFormatting>
  <conditionalFormatting sqref="I3">
    <cfRule type="cellIs" dxfId="70" priority="31" operator="greaterThan">
      <formula>0</formula>
    </cfRule>
    <cfRule type="cellIs" dxfId="69" priority="32" operator="lessThan">
      <formula>0</formula>
    </cfRule>
  </conditionalFormatting>
  <conditionalFormatting sqref="N41:O41">
    <cfRule type="cellIs" dxfId="68" priority="12" operator="greaterThan">
      <formula>0</formula>
    </cfRule>
    <cfRule type="cellIs" dxfId="67" priority="13" operator="lessThanOrEqual">
      <formula>0</formula>
    </cfRule>
  </conditionalFormatting>
  <conditionalFormatting sqref="N41:O41">
    <cfRule type="cellIs" dxfId="66" priority="10" operator="greaterThan">
      <formula>0</formula>
    </cfRule>
    <cfRule type="cellIs" dxfId="65" priority="11" operator="lessThanOrEqual">
      <formula>0</formula>
    </cfRule>
  </conditionalFormatting>
  <conditionalFormatting sqref="B39:M39 B41:M42 B46:M46">
    <cfRule type="cellIs" dxfId="64" priority="3" operator="lessThan">
      <formula>0</formula>
    </cfRule>
    <cfRule type="cellIs" dxfId="63" priority="4" operator="greaterThan">
      <formula>0</formula>
    </cfRule>
  </conditionalFormatting>
  <conditionalFormatting sqref="O46">
    <cfRule type="cellIs" dxfId="62" priority="1" operator="greaterThan">
      <formula>0</formula>
    </cfRule>
    <cfRule type="cellIs" dxfId="61" priority="2" operator="lessThanOrEqual">
      <formula>0</formula>
    </cfRule>
  </conditionalFormatting>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sheetPr>
    <tabColor theme="7" tint="0.39997558519241921"/>
  </sheetPr>
  <dimension ref="B1:I901"/>
  <sheetViews>
    <sheetView workbookViewId="0">
      <pane ySplit="4" topLeftCell="A5" activePane="bottomLeft" state="frozen"/>
      <selection activeCell="B1" sqref="B1"/>
      <selection pane="bottomLeft" activeCell="C11" sqref="C5:F11"/>
    </sheetView>
  </sheetViews>
  <sheetFormatPr defaultRowHeight="15"/>
  <cols>
    <col min="1" max="1" width="1" style="7" customWidth="1"/>
    <col min="2" max="2" width="12.7109375" style="7" customWidth="1"/>
    <col min="3" max="3" width="95.140625" style="7" bestFit="1" customWidth="1"/>
    <col min="4" max="6" width="24" style="7" customWidth="1"/>
    <col min="7" max="7" width="16.42578125" style="7" bestFit="1" customWidth="1"/>
    <col min="8" max="8" width="19" style="7" bestFit="1" customWidth="1"/>
    <col min="9" max="13" width="12.7109375" style="7" customWidth="1"/>
    <col min="14" max="16384" width="9.140625" style="7"/>
  </cols>
  <sheetData>
    <row r="1" spans="2:9" ht="12" customHeight="1"/>
    <row r="2" spans="2:9" ht="15" customHeight="1" thickBot="1"/>
    <row r="3" spans="2:9" s="192" customFormat="1" ht="24" thickBot="1">
      <c r="B3" s="469" t="s">
        <v>20</v>
      </c>
      <c r="C3" s="470"/>
      <c r="D3" s="470"/>
      <c r="E3" s="470"/>
      <c r="F3" s="470"/>
      <c r="G3" s="470"/>
      <c r="H3" s="470"/>
      <c r="I3" s="471"/>
    </row>
    <row r="4" spans="2:9" ht="15.75" thickBot="1">
      <c r="B4" s="58" t="s">
        <v>88</v>
      </c>
      <c r="C4" s="53" t="s">
        <v>19</v>
      </c>
      <c r="D4" s="53" t="s">
        <v>84</v>
      </c>
      <c r="E4" s="53" t="s">
        <v>147</v>
      </c>
      <c r="F4" s="53" t="s">
        <v>90</v>
      </c>
      <c r="G4" s="56" t="s">
        <v>108</v>
      </c>
      <c r="H4" s="56" t="s">
        <v>93</v>
      </c>
      <c r="I4" s="57" t="s">
        <v>105</v>
      </c>
    </row>
    <row r="5" spans="2:9">
      <c r="B5" s="30">
        <v>100</v>
      </c>
      <c r="C5" s="48"/>
      <c r="D5" s="48"/>
      <c r="E5" s="48"/>
      <c r="F5" s="59"/>
      <c r="G5" s="267">
        <f>IFERROR(VLOOKUP(B5,'Combos Promocionais'!#REF!,15,0),SUMIF(Estoque!$B$4:$B$1989,'Cadastro de Produtos'!B5,Estoque!$J$4:$J$2229))</f>
        <v>0</v>
      </c>
      <c r="H5" s="338" t="e">
        <f t="shared" ref="H5:H66" si="0">SUM((((G5*100)/F5)/100))</f>
        <v>#DIV/0!</v>
      </c>
      <c r="I5" s="339" t="e">
        <f>IF(AND(H5&lt;=120%,H5&gt;=100%),"Comprar",IF(AND(H5&lt;100%,H5&gt;60%),"Limite",IF(AND(H5&lt;=60%,H5&gt;0),"Critico",IF(H5&lt;=0,"Nulo","Disponivel"))))</f>
        <v>#DIV/0!</v>
      </c>
    </row>
    <row r="6" spans="2:9">
      <c r="B6" s="60">
        <v>101</v>
      </c>
      <c r="C6" s="54"/>
      <c r="D6" s="54"/>
      <c r="E6" s="54"/>
      <c r="F6" s="61"/>
      <c r="G6" s="340">
        <f>IFERROR(VLOOKUP(B6,'Combos Promocionais'!#REF!,15,0),SUMIF(Estoque!$B$4:$B$1989,'Cadastro de Produtos'!B6,Estoque!$J$4:$J$2229))</f>
        <v>0</v>
      </c>
      <c r="H6" s="338" t="e">
        <f t="shared" si="0"/>
        <v>#DIV/0!</v>
      </c>
      <c r="I6" s="339" t="e">
        <f t="shared" ref="I6:I69" si="1">IF(AND(H6&lt;=120%,H6&gt;=100%),"Comprar",IF(AND(H6&lt;100%,H6&gt;60%),"Limite",IF(AND(H6&lt;=60%,H6&gt;0),"Critico",IF(H6&lt;=0,"Nulo","Disponivel"))))</f>
        <v>#DIV/0!</v>
      </c>
    </row>
    <row r="7" spans="2:9">
      <c r="B7" s="33">
        <v>102</v>
      </c>
      <c r="C7" s="5"/>
      <c r="D7" s="5"/>
      <c r="E7" s="5"/>
      <c r="F7" s="35"/>
      <c r="G7" s="239">
        <f>IFERROR(VLOOKUP(B7,'Combos Promocionais'!#REF!,15,0),SUMIF(Estoque!$B$4:$B$1989,'Cadastro de Produtos'!B7,Estoque!$J$4:$J$2229))</f>
        <v>0</v>
      </c>
      <c r="H7" s="338" t="e">
        <f t="shared" si="0"/>
        <v>#DIV/0!</v>
      </c>
      <c r="I7" s="339" t="e">
        <f t="shared" si="1"/>
        <v>#DIV/0!</v>
      </c>
    </row>
    <row r="8" spans="2:9">
      <c r="B8" s="60">
        <v>103</v>
      </c>
      <c r="C8" s="54"/>
      <c r="D8" s="54"/>
      <c r="E8" s="54"/>
      <c r="F8" s="61"/>
      <c r="G8" s="341">
        <f>IFERROR(VLOOKUP(B8,'Combos Promocionais'!#REF!,15,0),SUMIF(Estoque!$B$4:$B$1989,'Cadastro de Produtos'!B8,Estoque!$J$4:$J$2229))</f>
        <v>0</v>
      </c>
      <c r="H8" s="338" t="e">
        <f t="shared" si="0"/>
        <v>#DIV/0!</v>
      </c>
      <c r="I8" s="339" t="e">
        <f t="shared" si="1"/>
        <v>#DIV/0!</v>
      </c>
    </row>
    <row r="9" spans="2:9">
      <c r="B9" s="33">
        <v>104</v>
      </c>
      <c r="C9" s="5"/>
      <c r="D9" s="5"/>
      <c r="E9" s="5"/>
      <c r="F9" s="35"/>
      <c r="G9" s="239">
        <f>IFERROR(VLOOKUP(B9,'Combos Promocionais'!#REF!,15,0),SUMIF(Estoque!$B$4:$B$1989,'Cadastro de Produtos'!B9,Estoque!$J$4:$J$2229))</f>
        <v>0</v>
      </c>
      <c r="H9" s="338" t="e">
        <f t="shared" si="0"/>
        <v>#DIV/0!</v>
      </c>
      <c r="I9" s="339" t="e">
        <f t="shared" si="1"/>
        <v>#DIV/0!</v>
      </c>
    </row>
    <row r="10" spans="2:9">
      <c r="B10" s="60">
        <v>105</v>
      </c>
      <c r="C10" s="54"/>
      <c r="D10" s="54"/>
      <c r="E10" s="54"/>
      <c r="F10" s="61"/>
      <c r="G10" s="340">
        <f>IFERROR(VLOOKUP(B10,'Combos Promocionais'!#REF!,15,0),SUMIF(Estoque!$B$4:$B$1989,'Cadastro de Produtos'!B10,Estoque!$J$4:$J$2229))</f>
        <v>0</v>
      </c>
      <c r="H10" s="338" t="e">
        <f t="shared" si="0"/>
        <v>#DIV/0!</v>
      </c>
      <c r="I10" s="339" t="e">
        <f t="shared" si="1"/>
        <v>#DIV/0!</v>
      </c>
    </row>
    <row r="11" spans="2:9">
      <c r="B11" s="33">
        <v>106</v>
      </c>
      <c r="C11" s="5"/>
      <c r="D11" s="5"/>
      <c r="E11" s="5"/>
      <c r="F11" s="35"/>
      <c r="G11" s="239">
        <f>IFERROR(VLOOKUP(B11,'Combos Promocionais'!#REF!,15,0),SUMIF(Estoque!$B$4:$B$1989,'Cadastro de Produtos'!B11,Estoque!$J$4:$J$2229))</f>
        <v>0</v>
      </c>
      <c r="H11" s="338" t="e">
        <f t="shared" si="0"/>
        <v>#DIV/0!</v>
      </c>
      <c r="I11" s="339" t="e">
        <f t="shared" si="1"/>
        <v>#DIV/0!</v>
      </c>
    </row>
    <row r="12" spans="2:9">
      <c r="B12" s="60">
        <v>107</v>
      </c>
      <c r="C12" s="54"/>
      <c r="D12" s="54"/>
      <c r="E12" s="54"/>
      <c r="F12" s="61"/>
      <c r="G12" s="340">
        <f>IFERROR(VLOOKUP(B12,'Combos Promocionais'!#REF!,15,0),SUMIF(Estoque!$B$4:$B$1989,'Cadastro de Produtos'!B12,Estoque!$J$4:$J$2229))</f>
        <v>0</v>
      </c>
      <c r="H12" s="338" t="e">
        <f t="shared" si="0"/>
        <v>#DIV/0!</v>
      </c>
      <c r="I12" s="339" t="e">
        <f t="shared" si="1"/>
        <v>#DIV/0!</v>
      </c>
    </row>
    <row r="13" spans="2:9">
      <c r="B13" s="33">
        <v>108</v>
      </c>
      <c r="C13" s="5"/>
      <c r="D13" s="5"/>
      <c r="E13" s="5"/>
      <c r="F13" s="35"/>
      <c r="G13" s="239">
        <f>IFERROR(VLOOKUP(B13,'Combos Promocionais'!#REF!,15,0),SUMIF(Estoque!$B$4:$B$1989,'Cadastro de Produtos'!B13,Estoque!$J$4:$J$2229))</f>
        <v>0</v>
      </c>
      <c r="H13" s="338" t="e">
        <f t="shared" si="0"/>
        <v>#DIV/0!</v>
      </c>
      <c r="I13" s="339" t="e">
        <f t="shared" si="1"/>
        <v>#DIV/0!</v>
      </c>
    </row>
    <row r="14" spans="2:9">
      <c r="B14" s="60">
        <v>109</v>
      </c>
      <c r="C14" s="54"/>
      <c r="D14" s="54"/>
      <c r="E14" s="54"/>
      <c r="F14" s="61"/>
      <c r="G14" s="340">
        <f>IFERROR(VLOOKUP(B14,'Combos Promocionais'!#REF!,15,0),SUMIF(Estoque!$B$4:$B$1989,'Cadastro de Produtos'!B14,Estoque!$J$4:$J$2229))</f>
        <v>0</v>
      </c>
      <c r="H14" s="338" t="e">
        <f t="shared" si="0"/>
        <v>#DIV/0!</v>
      </c>
      <c r="I14" s="339" t="e">
        <f t="shared" si="1"/>
        <v>#DIV/0!</v>
      </c>
    </row>
    <row r="15" spans="2:9">
      <c r="B15" s="33">
        <v>110</v>
      </c>
      <c r="C15" s="5"/>
      <c r="D15" s="5"/>
      <c r="E15" s="5"/>
      <c r="F15" s="35"/>
      <c r="G15" s="239">
        <f>IFERROR(VLOOKUP(B15,'Combos Promocionais'!#REF!,15,0),SUMIF(Estoque!$B$4:$B$1989,'Cadastro de Produtos'!B15,Estoque!$J$4:$J$2229))</f>
        <v>0</v>
      </c>
      <c r="H15" s="338" t="e">
        <f t="shared" si="0"/>
        <v>#DIV/0!</v>
      </c>
      <c r="I15" s="339" t="e">
        <f t="shared" si="1"/>
        <v>#DIV/0!</v>
      </c>
    </row>
    <row r="16" spans="2:9">
      <c r="B16" s="60">
        <v>111</v>
      </c>
      <c r="C16" s="54"/>
      <c r="D16" s="54"/>
      <c r="E16" s="54"/>
      <c r="F16" s="61"/>
      <c r="G16" s="340">
        <f>IFERROR(VLOOKUP(B16,'Combos Promocionais'!#REF!,15,0),SUMIF(Estoque!$B$4:$B$1989,'Cadastro de Produtos'!B16,Estoque!$J$4:$J$2229))</f>
        <v>0</v>
      </c>
      <c r="H16" s="338" t="e">
        <f t="shared" si="0"/>
        <v>#DIV/0!</v>
      </c>
      <c r="I16" s="339" t="e">
        <f t="shared" si="1"/>
        <v>#DIV/0!</v>
      </c>
    </row>
    <row r="17" spans="2:9">
      <c r="B17" s="33">
        <v>112</v>
      </c>
      <c r="C17" s="5"/>
      <c r="D17" s="5"/>
      <c r="E17" s="5"/>
      <c r="F17" s="35"/>
      <c r="G17" s="239">
        <f>IFERROR(VLOOKUP(B17,'Combos Promocionais'!#REF!,15,0),SUMIF(Estoque!$B$4:$B$1989,'Cadastro de Produtos'!B17,Estoque!$J$4:$J$2229))</f>
        <v>0</v>
      </c>
      <c r="H17" s="338" t="e">
        <f t="shared" si="0"/>
        <v>#DIV/0!</v>
      </c>
      <c r="I17" s="339" t="e">
        <f t="shared" si="1"/>
        <v>#DIV/0!</v>
      </c>
    </row>
    <row r="18" spans="2:9">
      <c r="B18" s="60">
        <v>113</v>
      </c>
      <c r="C18" s="54"/>
      <c r="D18" s="54"/>
      <c r="E18" s="54"/>
      <c r="F18" s="61"/>
      <c r="G18" s="340">
        <f>IFERROR(VLOOKUP(B18,'Combos Promocionais'!#REF!,15,0),SUMIF(Estoque!$B$4:$B$1989,'Cadastro de Produtos'!B18,Estoque!$J$4:$J$2229))</f>
        <v>0</v>
      </c>
      <c r="H18" s="338" t="e">
        <f t="shared" si="0"/>
        <v>#DIV/0!</v>
      </c>
      <c r="I18" s="339" t="e">
        <f t="shared" si="1"/>
        <v>#DIV/0!</v>
      </c>
    </row>
    <row r="19" spans="2:9">
      <c r="B19" s="33">
        <v>114</v>
      </c>
      <c r="C19" s="5"/>
      <c r="D19" s="5"/>
      <c r="E19" s="5"/>
      <c r="F19" s="35"/>
      <c r="G19" s="239">
        <f>IFERROR(VLOOKUP(B19,'Combos Promocionais'!#REF!,15,0),SUMIF(Estoque!$B$4:$B$1989,'Cadastro de Produtos'!B19,Estoque!$J$4:$J$2229))</f>
        <v>0</v>
      </c>
      <c r="H19" s="338" t="e">
        <f t="shared" si="0"/>
        <v>#DIV/0!</v>
      </c>
      <c r="I19" s="339" t="e">
        <f t="shared" si="1"/>
        <v>#DIV/0!</v>
      </c>
    </row>
    <row r="20" spans="2:9">
      <c r="B20" s="60">
        <v>115</v>
      </c>
      <c r="C20" s="54"/>
      <c r="D20" s="54"/>
      <c r="E20" s="54"/>
      <c r="F20" s="61"/>
      <c r="G20" s="340">
        <f>IFERROR(VLOOKUP(B20,'Combos Promocionais'!#REF!,15,0),SUMIF(Estoque!$B$4:$B$1989,'Cadastro de Produtos'!B20,Estoque!$J$4:$J$2229))</f>
        <v>0</v>
      </c>
      <c r="H20" s="338" t="e">
        <f t="shared" si="0"/>
        <v>#DIV/0!</v>
      </c>
      <c r="I20" s="339" t="e">
        <f t="shared" si="1"/>
        <v>#DIV/0!</v>
      </c>
    </row>
    <row r="21" spans="2:9">
      <c r="B21" s="33">
        <v>116</v>
      </c>
      <c r="C21" s="5"/>
      <c r="D21" s="5"/>
      <c r="E21" s="5"/>
      <c r="F21" s="35"/>
      <c r="G21" s="239">
        <f>IFERROR(VLOOKUP(B21,'Combos Promocionais'!#REF!,15,0),SUMIF(Estoque!$B$4:$B$1989,'Cadastro de Produtos'!B21,Estoque!$J$4:$J$2229))</f>
        <v>0</v>
      </c>
      <c r="H21" s="338" t="e">
        <f t="shared" si="0"/>
        <v>#DIV/0!</v>
      </c>
      <c r="I21" s="339" t="e">
        <f t="shared" si="1"/>
        <v>#DIV/0!</v>
      </c>
    </row>
    <row r="22" spans="2:9">
      <c r="B22" s="60">
        <v>117</v>
      </c>
      <c r="C22" s="54"/>
      <c r="D22" s="54"/>
      <c r="E22" s="54"/>
      <c r="F22" s="61"/>
      <c r="G22" s="340">
        <f>IFERROR(VLOOKUP(B22,'Combos Promocionais'!#REF!,15,0),SUMIF(Estoque!$B$4:$B$1989,'Cadastro de Produtos'!B22,Estoque!$J$4:$J$2229))</f>
        <v>0</v>
      </c>
      <c r="H22" s="338" t="e">
        <f t="shared" si="0"/>
        <v>#DIV/0!</v>
      </c>
      <c r="I22" s="339" t="e">
        <f t="shared" si="1"/>
        <v>#DIV/0!</v>
      </c>
    </row>
    <row r="23" spans="2:9">
      <c r="B23" s="33">
        <v>118</v>
      </c>
      <c r="C23" s="5"/>
      <c r="D23" s="5"/>
      <c r="E23" s="5"/>
      <c r="F23" s="35"/>
      <c r="G23" s="239">
        <f>IFERROR(VLOOKUP(B23,'Combos Promocionais'!#REF!,15,0),SUMIF(Estoque!$B$4:$B$1989,'Cadastro de Produtos'!B23,Estoque!$J$4:$J$2229))</f>
        <v>0</v>
      </c>
      <c r="H23" s="338" t="e">
        <f t="shared" si="0"/>
        <v>#DIV/0!</v>
      </c>
      <c r="I23" s="339" t="e">
        <f t="shared" si="1"/>
        <v>#DIV/0!</v>
      </c>
    </row>
    <row r="24" spans="2:9">
      <c r="B24" s="60">
        <v>119</v>
      </c>
      <c r="C24" s="54"/>
      <c r="D24" s="54"/>
      <c r="E24" s="54"/>
      <c r="F24" s="61"/>
      <c r="G24" s="340">
        <f>IFERROR(VLOOKUP(B24,'Combos Promocionais'!A1:O2367,15,0),SUMIF(Estoque!$B$4:$B$1989,'Cadastro de Produtos'!B24,Estoque!$J$4:$J$2229))</f>
        <v>0</v>
      </c>
      <c r="H24" s="338" t="e">
        <f t="shared" si="0"/>
        <v>#DIV/0!</v>
      </c>
      <c r="I24" s="339" t="e">
        <f t="shared" si="1"/>
        <v>#DIV/0!</v>
      </c>
    </row>
    <row r="25" spans="2:9">
      <c r="B25" s="33">
        <v>120</v>
      </c>
      <c r="C25" s="5"/>
      <c r="D25" s="5"/>
      <c r="E25" s="5"/>
      <c r="F25" s="35"/>
      <c r="G25" s="239">
        <f>IFERROR(VLOOKUP(B25,'Combos Promocionais'!A2:O2368,15,0),SUMIF(Estoque!$B$4:$B$1989,'Cadastro de Produtos'!B25,Estoque!$J$4:$J$2229))</f>
        <v>0</v>
      </c>
      <c r="H25" s="338" t="e">
        <f t="shared" si="0"/>
        <v>#DIV/0!</v>
      </c>
      <c r="I25" s="339" t="e">
        <f t="shared" si="1"/>
        <v>#DIV/0!</v>
      </c>
    </row>
    <row r="26" spans="2:9">
      <c r="B26" s="60">
        <v>121</v>
      </c>
      <c r="C26" s="54"/>
      <c r="D26" s="54"/>
      <c r="E26" s="54"/>
      <c r="F26" s="61"/>
      <c r="G26" s="340">
        <f>IFERROR(VLOOKUP(B26,'Combos Promocionais'!A3:O2369,15,0),SUMIF(Estoque!$B$4:$B$1989,'Cadastro de Produtos'!B26,Estoque!$J$4:$J$2229))</f>
        <v>0</v>
      </c>
      <c r="H26" s="338" t="e">
        <f>SUM((((G26*100)/F26)/100))</f>
        <v>#DIV/0!</v>
      </c>
      <c r="I26" s="339" t="e">
        <f t="shared" si="1"/>
        <v>#DIV/0!</v>
      </c>
    </row>
    <row r="27" spans="2:9">
      <c r="B27" s="33">
        <v>122</v>
      </c>
      <c r="C27" s="5"/>
      <c r="D27" s="5"/>
      <c r="E27" s="5"/>
      <c r="F27" s="35"/>
      <c r="G27" s="239">
        <f>IFERROR(VLOOKUP(B27,'Combos Promocionais'!A4:O2370,15,0),SUMIF(Estoque!$B$4:$B$1989,'Cadastro de Produtos'!B27,Estoque!$J$4:$J$2229))</f>
        <v>0</v>
      </c>
      <c r="H27" s="338" t="e">
        <f t="shared" si="0"/>
        <v>#DIV/0!</v>
      </c>
      <c r="I27" s="339" t="e">
        <f t="shared" si="1"/>
        <v>#DIV/0!</v>
      </c>
    </row>
    <row r="28" spans="2:9">
      <c r="B28" s="60">
        <v>123</v>
      </c>
      <c r="C28" s="54"/>
      <c r="D28" s="54"/>
      <c r="E28" s="54"/>
      <c r="F28" s="61"/>
      <c r="G28" s="340">
        <f>IFERROR(VLOOKUP(B28,'Combos Promocionais'!A5:O2371,15,0),SUMIF(Estoque!$B$4:$B$1989,'Cadastro de Produtos'!B28,Estoque!$J$4:$J$2229))</f>
        <v>0</v>
      </c>
      <c r="H28" s="338" t="e">
        <f t="shared" si="0"/>
        <v>#DIV/0!</v>
      </c>
      <c r="I28" s="339" t="e">
        <f t="shared" si="1"/>
        <v>#DIV/0!</v>
      </c>
    </row>
    <row r="29" spans="2:9">
      <c r="B29" s="33">
        <v>124</v>
      </c>
      <c r="C29" s="5"/>
      <c r="D29" s="5"/>
      <c r="E29" s="5"/>
      <c r="F29" s="35"/>
      <c r="G29" s="239">
        <f>IFERROR(VLOOKUP(B29,'Combos Promocionais'!A6:O2372,15,0),SUMIF(Estoque!$B$4:$B$1989,'Cadastro de Produtos'!B29,Estoque!$J$4:$J$2229))</f>
        <v>0</v>
      </c>
      <c r="H29" s="338" t="e">
        <f t="shared" si="0"/>
        <v>#DIV/0!</v>
      </c>
      <c r="I29" s="339" t="e">
        <f t="shared" si="1"/>
        <v>#DIV/0!</v>
      </c>
    </row>
    <row r="30" spans="2:9">
      <c r="B30" s="60">
        <v>125</v>
      </c>
      <c r="C30" s="54"/>
      <c r="D30" s="54"/>
      <c r="E30" s="54"/>
      <c r="F30" s="61"/>
      <c r="G30" s="340">
        <f>IFERROR(VLOOKUP(B30,'Combos Promocionais'!A7:O2373,15,0),SUMIF(Estoque!$B$4:$B$1989,'Cadastro de Produtos'!B30,Estoque!$J$4:$J$2229))</f>
        <v>0</v>
      </c>
      <c r="H30" s="338" t="e">
        <f t="shared" si="0"/>
        <v>#DIV/0!</v>
      </c>
      <c r="I30" s="339" t="e">
        <f t="shared" si="1"/>
        <v>#DIV/0!</v>
      </c>
    </row>
    <row r="31" spans="2:9">
      <c r="B31" s="33">
        <v>126</v>
      </c>
      <c r="C31" s="5"/>
      <c r="D31" s="5"/>
      <c r="E31" s="5"/>
      <c r="F31" s="35"/>
      <c r="G31" s="239">
        <f>IFERROR(VLOOKUP(B31,'Combos Promocionais'!A8:O2374,15,0),SUMIF(Estoque!$B$4:$B$1989,'Cadastro de Produtos'!B31,Estoque!$J$4:$J$2229))</f>
        <v>0</v>
      </c>
      <c r="H31" s="338" t="e">
        <f t="shared" si="0"/>
        <v>#DIV/0!</v>
      </c>
      <c r="I31" s="339" t="e">
        <f t="shared" si="1"/>
        <v>#DIV/0!</v>
      </c>
    </row>
    <row r="32" spans="2:9">
      <c r="B32" s="60">
        <v>127</v>
      </c>
      <c r="C32" s="54"/>
      <c r="D32" s="54"/>
      <c r="E32" s="54"/>
      <c r="F32" s="61"/>
      <c r="G32" s="340">
        <f>IFERROR(VLOOKUP(B32,'Combos Promocionais'!A9:O2375,15,0),SUMIF(Estoque!$B$4:$B$1989,'Cadastro de Produtos'!B32,Estoque!$J$4:$J$2229))</f>
        <v>0</v>
      </c>
      <c r="H32" s="338" t="e">
        <f t="shared" si="0"/>
        <v>#DIV/0!</v>
      </c>
      <c r="I32" s="339" t="e">
        <f t="shared" si="1"/>
        <v>#DIV/0!</v>
      </c>
    </row>
    <row r="33" spans="2:9">
      <c r="B33" s="33">
        <v>128</v>
      </c>
      <c r="C33" s="5"/>
      <c r="D33" s="5"/>
      <c r="E33" s="5"/>
      <c r="F33" s="35"/>
      <c r="G33" s="239">
        <f>IFERROR(VLOOKUP(B33,'Combos Promocionais'!A10:O2376,15,0),SUMIF(Estoque!$B$4:$B$1989,'Cadastro de Produtos'!B33,Estoque!$J$4:$J$2229))</f>
        <v>0</v>
      </c>
      <c r="H33" s="338" t="e">
        <f t="shared" si="0"/>
        <v>#DIV/0!</v>
      </c>
      <c r="I33" s="339" t="e">
        <f t="shared" si="1"/>
        <v>#DIV/0!</v>
      </c>
    </row>
    <row r="34" spans="2:9">
      <c r="B34" s="60">
        <v>129</v>
      </c>
      <c r="C34" s="54"/>
      <c r="D34" s="54"/>
      <c r="E34" s="54"/>
      <c r="F34" s="61"/>
      <c r="G34" s="340">
        <f>IFERROR(VLOOKUP(B34,'Combos Promocionais'!A11:O2377,15,0),SUMIF(Estoque!$B$4:$B$1989,'Cadastro de Produtos'!B34,Estoque!$J$4:$J$2229))</f>
        <v>0</v>
      </c>
      <c r="H34" s="338" t="e">
        <f t="shared" si="0"/>
        <v>#DIV/0!</v>
      </c>
      <c r="I34" s="339" t="e">
        <f t="shared" si="1"/>
        <v>#DIV/0!</v>
      </c>
    </row>
    <row r="35" spans="2:9">
      <c r="B35" s="33">
        <v>130</v>
      </c>
      <c r="C35" s="5"/>
      <c r="D35" s="5"/>
      <c r="E35" s="5"/>
      <c r="F35" s="35"/>
      <c r="G35" s="239">
        <f>IFERROR(VLOOKUP(B35,'Combos Promocionais'!A12:O2378,15,0),SUMIF(Estoque!$B$4:$B$1989,'Cadastro de Produtos'!B35,Estoque!$J$4:$J$2229))</f>
        <v>0</v>
      </c>
      <c r="H35" s="338" t="e">
        <f t="shared" si="0"/>
        <v>#DIV/0!</v>
      </c>
      <c r="I35" s="339" t="e">
        <f t="shared" si="1"/>
        <v>#DIV/0!</v>
      </c>
    </row>
    <row r="36" spans="2:9">
      <c r="B36" s="60">
        <v>131</v>
      </c>
      <c r="C36" s="54"/>
      <c r="D36" s="54"/>
      <c r="E36" s="54"/>
      <c r="F36" s="61"/>
      <c r="G36" s="340">
        <f>IFERROR(VLOOKUP(B36,'Combos Promocionais'!A13:O2379,15,0),SUMIF(Estoque!$B$4:$B$1989,'Cadastro de Produtos'!B36,Estoque!$J$4:$J$2229))</f>
        <v>0</v>
      </c>
      <c r="H36" s="338" t="e">
        <f t="shared" si="0"/>
        <v>#DIV/0!</v>
      </c>
      <c r="I36" s="339" t="e">
        <f t="shared" si="1"/>
        <v>#DIV/0!</v>
      </c>
    </row>
    <row r="37" spans="2:9">
      <c r="B37" s="33">
        <v>132</v>
      </c>
      <c r="C37" s="5"/>
      <c r="D37" s="5"/>
      <c r="E37" s="5"/>
      <c r="F37" s="35"/>
      <c r="G37" s="239">
        <f>IFERROR(VLOOKUP(B37,'Combos Promocionais'!A14:O2380,15,0),SUMIF(Estoque!$B$4:$B$1989,'Cadastro de Produtos'!B37,Estoque!$J$4:$J$2229))</f>
        <v>0</v>
      </c>
      <c r="H37" s="338" t="e">
        <f t="shared" si="0"/>
        <v>#DIV/0!</v>
      </c>
      <c r="I37" s="339" t="e">
        <f t="shared" si="1"/>
        <v>#DIV/0!</v>
      </c>
    </row>
    <row r="38" spans="2:9">
      <c r="B38" s="60">
        <v>133</v>
      </c>
      <c r="C38" s="54"/>
      <c r="D38" s="54"/>
      <c r="E38" s="54"/>
      <c r="F38" s="61"/>
      <c r="G38" s="340">
        <f>IFERROR(VLOOKUP(B38,'Combos Promocionais'!A15:O2381,15,0),SUMIF(Estoque!$B$4:$B$1989,'Cadastro de Produtos'!B38,Estoque!$J$4:$J$2229))</f>
        <v>0</v>
      </c>
      <c r="H38" s="338" t="e">
        <f t="shared" si="0"/>
        <v>#DIV/0!</v>
      </c>
      <c r="I38" s="339" t="e">
        <f t="shared" si="1"/>
        <v>#DIV/0!</v>
      </c>
    </row>
    <row r="39" spans="2:9">
      <c r="B39" s="33">
        <v>134</v>
      </c>
      <c r="C39" s="5"/>
      <c r="D39" s="5"/>
      <c r="E39" s="5"/>
      <c r="F39" s="35"/>
      <c r="G39" s="239">
        <f>IFERROR(VLOOKUP(B39,'Combos Promocionais'!A16:O2382,15,0),SUMIF(Estoque!$B$4:$B$1989,'Cadastro de Produtos'!B39,Estoque!$J$4:$J$2229))</f>
        <v>0</v>
      </c>
      <c r="H39" s="338" t="e">
        <f t="shared" si="0"/>
        <v>#DIV/0!</v>
      </c>
      <c r="I39" s="339" t="e">
        <f t="shared" si="1"/>
        <v>#DIV/0!</v>
      </c>
    </row>
    <row r="40" spans="2:9">
      <c r="B40" s="60">
        <v>135</v>
      </c>
      <c r="C40" s="54"/>
      <c r="D40" s="54"/>
      <c r="E40" s="54"/>
      <c r="F40" s="61"/>
      <c r="G40" s="340">
        <f>IFERROR(VLOOKUP(B40,'Combos Promocionais'!A17:O2383,15,0),SUMIF(Estoque!$B$4:$B$1989,'Cadastro de Produtos'!B40,Estoque!$J$4:$J$2229))</f>
        <v>0</v>
      </c>
      <c r="H40" s="338" t="e">
        <f t="shared" si="0"/>
        <v>#DIV/0!</v>
      </c>
      <c r="I40" s="339" t="e">
        <f t="shared" si="1"/>
        <v>#DIV/0!</v>
      </c>
    </row>
    <row r="41" spans="2:9">
      <c r="B41" s="33">
        <v>136</v>
      </c>
      <c r="C41" s="5"/>
      <c r="D41" s="5"/>
      <c r="E41" s="5"/>
      <c r="F41" s="35"/>
      <c r="G41" s="239">
        <f>IFERROR(VLOOKUP(B41,'Combos Promocionais'!A18:O2384,15,0),SUMIF(Estoque!$B$4:$B$1989,'Cadastro de Produtos'!B41,Estoque!$J$4:$J$2229))</f>
        <v>0</v>
      </c>
      <c r="H41" s="338" t="e">
        <f t="shared" si="0"/>
        <v>#DIV/0!</v>
      </c>
      <c r="I41" s="339" t="e">
        <f t="shared" si="1"/>
        <v>#DIV/0!</v>
      </c>
    </row>
    <row r="42" spans="2:9">
      <c r="B42" s="60">
        <v>137</v>
      </c>
      <c r="C42" s="54"/>
      <c r="D42" s="54"/>
      <c r="E42" s="54"/>
      <c r="F42" s="61"/>
      <c r="G42" s="340">
        <f>IFERROR(VLOOKUP(B42,'Combos Promocionais'!A19:O2385,15,0),SUMIF(Estoque!$B$4:$B$1989,'Cadastro de Produtos'!B42,Estoque!$J$4:$J$2229))</f>
        <v>0</v>
      </c>
      <c r="H42" s="338" t="e">
        <f t="shared" si="0"/>
        <v>#DIV/0!</v>
      </c>
      <c r="I42" s="339" t="e">
        <f t="shared" si="1"/>
        <v>#DIV/0!</v>
      </c>
    </row>
    <row r="43" spans="2:9">
      <c r="B43" s="33">
        <v>138</v>
      </c>
      <c r="C43" s="5"/>
      <c r="D43" s="5"/>
      <c r="E43" s="5"/>
      <c r="F43" s="35"/>
      <c r="G43" s="239">
        <f>IFERROR(VLOOKUP(B43,'Combos Promocionais'!A20:O2386,15,0),SUMIF(Estoque!$B$4:$B$1989,'Cadastro de Produtos'!B43,Estoque!$J$4:$J$2229))</f>
        <v>0</v>
      </c>
      <c r="H43" s="338" t="e">
        <f t="shared" si="0"/>
        <v>#DIV/0!</v>
      </c>
      <c r="I43" s="339" t="e">
        <f t="shared" si="1"/>
        <v>#DIV/0!</v>
      </c>
    </row>
    <row r="44" spans="2:9">
      <c r="B44" s="60">
        <v>139</v>
      </c>
      <c r="C44" s="54"/>
      <c r="D44" s="54"/>
      <c r="E44" s="54"/>
      <c r="F44" s="61"/>
      <c r="G44" s="340">
        <f>IFERROR(VLOOKUP(B44,'Combos Promocionais'!A21:O2387,15,0),SUMIF(Estoque!$B$4:$B$1989,'Cadastro de Produtos'!B44,Estoque!$J$4:$J$2229))</f>
        <v>0</v>
      </c>
      <c r="H44" s="338" t="e">
        <f t="shared" si="0"/>
        <v>#DIV/0!</v>
      </c>
      <c r="I44" s="339" t="e">
        <f t="shared" si="1"/>
        <v>#DIV/0!</v>
      </c>
    </row>
    <row r="45" spans="2:9">
      <c r="B45" s="33">
        <v>140</v>
      </c>
      <c r="C45" s="5"/>
      <c r="D45" s="5"/>
      <c r="E45" s="5"/>
      <c r="F45" s="35"/>
      <c r="G45" s="239">
        <f>IFERROR(VLOOKUP(B45,'Combos Promocionais'!A22:O2388,15,0),SUMIF(Estoque!$B$4:$B$1989,'Cadastro de Produtos'!B45,Estoque!$J$4:$J$2229))</f>
        <v>0</v>
      </c>
      <c r="H45" s="338" t="e">
        <f t="shared" si="0"/>
        <v>#DIV/0!</v>
      </c>
      <c r="I45" s="339" t="e">
        <f t="shared" si="1"/>
        <v>#DIV/0!</v>
      </c>
    </row>
    <row r="46" spans="2:9">
      <c r="B46" s="60">
        <v>141</v>
      </c>
      <c r="C46" s="54"/>
      <c r="D46" s="54"/>
      <c r="E46" s="54"/>
      <c r="F46" s="61"/>
      <c r="G46" s="340">
        <f>IFERROR(VLOOKUP(B46,'Combos Promocionais'!A23:O2389,15,0),SUMIF(Estoque!$B$4:$B$1989,'Cadastro de Produtos'!B46,Estoque!$J$4:$J$2229))</f>
        <v>0</v>
      </c>
      <c r="H46" s="338" t="e">
        <f t="shared" si="0"/>
        <v>#DIV/0!</v>
      </c>
      <c r="I46" s="339" t="e">
        <f t="shared" si="1"/>
        <v>#DIV/0!</v>
      </c>
    </row>
    <row r="47" spans="2:9">
      <c r="B47" s="33">
        <v>142</v>
      </c>
      <c r="C47" s="5"/>
      <c r="D47" s="5"/>
      <c r="E47" s="5"/>
      <c r="F47" s="35"/>
      <c r="G47" s="239">
        <f>IFERROR(VLOOKUP(B47,'Combos Promocionais'!A24:O2390,15,0),SUMIF(Estoque!$B$4:$B$1989,'Cadastro de Produtos'!B47,Estoque!$J$4:$J$2229))</f>
        <v>0</v>
      </c>
      <c r="H47" s="338" t="e">
        <f t="shared" si="0"/>
        <v>#DIV/0!</v>
      </c>
      <c r="I47" s="339" t="e">
        <f t="shared" si="1"/>
        <v>#DIV/0!</v>
      </c>
    </row>
    <row r="48" spans="2:9">
      <c r="B48" s="60">
        <v>143</v>
      </c>
      <c r="C48" s="54"/>
      <c r="D48" s="54"/>
      <c r="E48" s="54"/>
      <c r="F48" s="61"/>
      <c r="G48" s="340">
        <f>IFERROR(VLOOKUP(B48,'Combos Promocionais'!A25:O2391,15,0),SUMIF(Estoque!$B$4:$B$1989,'Cadastro de Produtos'!B48,Estoque!$J$4:$J$2229))</f>
        <v>0</v>
      </c>
      <c r="H48" s="338" t="e">
        <f t="shared" si="0"/>
        <v>#DIV/0!</v>
      </c>
      <c r="I48" s="339" t="e">
        <f t="shared" si="1"/>
        <v>#DIV/0!</v>
      </c>
    </row>
    <row r="49" spans="2:9">
      <c r="B49" s="33">
        <v>144</v>
      </c>
      <c r="C49" s="5"/>
      <c r="D49" s="5"/>
      <c r="E49" s="5"/>
      <c r="F49" s="35"/>
      <c r="G49" s="239">
        <f>IFERROR(VLOOKUP(B49,'Combos Promocionais'!A26:O2392,15,0),SUMIF(Estoque!$B$4:$B$1989,'Cadastro de Produtos'!B49,Estoque!$J$4:$J$2229))</f>
        <v>0</v>
      </c>
      <c r="H49" s="338" t="e">
        <f t="shared" si="0"/>
        <v>#DIV/0!</v>
      </c>
      <c r="I49" s="339" t="e">
        <f t="shared" si="1"/>
        <v>#DIV/0!</v>
      </c>
    </row>
    <row r="50" spans="2:9">
      <c r="B50" s="60">
        <v>145</v>
      </c>
      <c r="C50" s="54"/>
      <c r="D50" s="54"/>
      <c r="E50" s="54"/>
      <c r="F50" s="61"/>
      <c r="G50" s="340">
        <f>IFERROR(VLOOKUP(B50,'Combos Promocionais'!A27:O2393,15,0),SUMIF(Estoque!$B$4:$B$1989,'Cadastro de Produtos'!B50,Estoque!$J$4:$J$2229))</f>
        <v>0</v>
      </c>
      <c r="H50" s="338" t="e">
        <f t="shared" si="0"/>
        <v>#DIV/0!</v>
      </c>
      <c r="I50" s="339" t="e">
        <f t="shared" si="1"/>
        <v>#DIV/0!</v>
      </c>
    </row>
    <row r="51" spans="2:9">
      <c r="B51" s="33">
        <v>146</v>
      </c>
      <c r="C51" s="5"/>
      <c r="D51" s="5"/>
      <c r="E51" s="5"/>
      <c r="F51" s="35"/>
      <c r="G51" s="239">
        <f>IFERROR(VLOOKUP(B51,'Combos Promocionais'!A28:O2394,15,0),SUMIF(Estoque!$B$4:$B$1989,'Cadastro de Produtos'!B51,Estoque!$J$4:$J$2229))</f>
        <v>0</v>
      </c>
      <c r="H51" s="338" t="e">
        <f t="shared" si="0"/>
        <v>#DIV/0!</v>
      </c>
      <c r="I51" s="339" t="e">
        <f t="shared" si="1"/>
        <v>#DIV/0!</v>
      </c>
    </row>
    <row r="52" spans="2:9">
      <c r="B52" s="60">
        <v>147</v>
      </c>
      <c r="C52" s="54"/>
      <c r="D52" s="54"/>
      <c r="E52" s="54"/>
      <c r="F52" s="61"/>
      <c r="G52" s="340">
        <f>IFERROR(VLOOKUP(B52,'Combos Promocionais'!A29:O2395,15,0),SUMIF(Estoque!$B$4:$B$1989,'Cadastro de Produtos'!B52,Estoque!$J$4:$J$2229))</f>
        <v>0</v>
      </c>
      <c r="H52" s="338" t="e">
        <f t="shared" si="0"/>
        <v>#DIV/0!</v>
      </c>
      <c r="I52" s="339" t="e">
        <f t="shared" si="1"/>
        <v>#DIV/0!</v>
      </c>
    </row>
    <row r="53" spans="2:9">
      <c r="B53" s="33">
        <v>148</v>
      </c>
      <c r="C53" s="5"/>
      <c r="D53" s="5"/>
      <c r="E53" s="5"/>
      <c r="F53" s="35"/>
      <c r="G53" s="239">
        <f>IFERROR(VLOOKUP(B53,'Combos Promocionais'!A30:O2396,15,0),SUMIF(Estoque!$B$4:$B$1989,'Cadastro de Produtos'!B53,Estoque!$J$4:$J$2229))</f>
        <v>0</v>
      </c>
      <c r="H53" s="338" t="e">
        <f t="shared" si="0"/>
        <v>#DIV/0!</v>
      </c>
      <c r="I53" s="339" t="e">
        <f t="shared" si="1"/>
        <v>#DIV/0!</v>
      </c>
    </row>
    <row r="54" spans="2:9">
      <c r="B54" s="60">
        <v>149</v>
      </c>
      <c r="C54" s="54"/>
      <c r="D54" s="54"/>
      <c r="E54" s="54"/>
      <c r="F54" s="61"/>
      <c r="G54" s="340">
        <f>IFERROR(VLOOKUP(B54,'Combos Promocionais'!A31:O2397,15,0),SUMIF(Estoque!$B$4:$B$1989,'Cadastro de Produtos'!B54,Estoque!$J$4:$J$2229))</f>
        <v>0</v>
      </c>
      <c r="H54" s="338" t="e">
        <f t="shared" si="0"/>
        <v>#DIV/0!</v>
      </c>
      <c r="I54" s="339" t="e">
        <f t="shared" si="1"/>
        <v>#DIV/0!</v>
      </c>
    </row>
    <row r="55" spans="2:9">
      <c r="B55" s="33">
        <v>150</v>
      </c>
      <c r="C55" s="5"/>
      <c r="D55" s="5"/>
      <c r="E55" s="5"/>
      <c r="F55" s="35"/>
      <c r="G55" s="239">
        <f>IFERROR(VLOOKUP(B55,'Combos Promocionais'!A32:O2398,15,0),SUMIF(Estoque!$B$4:$B$1989,'Cadastro de Produtos'!B55,Estoque!$J$4:$J$2229))</f>
        <v>0</v>
      </c>
      <c r="H55" s="338" t="e">
        <f t="shared" si="0"/>
        <v>#DIV/0!</v>
      </c>
      <c r="I55" s="339" t="e">
        <f t="shared" si="1"/>
        <v>#DIV/0!</v>
      </c>
    </row>
    <row r="56" spans="2:9">
      <c r="B56" s="60">
        <v>151</v>
      </c>
      <c r="C56" s="54"/>
      <c r="D56" s="54"/>
      <c r="E56" s="54"/>
      <c r="F56" s="61"/>
      <c r="G56" s="340">
        <f>IFERROR(VLOOKUP(B56,'Combos Promocionais'!A33:O2399,15,0),SUMIF(Estoque!$B$4:$B$1989,'Cadastro de Produtos'!B56,Estoque!$J$4:$J$2229))</f>
        <v>0</v>
      </c>
      <c r="H56" s="338" t="e">
        <f t="shared" si="0"/>
        <v>#DIV/0!</v>
      </c>
      <c r="I56" s="339" t="e">
        <f t="shared" si="1"/>
        <v>#DIV/0!</v>
      </c>
    </row>
    <row r="57" spans="2:9">
      <c r="B57" s="33">
        <v>152</v>
      </c>
      <c r="C57" s="5"/>
      <c r="D57" s="5"/>
      <c r="E57" s="5"/>
      <c r="F57" s="35"/>
      <c r="G57" s="239">
        <f>IFERROR(VLOOKUP(B57,'Combos Promocionais'!A34:O2400,15,0),SUMIF(Estoque!$B$4:$B$1989,'Cadastro de Produtos'!B57,Estoque!$J$4:$J$2229))</f>
        <v>0</v>
      </c>
      <c r="H57" s="338" t="e">
        <f t="shared" si="0"/>
        <v>#DIV/0!</v>
      </c>
      <c r="I57" s="339" t="e">
        <f t="shared" si="1"/>
        <v>#DIV/0!</v>
      </c>
    </row>
    <row r="58" spans="2:9">
      <c r="B58" s="60">
        <v>153</v>
      </c>
      <c r="C58" s="54"/>
      <c r="D58" s="54"/>
      <c r="E58" s="54"/>
      <c r="F58" s="61"/>
      <c r="G58" s="340">
        <f>IFERROR(VLOOKUP(B58,'Combos Promocionais'!A35:O2401,15,0),SUMIF(Estoque!$B$4:$B$1989,'Cadastro de Produtos'!B58,Estoque!$J$4:$J$2229))</f>
        <v>0</v>
      </c>
      <c r="H58" s="338" t="e">
        <f t="shared" si="0"/>
        <v>#DIV/0!</v>
      </c>
      <c r="I58" s="339" t="e">
        <f t="shared" si="1"/>
        <v>#DIV/0!</v>
      </c>
    </row>
    <row r="59" spans="2:9">
      <c r="B59" s="33">
        <v>154</v>
      </c>
      <c r="C59" s="5"/>
      <c r="D59" s="5"/>
      <c r="E59" s="5"/>
      <c r="F59" s="35"/>
      <c r="G59" s="239">
        <f>IFERROR(VLOOKUP(B59,'Combos Promocionais'!A36:O2402,15,0),SUMIF(Estoque!$B$4:$B$1989,'Cadastro de Produtos'!B59,Estoque!$J$4:$J$2229))</f>
        <v>0</v>
      </c>
      <c r="H59" s="338" t="e">
        <f t="shared" si="0"/>
        <v>#DIV/0!</v>
      </c>
      <c r="I59" s="339" t="e">
        <f t="shared" si="1"/>
        <v>#DIV/0!</v>
      </c>
    </row>
    <row r="60" spans="2:9">
      <c r="B60" s="60">
        <v>155</v>
      </c>
      <c r="C60" s="54"/>
      <c r="D60" s="54"/>
      <c r="E60" s="54"/>
      <c r="F60" s="61"/>
      <c r="G60" s="340">
        <f>IFERROR(VLOOKUP(B60,'Combos Promocionais'!A37:O2403,15,0),SUMIF(Estoque!$B$4:$B$1989,'Cadastro de Produtos'!B60,Estoque!$J$4:$J$2229))</f>
        <v>0</v>
      </c>
      <c r="H60" s="338" t="e">
        <f t="shared" si="0"/>
        <v>#DIV/0!</v>
      </c>
      <c r="I60" s="339" t="e">
        <f t="shared" si="1"/>
        <v>#DIV/0!</v>
      </c>
    </row>
    <row r="61" spans="2:9">
      <c r="B61" s="33">
        <v>156</v>
      </c>
      <c r="C61" s="5"/>
      <c r="D61" s="5"/>
      <c r="E61" s="5"/>
      <c r="F61" s="35"/>
      <c r="G61" s="239">
        <f>IFERROR(VLOOKUP(B61,'Combos Promocionais'!A38:O2404,15,0),SUMIF(Estoque!$B$4:$B$1989,'Cadastro de Produtos'!B61,Estoque!$J$4:$J$2229))</f>
        <v>0</v>
      </c>
      <c r="H61" s="338" t="e">
        <f t="shared" si="0"/>
        <v>#DIV/0!</v>
      </c>
      <c r="I61" s="339" t="e">
        <f t="shared" si="1"/>
        <v>#DIV/0!</v>
      </c>
    </row>
    <row r="62" spans="2:9">
      <c r="B62" s="60">
        <v>157</v>
      </c>
      <c r="C62" s="54"/>
      <c r="D62" s="54"/>
      <c r="E62" s="54"/>
      <c r="F62" s="61"/>
      <c r="G62" s="340">
        <f>IFERROR(VLOOKUP(B62,'Combos Promocionais'!A39:O2405,15,0),SUMIF(Estoque!$B$4:$B$1989,'Cadastro de Produtos'!B62,Estoque!$J$4:$J$2229))</f>
        <v>0</v>
      </c>
      <c r="H62" s="338" t="e">
        <f t="shared" si="0"/>
        <v>#DIV/0!</v>
      </c>
      <c r="I62" s="339" t="e">
        <f t="shared" si="1"/>
        <v>#DIV/0!</v>
      </c>
    </row>
    <row r="63" spans="2:9">
      <c r="B63" s="33">
        <v>158</v>
      </c>
      <c r="C63" s="5"/>
      <c r="D63" s="5"/>
      <c r="E63" s="5"/>
      <c r="F63" s="35"/>
      <c r="G63" s="239">
        <f>IFERROR(VLOOKUP(B63,'Combos Promocionais'!A40:O2406,15,0),SUMIF(Estoque!$B$4:$B$1989,'Cadastro de Produtos'!B63,Estoque!$J$4:$J$2229))</f>
        <v>0</v>
      </c>
      <c r="H63" s="338" t="e">
        <f t="shared" si="0"/>
        <v>#DIV/0!</v>
      </c>
      <c r="I63" s="339" t="e">
        <f t="shared" si="1"/>
        <v>#DIV/0!</v>
      </c>
    </row>
    <row r="64" spans="2:9">
      <c r="B64" s="60">
        <v>159</v>
      </c>
      <c r="C64" s="54"/>
      <c r="D64" s="54"/>
      <c r="E64" s="54"/>
      <c r="F64" s="61"/>
      <c r="G64" s="340">
        <f>IFERROR(VLOOKUP(B64,'Combos Promocionais'!A41:O2407,15,0),SUMIF(Estoque!$B$4:$B$1989,'Cadastro de Produtos'!B64,Estoque!$J$4:$J$2229))</f>
        <v>0</v>
      </c>
      <c r="H64" s="338" t="e">
        <f t="shared" si="0"/>
        <v>#DIV/0!</v>
      </c>
      <c r="I64" s="339" t="e">
        <f t="shared" si="1"/>
        <v>#DIV/0!</v>
      </c>
    </row>
    <row r="65" spans="2:9">
      <c r="B65" s="33">
        <v>160</v>
      </c>
      <c r="C65" s="5"/>
      <c r="D65" s="5"/>
      <c r="E65" s="5"/>
      <c r="F65" s="35"/>
      <c r="G65" s="239">
        <f>IFERROR(VLOOKUP(B65,'Combos Promocionais'!A42:O2408,15,0),SUMIF(Estoque!$B$4:$B$1989,'Cadastro de Produtos'!B65,Estoque!$J$4:$J$2229))</f>
        <v>0</v>
      </c>
      <c r="H65" s="338" t="e">
        <f t="shared" si="0"/>
        <v>#DIV/0!</v>
      </c>
      <c r="I65" s="339" t="e">
        <f t="shared" si="1"/>
        <v>#DIV/0!</v>
      </c>
    </row>
    <row r="66" spans="2:9">
      <c r="B66" s="60">
        <v>161</v>
      </c>
      <c r="C66" s="54"/>
      <c r="D66" s="54"/>
      <c r="E66" s="54"/>
      <c r="F66" s="61"/>
      <c r="G66" s="340">
        <f>IFERROR(VLOOKUP(B66,'Combos Promocionais'!A43:O2409,15,0),SUMIF(Estoque!$B$4:$B$1989,'Cadastro de Produtos'!B66,Estoque!$J$4:$J$2229))</f>
        <v>0</v>
      </c>
      <c r="H66" s="338" t="e">
        <f t="shared" si="0"/>
        <v>#DIV/0!</v>
      </c>
      <c r="I66" s="339" t="e">
        <f t="shared" si="1"/>
        <v>#DIV/0!</v>
      </c>
    </row>
    <row r="67" spans="2:9">
      <c r="B67" s="33">
        <v>162</v>
      </c>
      <c r="C67" s="5"/>
      <c r="D67" s="5"/>
      <c r="E67" s="5"/>
      <c r="F67" s="35"/>
      <c r="G67" s="239">
        <f>IFERROR(VLOOKUP(B67,'Combos Promocionais'!A44:O2410,15,0),SUMIF(Estoque!$B$4:$B$1989,'Cadastro de Produtos'!B67,Estoque!$J$4:$J$2229))</f>
        <v>0</v>
      </c>
      <c r="H67" s="338" t="e">
        <f t="shared" ref="H67:H130" si="2">SUM((((G67*100)/F67)/100))</f>
        <v>#DIV/0!</v>
      </c>
      <c r="I67" s="339" t="e">
        <f t="shared" si="1"/>
        <v>#DIV/0!</v>
      </c>
    </row>
    <row r="68" spans="2:9">
      <c r="B68" s="60">
        <v>163</v>
      </c>
      <c r="C68" s="54"/>
      <c r="D68" s="54"/>
      <c r="E68" s="54"/>
      <c r="F68" s="61"/>
      <c r="G68" s="340">
        <f>IFERROR(VLOOKUP(B68,'Combos Promocionais'!A45:O2411,15,0),SUMIF(Estoque!$B$4:$B$1989,'Cadastro de Produtos'!B68,Estoque!$J$4:$J$2229))</f>
        <v>0</v>
      </c>
      <c r="H68" s="338" t="e">
        <f t="shared" si="2"/>
        <v>#DIV/0!</v>
      </c>
      <c r="I68" s="339" t="e">
        <f t="shared" si="1"/>
        <v>#DIV/0!</v>
      </c>
    </row>
    <row r="69" spans="2:9">
      <c r="B69" s="33">
        <v>164</v>
      </c>
      <c r="C69" s="5"/>
      <c r="D69" s="5"/>
      <c r="E69" s="5"/>
      <c r="F69" s="35"/>
      <c r="G69" s="239">
        <f>IFERROR(VLOOKUP(B69,'Combos Promocionais'!A46:O2412,15,0),SUMIF(Estoque!$B$4:$B$1989,'Cadastro de Produtos'!B69,Estoque!$J$4:$J$2229))</f>
        <v>0</v>
      </c>
      <c r="H69" s="338" t="e">
        <f t="shared" si="2"/>
        <v>#DIV/0!</v>
      </c>
      <c r="I69" s="339" t="e">
        <f t="shared" si="1"/>
        <v>#DIV/0!</v>
      </c>
    </row>
    <row r="70" spans="2:9">
      <c r="B70" s="60">
        <v>165</v>
      </c>
      <c r="C70" s="54"/>
      <c r="D70" s="54"/>
      <c r="E70" s="54"/>
      <c r="F70" s="61"/>
      <c r="G70" s="340">
        <f>IFERROR(VLOOKUP(B70,'Combos Promocionais'!A47:O2413,15,0),SUMIF(Estoque!$B$4:$B$1989,'Cadastro de Produtos'!B70,Estoque!$J$4:$J$2229))</f>
        <v>0</v>
      </c>
      <c r="H70" s="338" t="e">
        <f t="shared" si="2"/>
        <v>#DIV/0!</v>
      </c>
      <c r="I70" s="339" t="e">
        <f t="shared" ref="I70:I133" si="3">IF(AND(H70&lt;=120%,H70&gt;=100%),"Comprar",IF(AND(H70&lt;100%,H70&gt;60%),"Limite",IF(AND(H70&lt;=60%,H70&gt;0),"Critico",IF(H70&lt;=0,"Nulo","Disponivel"))))</f>
        <v>#DIV/0!</v>
      </c>
    </row>
    <row r="71" spans="2:9">
      <c r="B71" s="33">
        <v>166</v>
      </c>
      <c r="C71" s="5"/>
      <c r="D71" s="5"/>
      <c r="E71" s="5"/>
      <c r="F71" s="35"/>
      <c r="G71" s="239">
        <f>IFERROR(VLOOKUP(B71,'Combos Promocionais'!A48:O2414,15,0),SUMIF(Estoque!$B$4:$B$1989,'Cadastro de Produtos'!B71,Estoque!$J$4:$J$2229))</f>
        <v>0</v>
      </c>
      <c r="H71" s="338" t="e">
        <f t="shared" si="2"/>
        <v>#DIV/0!</v>
      </c>
      <c r="I71" s="339" t="e">
        <f t="shared" si="3"/>
        <v>#DIV/0!</v>
      </c>
    </row>
    <row r="72" spans="2:9">
      <c r="B72" s="60">
        <v>167</v>
      </c>
      <c r="C72" s="54"/>
      <c r="D72" s="54"/>
      <c r="E72" s="54"/>
      <c r="F72" s="61"/>
      <c r="G72" s="340">
        <f>IFERROR(VLOOKUP(B72,'Combos Promocionais'!A49:O2415,15,0),SUMIF(Estoque!$B$4:$B$1989,'Cadastro de Produtos'!B72,Estoque!$J$4:$J$2229))</f>
        <v>0</v>
      </c>
      <c r="H72" s="338" t="e">
        <f t="shared" si="2"/>
        <v>#DIV/0!</v>
      </c>
      <c r="I72" s="339" t="e">
        <f t="shared" si="3"/>
        <v>#DIV/0!</v>
      </c>
    </row>
    <row r="73" spans="2:9">
      <c r="B73" s="33">
        <v>168</v>
      </c>
      <c r="C73" s="5"/>
      <c r="D73" s="5"/>
      <c r="E73" s="5"/>
      <c r="F73" s="35"/>
      <c r="G73" s="239">
        <f>IFERROR(VLOOKUP(B73,'Combos Promocionais'!A50:O2416,15,0),SUMIF(Estoque!$B$4:$B$1989,'Cadastro de Produtos'!B73,Estoque!$J$4:$J$2229))</f>
        <v>0</v>
      </c>
      <c r="H73" s="338" t="e">
        <f t="shared" si="2"/>
        <v>#DIV/0!</v>
      </c>
      <c r="I73" s="339" t="e">
        <f t="shared" si="3"/>
        <v>#DIV/0!</v>
      </c>
    </row>
    <row r="74" spans="2:9">
      <c r="B74" s="60">
        <v>169</v>
      </c>
      <c r="C74" s="54"/>
      <c r="D74" s="54"/>
      <c r="E74" s="54"/>
      <c r="F74" s="61"/>
      <c r="G74" s="340">
        <f>IFERROR(VLOOKUP(B74,'Combos Promocionais'!A51:O2417,15,0),SUMIF(Estoque!$B$4:$B$1989,'Cadastro de Produtos'!B74,Estoque!$J$4:$J$2229))</f>
        <v>0</v>
      </c>
      <c r="H74" s="338" t="e">
        <f t="shared" si="2"/>
        <v>#DIV/0!</v>
      </c>
      <c r="I74" s="339" t="e">
        <f t="shared" si="3"/>
        <v>#DIV/0!</v>
      </c>
    </row>
    <row r="75" spans="2:9">
      <c r="B75" s="33">
        <v>170</v>
      </c>
      <c r="C75" s="5"/>
      <c r="D75" s="5"/>
      <c r="E75" s="5"/>
      <c r="F75" s="35"/>
      <c r="G75" s="239">
        <f>IFERROR(VLOOKUP(B75,'Combos Promocionais'!A52:O2418,15,0),SUMIF(Estoque!$B$4:$B$1989,'Cadastro de Produtos'!B75,Estoque!$J$4:$J$2229))</f>
        <v>0</v>
      </c>
      <c r="H75" s="338" t="e">
        <f t="shared" si="2"/>
        <v>#DIV/0!</v>
      </c>
      <c r="I75" s="339" t="e">
        <f t="shared" si="3"/>
        <v>#DIV/0!</v>
      </c>
    </row>
    <row r="76" spans="2:9">
      <c r="B76" s="60">
        <v>171</v>
      </c>
      <c r="C76" s="54"/>
      <c r="D76" s="54"/>
      <c r="E76" s="54"/>
      <c r="F76" s="61"/>
      <c r="G76" s="340">
        <f>IFERROR(VLOOKUP(B76,'Combos Promocionais'!A53:O2419,15,0),SUMIF(Estoque!$B$4:$B$1989,'Cadastro de Produtos'!B76,Estoque!$J$4:$J$2229))</f>
        <v>0</v>
      </c>
      <c r="H76" s="338" t="e">
        <f t="shared" si="2"/>
        <v>#DIV/0!</v>
      </c>
      <c r="I76" s="339" t="e">
        <f t="shared" si="3"/>
        <v>#DIV/0!</v>
      </c>
    </row>
    <row r="77" spans="2:9">
      <c r="B77" s="33">
        <v>172</v>
      </c>
      <c r="C77" s="5"/>
      <c r="D77" s="5"/>
      <c r="E77" s="5"/>
      <c r="F77" s="35"/>
      <c r="G77" s="239">
        <f>IFERROR(VLOOKUP(B77,'Combos Promocionais'!A54:O2420,15,0),SUMIF(Estoque!$B$4:$B$1989,'Cadastro de Produtos'!B77,Estoque!$J$4:$J$2229))</f>
        <v>0</v>
      </c>
      <c r="H77" s="338" t="e">
        <f t="shared" si="2"/>
        <v>#DIV/0!</v>
      </c>
      <c r="I77" s="339" t="e">
        <f t="shared" si="3"/>
        <v>#DIV/0!</v>
      </c>
    </row>
    <row r="78" spans="2:9">
      <c r="B78" s="60">
        <v>173</v>
      </c>
      <c r="C78" s="54"/>
      <c r="D78" s="54"/>
      <c r="E78" s="54"/>
      <c r="F78" s="61"/>
      <c r="G78" s="340">
        <f>IFERROR(VLOOKUP(B78,'Combos Promocionais'!A55:O2421,15,0),SUMIF(Estoque!$B$4:$B$1989,'Cadastro de Produtos'!B78,Estoque!$J$4:$J$2229))</f>
        <v>0</v>
      </c>
      <c r="H78" s="338" t="e">
        <f t="shared" si="2"/>
        <v>#DIV/0!</v>
      </c>
      <c r="I78" s="339" t="e">
        <f t="shared" si="3"/>
        <v>#DIV/0!</v>
      </c>
    </row>
    <row r="79" spans="2:9">
      <c r="B79" s="33">
        <v>174</v>
      </c>
      <c r="C79" s="5"/>
      <c r="D79" s="5"/>
      <c r="E79" s="5"/>
      <c r="F79" s="35"/>
      <c r="G79" s="239">
        <f>IFERROR(VLOOKUP(B79,'Combos Promocionais'!A56:O2422,15,0),SUMIF(Estoque!$B$4:$B$1989,'Cadastro de Produtos'!B79,Estoque!$J$4:$J$2229))</f>
        <v>0</v>
      </c>
      <c r="H79" s="338" t="e">
        <f t="shared" si="2"/>
        <v>#DIV/0!</v>
      </c>
      <c r="I79" s="339" t="e">
        <f t="shared" si="3"/>
        <v>#DIV/0!</v>
      </c>
    </row>
    <row r="80" spans="2:9">
      <c r="B80" s="60">
        <v>175</v>
      </c>
      <c r="C80" s="54"/>
      <c r="D80" s="54"/>
      <c r="E80" s="54"/>
      <c r="F80" s="61"/>
      <c r="G80" s="340">
        <f>IFERROR(VLOOKUP(B80,'Combos Promocionais'!A57:O2423,15,0),SUMIF(Estoque!$B$4:$B$1989,'Cadastro de Produtos'!B80,Estoque!$J$4:$J$2229))</f>
        <v>0</v>
      </c>
      <c r="H80" s="338" t="e">
        <f t="shared" si="2"/>
        <v>#DIV/0!</v>
      </c>
      <c r="I80" s="339" t="e">
        <f t="shared" si="3"/>
        <v>#DIV/0!</v>
      </c>
    </row>
    <row r="81" spans="2:9">
      <c r="B81" s="33">
        <v>176</v>
      </c>
      <c r="C81" s="5"/>
      <c r="D81" s="5"/>
      <c r="E81" s="5"/>
      <c r="F81" s="35"/>
      <c r="G81" s="239">
        <f>IFERROR(VLOOKUP(B81,'Combos Promocionais'!A58:O2424,15,0),SUMIF(Estoque!$B$4:$B$1989,'Cadastro de Produtos'!B81,Estoque!$J$4:$J$2229))</f>
        <v>0</v>
      </c>
      <c r="H81" s="338" t="e">
        <f t="shared" si="2"/>
        <v>#DIV/0!</v>
      </c>
      <c r="I81" s="339" t="e">
        <f t="shared" si="3"/>
        <v>#DIV/0!</v>
      </c>
    </row>
    <row r="82" spans="2:9">
      <c r="B82" s="60">
        <v>177</v>
      </c>
      <c r="C82" s="54"/>
      <c r="D82" s="54"/>
      <c r="E82" s="54"/>
      <c r="F82" s="61"/>
      <c r="G82" s="340">
        <f>IFERROR(VLOOKUP(B82,'Combos Promocionais'!A59:O2425,15,0),SUMIF(Estoque!$B$4:$B$1989,'Cadastro de Produtos'!B82,Estoque!$J$4:$J$2229))</f>
        <v>0</v>
      </c>
      <c r="H82" s="338" t="e">
        <f t="shared" si="2"/>
        <v>#DIV/0!</v>
      </c>
      <c r="I82" s="339" t="e">
        <f t="shared" si="3"/>
        <v>#DIV/0!</v>
      </c>
    </row>
    <row r="83" spans="2:9">
      <c r="B83" s="33">
        <v>178</v>
      </c>
      <c r="C83" s="5"/>
      <c r="D83" s="5"/>
      <c r="E83" s="5"/>
      <c r="F83" s="35"/>
      <c r="G83" s="239">
        <f>IFERROR(VLOOKUP(B83,'Combos Promocionais'!A60:O2426,15,0),SUMIF(Estoque!$B$4:$B$1989,'Cadastro de Produtos'!B83,Estoque!$J$4:$J$2229))</f>
        <v>0</v>
      </c>
      <c r="H83" s="338" t="e">
        <f t="shared" si="2"/>
        <v>#DIV/0!</v>
      </c>
      <c r="I83" s="339" t="e">
        <f t="shared" si="3"/>
        <v>#DIV/0!</v>
      </c>
    </row>
    <row r="84" spans="2:9">
      <c r="B84" s="60">
        <v>179</v>
      </c>
      <c r="C84" s="54"/>
      <c r="D84" s="54"/>
      <c r="E84" s="54"/>
      <c r="F84" s="61"/>
      <c r="G84" s="340">
        <f>IFERROR(VLOOKUP(B84,'Combos Promocionais'!A61:O2427,15,0),SUMIF(Estoque!$B$4:$B$1989,'Cadastro de Produtos'!B84,Estoque!$J$4:$J$2229))</f>
        <v>0</v>
      </c>
      <c r="H84" s="338" t="e">
        <f t="shared" si="2"/>
        <v>#DIV/0!</v>
      </c>
      <c r="I84" s="339" t="e">
        <f t="shared" si="3"/>
        <v>#DIV/0!</v>
      </c>
    </row>
    <row r="85" spans="2:9">
      <c r="B85" s="33">
        <v>180</v>
      </c>
      <c r="C85" s="5"/>
      <c r="D85" s="5"/>
      <c r="E85" s="5"/>
      <c r="F85" s="35"/>
      <c r="G85" s="239">
        <f>IFERROR(VLOOKUP(B85,'Combos Promocionais'!A62:O2428,15,0),SUMIF(Estoque!$B$4:$B$1989,'Cadastro de Produtos'!B85,Estoque!$J$4:$J$2229))</f>
        <v>0</v>
      </c>
      <c r="H85" s="338" t="e">
        <f t="shared" si="2"/>
        <v>#DIV/0!</v>
      </c>
      <c r="I85" s="339" t="e">
        <f t="shared" si="3"/>
        <v>#DIV/0!</v>
      </c>
    </row>
    <row r="86" spans="2:9">
      <c r="B86" s="60">
        <v>181</v>
      </c>
      <c r="C86" s="54"/>
      <c r="D86" s="54"/>
      <c r="E86" s="54"/>
      <c r="F86" s="61"/>
      <c r="G86" s="340">
        <f>IFERROR(VLOOKUP(B86,'Combos Promocionais'!A63:O2429,15,0),SUMIF(Estoque!$B$4:$B$1989,'Cadastro de Produtos'!B86,Estoque!$J$4:$J$2229))</f>
        <v>0</v>
      </c>
      <c r="H86" s="338" t="e">
        <f t="shared" si="2"/>
        <v>#DIV/0!</v>
      </c>
      <c r="I86" s="339" t="e">
        <f t="shared" si="3"/>
        <v>#DIV/0!</v>
      </c>
    </row>
    <row r="87" spans="2:9">
      <c r="B87" s="33">
        <v>182</v>
      </c>
      <c r="C87" s="5"/>
      <c r="D87" s="5"/>
      <c r="E87" s="5"/>
      <c r="F87" s="35"/>
      <c r="G87" s="239">
        <f>IFERROR(VLOOKUP(B87,'Combos Promocionais'!A64:O2430,15,0),SUMIF(Estoque!$B$4:$B$1989,'Cadastro de Produtos'!B87,Estoque!$J$4:$J$2229))</f>
        <v>0</v>
      </c>
      <c r="H87" s="338" t="e">
        <f t="shared" si="2"/>
        <v>#DIV/0!</v>
      </c>
      <c r="I87" s="339" t="e">
        <f t="shared" si="3"/>
        <v>#DIV/0!</v>
      </c>
    </row>
    <row r="88" spans="2:9">
      <c r="B88" s="60">
        <v>183</v>
      </c>
      <c r="C88" s="54"/>
      <c r="D88" s="54"/>
      <c r="E88" s="54"/>
      <c r="F88" s="61"/>
      <c r="G88" s="340">
        <f>IFERROR(VLOOKUP(B88,'Combos Promocionais'!A65:O2431,15,0),SUMIF(Estoque!$B$4:$B$1989,'Cadastro de Produtos'!B88,Estoque!$J$4:$J$2229))</f>
        <v>0</v>
      </c>
      <c r="H88" s="338" t="e">
        <f t="shared" si="2"/>
        <v>#DIV/0!</v>
      </c>
      <c r="I88" s="339" t="e">
        <f t="shared" si="3"/>
        <v>#DIV/0!</v>
      </c>
    </row>
    <row r="89" spans="2:9">
      <c r="B89" s="33">
        <v>184</v>
      </c>
      <c r="C89" s="5"/>
      <c r="D89" s="5"/>
      <c r="E89" s="5"/>
      <c r="F89" s="35"/>
      <c r="G89" s="239">
        <f>IFERROR(VLOOKUP(B89,'Combos Promocionais'!A66:O2432,15,0),SUMIF(Estoque!$B$4:$B$1989,'Cadastro de Produtos'!B89,Estoque!$J$4:$J$2229))</f>
        <v>0</v>
      </c>
      <c r="H89" s="338" t="e">
        <f t="shared" si="2"/>
        <v>#DIV/0!</v>
      </c>
      <c r="I89" s="339" t="e">
        <f t="shared" si="3"/>
        <v>#DIV/0!</v>
      </c>
    </row>
    <row r="90" spans="2:9">
      <c r="B90" s="60">
        <v>185</v>
      </c>
      <c r="C90" s="54"/>
      <c r="D90" s="54"/>
      <c r="E90" s="54"/>
      <c r="F90" s="61"/>
      <c r="G90" s="340">
        <f>IFERROR(VLOOKUP(B90,'Combos Promocionais'!A67:O2433,15,0),SUMIF(Estoque!$B$4:$B$1989,'Cadastro de Produtos'!B90,Estoque!$J$4:$J$2229))</f>
        <v>0</v>
      </c>
      <c r="H90" s="338" t="e">
        <f t="shared" si="2"/>
        <v>#DIV/0!</v>
      </c>
      <c r="I90" s="339" t="e">
        <f t="shared" si="3"/>
        <v>#DIV/0!</v>
      </c>
    </row>
    <row r="91" spans="2:9">
      <c r="B91" s="33">
        <v>186</v>
      </c>
      <c r="C91" s="5"/>
      <c r="D91" s="5"/>
      <c r="E91" s="5"/>
      <c r="F91" s="35"/>
      <c r="G91" s="239">
        <f>IFERROR(VLOOKUP(B91,'Combos Promocionais'!A68:O2434,15,0),SUMIF(Estoque!$B$4:$B$1989,'Cadastro de Produtos'!B91,Estoque!$J$4:$J$2229))</f>
        <v>0</v>
      </c>
      <c r="H91" s="338" t="e">
        <f t="shared" si="2"/>
        <v>#DIV/0!</v>
      </c>
      <c r="I91" s="339" t="e">
        <f t="shared" si="3"/>
        <v>#DIV/0!</v>
      </c>
    </row>
    <row r="92" spans="2:9">
      <c r="B92" s="60">
        <v>187</v>
      </c>
      <c r="C92" s="54"/>
      <c r="D92" s="54"/>
      <c r="E92" s="54"/>
      <c r="F92" s="61"/>
      <c r="G92" s="340">
        <f>IFERROR(VLOOKUP(B92,'Combos Promocionais'!A69:O2435,15,0),SUMIF(Estoque!$B$4:$B$1989,'Cadastro de Produtos'!B92,Estoque!$J$4:$J$2229))</f>
        <v>0</v>
      </c>
      <c r="H92" s="338" t="e">
        <f t="shared" si="2"/>
        <v>#DIV/0!</v>
      </c>
      <c r="I92" s="339" t="e">
        <f t="shared" si="3"/>
        <v>#DIV/0!</v>
      </c>
    </row>
    <row r="93" spans="2:9">
      <c r="B93" s="33">
        <v>188</v>
      </c>
      <c r="C93" s="5"/>
      <c r="D93" s="5"/>
      <c r="E93" s="5"/>
      <c r="F93" s="35"/>
      <c r="G93" s="239">
        <f>IFERROR(VLOOKUP(B93,'Combos Promocionais'!A70:O2436,15,0),SUMIF(Estoque!$B$4:$B$1989,'Cadastro de Produtos'!B93,Estoque!$J$4:$J$2229))</f>
        <v>0</v>
      </c>
      <c r="H93" s="338" t="e">
        <f t="shared" si="2"/>
        <v>#DIV/0!</v>
      </c>
      <c r="I93" s="339" t="e">
        <f t="shared" si="3"/>
        <v>#DIV/0!</v>
      </c>
    </row>
    <row r="94" spans="2:9">
      <c r="B94" s="60">
        <v>189</v>
      </c>
      <c r="C94" s="54"/>
      <c r="D94" s="54"/>
      <c r="E94" s="54"/>
      <c r="F94" s="61"/>
      <c r="G94" s="340">
        <f>IFERROR(VLOOKUP(B94,'Combos Promocionais'!A71:O2437,15,0),SUMIF(Estoque!$B$4:$B$1989,'Cadastro de Produtos'!B94,Estoque!$J$4:$J$2229))</f>
        <v>0</v>
      </c>
      <c r="H94" s="338" t="e">
        <f t="shared" si="2"/>
        <v>#DIV/0!</v>
      </c>
      <c r="I94" s="339" t="e">
        <f t="shared" si="3"/>
        <v>#DIV/0!</v>
      </c>
    </row>
    <row r="95" spans="2:9">
      <c r="B95" s="33">
        <v>190</v>
      </c>
      <c r="C95" s="5"/>
      <c r="D95" s="5"/>
      <c r="E95" s="5"/>
      <c r="F95" s="35"/>
      <c r="G95" s="239">
        <f>IFERROR(VLOOKUP(B95,'Combos Promocionais'!A72:O2438,15,0),SUMIF(Estoque!$B$4:$B$1989,'Cadastro de Produtos'!B95,Estoque!$J$4:$J$2229))</f>
        <v>0</v>
      </c>
      <c r="H95" s="338" t="e">
        <f t="shared" si="2"/>
        <v>#DIV/0!</v>
      </c>
      <c r="I95" s="339" t="e">
        <f t="shared" si="3"/>
        <v>#DIV/0!</v>
      </c>
    </row>
    <row r="96" spans="2:9">
      <c r="B96" s="60">
        <v>191</v>
      </c>
      <c r="C96" s="54"/>
      <c r="D96" s="54"/>
      <c r="E96" s="54"/>
      <c r="F96" s="61"/>
      <c r="G96" s="340">
        <f>IFERROR(VLOOKUP(B96,'Combos Promocionais'!A73:O2439,15,0),SUMIF(Estoque!$B$4:$B$1989,'Cadastro de Produtos'!B96,Estoque!$J$4:$J$2229))</f>
        <v>0</v>
      </c>
      <c r="H96" s="338" t="e">
        <f t="shared" si="2"/>
        <v>#DIV/0!</v>
      </c>
      <c r="I96" s="339" t="e">
        <f t="shared" si="3"/>
        <v>#DIV/0!</v>
      </c>
    </row>
    <row r="97" spans="2:9">
      <c r="B97" s="33">
        <v>192</v>
      </c>
      <c r="C97" s="5"/>
      <c r="D97" s="5"/>
      <c r="E97" s="5"/>
      <c r="F97" s="35"/>
      <c r="G97" s="239">
        <f>IFERROR(VLOOKUP(B97,'Combos Promocionais'!A74:O2440,15,0),SUMIF(Estoque!$B$4:$B$1989,'Cadastro de Produtos'!B97,Estoque!$J$4:$J$2229))</f>
        <v>0</v>
      </c>
      <c r="H97" s="338" t="e">
        <f t="shared" si="2"/>
        <v>#DIV/0!</v>
      </c>
      <c r="I97" s="339" t="e">
        <f t="shared" si="3"/>
        <v>#DIV/0!</v>
      </c>
    </row>
    <row r="98" spans="2:9">
      <c r="B98" s="60">
        <v>193</v>
      </c>
      <c r="C98" s="54"/>
      <c r="D98" s="54"/>
      <c r="E98" s="54"/>
      <c r="F98" s="61"/>
      <c r="G98" s="340">
        <f>IFERROR(VLOOKUP(B98,'Combos Promocionais'!A75:O2441,15,0),SUMIF(Estoque!$B$4:$B$1989,'Cadastro de Produtos'!B98,Estoque!$J$4:$J$2229))</f>
        <v>0</v>
      </c>
      <c r="H98" s="338" t="e">
        <f t="shared" si="2"/>
        <v>#DIV/0!</v>
      </c>
      <c r="I98" s="339" t="e">
        <f t="shared" si="3"/>
        <v>#DIV/0!</v>
      </c>
    </row>
    <row r="99" spans="2:9">
      <c r="B99" s="33">
        <v>194</v>
      </c>
      <c r="C99" s="5"/>
      <c r="D99" s="5"/>
      <c r="E99" s="5"/>
      <c r="F99" s="35"/>
      <c r="G99" s="239">
        <f>IFERROR(VLOOKUP(B99,'Combos Promocionais'!A76:O2442,15,0),SUMIF(Estoque!$B$4:$B$1989,'Cadastro de Produtos'!B99,Estoque!$J$4:$J$2229))</f>
        <v>0</v>
      </c>
      <c r="H99" s="338" t="e">
        <f t="shared" si="2"/>
        <v>#DIV/0!</v>
      </c>
      <c r="I99" s="339" t="e">
        <f t="shared" si="3"/>
        <v>#DIV/0!</v>
      </c>
    </row>
    <row r="100" spans="2:9">
      <c r="B100" s="60">
        <v>195</v>
      </c>
      <c r="C100" s="54"/>
      <c r="D100" s="54"/>
      <c r="E100" s="54"/>
      <c r="F100" s="61"/>
      <c r="G100" s="340">
        <f>IFERROR(VLOOKUP(B100,'Combos Promocionais'!A77:O2443,15,0),SUMIF(Estoque!$B$4:$B$1989,'Cadastro de Produtos'!B100,Estoque!$J$4:$J$2229))</f>
        <v>0</v>
      </c>
      <c r="H100" s="338" t="e">
        <f t="shared" si="2"/>
        <v>#DIV/0!</v>
      </c>
      <c r="I100" s="339" t="e">
        <f t="shared" si="3"/>
        <v>#DIV/0!</v>
      </c>
    </row>
    <row r="101" spans="2:9">
      <c r="B101" s="33">
        <v>196</v>
      </c>
      <c r="C101" s="5"/>
      <c r="D101" s="5"/>
      <c r="E101" s="5"/>
      <c r="F101" s="35"/>
      <c r="G101" s="239">
        <f>IFERROR(VLOOKUP(B101,'Combos Promocionais'!A78:O2444,15,0),SUMIF(Estoque!$B$4:$B$1989,'Cadastro de Produtos'!B101,Estoque!$J$4:$J$2229))</f>
        <v>0</v>
      </c>
      <c r="H101" s="338" t="e">
        <f t="shared" si="2"/>
        <v>#DIV/0!</v>
      </c>
      <c r="I101" s="339" t="e">
        <f t="shared" si="3"/>
        <v>#DIV/0!</v>
      </c>
    </row>
    <row r="102" spans="2:9">
      <c r="B102" s="60">
        <v>197</v>
      </c>
      <c r="C102" s="54"/>
      <c r="D102" s="54"/>
      <c r="E102" s="54"/>
      <c r="F102" s="61"/>
      <c r="G102" s="340">
        <f>IFERROR(VLOOKUP(B102,'Combos Promocionais'!A79:O2445,15,0),SUMIF(Estoque!$B$4:$B$1989,'Cadastro de Produtos'!B102,Estoque!$J$4:$J$2229))</f>
        <v>0</v>
      </c>
      <c r="H102" s="338" t="e">
        <f t="shared" si="2"/>
        <v>#DIV/0!</v>
      </c>
      <c r="I102" s="339" t="e">
        <f t="shared" si="3"/>
        <v>#DIV/0!</v>
      </c>
    </row>
    <row r="103" spans="2:9">
      <c r="B103" s="33">
        <v>198</v>
      </c>
      <c r="C103" s="5"/>
      <c r="D103" s="5"/>
      <c r="E103" s="5"/>
      <c r="F103" s="35"/>
      <c r="G103" s="239">
        <f>IFERROR(VLOOKUP(B103,'Combos Promocionais'!A80:O2446,15,0),SUMIF(Estoque!$B$4:$B$1989,'Cadastro de Produtos'!B103,Estoque!$J$4:$J$2229))</f>
        <v>0</v>
      </c>
      <c r="H103" s="338" t="e">
        <f t="shared" si="2"/>
        <v>#DIV/0!</v>
      </c>
      <c r="I103" s="339" t="e">
        <f t="shared" si="3"/>
        <v>#DIV/0!</v>
      </c>
    </row>
    <row r="104" spans="2:9">
      <c r="B104" s="60">
        <v>199</v>
      </c>
      <c r="C104" s="54"/>
      <c r="D104" s="54"/>
      <c r="E104" s="54"/>
      <c r="F104" s="61"/>
      <c r="G104" s="340">
        <f>IFERROR(VLOOKUP(B104,'Combos Promocionais'!A81:O2447,15,0),SUMIF(Estoque!$B$4:$B$1989,'Cadastro de Produtos'!B104,Estoque!$J$4:$J$2229))</f>
        <v>0</v>
      </c>
      <c r="H104" s="338" t="e">
        <f t="shared" si="2"/>
        <v>#DIV/0!</v>
      </c>
      <c r="I104" s="339" t="e">
        <f t="shared" si="3"/>
        <v>#DIV/0!</v>
      </c>
    </row>
    <row r="105" spans="2:9">
      <c r="B105" s="33"/>
      <c r="C105" s="5"/>
      <c r="D105" s="5"/>
      <c r="E105" s="5"/>
      <c r="F105" s="35"/>
      <c r="G105" s="239">
        <f>IFERROR(VLOOKUP(B105,'Combos Promocionais'!A82:O2448,15,0),SUMIF(Estoque!$B$4:$B$1989,'Cadastro de Produtos'!B105,Estoque!$J$4:$J$2229))</f>
        <v>0</v>
      </c>
      <c r="H105" s="338" t="e">
        <f t="shared" si="2"/>
        <v>#DIV/0!</v>
      </c>
      <c r="I105" s="339" t="e">
        <f t="shared" si="3"/>
        <v>#DIV/0!</v>
      </c>
    </row>
    <row r="106" spans="2:9">
      <c r="B106" s="60"/>
      <c r="C106" s="54"/>
      <c r="D106" s="54"/>
      <c r="E106" s="54"/>
      <c r="F106" s="61"/>
      <c r="G106" s="340">
        <f>IFERROR(VLOOKUP(B106,'Combos Promocionais'!A83:O2449,15,0),SUMIF(Estoque!$B$4:$B$1989,'Cadastro de Produtos'!B106,Estoque!$J$4:$J$2229))</f>
        <v>0</v>
      </c>
      <c r="H106" s="338" t="e">
        <f t="shared" si="2"/>
        <v>#DIV/0!</v>
      </c>
      <c r="I106" s="339" t="e">
        <f t="shared" si="3"/>
        <v>#DIV/0!</v>
      </c>
    </row>
    <row r="107" spans="2:9">
      <c r="B107" s="33"/>
      <c r="C107" s="5"/>
      <c r="D107" s="5"/>
      <c r="E107" s="5"/>
      <c r="F107" s="35"/>
      <c r="G107" s="239">
        <f>IFERROR(VLOOKUP(B107,'Combos Promocionais'!A84:O2450,15,0),SUMIF(Estoque!$B$4:$B$1989,'Cadastro de Produtos'!B107,Estoque!$J$4:$J$2229))</f>
        <v>0</v>
      </c>
      <c r="H107" s="338" t="e">
        <f t="shared" si="2"/>
        <v>#DIV/0!</v>
      </c>
      <c r="I107" s="339" t="e">
        <f t="shared" si="3"/>
        <v>#DIV/0!</v>
      </c>
    </row>
    <row r="108" spans="2:9">
      <c r="B108" s="60"/>
      <c r="C108" s="54"/>
      <c r="D108" s="54"/>
      <c r="E108" s="54"/>
      <c r="F108" s="61"/>
      <c r="G108" s="340">
        <f>IFERROR(VLOOKUP(B108,'Combos Promocionais'!A85:O2451,15,0),SUMIF(Estoque!$B$4:$B$1989,'Cadastro de Produtos'!B108,Estoque!$J$4:$J$2229))</f>
        <v>0</v>
      </c>
      <c r="H108" s="338" t="e">
        <f t="shared" si="2"/>
        <v>#DIV/0!</v>
      </c>
      <c r="I108" s="339" t="e">
        <f t="shared" si="3"/>
        <v>#DIV/0!</v>
      </c>
    </row>
    <row r="109" spans="2:9">
      <c r="B109" s="33"/>
      <c r="C109" s="5"/>
      <c r="D109" s="5"/>
      <c r="E109" s="5"/>
      <c r="F109" s="35"/>
      <c r="G109" s="239">
        <f>IFERROR(VLOOKUP(B109,'Combos Promocionais'!A86:O2452,15,0),SUMIF(Estoque!$B$4:$B$1989,'Cadastro de Produtos'!B109,Estoque!$J$4:$J$2229))</f>
        <v>0</v>
      </c>
      <c r="H109" s="338" t="e">
        <f t="shared" si="2"/>
        <v>#DIV/0!</v>
      </c>
      <c r="I109" s="339" t="e">
        <f t="shared" si="3"/>
        <v>#DIV/0!</v>
      </c>
    </row>
    <row r="110" spans="2:9">
      <c r="B110" s="60"/>
      <c r="C110" s="54"/>
      <c r="D110" s="54"/>
      <c r="E110" s="54"/>
      <c r="F110" s="61"/>
      <c r="G110" s="340">
        <f>IFERROR(VLOOKUP(B110,'Combos Promocionais'!A87:O2453,15,0),SUMIF(Estoque!$B$4:$B$1989,'Cadastro de Produtos'!B110,Estoque!$J$4:$J$2229))</f>
        <v>0</v>
      </c>
      <c r="H110" s="338" t="e">
        <f t="shared" si="2"/>
        <v>#DIV/0!</v>
      </c>
      <c r="I110" s="339" t="e">
        <f t="shared" si="3"/>
        <v>#DIV/0!</v>
      </c>
    </row>
    <row r="111" spans="2:9">
      <c r="B111" s="33"/>
      <c r="C111" s="5"/>
      <c r="D111" s="5"/>
      <c r="E111" s="5"/>
      <c r="F111" s="35"/>
      <c r="G111" s="239">
        <f>IFERROR(VLOOKUP(B111,'Combos Promocionais'!A88:O2454,15,0),SUMIF(Estoque!$B$4:$B$1989,'Cadastro de Produtos'!B111,Estoque!$J$4:$J$2229))</f>
        <v>0</v>
      </c>
      <c r="H111" s="338" t="e">
        <f t="shared" si="2"/>
        <v>#DIV/0!</v>
      </c>
      <c r="I111" s="339" t="e">
        <f t="shared" si="3"/>
        <v>#DIV/0!</v>
      </c>
    </row>
    <row r="112" spans="2:9">
      <c r="B112" s="60"/>
      <c r="C112" s="54"/>
      <c r="D112" s="54"/>
      <c r="E112" s="54"/>
      <c r="F112" s="61"/>
      <c r="G112" s="340">
        <f>IFERROR(VLOOKUP(B112,'Combos Promocionais'!A89:O2455,15,0),SUMIF(Estoque!$B$4:$B$1989,'Cadastro de Produtos'!B112,Estoque!$J$4:$J$2229))</f>
        <v>0</v>
      </c>
      <c r="H112" s="338" t="e">
        <f t="shared" si="2"/>
        <v>#DIV/0!</v>
      </c>
      <c r="I112" s="339" t="e">
        <f t="shared" si="3"/>
        <v>#DIV/0!</v>
      </c>
    </row>
    <row r="113" spans="2:9">
      <c r="B113" s="33"/>
      <c r="C113" s="5"/>
      <c r="D113" s="5"/>
      <c r="E113" s="5"/>
      <c r="F113" s="35"/>
      <c r="G113" s="239">
        <f>IFERROR(VLOOKUP(B113,'Combos Promocionais'!A90:O2456,15,0),SUMIF(Estoque!$B$4:$B$1989,'Cadastro de Produtos'!B113,Estoque!$J$4:$J$2229))</f>
        <v>0</v>
      </c>
      <c r="H113" s="338" t="e">
        <f t="shared" si="2"/>
        <v>#DIV/0!</v>
      </c>
      <c r="I113" s="339" t="e">
        <f t="shared" si="3"/>
        <v>#DIV/0!</v>
      </c>
    </row>
    <row r="114" spans="2:9">
      <c r="B114" s="60"/>
      <c r="C114" s="54"/>
      <c r="D114" s="54"/>
      <c r="E114" s="54"/>
      <c r="F114" s="61"/>
      <c r="G114" s="340">
        <f>IFERROR(VLOOKUP(B114,'Combos Promocionais'!A91:O2457,15,0),SUMIF(Estoque!$B$4:$B$1989,'Cadastro de Produtos'!B114,Estoque!$J$4:$J$2229))</f>
        <v>0</v>
      </c>
      <c r="H114" s="338" t="e">
        <f t="shared" si="2"/>
        <v>#DIV/0!</v>
      </c>
      <c r="I114" s="339" t="e">
        <f t="shared" si="3"/>
        <v>#DIV/0!</v>
      </c>
    </row>
    <row r="115" spans="2:9">
      <c r="B115" s="33"/>
      <c r="C115" s="5"/>
      <c r="D115" s="5"/>
      <c r="E115" s="5"/>
      <c r="F115" s="35"/>
      <c r="G115" s="239">
        <f>IFERROR(VLOOKUP(B115,'Combos Promocionais'!A92:O2458,15,0),SUMIF(Estoque!$B$4:$B$1989,'Cadastro de Produtos'!B115,Estoque!$J$4:$J$2229))</f>
        <v>0</v>
      </c>
      <c r="H115" s="338" t="e">
        <f t="shared" si="2"/>
        <v>#DIV/0!</v>
      </c>
      <c r="I115" s="339" t="e">
        <f t="shared" si="3"/>
        <v>#DIV/0!</v>
      </c>
    </row>
    <row r="116" spans="2:9">
      <c r="B116" s="60"/>
      <c r="C116" s="54"/>
      <c r="D116" s="54"/>
      <c r="E116" s="54"/>
      <c r="F116" s="61"/>
      <c r="G116" s="340">
        <f>IFERROR(VLOOKUP(B116,'Combos Promocionais'!A93:O2459,15,0),SUMIF(Estoque!$B$4:$B$1989,'Cadastro de Produtos'!B116,Estoque!$J$4:$J$2229))</f>
        <v>0</v>
      </c>
      <c r="H116" s="338" t="e">
        <f t="shared" si="2"/>
        <v>#DIV/0!</v>
      </c>
      <c r="I116" s="339" t="e">
        <f t="shared" si="3"/>
        <v>#DIV/0!</v>
      </c>
    </row>
    <row r="117" spans="2:9">
      <c r="B117" s="33"/>
      <c r="C117" s="5"/>
      <c r="D117" s="5"/>
      <c r="E117" s="5"/>
      <c r="F117" s="35"/>
      <c r="G117" s="239">
        <f>IFERROR(VLOOKUP(B117,'Combos Promocionais'!A94:O2460,15,0),SUMIF(Estoque!$B$4:$B$1989,'Cadastro de Produtos'!B117,Estoque!$J$4:$J$2229))</f>
        <v>0</v>
      </c>
      <c r="H117" s="338" t="e">
        <f t="shared" si="2"/>
        <v>#DIV/0!</v>
      </c>
      <c r="I117" s="339" t="e">
        <f t="shared" si="3"/>
        <v>#DIV/0!</v>
      </c>
    </row>
    <row r="118" spans="2:9">
      <c r="B118" s="60"/>
      <c r="C118" s="54"/>
      <c r="D118" s="54"/>
      <c r="E118" s="54"/>
      <c r="F118" s="61"/>
      <c r="G118" s="340">
        <f>IFERROR(VLOOKUP(B118,'Combos Promocionais'!A95:O2461,15,0),SUMIF(Estoque!$B$4:$B$1989,'Cadastro de Produtos'!B118,Estoque!$J$4:$J$2229))</f>
        <v>0</v>
      </c>
      <c r="H118" s="338" t="e">
        <f t="shared" si="2"/>
        <v>#DIV/0!</v>
      </c>
      <c r="I118" s="339" t="e">
        <f t="shared" si="3"/>
        <v>#DIV/0!</v>
      </c>
    </row>
    <row r="119" spans="2:9">
      <c r="B119" s="33"/>
      <c r="C119" s="5"/>
      <c r="D119" s="5"/>
      <c r="E119" s="5"/>
      <c r="F119" s="35"/>
      <c r="G119" s="239">
        <f>IFERROR(VLOOKUP(B119,'Combos Promocionais'!A96:O2462,15,0),SUMIF(Estoque!$B$4:$B$1989,'Cadastro de Produtos'!B119,Estoque!$J$4:$J$2229))</f>
        <v>0</v>
      </c>
      <c r="H119" s="338" t="e">
        <f t="shared" si="2"/>
        <v>#DIV/0!</v>
      </c>
      <c r="I119" s="339" t="e">
        <f t="shared" si="3"/>
        <v>#DIV/0!</v>
      </c>
    </row>
    <row r="120" spans="2:9">
      <c r="B120" s="60"/>
      <c r="C120" s="54"/>
      <c r="D120" s="54"/>
      <c r="E120" s="54"/>
      <c r="F120" s="61"/>
      <c r="G120" s="340">
        <f>IFERROR(VLOOKUP(B120,'Combos Promocionais'!A97:O2463,15,0),SUMIF(Estoque!$B$4:$B$1989,'Cadastro de Produtos'!B120,Estoque!$J$4:$J$2229))</f>
        <v>0</v>
      </c>
      <c r="H120" s="338" t="e">
        <f t="shared" si="2"/>
        <v>#DIV/0!</v>
      </c>
      <c r="I120" s="339" t="e">
        <f t="shared" si="3"/>
        <v>#DIV/0!</v>
      </c>
    </row>
    <row r="121" spans="2:9">
      <c r="B121" s="33"/>
      <c r="C121" s="5"/>
      <c r="D121" s="5"/>
      <c r="E121" s="5"/>
      <c r="F121" s="35"/>
      <c r="G121" s="239">
        <f>IFERROR(VLOOKUP(B121,'Combos Promocionais'!A98:O2464,15,0),SUMIF(Estoque!$B$4:$B$1989,'Cadastro de Produtos'!B121,Estoque!$J$4:$J$2229))</f>
        <v>0</v>
      </c>
      <c r="H121" s="338" t="e">
        <f t="shared" si="2"/>
        <v>#DIV/0!</v>
      </c>
      <c r="I121" s="339" t="e">
        <f t="shared" si="3"/>
        <v>#DIV/0!</v>
      </c>
    </row>
    <row r="122" spans="2:9">
      <c r="B122" s="60"/>
      <c r="C122" s="54"/>
      <c r="D122" s="54"/>
      <c r="E122" s="54"/>
      <c r="F122" s="61"/>
      <c r="G122" s="340">
        <f>IFERROR(VLOOKUP(B122,'Combos Promocionais'!A99:O2465,15,0),SUMIF(Estoque!$B$4:$B$1989,'Cadastro de Produtos'!B122,Estoque!$J$4:$J$2229))</f>
        <v>0</v>
      </c>
      <c r="H122" s="338" t="e">
        <f t="shared" si="2"/>
        <v>#DIV/0!</v>
      </c>
      <c r="I122" s="339" t="e">
        <f t="shared" si="3"/>
        <v>#DIV/0!</v>
      </c>
    </row>
    <row r="123" spans="2:9">
      <c r="B123" s="33"/>
      <c r="C123" s="5"/>
      <c r="D123" s="5"/>
      <c r="E123" s="5"/>
      <c r="F123" s="35"/>
      <c r="G123" s="239">
        <f>IFERROR(VLOOKUP(B123,'Combos Promocionais'!A100:O2466,15,0),SUMIF(Estoque!$B$4:$B$1989,'Cadastro de Produtos'!B123,Estoque!$J$4:$J$2229))</f>
        <v>0</v>
      </c>
      <c r="H123" s="338" t="e">
        <f t="shared" si="2"/>
        <v>#DIV/0!</v>
      </c>
      <c r="I123" s="339" t="e">
        <f t="shared" si="3"/>
        <v>#DIV/0!</v>
      </c>
    </row>
    <row r="124" spans="2:9">
      <c r="B124" s="60"/>
      <c r="C124" s="54"/>
      <c r="D124" s="54"/>
      <c r="E124" s="54"/>
      <c r="F124" s="61"/>
      <c r="G124" s="340">
        <f>IFERROR(VLOOKUP(B124,'Combos Promocionais'!A101:O2467,15,0),SUMIF(Estoque!$B$4:$B$1989,'Cadastro de Produtos'!B124,Estoque!$J$4:$J$2229))</f>
        <v>0</v>
      </c>
      <c r="H124" s="338" t="e">
        <f t="shared" si="2"/>
        <v>#DIV/0!</v>
      </c>
      <c r="I124" s="339" t="e">
        <f t="shared" si="3"/>
        <v>#DIV/0!</v>
      </c>
    </row>
    <row r="125" spans="2:9">
      <c r="B125" s="33"/>
      <c r="C125" s="5"/>
      <c r="D125" s="5"/>
      <c r="E125" s="5"/>
      <c r="F125" s="35"/>
      <c r="G125" s="239">
        <f>IFERROR(VLOOKUP(B125,'Combos Promocionais'!A102:O2468,15,0),SUMIF(Estoque!$B$4:$B$1989,'Cadastro de Produtos'!B125,Estoque!$J$4:$J$2229))</f>
        <v>0</v>
      </c>
      <c r="H125" s="338" t="e">
        <f t="shared" si="2"/>
        <v>#DIV/0!</v>
      </c>
      <c r="I125" s="339" t="e">
        <f t="shared" si="3"/>
        <v>#DIV/0!</v>
      </c>
    </row>
    <row r="126" spans="2:9">
      <c r="B126" s="60"/>
      <c r="C126" s="54"/>
      <c r="D126" s="54"/>
      <c r="E126" s="54"/>
      <c r="F126" s="61"/>
      <c r="G126" s="340">
        <f>IFERROR(VLOOKUP(B126,'Combos Promocionais'!A103:O2469,15,0),SUMIF(Estoque!$B$4:$B$1989,'Cadastro de Produtos'!B126,Estoque!$J$4:$J$2229))</f>
        <v>0</v>
      </c>
      <c r="H126" s="338" t="e">
        <f t="shared" si="2"/>
        <v>#DIV/0!</v>
      </c>
      <c r="I126" s="339" t="e">
        <f t="shared" si="3"/>
        <v>#DIV/0!</v>
      </c>
    </row>
    <row r="127" spans="2:9">
      <c r="B127" s="33"/>
      <c r="C127" s="5"/>
      <c r="D127" s="5"/>
      <c r="E127" s="5"/>
      <c r="F127" s="35"/>
      <c r="G127" s="239">
        <f>IFERROR(VLOOKUP(B127,'Combos Promocionais'!A104:O2470,15,0),SUMIF(Estoque!$B$4:$B$1989,'Cadastro de Produtos'!B127,Estoque!$J$4:$J$2229))</f>
        <v>0</v>
      </c>
      <c r="H127" s="338" t="e">
        <f t="shared" si="2"/>
        <v>#DIV/0!</v>
      </c>
      <c r="I127" s="339" t="e">
        <f t="shared" si="3"/>
        <v>#DIV/0!</v>
      </c>
    </row>
    <row r="128" spans="2:9">
      <c r="B128" s="60"/>
      <c r="C128" s="54"/>
      <c r="D128" s="54"/>
      <c r="E128" s="54"/>
      <c r="F128" s="61"/>
      <c r="G128" s="340">
        <f>IFERROR(VLOOKUP(B128,'Combos Promocionais'!A105:O2471,15,0),SUMIF(Estoque!$B$4:$B$1989,'Cadastro de Produtos'!B128,Estoque!$J$4:$J$2229))</f>
        <v>0</v>
      </c>
      <c r="H128" s="338" t="e">
        <f t="shared" si="2"/>
        <v>#DIV/0!</v>
      </c>
      <c r="I128" s="339" t="e">
        <f t="shared" si="3"/>
        <v>#DIV/0!</v>
      </c>
    </row>
    <row r="129" spans="2:9">
      <c r="B129" s="33"/>
      <c r="C129" s="5"/>
      <c r="D129" s="5"/>
      <c r="E129" s="5"/>
      <c r="F129" s="35"/>
      <c r="G129" s="239">
        <f>IFERROR(VLOOKUP(B129,'Combos Promocionais'!A106:O2472,15,0),SUMIF(Estoque!$B$4:$B$1989,'Cadastro de Produtos'!B129,Estoque!$J$4:$J$2229))</f>
        <v>0</v>
      </c>
      <c r="H129" s="338" t="e">
        <f t="shared" si="2"/>
        <v>#DIV/0!</v>
      </c>
      <c r="I129" s="339" t="e">
        <f t="shared" si="3"/>
        <v>#DIV/0!</v>
      </c>
    </row>
    <row r="130" spans="2:9">
      <c r="B130" s="60"/>
      <c r="C130" s="54"/>
      <c r="D130" s="54"/>
      <c r="E130" s="54"/>
      <c r="F130" s="61"/>
      <c r="G130" s="340">
        <f>IFERROR(VLOOKUP(B130,'Combos Promocionais'!A107:O2473,15,0),SUMIF(Estoque!$B$4:$B$1989,'Cadastro de Produtos'!B130,Estoque!$J$4:$J$2229))</f>
        <v>0</v>
      </c>
      <c r="H130" s="338" t="e">
        <f t="shared" si="2"/>
        <v>#DIV/0!</v>
      </c>
      <c r="I130" s="339" t="e">
        <f t="shared" si="3"/>
        <v>#DIV/0!</v>
      </c>
    </row>
    <row r="131" spans="2:9">
      <c r="B131" s="33"/>
      <c r="C131" s="5"/>
      <c r="D131" s="5"/>
      <c r="E131" s="5"/>
      <c r="F131" s="35"/>
      <c r="G131" s="239">
        <f>IFERROR(VLOOKUP(B131,'Combos Promocionais'!A108:O2474,15,0),SUMIF(Estoque!$B$4:$B$1989,'Cadastro de Produtos'!B131,Estoque!$J$4:$J$2229))</f>
        <v>0</v>
      </c>
      <c r="H131" s="338" t="e">
        <f t="shared" ref="H131:H194" si="4">SUM((((G131*100)/F131)/100))</f>
        <v>#DIV/0!</v>
      </c>
      <c r="I131" s="339" t="e">
        <f t="shared" si="3"/>
        <v>#DIV/0!</v>
      </c>
    </row>
    <row r="132" spans="2:9">
      <c r="B132" s="60"/>
      <c r="C132" s="54"/>
      <c r="D132" s="54"/>
      <c r="E132" s="54"/>
      <c r="F132" s="61"/>
      <c r="G132" s="340">
        <f>IFERROR(VLOOKUP(B132,'Combos Promocionais'!A109:O2475,15,0),SUMIF(Estoque!$B$4:$B$1989,'Cadastro de Produtos'!B132,Estoque!$J$4:$J$2229))</f>
        <v>0</v>
      </c>
      <c r="H132" s="338" t="e">
        <f t="shared" si="4"/>
        <v>#DIV/0!</v>
      </c>
      <c r="I132" s="339" t="e">
        <f t="shared" si="3"/>
        <v>#DIV/0!</v>
      </c>
    </row>
    <row r="133" spans="2:9">
      <c r="B133" s="33"/>
      <c r="C133" s="5"/>
      <c r="D133" s="5"/>
      <c r="E133" s="5"/>
      <c r="F133" s="35"/>
      <c r="G133" s="239">
        <f>IFERROR(VLOOKUP(B133,'Combos Promocionais'!A110:O2476,15,0),SUMIF(Estoque!$B$4:$B$1989,'Cadastro de Produtos'!B133,Estoque!$J$4:$J$2229))</f>
        <v>0</v>
      </c>
      <c r="H133" s="338" t="e">
        <f t="shared" si="4"/>
        <v>#DIV/0!</v>
      </c>
      <c r="I133" s="339" t="e">
        <f t="shared" si="3"/>
        <v>#DIV/0!</v>
      </c>
    </row>
    <row r="134" spans="2:9">
      <c r="B134" s="60"/>
      <c r="C134" s="54"/>
      <c r="D134" s="54"/>
      <c r="E134" s="54"/>
      <c r="F134" s="61"/>
      <c r="G134" s="340">
        <f>IFERROR(VLOOKUP(B134,'Combos Promocionais'!A111:O2477,15,0),SUMIF(Estoque!$B$4:$B$1989,'Cadastro de Produtos'!B134,Estoque!$J$4:$J$2229))</f>
        <v>0</v>
      </c>
      <c r="H134" s="338" t="e">
        <f t="shared" si="4"/>
        <v>#DIV/0!</v>
      </c>
      <c r="I134" s="339" t="e">
        <f t="shared" ref="I134:I197" si="5">IF(AND(H134&lt;=120%,H134&gt;=100%),"Comprar",IF(AND(H134&lt;100%,H134&gt;60%),"Limite",IF(AND(H134&lt;=60%,H134&gt;0),"Critico",IF(H134&lt;=0,"Nulo","Disponivel"))))</f>
        <v>#DIV/0!</v>
      </c>
    </row>
    <row r="135" spans="2:9">
      <c r="B135" s="33"/>
      <c r="C135" s="5"/>
      <c r="D135" s="5"/>
      <c r="E135" s="5"/>
      <c r="F135" s="35"/>
      <c r="G135" s="239">
        <f>IFERROR(VLOOKUP(B135,'Combos Promocionais'!A112:O2478,15,0),SUMIF(Estoque!$B$4:$B$1989,'Cadastro de Produtos'!B135,Estoque!$J$4:$J$2229))</f>
        <v>0</v>
      </c>
      <c r="H135" s="338" t="e">
        <f t="shared" si="4"/>
        <v>#DIV/0!</v>
      </c>
      <c r="I135" s="339" t="e">
        <f t="shared" si="5"/>
        <v>#DIV/0!</v>
      </c>
    </row>
    <row r="136" spans="2:9">
      <c r="B136" s="60"/>
      <c r="C136" s="54"/>
      <c r="D136" s="54"/>
      <c r="E136" s="54"/>
      <c r="F136" s="61"/>
      <c r="G136" s="340">
        <f>IFERROR(VLOOKUP(B136,'Combos Promocionais'!A113:O2479,15,0),SUMIF(Estoque!$B$4:$B$1989,'Cadastro de Produtos'!B136,Estoque!$J$4:$J$2229))</f>
        <v>0</v>
      </c>
      <c r="H136" s="338" t="e">
        <f t="shared" si="4"/>
        <v>#DIV/0!</v>
      </c>
      <c r="I136" s="339" t="e">
        <f t="shared" si="5"/>
        <v>#DIV/0!</v>
      </c>
    </row>
    <row r="137" spans="2:9">
      <c r="B137" s="33"/>
      <c r="C137" s="5"/>
      <c r="D137" s="5"/>
      <c r="E137" s="5"/>
      <c r="F137" s="35"/>
      <c r="G137" s="239">
        <f>IFERROR(VLOOKUP(B137,'Combos Promocionais'!A114:O2480,15,0),SUMIF(Estoque!$B$4:$B$1989,'Cadastro de Produtos'!B137,Estoque!$J$4:$J$2229))</f>
        <v>0</v>
      </c>
      <c r="H137" s="338" t="e">
        <f t="shared" si="4"/>
        <v>#DIV/0!</v>
      </c>
      <c r="I137" s="339" t="e">
        <f t="shared" si="5"/>
        <v>#DIV/0!</v>
      </c>
    </row>
    <row r="138" spans="2:9">
      <c r="B138" s="60"/>
      <c r="C138" s="54"/>
      <c r="D138" s="54"/>
      <c r="E138" s="54"/>
      <c r="F138" s="61"/>
      <c r="G138" s="340">
        <f>IFERROR(VLOOKUP(B138,'Combos Promocionais'!A115:O2481,15,0),SUMIF(Estoque!$B$4:$B$1989,'Cadastro de Produtos'!B138,Estoque!$J$4:$J$2229))</f>
        <v>0</v>
      </c>
      <c r="H138" s="338" t="e">
        <f t="shared" si="4"/>
        <v>#DIV/0!</v>
      </c>
      <c r="I138" s="339" t="e">
        <f t="shared" si="5"/>
        <v>#DIV/0!</v>
      </c>
    </row>
    <row r="139" spans="2:9">
      <c r="B139" s="33"/>
      <c r="C139" s="5"/>
      <c r="D139" s="5"/>
      <c r="E139" s="5"/>
      <c r="F139" s="35"/>
      <c r="G139" s="239">
        <f>IFERROR(VLOOKUP(B139,'Combos Promocionais'!A116:O2482,15,0),SUMIF(Estoque!$B$4:$B$1989,'Cadastro de Produtos'!B139,Estoque!$J$4:$J$2229))</f>
        <v>0</v>
      </c>
      <c r="H139" s="338" t="e">
        <f t="shared" si="4"/>
        <v>#DIV/0!</v>
      </c>
      <c r="I139" s="339" t="e">
        <f t="shared" si="5"/>
        <v>#DIV/0!</v>
      </c>
    </row>
    <row r="140" spans="2:9">
      <c r="B140" s="60"/>
      <c r="C140" s="54"/>
      <c r="D140" s="54"/>
      <c r="E140" s="54"/>
      <c r="F140" s="61"/>
      <c r="G140" s="340">
        <f>IFERROR(VLOOKUP(B140,'Combos Promocionais'!A117:O2483,15,0),SUMIF(Estoque!$B$4:$B$1989,'Cadastro de Produtos'!B140,Estoque!$J$4:$J$2229))</f>
        <v>0</v>
      </c>
      <c r="H140" s="338" t="e">
        <f t="shared" si="4"/>
        <v>#DIV/0!</v>
      </c>
      <c r="I140" s="339" t="e">
        <f t="shared" si="5"/>
        <v>#DIV/0!</v>
      </c>
    </row>
    <row r="141" spans="2:9">
      <c r="B141" s="33"/>
      <c r="C141" s="5"/>
      <c r="D141" s="5"/>
      <c r="E141" s="5"/>
      <c r="F141" s="35"/>
      <c r="G141" s="239">
        <f>IFERROR(VLOOKUP(B141,'Combos Promocionais'!A118:O2484,15,0),SUMIF(Estoque!$B$4:$B$1989,'Cadastro de Produtos'!B141,Estoque!$J$4:$J$2229))</f>
        <v>0</v>
      </c>
      <c r="H141" s="338" t="e">
        <f t="shared" si="4"/>
        <v>#DIV/0!</v>
      </c>
      <c r="I141" s="339" t="e">
        <f t="shared" si="5"/>
        <v>#DIV/0!</v>
      </c>
    </row>
    <row r="142" spans="2:9">
      <c r="B142" s="60"/>
      <c r="C142" s="54"/>
      <c r="D142" s="54"/>
      <c r="E142" s="54"/>
      <c r="F142" s="61"/>
      <c r="G142" s="340">
        <f>IFERROR(VLOOKUP(B142,'Combos Promocionais'!A119:O2485,15,0),SUMIF(Estoque!$B$4:$B$1989,'Cadastro de Produtos'!B142,Estoque!$J$4:$J$2229))</f>
        <v>0</v>
      </c>
      <c r="H142" s="338" t="e">
        <f t="shared" si="4"/>
        <v>#DIV/0!</v>
      </c>
      <c r="I142" s="339" t="e">
        <f t="shared" si="5"/>
        <v>#DIV/0!</v>
      </c>
    </row>
    <row r="143" spans="2:9">
      <c r="B143" s="33"/>
      <c r="C143" s="5"/>
      <c r="D143" s="5"/>
      <c r="E143" s="5"/>
      <c r="F143" s="35"/>
      <c r="G143" s="239">
        <f>IFERROR(VLOOKUP(B143,'Combos Promocionais'!A120:O2486,15,0),SUMIF(Estoque!$B$4:$B$1989,'Cadastro de Produtos'!B143,Estoque!$J$4:$J$2229))</f>
        <v>0</v>
      </c>
      <c r="H143" s="338" t="e">
        <f t="shared" si="4"/>
        <v>#DIV/0!</v>
      </c>
      <c r="I143" s="339" t="e">
        <f t="shared" si="5"/>
        <v>#DIV/0!</v>
      </c>
    </row>
    <row r="144" spans="2:9">
      <c r="B144" s="60"/>
      <c r="C144" s="54"/>
      <c r="D144" s="54"/>
      <c r="E144" s="54"/>
      <c r="F144" s="61"/>
      <c r="G144" s="340">
        <f>IFERROR(VLOOKUP(B144,'Combos Promocionais'!A121:O2487,15,0),SUMIF(Estoque!$B$4:$B$1989,'Cadastro de Produtos'!B144,Estoque!$J$4:$J$2229))</f>
        <v>0</v>
      </c>
      <c r="H144" s="338" t="e">
        <f t="shared" si="4"/>
        <v>#DIV/0!</v>
      </c>
      <c r="I144" s="339" t="e">
        <f t="shared" si="5"/>
        <v>#DIV/0!</v>
      </c>
    </row>
    <row r="145" spans="2:9">
      <c r="B145" s="33"/>
      <c r="C145" s="5"/>
      <c r="D145" s="5"/>
      <c r="E145" s="5"/>
      <c r="F145" s="35"/>
      <c r="G145" s="239">
        <f>IFERROR(VLOOKUP(B145,'Combos Promocionais'!A122:O2488,15,0),SUMIF(Estoque!$B$4:$B$1989,'Cadastro de Produtos'!B145,Estoque!$J$4:$J$2229))</f>
        <v>0</v>
      </c>
      <c r="H145" s="338" t="e">
        <f t="shared" si="4"/>
        <v>#DIV/0!</v>
      </c>
      <c r="I145" s="339" t="e">
        <f t="shared" si="5"/>
        <v>#DIV/0!</v>
      </c>
    </row>
    <row r="146" spans="2:9">
      <c r="B146" s="60"/>
      <c r="C146" s="54"/>
      <c r="D146" s="54"/>
      <c r="E146" s="54"/>
      <c r="F146" s="61"/>
      <c r="G146" s="340">
        <f>IFERROR(VLOOKUP(B146,'Combos Promocionais'!A123:O2489,15,0),SUMIF(Estoque!$B$4:$B$1989,'Cadastro de Produtos'!B146,Estoque!$J$4:$J$2229))</f>
        <v>0</v>
      </c>
      <c r="H146" s="338" t="e">
        <f t="shared" si="4"/>
        <v>#DIV/0!</v>
      </c>
      <c r="I146" s="339" t="e">
        <f t="shared" si="5"/>
        <v>#DIV/0!</v>
      </c>
    </row>
    <row r="147" spans="2:9">
      <c r="B147" s="33"/>
      <c r="C147" s="5"/>
      <c r="D147" s="5"/>
      <c r="E147" s="5"/>
      <c r="F147" s="35"/>
      <c r="G147" s="239">
        <f>IFERROR(VLOOKUP(B147,'Combos Promocionais'!A124:O2490,15,0),SUMIF(Estoque!$B$4:$B$1989,'Cadastro de Produtos'!B147,Estoque!$J$4:$J$2229))</f>
        <v>0</v>
      </c>
      <c r="H147" s="338" t="e">
        <f t="shared" si="4"/>
        <v>#DIV/0!</v>
      </c>
      <c r="I147" s="339" t="e">
        <f t="shared" si="5"/>
        <v>#DIV/0!</v>
      </c>
    </row>
    <row r="148" spans="2:9">
      <c r="B148" s="60"/>
      <c r="C148" s="54"/>
      <c r="D148" s="54"/>
      <c r="E148" s="54"/>
      <c r="F148" s="61"/>
      <c r="G148" s="340">
        <f>IFERROR(VLOOKUP(B148,'Combos Promocionais'!A125:O2491,15,0),SUMIF(Estoque!$B$4:$B$1989,'Cadastro de Produtos'!B148,Estoque!$J$4:$J$2229))</f>
        <v>0</v>
      </c>
      <c r="H148" s="338" t="e">
        <f t="shared" si="4"/>
        <v>#DIV/0!</v>
      </c>
      <c r="I148" s="339" t="e">
        <f t="shared" si="5"/>
        <v>#DIV/0!</v>
      </c>
    </row>
    <row r="149" spans="2:9">
      <c r="B149" s="33"/>
      <c r="C149" s="5"/>
      <c r="D149" s="5"/>
      <c r="E149" s="5"/>
      <c r="F149" s="35"/>
      <c r="G149" s="239">
        <f>IFERROR(VLOOKUP(B149,'Combos Promocionais'!A126:O2492,15,0),SUMIF(Estoque!$B$4:$B$1989,'Cadastro de Produtos'!B149,Estoque!$J$4:$J$2229))</f>
        <v>0</v>
      </c>
      <c r="H149" s="338" t="e">
        <f t="shared" si="4"/>
        <v>#DIV/0!</v>
      </c>
      <c r="I149" s="339" t="e">
        <f t="shared" si="5"/>
        <v>#DIV/0!</v>
      </c>
    </row>
    <row r="150" spans="2:9">
      <c r="B150" s="60"/>
      <c r="C150" s="54"/>
      <c r="D150" s="54"/>
      <c r="E150" s="54"/>
      <c r="F150" s="61"/>
      <c r="G150" s="340">
        <f>IFERROR(VLOOKUP(B150,'Combos Promocionais'!A127:O2493,15,0),SUMIF(Estoque!$B$4:$B$1989,'Cadastro de Produtos'!B150,Estoque!$J$4:$J$2229))</f>
        <v>0</v>
      </c>
      <c r="H150" s="338" t="e">
        <f t="shared" si="4"/>
        <v>#DIV/0!</v>
      </c>
      <c r="I150" s="339" t="e">
        <f t="shared" si="5"/>
        <v>#DIV/0!</v>
      </c>
    </row>
    <row r="151" spans="2:9">
      <c r="B151" s="33"/>
      <c r="C151" s="5"/>
      <c r="D151" s="5"/>
      <c r="E151" s="5"/>
      <c r="F151" s="35"/>
      <c r="G151" s="239">
        <f>IFERROR(VLOOKUP(B151,'Combos Promocionais'!A128:O2494,15,0),SUMIF(Estoque!$B$4:$B$1989,'Cadastro de Produtos'!B151,Estoque!$J$4:$J$2229))</f>
        <v>0</v>
      </c>
      <c r="H151" s="338" t="e">
        <f t="shared" si="4"/>
        <v>#DIV/0!</v>
      </c>
      <c r="I151" s="339" t="e">
        <f t="shared" si="5"/>
        <v>#DIV/0!</v>
      </c>
    </row>
    <row r="152" spans="2:9">
      <c r="B152" s="60"/>
      <c r="C152" s="54"/>
      <c r="D152" s="54"/>
      <c r="E152" s="54"/>
      <c r="F152" s="61"/>
      <c r="G152" s="340">
        <f>IFERROR(VLOOKUP(B152,'Combos Promocionais'!A129:O2495,15,0),SUMIF(Estoque!$B$4:$B$1989,'Cadastro de Produtos'!B152,Estoque!$J$4:$J$2229))</f>
        <v>0</v>
      </c>
      <c r="H152" s="338" t="e">
        <f t="shared" si="4"/>
        <v>#DIV/0!</v>
      </c>
      <c r="I152" s="339" t="e">
        <f t="shared" si="5"/>
        <v>#DIV/0!</v>
      </c>
    </row>
    <row r="153" spans="2:9">
      <c r="B153" s="33"/>
      <c r="C153" s="5"/>
      <c r="D153" s="5"/>
      <c r="E153" s="5"/>
      <c r="F153" s="35"/>
      <c r="G153" s="239">
        <f>IFERROR(VLOOKUP(B153,'Combos Promocionais'!A130:O2496,15,0),SUMIF(Estoque!$B$4:$B$1989,'Cadastro de Produtos'!B153,Estoque!$J$4:$J$2229))</f>
        <v>0</v>
      </c>
      <c r="H153" s="338" t="e">
        <f t="shared" si="4"/>
        <v>#DIV/0!</v>
      </c>
      <c r="I153" s="339" t="e">
        <f t="shared" si="5"/>
        <v>#DIV/0!</v>
      </c>
    </row>
    <row r="154" spans="2:9">
      <c r="B154" s="60"/>
      <c r="C154" s="54"/>
      <c r="D154" s="54"/>
      <c r="E154" s="54"/>
      <c r="F154" s="61"/>
      <c r="G154" s="340">
        <f>IFERROR(VLOOKUP(B154,'Combos Promocionais'!A131:O2497,15,0),SUMIF(Estoque!$B$4:$B$1989,'Cadastro de Produtos'!B154,Estoque!$J$4:$J$2229))</f>
        <v>0</v>
      </c>
      <c r="H154" s="338" t="e">
        <f t="shared" si="4"/>
        <v>#DIV/0!</v>
      </c>
      <c r="I154" s="339" t="e">
        <f t="shared" si="5"/>
        <v>#DIV/0!</v>
      </c>
    </row>
    <row r="155" spans="2:9">
      <c r="B155" s="33"/>
      <c r="C155" s="5"/>
      <c r="D155" s="5"/>
      <c r="E155" s="5"/>
      <c r="F155" s="35"/>
      <c r="G155" s="239">
        <f>IFERROR(VLOOKUP(B155,'Combos Promocionais'!A132:O2498,15,0),SUMIF(Estoque!$B$4:$B$1989,'Cadastro de Produtos'!B155,Estoque!$J$4:$J$2229))</f>
        <v>0</v>
      </c>
      <c r="H155" s="338" t="e">
        <f t="shared" si="4"/>
        <v>#DIV/0!</v>
      </c>
      <c r="I155" s="339" t="e">
        <f t="shared" si="5"/>
        <v>#DIV/0!</v>
      </c>
    </row>
    <row r="156" spans="2:9">
      <c r="B156" s="60"/>
      <c r="C156" s="54"/>
      <c r="D156" s="54"/>
      <c r="E156" s="54"/>
      <c r="F156" s="61"/>
      <c r="G156" s="340">
        <f>IFERROR(VLOOKUP(B156,'Combos Promocionais'!A133:O2499,15,0),SUMIF(Estoque!$B$4:$B$1989,'Cadastro de Produtos'!B156,Estoque!$J$4:$J$2229))</f>
        <v>0</v>
      </c>
      <c r="H156" s="338" t="e">
        <f t="shared" si="4"/>
        <v>#DIV/0!</v>
      </c>
      <c r="I156" s="339" t="e">
        <f t="shared" si="5"/>
        <v>#DIV/0!</v>
      </c>
    </row>
    <row r="157" spans="2:9">
      <c r="B157" s="33"/>
      <c r="C157" s="5"/>
      <c r="D157" s="5"/>
      <c r="E157" s="5"/>
      <c r="F157" s="35"/>
      <c r="G157" s="239">
        <f>IFERROR(VLOOKUP(B157,'Combos Promocionais'!A134:O2500,15,0),SUMIF(Estoque!$B$4:$B$1989,'Cadastro de Produtos'!B157,Estoque!$J$4:$J$2229))</f>
        <v>0</v>
      </c>
      <c r="H157" s="338" t="e">
        <f t="shared" si="4"/>
        <v>#DIV/0!</v>
      </c>
      <c r="I157" s="339" t="e">
        <f t="shared" si="5"/>
        <v>#DIV/0!</v>
      </c>
    </row>
    <row r="158" spans="2:9">
      <c r="B158" s="60"/>
      <c r="C158" s="54"/>
      <c r="D158" s="54"/>
      <c r="E158" s="54"/>
      <c r="F158" s="61"/>
      <c r="G158" s="340">
        <f>IFERROR(VLOOKUP(B158,'Combos Promocionais'!A135:O2501,15,0),SUMIF(Estoque!$B$4:$B$1989,'Cadastro de Produtos'!B158,Estoque!$J$4:$J$2229))</f>
        <v>0</v>
      </c>
      <c r="H158" s="338" t="e">
        <f t="shared" si="4"/>
        <v>#DIV/0!</v>
      </c>
      <c r="I158" s="339" t="e">
        <f t="shared" si="5"/>
        <v>#DIV/0!</v>
      </c>
    </row>
    <row r="159" spans="2:9">
      <c r="B159" s="33"/>
      <c r="C159" s="5"/>
      <c r="D159" s="5"/>
      <c r="E159" s="5"/>
      <c r="F159" s="35"/>
      <c r="G159" s="239">
        <f>IFERROR(VLOOKUP(B159,'Combos Promocionais'!A136:O2502,15,0),SUMIF(Estoque!$B$4:$B$1989,'Cadastro de Produtos'!B159,Estoque!$J$4:$J$2229))</f>
        <v>0</v>
      </c>
      <c r="H159" s="338" t="e">
        <f t="shared" si="4"/>
        <v>#DIV/0!</v>
      </c>
      <c r="I159" s="339" t="e">
        <f t="shared" si="5"/>
        <v>#DIV/0!</v>
      </c>
    </row>
    <row r="160" spans="2:9">
      <c r="B160" s="60"/>
      <c r="C160" s="54"/>
      <c r="D160" s="54"/>
      <c r="E160" s="54"/>
      <c r="F160" s="61"/>
      <c r="G160" s="340">
        <f>IFERROR(VLOOKUP(B160,'Combos Promocionais'!A137:O2503,15,0),SUMIF(Estoque!$B$4:$B$1989,'Cadastro de Produtos'!B160,Estoque!$J$4:$J$2229))</f>
        <v>0</v>
      </c>
      <c r="H160" s="338" t="e">
        <f t="shared" si="4"/>
        <v>#DIV/0!</v>
      </c>
      <c r="I160" s="339" t="e">
        <f t="shared" si="5"/>
        <v>#DIV/0!</v>
      </c>
    </row>
    <row r="161" spans="2:9">
      <c r="B161" s="33"/>
      <c r="C161" s="5"/>
      <c r="D161" s="5"/>
      <c r="E161" s="5"/>
      <c r="F161" s="35"/>
      <c r="G161" s="239">
        <f>IFERROR(VLOOKUP(B161,'Combos Promocionais'!A138:O2504,15,0),SUMIF(Estoque!$B$4:$B$1989,'Cadastro de Produtos'!B161,Estoque!$J$4:$J$2229))</f>
        <v>0</v>
      </c>
      <c r="H161" s="338" t="e">
        <f t="shared" si="4"/>
        <v>#DIV/0!</v>
      </c>
      <c r="I161" s="339" t="e">
        <f t="shared" si="5"/>
        <v>#DIV/0!</v>
      </c>
    </row>
    <row r="162" spans="2:9">
      <c r="B162" s="60"/>
      <c r="C162" s="54"/>
      <c r="D162" s="54"/>
      <c r="E162" s="54"/>
      <c r="F162" s="61"/>
      <c r="G162" s="340">
        <f>IFERROR(VLOOKUP(B162,'Combos Promocionais'!A139:O2505,15,0),SUMIF(Estoque!$B$4:$B$1989,'Cadastro de Produtos'!B162,Estoque!$J$4:$J$2229))</f>
        <v>0</v>
      </c>
      <c r="H162" s="338" t="e">
        <f t="shared" si="4"/>
        <v>#DIV/0!</v>
      </c>
      <c r="I162" s="339" t="e">
        <f t="shared" si="5"/>
        <v>#DIV/0!</v>
      </c>
    </row>
    <row r="163" spans="2:9">
      <c r="B163" s="33"/>
      <c r="C163" s="5"/>
      <c r="D163" s="5"/>
      <c r="E163" s="5"/>
      <c r="F163" s="35"/>
      <c r="G163" s="239">
        <f>IFERROR(VLOOKUP(B163,'Combos Promocionais'!A140:O2506,15,0),SUMIF(Estoque!$B$4:$B$1989,'Cadastro de Produtos'!B163,Estoque!$J$4:$J$2229))</f>
        <v>0</v>
      </c>
      <c r="H163" s="338" t="e">
        <f t="shared" si="4"/>
        <v>#DIV/0!</v>
      </c>
      <c r="I163" s="339" t="e">
        <f t="shared" si="5"/>
        <v>#DIV/0!</v>
      </c>
    </row>
    <row r="164" spans="2:9">
      <c r="B164" s="60"/>
      <c r="C164" s="54"/>
      <c r="D164" s="54"/>
      <c r="E164" s="54"/>
      <c r="F164" s="61"/>
      <c r="G164" s="340">
        <f>IFERROR(VLOOKUP(B164,'Combos Promocionais'!A141:O2507,15,0),SUMIF(Estoque!$B$4:$B$1989,'Cadastro de Produtos'!B164,Estoque!$J$4:$J$2229))</f>
        <v>0</v>
      </c>
      <c r="H164" s="338" t="e">
        <f t="shared" si="4"/>
        <v>#DIV/0!</v>
      </c>
      <c r="I164" s="339" t="e">
        <f t="shared" si="5"/>
        <v>#DIV/0!</v>
      </c>
    </row>
    <row r="165" spans="2:9">
      <c r="B165" s="33"/>
      <c r="C165" s="5"/>
      <c r="D165" s="5"/>
      <c r="E165" s="5"/>
      <c r="F165" s="35"/>
      <c r="G165" s="239">
        <f>IFERROR(VLOOKUP(B165,'Combos Promocionais'!A142:O2508,15,0),SUMIF(Estoque!$B$4:$B$1989,'Cadastro de Produtos'!B165,Estoque!$J$4:$J$2229))</f>
        <v>0</v>
      </c>
      <c r="H165" s="338" t="e">
        <f t="shared" si="4"/>
        <v>#DIV/0!</v>
      </c>
      <c r="I165" s="339" t="e">
        <f t="shared" si="5"/>
        <v>#DIV/0!</v>
      </c>
    </row>
    <row r="166" spans="2:9">
      <c r="B166" s="60"/>
      <c r="C166" s="54"/>
      <c r="D166" s="54"/>
      <c r="E166" s="54"/>
      <c r="F166" s="61"/>
      <c r="G166" s="340">
        <f>IFERROR(VLOOKUP(B166,'Combos Promocionais'!A143:O2509,15,0),SUMIF(Estoque!$B$4:$B$1989,'Cadastro de Produtos'!B166,Estoque!$J$4:$J$2229))</f>
        <v>0</v>
      </c>
      <c r="H166" s="338" t="e">
        <f t="shared" si="4"/>
        <v>#DIV/0!</v>
      </c>
      <c r="I166" s="339" t="e">
        <f t="shared" si="5"/>
        <v>#DIV/0!</v>
      </c>
    </row>
    <row r="167" spans="2:9">
      <c r="B167" s="33"/>
      <c r="C167" s="5"/>
      <c r="D167" s="5"/>
      <c r="E167" s="5"/>
      <c r="F167" s="35"/>
      <c r="G167" s="239">
        <f>IFERROR(VLOOKUP(B167,'Combos Promocionais'!A144:O2510,15,0),SUMIF(Estoque!$B$4:$B$1989,'Cadastro de Produtos'!B167,Estoque!$J$4:$J$2229))</f>
        <v>0</v>
      </c>
      <c r="H167" s="338" t="e">
        <f t="shared" si="4"/>
        <v>#DIV/0!</v>
      </c>
      <c r="I167" s="339" t="e">
        <f t="shared" si="5"/>
        <v>#DIV/0!</v>
      </c>
    </row>
    <row r="168" spans="2:9">
      <c r="B168" s="60"/>
      <c r="C168" s="54"/>
      <c r="D168" s="54"/>
      <c r="E168" s="54"/>
      <c r="F168" s="61"/>
      <c r="G168" s="340">
        <f>IFERROR(VLOOKUP(B168,'Combos Promocionais'!A145:O2511,15,0),SUMIF(Estoque!$B$4:$B$1989,'Cadastro de Produtos'!B168,Estoque!$J$4:$J$2229))</f>
        <v>0</v>
      </c>
      <c r="H168" s="338" t="e">
        <f t="shared" si="4"/>
        <v>#DIV/0!</v>
      </c>
      <c r="I168" s="339" t="e">
        <f t="shared" si="5"/>
        <v>#DIV/0!</v>
      </c>
    </row>
    <row r="169" spans="2:9">
      <c r="B169" s="33"/>
      <c r="C169" s="5"/>
      <c r="D169" s="5"/>
      <c r="E169" s="5"/>
      <c r="F169" s="35"/>
      <c r="G169" s="239">
        <f>IFERROR(VLOOKUP(B169,'Combos Promocionais'!A146:O2512,15,0),SUMIF(Estoque!$B$4:$B$1989,'Cadastro de Produtos'!B169,Estoque!$J$4:$J$2229))</f>
        <v>0</v>
      </c>
      <c r="H169" s="338" t="e">
        <f t="shared" si="4"/>
        <v>#DIV/0!</v>
      </c>
      <c r="I169" s="339" t="e">
        <f t="shared" si="5"/>
        <v>#DIV/0!</v>
      </c>
    </row>
    <row r="170" spans="2:9">
      <c r="B170" s="60"/>
      <c r="C170" s="54"/>
      <c r="D170" s="54"/>
      <c r="E170" s="54"/>
      <c r="F170" s="61"/>
      <c r="G170" s="340">
        <f>IFERROR(VLOOKUP(B170,'Combos Promocionais'!A147:O2513,15,0),SUMIF(Estoque!$B$4:$B$1989,'Cadastro de Produtos'!B170,Estoque!$J$4:$J$2229))</f>
        <v>0</v>
      </c>
      <c r="H170" s="338" t="e">
        <f t="shared" si="4"/>
        <v>#DIV/0!</v>
      </c>
      <c r="I170" s="339" t="e">
        <f t="shared" si="5"/>
        <v>#DIV/0!</v>
      </c>
    </row>
    <row r="171" spans="2:9">
      <c r="B171" s="33"/>
      <c r="C171" s="5"/>
      <c r="D171" s="5"/>
      <c r="E171" s="5"/>
      <c r="F171" s="35"/>
      <c r="G171" s="239">
        <f>IFERROR(VLOOKUP(B171,'Combos Promocionais'!A148:O2514,15,0),SUMIF(Estoque!$B$4:$B$1989,'Cadastro de Produtos'!B171,Estoque!$J$4:$J$2229))</f>
        <v>0</v>
      </c>
      <c r="H171" s="338" t="e">
        <f t="shared" si="4"/>
        <v>#DIV/0!</v>
      </c>
      <c r="I171" s="339" t="e">
        <f t="shared" si="5"/>
        <v>#DIV/0!</v>
      </c>
    </row>
    <row r="172" spans="2:9">
      <c r="B172" s="60"/>
      <c r="C172" s="54"/>
      <c r="D172" s="54"/>
      <c r="E172" s="54"/>
      <c r="F172" s="61"/>
      <c r="G172" s="340">
        <f>IFERROR(VLOOKUP(B172,'Combos Promocionais'!A149:O2515,15,0),SUMIF(Estoque!$B$4:$B$1989,'Cadastro de Produtos'!B172,Estoque!$J$4:$J$2229))</f>
        <v>0</v>
      </c>
      <c r="H172" s="338" t="e">
        <f t="shared" si="4"/>
        <v>#DIV/0!</v>
      </c>
      <c r="I172" s="339" t="e">
        <f t="shared" si="5"/>
        <v>#DIV/0!</v>
      </c>
    </row>
    <row r="173" spans="2:9">
      <c r="B173" s="33"/>
      <c r="C173" s="5"/>
      <c r="D173" s="5"/>
      <c r="E173" s="5"/>
      <c r="F173" s="35"/>
      <c r="G173" s="239">
        <f>IFERROR(VLOOKUP(B173,'Combos Promocionais'!A150:O2516,15,0),SUMIF(Estoque!$B$4:$B$1989,'Cadastro de Produtos'!B173,Estoque!$J$4:$J$2229))</f>
        <v>0</v>
      </c>
      <c r="H173" s="338" t="e">
        <f t="shared" si="4"/>
        <v>#DIV/0!</v>
      </c>
      <c r="I173" s="339" t="e">
        <f t="shared" si="5"/>
        <v>#DIV/0!</v>
      </c>
    </row>
    <row r="174" spans="2:9">
      <c r="B174" s="60"/>
      <c r="C174" s="54"/>
      <c r="D174" s="54"/>
      <c r="E174" s="54"/>
      <c r="F174" s="61"/>
      <c r="G174" s="340">
        <f>IFERROR(VLOOKUP(B174,'Combos Promocionais'!A151:O2517,15,0),SUMIF(Estoque!$B$4:$B$1989,'Cadastro de Produtos'!B174,Estoque!$J$4:$J$2229))</f>
        <v>0</v>
      </c>
      <c r="H174" s="338" t="e">
        <f t="shared" si="4"/>
        <v>#DIV/0!</v>
      </c>
      <c r="I174" s="339" t="e">
        <f t="shared" si="5"/>
        <v>#DIV/0!</v>
      </c>
    </row>
    <row r="175" spans="2:9">
      <c r="B175" s="33"/>
      <c r="C175" s="5"/>
      <c r="D175" s="5"/>
      <c r="E175" s="5"/>
      <c r="F175" s="35"/>
      <c r="G175" s="239">
        <f>IFERROR(VLOOKUP(B175,'Combos Promocionais'!A152:O2518,15,0),SUMIF(Estoque!$B$4:$B$1989,'Cadastro de Produtos'!B175,Estoque!$J$4:$J$2229))</f>
        <v>0</v>
      </c>
      <c r="H175" s="338" t="e">
        <f t="shared" si="4"/>
        <v>#DIV/0!</v>
      </c>
      <c r="I175" s="339" t="e">
        <f t="shared" si="5"/>
        <v>#DIV/0!</v>
      </c>
    </row>
    <row r="176" spans="2:9">
      <c r="B176" s="60"/>
      <c r="C176" s="54"/>
      <c r="D176" s="54"/>
      <c r="E176" s="54"/>
      <c r="F176" s="61"/>
      <c r="G176" s="340">
        <f>IFERROR(VLOOKUP(B176,'Combos Promocionais'!A153:O2519,15,0),SUMIF(Estoque!$B$4:$B$1989,'Cadastro de Produtos'!B176,Estoque!$J$4:$J$2229))</f>
        <v>0</v>
      </c>
      <c r="H176" s="338" t="e">
        <f t="shared" si="4"/>
        <v>#DIV/0!</v>
      </c>
      <c r="I176" s="339" t="e">
        <f t="shared" si="5"/>
        <v>#DIV/0!</v>
      </c>
    </row>
    <row r="177" spans="2:9">
      <c r="B177" s="33"/>
      <c r="C177" s="5"/>
      <c r="D177" s="5"/>
      <c r="E177" s="5"/>
      <c r="F177" s="35"/>
      <c r="G177" s="239">
        <f>IFERROR(VLOOKUP(B177,'Combos Promocionais'!A154:O2520,15,0),SUMIF(Estoque!$B$4:$B$1989,'Cadastro de Produtos'!B177,Estoque!$J$4:$J$2229))</f>
        <v>0</v>
      </c>
      <c r="H177" s="338" t="e">
        <f t="shared" si="4"/>
        <v>#DIV/0!</v>
      </c>
      <c r="I177" s="339" t="e">
        <f t="shared" si="5"/>
        <v>#DIV/0!</v>
      </c>
    </row>
    <row r="178" spans="2:9">
      <c r="B178" s="60"/>
      <c r="C178" s="54"/>
      <c r="D178" s="54"/>
      <c r="E178" s="54"/>
      <c r="F178" s="61"/>
      <c r="G178" s="340">
        <f>IFERROR(VLOOKUP(B178,'Combos Promocionais'!A155:O2521,15,0),SUMIF(Estoque!$B$4:$B$1989,'Cadastro de Produtos'!B178,Estoque!$J$4:$J$2229))</f>
        <v>0</v>
      </c>
      <c r="H178" s="338" t="e">
        <f t="shared" si="4"/>
        <v>#DIV/0!</v>
      </c>
      <c r="I178" s="339" t="e">
        <f t="shared" si="5"/>
        <v>#DIV/0!</v>
      </c>
    </row>
    <row r="179" spans="2:9">
      <c r="B179" s="33"/>
      <c r="C179" s="5"/>
      <c r="D179" s="5"/>
      <c r="E179" s="5"/>
      <c r="F179" s="35"/>
      <c r="G179" s="239">
        <f>IFERROR(VLOOKUP(B179,'Combos Promocionais'!A156:O2522,15,0),SUMIF(Estoque!$B$4:$B$1989,'Cadastro de Produtos'!B179,Estoque!$J$4:$J$2229))</f>
        <v>0</v>
      </c>
      <c r="H179" s="338" t="e">
        <f t="shared" si="4"/>
        <v>#DIV/0!</v>
      </c>
      <c r="I179" s="339" t="e">
        <f t="shared" si="5"/>
        <v>#DIV/0!</v>
      </c>
    </row>
    <row r="180" spans="2:9">
      <c r="B180" s="60"/>
      <c r="C180" s="54"/>
      <c r="D180" s="54"/>
      <c r="E180" s="54"/>
      <c r="F180" s="61"/>
      <c r="G180" s="340">
        <f>IFERROR(VLOOKUP(B180,'Combos Promocionais'!A157:O2523,15,0),SUMIF(Estoque!$B$4:$B$1989,'Cadastro de Produtos'!B180,Estoque!$J$4:$J$2229))</f>
        <v>0</v>
      </c>
      <c r="H180" s="338" t="e">
        <f t="shared" si="4"/>
        <v>#DIV/0!</v>
      </c>
      <c r="I180" s="339" t="e">
        <f t="shared" si="5"/>
        <v>#DIV/0!</v>
      </c>
    </row>
    <row r="181" spans="2:9">
      <c r="B181" s="33"/>
      <c r="C181" s="5"/>
      <c r="D181" s="5"/>
      <c r="E181" s="5"/>
      <c r="F181" s="35"/>
      <c r="G181" s="239">
        <f>IFERROR(VLOOKUP(B181,'Combos Promocionais'!A158:O2524,15,0),SUMIF(Estoque!$B$4:$B$1989,'Cadastro de Produtos'!B181,Estoque!$J$4:$J$2229))</f>
        <v>0</v>
      </c>
      <c r="H181" s="338" t="e">
        <f t="shared" si="4"/>
        <v>#DIV/0!</v>
      </c>
      <c r="I181" s="339" t="e">
        <f t="shared" si="5"/>
        <v>#DIV/0!</v>
      </c>
    </row>
    <row r="182" spans="2:9">
      <c r="B182" s="60"/>
      <c r="C182" s="54"/>
      <c r="D182" s="54"/>
      <c r="E182" s="54"/>
      <c r="F182" s="61"/>
      <c r="G182" s="340">
        <f>IFERROR(VLOOKUP(B182,'Combos Promocionais'!A159:O2525,15,0),SUMIF(Estoque!$B$4:$B$1989,'Cadastro de Produtos'!B182,Estoque!$J$4:$J$2229))</f>
        <v>0</v>
      </c>
      <c r="H182" s="338" t="e">
        <f t="shared" si="4"/>
        <v>#DIV/0!</v>
      </c>
      <c r="I182" s="339" t="e">
        <f t="shared" si="5"/>
        <v>#DIV/0!</v>
      </c>
    </row>
    <row r="183" spans="2:9">
      <c r="B183" s="33"/>
      <c r="C183" s="5"/>
      <c r="D183" s="5"/>
      <c r="E183" s="5"/>
      <c r="F183" s="35"/>
      <c r="G183" s="239">
        <f>IFERROR(VLOOKUP(B183,'Combos Promocionais'!A160:O2526,15,0),SUMIF(Estoque!$B$4:$B$1989,'Cadastro de Produtos'!B183,Estoque!$J$4:$J$2229))</f>
        <v>0</v>
      </c>
      <c r="H183" s="338" t="e">
        <f t="shared" si="4"/>
        <v>#DIV/0!</v>
      </c>
      <c r="I183" s="339" t="e">
        <f t="shared" si="5"/>
        <v>#DIV/0!</v>
      </c>
    </row>
    <row r="184" spans="2:9">
      <c r="B184" s="60"/>
      <c r="C184" s="54"/>
      <c r="D184" s="54"/>
      <c r="E184" s="54"/>
      <c r="F184" s="61"/>
      <c r="G184" s="340">
        <f>IFERROR(VLOOKUP(B184,'Combos Promocionais'!A161:O2527,15,0),SUMIF(Estoque!$B$4:$B$1989,'Cadastro de Produtos'!B184,Estoque!$J$4:$J$2229))</f>
        <v>0</v>
      </c>
      <c r="H184" s="338" t="e">
        <f t="shared" si="4"/>
        <v>#DIV/0!</v>
      </c>
      <c r="I184" s="339" t="e">
        <f t="shared" si="5"/>
        <v>#DIV/0!</v>
      </c>
    </row>
    <row r="185" spans="2:9">
      <c r="B185" s="33"/>
      <c r="C185" s="5"/>
      <c r="D185" s="5"/>
      <c r="E185" s="5"/>
      <c r="F185" s="35"/>
      <c r="G185" s="239">
        <f>IFERROR(VLOOKUP(B185,'Combos Promocionais'!A162:O2528,15,0),SUMIF(Estoque!$B$4:$B$1989,'Cadastro de Produtos'!B185,Estoque!$J$4:$J$2229))</f>
        <v>0</v>
      </c>
      <c r="H185" s="338" t="e">
        <f t="shared" si="4"/>
        <v>#DIV/0!</v>
      </c>
      <c r="I185" s="339" t="e">
        <f t="shared" si="5"/>
        <v>#DIV/0!</v>
      </c>
    </row>
    <row r="186" spans="2:9">
      <c r="B186" s="60"/>
      <c r="C186" s="54"/>
      <c r="D186" s="54"/>
      <c r="E186" s="54"/>
      <c r="F186" s="61"/>
      <c r="G186" s="340">
        <f>IFERROR(VLOOKUP(B186,'Combos Promocionais'!A163:O2529,15,0),SUMIF(Estoque!$B$4:$B$1989,'Cadastro de Produtos'!B186,Estoque!$J$4:$J$2229))</f>
        <v>0</v>
      </c>
      <c r="H186" s="338" t="e">
        <f t="shared" si="4"/>
        <v>#DIV/0!</v>
      </c>
      <c r="I186" s="339" t="e">
        <f t="shared" si="5"/>
        <v>#DIV/0!</v>
      </c>
    </row>
    <row r="187" spans="2:9">
      <c r="B187" s="33"/>
      <c r="C187" s="5"/>
      <c r="D187" s="5"/>
      <c r="E187" s="5"/>
      <c r="F187" s="35"/>
      <c r="G187" s="239">
        <f>IFERROR(VLOOKUP(B187,'Combos Promocionais'!A164:O2530,15,0),SUMIF(Estoque!$B$4:$B$1989,'Cadastro de Produtos'!B187,Estoque!$J$4:$J$2229))</f>
        <v>0</v>
      </c>
      <c r="H187" s="338" t="e">
        <f t="shared" si="4"/>
        <v>#DIV/0!</v>
      </c>
      <c r="I187" s="339" t="e">
        <f t="shared" si="5"/>
        <v>#DIV/0!</v>
      </c>
    </row>
    <row r="188" spans="2:9">
      <c r="B188" s="60"/>
      <c r="C188" s="54"/>
      <c r="D188" s="54"/>
      <c r="E188" s="54"/>
      <c r="F188" s="61"/>
      <c r="G188" s="340">
        <f>IFERROR(VLOOKUP(B188,'Combos Promocionais'!A165:O2531,15,0),SUMIF(Estoque!$B$4:$B$1989,'Cadastro de Produtos'!B188,Estoque!$J$4:$J$2229))</f>
        <v>0</v>
      </c>
      <c r="H188" s="338" t="e">
        <f t="shared" si="4"/>
        <v>#DIV/0!</v>
      </c>
      <c r="I188" s="339" t="e">
        <f t="shared" si="5"/>
        <v>#DIV/0!</v>
      </c>
    </row>
    <row r="189" spans="2:9">
      <c r="B189" s="33"/>
      <c r="C189" s="5"/>
      <c r="D189" s="5"/>
      <c r="E189" s="5"/>
      <c r="F189" s="35"/>
      <c r="G189" s="239">
        <f>IFERROR(VLOOKUP(B189,'Combos Promocionais'!A166:O2532,15,0),SUMIF(Estoque!$B$4:$B$1989,'Cadastro de Produtos'!B189,Estoque!$J$4:$J$2229))</f>
        <v>0</v>
      </c>
      <c r="H189" s="338" t="e">
        <f t="shared" si="4"/>
        <v>#DIV/0!</v>
      </c>
      <c r="I189" s="339" t="e">
        <f t="shared" si="5"/>
        <v>#DIV/0!</v>
      </c>
    </row>
    <row r="190" spans="2:9">
      <c r="B190" s="60"/>
      <c r="C190" s="54"/>
      <c r="D190" s="54"/>
      <c r="E190" s="54"/>
      <c r="F190" s="61"/>
      <c r="G190" s="340">
        <f>IFERROR(VLOOKUP(B190,'Combos Promocionais'!A167:O2533,15,0),SUMIF(Estoque!$B$4:$B$1989,'Cadastro de Produtos'!B190,Estoque!$J$4:$J$2229))</f>
        <v>0</v>
      </c>
      <c r="H190" s="338" t="e">
        <f t="shared" si="4"/>
        <v>#DIV/0!</v>
      </c>
      <c r="I190" s="339" t="e">
        <f t="shared" si="5"/>
        <v>#DIV/0!</v>
      </c>
    </row>
    <row r="191" spans="2:9">
      <c r="B191" s="33"/>
      <c r="C191" s="5"/>
      <c r="D191" s="5"/>
      <c r="E191" s="5"/>
      <c r="F191" s="35"/>
      <c r="G191" s="239">
        <f>IFERROR(VLOOKUP(B191,'Combos Promocionais'!A168:O2534,15,0),SUMIF(Estoque!$B$4:$B$1989,'Cadastro de Produtos'!B191,Estoque!$J$4:$J$2229))</f>
        <v>0</v>
      </c>
      <c r="H191" s="338" t="e">
        <f t="shared" si="4"/>
        <v>#DIV/0!</v>
      </c>
      <c r="I191" s="339" t="e">
        <f t="shared" si="5"/>
        <v>#DIV/0!</v>
      </c>
    </row>
    <row r="192" spans="2:9">
      <c r="B192" s="60"/>
      <c r="C192" s="54"/>
      <c r="D192" s="54"/>
      <c r="E192" s="54"/>
      <c r="F192" s="61"/>
      <c r="G192" s="340">
        <f>IFERROR(VLOOKUP(B192,'Combos Promocionais'!A169:O2535,15,0),SUMIF(Estoque!$B$4:$B$1989,'Cadastro de Produtos'!B192,Estoque!$J$4:$J$2229))</f>
        <v>0</v>
      </c>
      <c r="H192" s="338" t="e">
        <f t="shared" si="4"/>
        <v>#DIV/0!</v>
      </c>
      <c r="I192" s="339" t="e">
        <f t="shared" si="5"/>
        <v>#DIV/0!</v>
      </c>
    </row>
    <row r="193" spans="2:9">
      <c r="B193" s="33"/>
      <c r="C193" s="5"/>
      <c r="D193" s="5"/>
      <c r="E193" s="5"/>
      <c r="F193" s="35"/>
      <c r="G193" s="239">
        <f>IFERROR(VLOOKUP(B193,'Combos Promocionais'!A170:O2536,15,0),SUMIF(Estoque!$B$4:$B$1989,'Cadastro de Produtos'!B193,Estoque!$J$4:$J$2229))</f>
        <v>0</v>
      </c>
      <c r="H193" s="338" t="e">
        <f t="shared" si="4"/>
        <v>#DIV/0!</v>
      </c>
      <c r="I193" s="339" t="e">
        <f t="shared" si="5"/>
        <v>#DIV/0!</v>
      </c>
    </row>
    <row r="194" spans="2:9">
      <c r="B194" s="60"/>
      <c r="C194" s="54"/>
      <c r="D194" s="54"/>
      <c r="E194" s="54"/>
      <c r="F194" s="61"/>
      <c r="G194" s="340">
        <f>IFERROR(VLOOKUP(B194,'Combos Promocionais'!A171:O2537,15,0),SUMIF(Estoque!$B$4:$B$1989,'Cadastro de Produtos'!B194,Estoque!$J$4:$J$2229))</f>
        <v>0</v>
      </c>
      <c r="H194" s="338" t="e">
        <f t="shared" si="4"/>
        <v>#DIV/0!</v>
      </c>
      <c r="I194" s="339" t="e">
        <f t="shared" si="5"/>
        <v>#DIV/0!</v>
      </c>
    </row>
    <row r="195" spans="2:9">
      <c r="B195" s="33"/>
      <c r="C195" s="5"/>
      <c r="D195" s="5"/>
      <c r="E195" s="5"/>
      <c r="F195" s="35"/>
      <c r="G195" s="239">
        <f>IFERROR(VLOOKUP(B195,'Combos Promocionais'!A172:O2538,15,0),SUMIF(Estoque!$B$4:$B$1989,'Cadastro de Produtos'!B195,Estoque!$J$4:$J$2229))</f>
        <v>0</v>
      </c>
      <c r="H195" s="338" t="e">
        <f t="shared" ref="H195:H258" si="6">SUM((((G195*100)/F195)/100))</f>
        <v>#DIV/0!</v>
      </c>
      <c r="I195" s="339" t="e">
        <f t="shared" si="5"/>
        <v>#DIV/0!</v>
      </c>
    </row>
    <row r="196" spans="2:9">
      <c r="B196" s="60"/>
      <c r="C196" s="54"/>
      <c r="D196" s="54"/>
      <c r="E196" s="54"/>
      <c r="F196" s="61"/>
      <c r="G196" s="340">
        <f>IFERROR(VLOOKUP(B196,'Combos Promocionais'!A173:O2539,15,0),SUMIF(Estoque!$B$4:$B$1989,'Cadastro de Produtos'!B196,Estoque!$J$4:$J$2229))</f>
        <v>0</v>
      </c>
      <c r="H196" s="338" t="e">
        <f t="shared" si="6"/>
        <v>#DIV/0!</v>
      </c>
      <c r="I196" s="339" t="e">
        <f t="shared" si="5"/>
        <v>#DIV/0!</v>
      </c>
    </row>
    <row r="197" spans="2:9">
      <c r="B197" s="33"/>
      <c r="C197" s="5"/>
      <c r="D197" s="5"/>
      <c r="E197" s="5"/>
      <c r="F197" s="35"/>
      <c r="G197" s="239">
        <f>IFERROR(VLOOKUP(B197,'Combos Promocionais'!A174:O2540,15,0),SUMIF(Estoque!$B$4:$B$1989,'Cadastro de Produtos'!B197,Estoque!$J$4:$J$2229))</f>
        <v>0</v>
      </c>
      <c r="H197" s="338" t="e">
        <f t="shared" si="6"/>
        <v>#DIV/0!</v>
      </c>
      <c r="I197" s="339" t="e">
        <f t="shared" si="5"/>
        <v>#DIV/0!</v>
      </c>
    </row>
    <row r="198" spans="2:9">
      <c r="B198" s="60"/>
      <c r="C198" s="54"/>
      <c r="D198" s="54"/>
      <c r="E198" s="54"/>
      <c r="F198" s="61"/>
      <c r="G198" s="340">
        <f>IFERROR(VLOOKUP(B198,'Combos Promocionais'!A175:O2541,15,0),SUMIF(Estoque!$B$4:$B$1989,'Cadastro de Produtos'!B198,Estoque!$J$4:$J$2229))</f>
        <v>0</v>
      </c>
      <c r="H198" s="338" t="e">
        <f t="shared" si="6"/>
        <v>#DIV/0!</v>
      </c>
      <c r="I198" s="339" t="e">
        <f t="shared" ref="I198:I261" si="7">IF(AND(H198&lt;=120%,H198&gt;=100%),"Comprar",IF(AND(H198&lt;100%,H198&gt;60%),"Limite",IF(AND(H198&lt;=60%,H198&gt;0),"Critico",IF(H198&lt;=0,"Nulo","Disponivel"))))</f>
        <v>#DIV/0!</v>
      </c>
    </row>
    <row r="199" spans="2:9">
      <c r="B199" s="33"/>
      <c r="C199" s="5"/>
      <c r="D199" s="5"/>
      <c r="E199" s="5"/>
      <c r="F199" s="35"/>
      <c r="G199" s="239">
        <f>IFERROR(VLOOKUP(B199,'Combos Promocionais'!A176:O2542,15,0),SUMIF(Estoque!$B$4:$B$1989,'Cadastro de Produtos'!B199,Estoque!$J$4:$J$2229))</f>
        <v>0</v>
      </c>
      <c r="H199" s="338" t="e">
        <f t="shared" si="6"/>
        <v>#DIV/0!</v>
      </c>
      <c r="I199" s="339" t="e">
        <f t="shared" si="7"/>
        <v>#DIV/0!</v>
      </c>
    </row>
    <row r="200" spans="2:9">
      <c r="B200" s="60"/>
      <c r="C200" s="54"/>
      <c r="D200" s="54"/>
      <c r="E200" s="54"/>
      <c r="F200" s="61"/>
      <c r="G200" s="340">
        <f>IFERROR(VLOOKUP(B200,'Combos Promocionais'!A177:O2543,15,0),SUMIF(Estoque!$B$4:$B$1989,'Cadastro de Produtos'!B200,Estoque!$J$4:$J$2229))</f>
        <v>0</v>
      </c>
      <c r="H200" s="338" t="e">
        <f t="shared" si="6"/>
        <v>#DIV/0!</v>
      </c>
      <c r="I200" s="339" t="e">
        <f t="shared" si="7"/>
        <v>#DIV/0!</v>
      </c>
    </row>
    <row r="201" spans="2:9">
      <c r="B201" s="33"/>
      <c r="C201" s="5"/>
      <c r="D201" s="5"/>
      <c r="E201" s="5"/>
      <c r="F201" s="35"/>
      <c r="G201" s="239">
        <f>IFERROR(VLOOKUP(B201,'Combos Promocionais'!A178:O2544,15,0),SUMIF(Estoque!$B$4:$B$1989,'Cadastro de Produtos'!B201,Estoque!$J$4:$J$2229))</f>
        <v>0</v>
      </c>
      <c r="H201" s="338" t="e">
        <f t="shared" si="6"/>
        <v>#DIV/0!</v>
      </c>
      <c r="I201" s="339" t="e">
        <f t="shared" si="7"/>
        <v>#DIV/0!</v>
      </c>
    </row>
    <row r="202" spans="2:9">
      <c r="B202" s="60"/>
      <c r="C202" s="54"/>
      <c r="D202" s="54"/>
      <c r="E202" s="54"/>
      <c r="F202" s="61"/>
      <c r="G202" s="340">
        <f>IFERROR(VLOOKUP(B202,'Combos Promocionais'!A179:O2545,15,0),SUMIF(Estoque!$B$4:$B$1989,'Cadastro de Produtos'!B202,Estoque!$J$4:$J$2229))</f>
        <v>0</v>
      </c>
      <c r="H202" s="338" t="e">
        <f t="shared" si="6"/>
        <v>#DIV/0!</v>
      </c>
      <c r="I202" s="339" t="e">
        <f t="shared" si="7"/>
        <v>#DIV/0!</v>
      </c>
    </row>
    <row r="203" spans="2:9">
      <c r="B203" s="33"/>
      <c r="C203" s="5"/>
      <c r="D203" s="5"/>
      <c r="E203" s="5"/>
      <c r="F203" s="35"/>
      <c r="G203" s="239">
        <f>IFERROR(VLOOKUP(B203,'Combos Promocionais'!A180:O2546,15,0),SUMIF(Estoque!$B$4:$B$1989,'Cadastro de Produtos'!B203,Estoque!$J$4:$J$2229))</f>
        <v>0</v>
      </c>
      <c r="H203" s="338" t="e">
        <f t="shared" si="6"/>
        <v>#DIV/0!</v>
      </c>
      <c r="I203" s="339" t="e">
        <f t="shared" si="7"/>
        <v>#DIV/0!</v>
      </c>
    </row>
    <row r="204" spans="2:9">
      <c r="B204" s="60"/>
      <c r="C204" s="54"/>
      <c r="D204" s="54"/>
      <c r="E204" s="54"/>
      <c r="F204" s="61"/>
      <c r="G204" s="340">
        <f>IFERROR(VLOOKUP(B204,'Combos Promocionais'!A181:O2547,15,0),SUMIF(Estoque!$B$4:$B$1989,'Cadastro de Produtos'!B204,Estoque!$J$4:$J$2229))</f>
        <v>0</v>
      </c>
      <c r="H204" s="338" t="e">
        <f t="shared" si="6"/>
        <v>#DIV/0!</v>
      </c>
      <c r="I204" s="339" t="e">
        <f t="shared" si="7"/>
        <v>#DIV/0!</v>
      </c>
    </row>
    <row r="205" spans="2:9">
      <c r="B205" s="33"/>
      <c r="C205" s="5"/>
      <c r="D205" s="5"/>
      <c r="E205" s="5"/>
      <c r="F205" s="35"/>
      <c r="G205" s="239">
        <f>IFERROR(VLOOKUP(B205,'Combos Promocionais'!A182:O2548,15,0),SUMIF(Estoque!$B$4:$B$1989,'Cadastro de Produtos'!B205,Estoque!$J$4:$J$2229))</f>
        <v>0</v>
      </c>
      <c r="H205" s="338" t="e">
        <f t="shared" si="6"/>
        <v>#DIV/0!</v>
      </c>
      <c r="I205" s="339" t="e">
        <f t="shared" si="7"/>
        <v>#DIV/0!</v>
      </c>
    </row>
    <row r="206" spans="2:9">
      <c r="B206" s="60"/>
      <c r="C206" s="54"/>
      <c r="D206" s="54"/>
      <c r="E206" s="54"/>
      <c r="F206" s="61"/>
      <c r="G206" s="340">
        <f>IFERROR(VLOOKUP(B206,'Combos Promocionais'!A183:O2549,15,0),SUMIF(Estoque!$B$4:$B$1989,'Cadastro de Produtos'!B206,Estoque!$J$4:$J$2229))</f>
        <v>0</v>
      </c>
      <c r="H206" s="338" t="e">
        <f t="shared" si="6"/>
        <v>#DIV/0!</v>
      </c>
      <c r="I206" s="339" t="e">
        <f t="shared" si="7"/>
        <v>#DIV/0!</v>
      </c>
    </row>
    <row r="207" spans="2:9">
      <c r="B207" s="33"/>
      <c r="C207" s="5"/>
      <c r="D207" s="5"/>
      <c r="E207" s="5"/>
      <c r="F207" s="35"/>
      <c r="G207" s="239">
        <f>IFERROR(VLOOKUP(B207,'Combos Promocionais'!A184:O2550,15,0),SUMIF(Estoque!$B$4:$B$1989,'Cadastro de Produtos'!B207,Estoque!$J$4:$J$2229))</f>
        <v>0</v>
      </c>
      <c r="H207" s="338" t="e">
        <f t="shared" si="6"/>
        <v>#DIV/0!</v>
      </c>
      <c r="I207" s="339" t="e">
        <f t="shared" si="7"/>
        <v>#DIV/0!</v>
      </c>
    </row>
    <row r="208" spans="2:9">
      <c r="B208" s="60"/>
      <c r="C208" s="54"/>
      <c r="D208" s="54"/>
      <c r="E208" s="54"/>
      <c r="F208" s="61"/>
      <c r="G208" s="340">
        <f>IFERROR(VLOOKUP(B208,'Combos Promocionais'!A185:O2551,15,0),SUMIF(Estoque!$B$4:$B$1989,'Cadastro de Produtos'!B208,Estoque!$J$4:$J$2229))</f>
        <v>0</v>
      </c>
      <c r="H208" s="338" t="e">
        <f t="shared" si="6"/>
        <v>#DIV/0!</v>
      </c>
      <c r="I208" s="339" t="e">
        <f t="shared" si="7"/>
        <v>#DIV/0!</v>
      </c>
    </row>
    <row r="209" spans="2:9">
      <c r="B209" s="33"/>
      <c r="C209" s="5"/>
      <c r="D209" s="5"/>
      <c r="E209" s="5"/>
      <c r="F209" s="35"/>
      <c r="G209" s="239">
        <f>IFERROR(VLOOKUP(B209,'Combos Promocionais'!A186:O2552,15,0),SUMIF(Estoque!$B$4:$B$1989,'Cadastro de Produtos'!B209,Estoque!$J$4:$J$2229))</f>
        <v>0</v>
      </c>
      <c r="H209" s="338" t="e">
        <f t="shared" si="6"/>
        <v>#DIV/0!</v>
      </c>
      <c r="I209" s="339" t="e">
        <f t="shared" si="7"/>
        <v>#DIV/0!</v>
      </c>
    </row>
    <row r="210" spans="2:9">
      <c r="B210" s="60"/>
      <c r="C210" s="54"/>
      <c r="D210" s="54"/>
      <c r="E210" s="54"/>
      <c r="F210" s="61"/>
      <c r="G210" s="340">
        <f>IFERROR(VLOOKUP(B210,'Combos Promocionais'!A187:O2553,15,0),SUMIF(Estoque!$B$4:$B$1989,'Cadastro de Produtos'!B210,Estoque!$J$4:$J$2229))</f>
        <v>0</v>
      </c>
      <c r="H210" s="338" t="e">
        <f t="shared" si="6"/>
        <v>#DIV/0!</v>
      </c>
      <c r="I210" s="339" t="e">
        <f t="shared" si="7"/>
        <v>#DIV/0!</v>
      </c>
    </row>
    <row r="211" spans="2:9">
      <c r="B211" s="33"/>
      <c r="C211" s="5"/>
      <c r="D211" s="5"/>
      <c r="E211" s="5"/>
      <c r="F211" s="35"/>
      <c r="G211" s="239">
        <f>IFERROR(VLOOKUP(B211,'Combos Promocionais'!A188:O2554,15,0),SUMIF(Estoque!$B$4:$B$1989,'Cadastro de Produtos'!B211,Estoque!$J$4:$J$2229))</f>
        <v>0</v>
      </c>
      <c r="H211" s="338" t="e">
        <f t="shared" si="6"/>
        <v>#DIV/0!</v>
      </c>
      <c r="I211" s="339" t="e">
        <f t="shared" si="7"/>
        <v>#DIV/0!</v>
      </c>
    </row>
    <row r="212" spans="2:9">
      <c r="B212" s="60"/>
      <c r="C212" s="54"/>
      <c r="D212" s="54"/>
      <c r="E212" s="54"/>
      <c r="F212" s="61"/>
      <c r="G212" s="340">
        <f>IFERROR(VLOOKUP(B212,'Combos Promocionais'!A189:O2555,15,0),SUMIF(Estoque!$B$4:$B$1989,'Cadastro de Produtos'!B212,Estoque!$J$4:$J$2229))</f>
        <v>0</v>
      </c>
      <c r="H212" s="338" t="e">
        <f t="shared" si="6"/>
        <v>#DIV/0!</v>
      </c>
      <c r="I212" s="339" t="e">
        <f t="shared" si="7"/>
        <v>#DIV/0!</v>
      </c>
    </row>
    <row r="213" spans="2:9">
      <c r="B213" s="33"/>
      <c r="C213" s="5"/>
      <c r="D213" s="5"/>
      <c r="E213" s="5"/>
      <c r="F213" s="35"/>
      <c r="G213" s="239">
        <f>IFERROR(VLOOKUP(B213,'Combos Promocionais'!A190:O2556,15,0),SUMIF(Estoque!$B$4:$B$1989,'Cadastro de Produtos'!B213,Estoque!$J$4:$J$2229))</f>
        <v>0</v>
      </c>
      <c r="H213" s="338" t="e">
        <f t="shared" si="6"/>
        <v>#DIV/0!</v>
      </c>
      <c r="I213" s="339" t="e">
        <f t="shared" si="7"/>
        <v>#DIV/0!</v>
      </c>
    </row>
    <row r="214" spans="2:9">
      <c r="B214" s="60"/>
      <c r="C214" s="54"/>
      <c r="D214" s="54"/>
      <c r="E214" s="54"/>
      <c r="F214" s="61"/>
      <c r="G214" s="340">
        <f>IFERROR(VLOOKUP(B214,'Combos Promocionais'!A191:O2557,15,0),SUMIF(Estoque!$B$4:$B$1989,'Cadastro de Produtos'!B214,Estoque!$J$4:$J$2229))</f>
        <v>0</v>
      </c>
      <c r="H214" s="338" t="e">
        <f t="shared" si="6"/>
        <v>#DIV/0!</v>
      </c>
      <c r="I214" s="339" t="e">
        <f t="shared" si="7"/>
        <v>#DIV/0!</v>
      </c>
    </row>
    <row r="215" spans="2:9">
      <c r="B215" s="33"/>
      <c r="C215" s="5"/>
      <c r="D215" s="5"/>
      <c r="E215" s="5"/>
      <c r="F215" s="35"/>
      <c r="G215" s="239">
        <f>IFERROR(VLOOKUP(B215,'Combos Promocionais'!A192:O2558,15,0),SUMIF(Estoque!$B$4:$B$1989,'Cadastro de Produtos'!B215,Estoque!$J$4:$J$2229))</f>
        <v>0</v>
      </c>
      <c r="H215" s="338" t="e">
        <f t="shared" si="6"/>
        <v>#DIV/0!</v>
      </c>
      <c r="I215" s="339" t="e">
        <f t="shared" si="7"/>
        <v>#DIV/0!</v>
      </c>
    </row>
    <row r="216" spans="2:9">
      <c r="B216" s="60"/>
      <c r="C216" s="54"/>
      <c r="D216" s="54"/>
      <c r="E216" s="54"/>
      <c r="F216" s="61"/>
      <c r="G216" s="340">
        <f>IFERROR(VLOOKUP(B216,'Combos Promocionais'!A193:O2559,15,0),SUMIF(Estoque!$B$4:$B$1989,'Cadastro de Produtos'!B216,Estoque!$J$4:$J$2229))</f>
        <v>0</v>
      </c>
      <c r="H216" s="338" t="e">
        <f t="shared" si="6"/>
        <v>#DIV/0!</v>
      </c>
      <c r="I216" s="339" t="e">
        <f t="shared" si="7"/>
        <v>#DIV/0!</v>
      </c>
    </row>
    <row r="217" spans="2:9">
      <c r="B217" s="33"/>
      <c r="C217" s="5"/>
      <c r="D217" s="5"/>
      <c r="E217" s="5"/>
      <c r="F217" s="35"/>
      <c r="G217" s="239">
        <f>IFERROR(VLOOKUP(B217,'Combos Promocionais'!A194:O2560,15,0),SUMIF(Estoque!$B$4:$B$1989,'Cadastro de Produtos'!B217,Estoque!$J$4:$J$2229))</f>
        <v>0</v>
      </c>
      <c r="H217" s="338" t="e">
        <f t="shared" si="6"/>
        <v>#DIV/0!</v>
      </c>
      <c r="I217" s="339" t="e">
        <f t="shared" si="7"/>
        <v>#DIV/0!</v>
      </c>
    </row>
    <row r="218" spans="2:9">
      <c r="B218" s="60"/>
      <c r="C218" s="54"/>
      <c r="D218" s="54"/>
      <c r="E218" s="54"/>
      <c r="F218" s="61"/>
      <c r="G218" s="340">
        <f>IFERROR(VLOOKUP(B218,'Combos Promocionais'!A195:O2561,15,0),SUMIF(Estoque!$B$4:$B$1989,'Cadastro de Produtos'!B218,Estoque!$J$4:$J$2229))</f>
        <v>0</v>
      </c>
      <c r="H218" s="338" t="e">
        <f t="shared" si="6"/>
        <v>#DIV/0!</v>
      </c>
      <c r="I218" s="339" t="e">
        <f t="shared" si="7"/>
        <v>#DIV/0!</v>
      </c>
    </row>
    <row r="219" spans="2:9">
      <c r="B219" s="33"/>
      <c r="C219" s="5"/>
      <c r="D219" s="5"/>
      <c r="E219" s="5"/>
      <c r="F219" s="35"/>
      <c r="G219" s="239">
        <f>IFERROR(VLOOKUP(B219,'Combos Promocionais'!A196:O2562,15,0),SUMIF(Estoque!$B$4:$B$1989,'Cadastro de Produtos'!B219,Estoque!$J$4:$J$2229))</f>
        <v>0</v>
      </c>
      <c r="H219" s="338" t="e">
        <f t="shared" si="6"/>
        <v>#DIV/0!</v>
      </c>
      <c r="I219" s="339" t="e">
        <f t="shared" si="7"/>
        <v>#DIV/0!</v>
      </c>
    </row>
    <row r="220" spans="2:9">
      <c r="B220" s="60"/>
      <c r="C220" s="54"/>
      <c r="D220" s="54"/>
      <c r="E220" s="54"/>
      <c r="F220" s="61"/>
      <c r="G220" s="340">
        <f>IFERROR(VLOOKUP(B220,'Combos Promocionais'!A197:O2563,15,0),SUMIF(Estoque!$B$4:$B$1989,'Cadastro de Produtos'!B220,Estoque!$J$4:$J$2229))</f>
        <v>0</v>
      </c>
      <c r="H220" s="338" t="e">
        <f t="shared" si="6"/>
        <v>#DIV/0!</v>
      </c>
      <c r="I220" s="339" t="e">
        <f t="shared" si="7"/>
        <v>#DIV/0!</v>
      </c>
    </row>
    <row r="221" spans="2:9">
      <c r="B221" s="33"/>
      <c r="C221" s="5"/>
      <c r="D221" s="5"/>
      <c r="E221" s="5"/>
      <c r="F221" s="35"/>
      <c r="G221" s="239">
        <f>IFERROR(VLOOKUP(B221,'Combos Promocionais'!A198:O2564,15,0),SUMIF(Estoque!$B$4:$B$1989,'Cadastro de Produtos'!B221,Estoque!$J$4:$J$2229))</f>
        <v>0</v>
      </c>
      <c r="H221" s="338" t="e">
        <f t="shared" si="6"/>
        <v>#DIV/0!</v>
      </c>
      <c r="I221" s="339" t="e">
        <f t="shared" si="7"/>
        <v>#DIV/0!</v>
      </c>
    </row>
    <row r="222" spans="2:9">
      <c r="B222" s="60"/>
      <c r="C222" s="54"/>
      <c r="D222" s="54"/>
      <c r="E222" s="54"/>
      <c r="F222" s="61"/>
      <c r="G222" s="340">
        <f>IFERROR(VLOOKUP(B222,'Combos Promocionais'!A199:O2565,15,0),SUMIF(Estoque!$B$4:$B$1989,'Cadastro de Produtos'!B222,Estoque!$J$4:$J$2229))</f>
        <v>0</v>
      </c>
      <c r="H222" s="338" t="e">
        <f t="shared" si="6"/>
        <v>#DIV/0!</v>
      </c>
      <c r="I222" s="339" t="e">
        <f t="shared" si="7"/>
        <v>#DIV/0!</v>
      </c>
    </row>
    <row r="223" spans="2:9">
      <c r="B223" s="33"/>
      <c r="C223" s="5"/>
      <c r="D223" s="5"/>
      <c r="E223" s="5"/>
      <c r="F223" s="35"/>
      <c r="G223" s="239">
        <f>IFERROR(VLOOKUP(B223,'Combos Promocionais'!A200:O2566,15,0),SUMIF(Estoque!$B$4:$B$1989,'Cadastro de Produtos'!B223,Estoque!$J$4:$J$2229))</f>
        <v>0</v>
      </c>
      <c r="H223" s="338" t="e">
        <f t="shared" si="6"/>
        <v>#DIV/0!</v>
      </c>
      <c r="I223" s="339" t="e">
        <f t="shared" si="7"/>
        <v>#DIV/0!</v>
      </c>
    </row>
    <row r="224" spans="2:9">
      <c r="B224" s="60"/>
      <c r="C224" s="54"/>
      <c r="D224" s="54"/>
      <c r="E224" s="54"/>
      <c r="F224" s="61"/>
      <c r="G224" s="340">
        <f>IFERROR(VLOOKUP(B224,'Combos Promocionais'!A201:O2567,15,0),SUMIF(Estoque!$B$4:$B$1989,'Cadastro de Produtos'!B224,Estoque!$J$4:$J$2229))</f>
        <v>0</v>
      </c>
      <c r="H224" s="338" t="e">
        <f t="shared" si="6"/>
        <v>#DIV/0!</v>
      </c>
      <c r="I224" s="339" t="e">
        <f t="shared" si="7"/>
        <v>#DIV/0!</v>
      </c>
    </row>
    <row r="225" spans="2:9">
      <c r="B225" s="33"/>
      <c r="C225" s="5"/>
      <c r="D225" s="5"/>
      <c r="E225" s="5"/>
      <c r="F225" s="35"/>
      <c r="G225" s="239">
        <f>IFERROR(VLOOKUP(B225,'Combos Promocionais'!A202:O2568,15,0),SUMIF(Estoque!$B$4:$B$1989,'Cadastro de Produtos'!B225,Estoque!$J$4:$J$2229))</f>
        <v>0</v>
      </c>
      <c r="H225" s="338" t="e">
        <f t="shared" si="6"/>
        <v>#DIV/0!</v>
      </c>
      <c r="I225" s="339" t="e">
        <f t="shared" si="7"/>
        <v>#DIV/0!</v>
      </c>
    </row>
    <row r="226" spans="2:9">
      <c r="B226" s="60"/>
      <c r="C226" s="54"/>
      <c r="D226" s="54"/>
      <c r="E226" s="54"/>
      <c r="F226" s="61"/>
      <c r="G226" s="340">
        <f>IFERROR(VLOOKUP(B226,'Combos Promocionais'!A203:O2569,15,0),SUMIF(Estoque!$B$4:$B$1989,'Cadastro de Produtos'!B226,Estoque!$J$4:$J$2229))</f>
        <v>0</v>
      </c>
      <c r="H226" s="338" t="e">
        <f t="shared" si="6"/>
        <v>#DIV/0!</v>
      </c>
      <c r="I226" s="339" t="e">
        <f t="shared" si="7"/>
        <v>#DIV/0!</v>
      </c>
    </row>
    <row r="227" spans="2:9">
      <c r="B227" s="33"/>
      <c r="C227" s="5"/>
      <c r="D227" s="5"/>
      <c r="E227" s="5"/>
      <c r="F227" s="35"/>
      <c r="G227" s="239">
        <f>IFERROR(VLOOKUP(B227,'Combos Promocionais'!A204:O2570,15,0),SUMIF(Estoque!$B$4:$B$1989,'Cadastro de Produtos'!B227,Estoque!$J$4:$J$2229))</f>
        <v>0</v>
      </c>
      <c r="H227" s="338" t="e">
        <f t="shared" si="6"/>
        <v>#DIV/0!</v>
      </c>
      <c r="I227" s="339" t="e">
        <f t="shared" si="7"/>
        <v>#DIV/0!</v>
      </c>
    </row>
    <row r="228" spans="2:9">
      <c r="B228" s="60"/>
      <c r="C228" s="54"/>
      <c r="D228" s="54"/>
      <c r="E228" s="54"/>
      <c r="F228" s="61"/>
      <c r="G228" s="340">
        <f>IFERROR(VLOOKUP(B228,'Combos Promocionais'!A205:O2571,15,0),SUMIF(Estoque!$B$4:$B$1989,'Cadastro de Produtos'!B228,Estoque!$J$4:$J$2229))</f>
        <v>0</v>
      </c>
      <c r="H228" s="338" t="e">
        <f t="shared" si="6"/>
        <v>#DIV/0!</v>
      </c>
      <c r="I228" s="339" t="e">
        <f t="shared" si="7"/>
        <v>#DIV/0!</v>
      </c>
    </row>
    <row r="229" spans="2:9">
      <c r="B229" s="33"/>
      <c r="C229" s="5"/>
      <c r="D229" s="5"/>
      <c r="E229" s="5"/>
      <c r="F229" s="35"/>
      <c r="G229" s="239">
        <f>IFERROR(VLOOKUP(B229,'Combos Promocionais'!A206:O2572,15,0),SUMIF(Estoque!$B$4:$B$1989,'Cadastro de Produtos'!B229,Estoque!$J$4:$J$2229))</f>
        <v>0</v>
      </c>
      <c r="H229" s="338" t="e">
        <f t="shared" si="6"/>
        <v>#DIV/0!</v>
      </c>
      <c r="I229" s="339" t="e">
        <f t="shared" si="7"/>
        <v>#DIV/0!</v>
      </c>
    </row>
    <row r="230" spans="2:9">
      <c r="B230" s="60"/>
      <c r="C230" s="54"/>
      <c r="D230" s="54"/>
      <c r="E230" s="54"/>
      <c r="F230" s="61"/>
      <c r="G230" s="340">
        <f>IFERROR(VLOOKUP(B230,'Combos Promocionais'!A207:O2573,15,0),SUMIF(Estoque!$B$4:$B$1989,'Cadastro de Produtos'!B230,Estoque!$J$4:$J$2229))</f>
        <v>0</v>
      </c>
      <c r="H230" s="338" t="e">
        <f t="shared" si="6"/>
        <v>#DIV/0!</v>
      </c>
      <c r="I230" s="339" t="e">
        <f t="shared" si="7"/>
        <v>#DIV/0!</v>
      </c>
    </row>
    <row r="231" spans="2:9">
      <c r="B231" s="33"/>
      <c r="C231" s="5"/>
      <c r="D231" s="5"/>
      <c r="E231" s="5"/>
      <c r="F231" s="35"/>
      <c r="G231" s="239">
        <f>IFERROR(VLOOKUP(B231,'Combos Promocionais'!A208:O2574,15,0),SUMIF(Estoque!$B$4:$B$1989,'Cadastro de Produtos'!B231,Estoque!$J$4:$J$2229))</f>
        <v>0</v>
      </c>
      <c r="H231" s="338" t="e">
        <f t="shared" si="6"/>
        <v>#DIV/0!</v>
      </c>
      <c r="I231" s="339" t="e">
        <f t="shared" si="7"/>
        <v>#DIV/0!</v>
      </c>
    </row>
    <row r="232" spans="2:9">
      <c r="B232" s="60"/>
      <c r="C232" s="54"/>
      <c r="D232" s="54"/>
      <c r="E232" s="54"/>
      <c r="F232" s="61"/>
      <c r="G232" s="340">
        <f>IFERROR(VLOOKUP(B232,'Combos Promocionais'!A209:O2575,15,0),SUMIF(Estoque!$B$4:$B$1989,'Cadastro de Produtos'!B232,Estoque!$J$4:$J$2229))</f>
        <v>0</v>
      </c>
      <c r="H232" s="338" t="e">
        <f t="shared" si="6"/>
        <v>#DIV/0!</v>
      </c>
      <c r="I232" s="339" t="e">
        <f t="shared" si="7"/>
        <v>#DIV/0!</v>
      </c>
    </row>
    <row r="233" spans="2:9">
      <c r="B233" s="33"/>
      <c r="C233" s="5"/>
      <c r="D233" s="5"/>
      <c r="E233" s="5"/>
      <c r="F233" s="35"/>
      <c r="G233" s="239">
        <f>IFERROR(VLOOKUP(B233,'Combos Promocionais'!A210:O2576,15,0),SUMIF(Estoque!$B$4:$B$1989,'Cadastro de Produtos'!B233,Estoque!$J$4:$J$2229))</f>
        <v>0</v>
      </c>
      <c r="H233" s="338" t="e">
        <f t="shared" si="6"/>
        <v>#DIV/0!</v>
      </c>
      <c r="I233" s="339" t="e">
        <f t="shared" si="7"/>
        <v>#DIV/0!</v>
      </c>
    </row>
    <row r="234" spans="2:9">
      <c r="B234" s="60"/>
      <c r="C234" s="54"/>
      <c r="D234" s="54"/>
      <c r="E234" s="54"/>
      <c r="F234" s="61"/>
      <c r="G234" s="340">
        <f>IFERROR(VLOOKUP(B234,'Combos Promocionais'!A211:O2577,15,0),SUMIF(Estoque!$B$4:$B$1989,'Cadastro de Produtos'!B234,Estoque!$J$4:$J$2229))</f>
        <v>0</v>
      </c>
      <c r="H234" s="338" t="e">
        <f t="shared" si="6"/>
        <v>#DIV/0!</v>
      </c>
      <c r="I234" s="339" t="e">
        <f t="shared" si="7"/>
        <v>#DIV/0!</v>
      </c>
    </row>
    <row r="235" spans="2:9">
      <c r="B235" s="33"/>
      <c r="C235" s="5"/>
      <c r="D235" s="5"/>
      <c r="E235" s="5"/>
      <c r="F235" s="35"/>
      <c r="G235" s="239">
        <f>IFERROR(VLOOKUP(B235,'Combos Promocionais'!A212:O2578,15,0),SUMIF(Estoque!$B$4:$B$1989,'Cadastro de Produtos'!B235,Estoque!$J$4:$J$2229))</f>
        <v>0</v>
      </c>
      <c r="H235" s="338" t="e">
        <f t="shared" si="6"/>
        <v>#DIV/0!</v>
      </c>
      <c r="I235" s="339" t="e">
        <f t="shared" si="7"/>
        <v>#DIV/0!</v>
      </c>
    </row>
    <row r="236" spans="2:9">
      <c r="B236" s="60"/>
      <c r="C236" s="54"/>
      <c r="D236" s="54"/>
      <c r="E236" s="54"/>
      <c r="F236" s="61"/>
      <c r="G236" s="340">
        <f>IFERROR(VLOOKUP(B236,'Combos Promocionais'!A213:O2579,15,0),SUMIF(Estoque!$B$4:$B$1989,'Cadastro de Produtos'!B236,Estoque!$J$4:$J$2229))</f>
        <v>0</v>
      </c>
      <c r="H236" s="338" t="e">
        <f t="shared" si="6"/>
        <v>#DIV/0!</v>
      </c>
      <c r="I236" s="339" t="e">
        <f t="shared" si="7"/>
        <v>#DIV/0!</v>
      </c>
    </row>
    <row r="237" spans="2:9">
      <c r="B237" s="33"/>
      <c r="C237" s="5"/>
      <c r="D237" s="5"/>
      <c r="E237" s="5"/>
      <c r="F237" s="35"/>
      <c r="G237" s="239">
        <f>IFERROR(VLOOKUP(B237,'Combos Promocionais'!A214:O2580,15,0),SUMIF(Estoque!$B$4:$B$1989,'Cadastro de Produtos'!B237,Estoque!$J$4:$J$2229))</f>
        <v>0</v>
      </c>
      <c r="H237" s="338" t="e">
        <f t="shared" si="6"/>
        <v>#DIV/0!</v>
      </c>
      <c r="I237" s="339" t="e">
        <f t="shared" si="7"/>
        <v>#DIV/0!</v>
      </c>
    </row>
    <row r="238" spans="2:9">
      <c r="B238" s="60"/>
      <c r="C238" s="54"/>
      <c r="D238" s="54"/>
      <c r="E238" s="54"/>
      <c r="F238" s="61"/>
      <c r="G238" s="340">
        <f>IFERROR(VLOOKUP(B238,'Combos Promocionais'!A215:O2581,15,0),SUMIF(Estoque!$B$4:$B$1989,'Cadastro de Produtos'!B238,Estoque!$J$4:$J$2229))</f>
        <v>0</v>
      </c>
      <c r="H238" s="338" t="e">
        <f t="shared" si="6"/>
        <v>#DIV/0!</v>
      </c>
      <c r="I238" s="339" t="e">
        <f t="shared" si="7"/>
        <v>#DIV/0!</v>
      </c>
    </row>
    <row r="239" spans="2:9">
      <c r="B239" s="33"/>
      <c r="C239" s="5"/>
      <c r="D239" s="5"/>
      <c r="E239" s="5"/>
      <c r="F239" s="35"/>
      <c r="G239" s="239">
        <f>IFERROR(VLOOKUP(B239,'Combos Promocionais'!A216:O2582,15,0),SUMIF(Estoque!$B$4:$B$1989,'Cadastro de Produtos'!B239,Estoque!$J$4:$J$2229))</f>
        <v>0</v>
      </c>
      <c r="H239" s="338" t="e">
        <f t="shared" si="6"/>
        <v>#DIV/0!</v>
      </c>
      <c r="I239" s="339" t="e">
        <f t="shared" si="7"/>
        <v>#DIV/0!</v>
      </c>
    </row>
    <row r="240" spans="2:9">
      <c r="B240" s="60"/>
      <c r="C240" s="54"/>
      <c r="D240" s="54"/>
      <c r="E240" s="54"/>
      <c r="F240" s="61"/>
      <c r="G240" s="340">
        <f>IFERROR(VLOOKUP(B240,'Combos Promocionais'!A217:O2583,15,0),SUMIF(Estoque!$B$4:$B$1989,'Cadastro de Produtos'!B240,Estoque!$J$4:$J$2229))</f>
        <v>0</v>
      </c>
      <c r="H240" s="338" t="e">
        <f t="shared" si="6"/>
        <v>#DIV/0!</v>
      </c>
      <c r="I240" s="339" t="e">
        <f t="shared" si="7"/>
        <v>#DIV/0!</v>
      </c>
    </row>
    <row r="241" spans="2:9">
      <c r="B241" s="33"/>
      <c r="C241" s="5"/>
      <c r="D241" s="5"/>
      <c r="E241" s="5"/>
      <c r="F241" s="35"/>
      <c r="G241" s="239">
        <f>IFERROR(VLOOKUP(B241,'Combos Promocionais'!A218:O2584,15,0),SUMIF(Estoque!$B$4:$B$1989,'Cadastro de Produtos'!B241,Estoque!$J$4:$J$2229))</f>
        <v>0</v>
      </c>
      <c r="H241" s="338" t="e">
        <f t="shared" si="6"/>
        <v>#DIV/0!</v>
      </c>
      <c r="I241" s="339" t="e">
        <f t="shared" si="7"/>
        <v>#DIV/0!</v>
      </c>
    </row>
    <row r="242" spans="2:9">
      <c r="B242" s="60"/>
      <c r="C242" s="54"/>
      <c r="D242" s="54"/>
      <c r="E242" s="54"/>
      <c r="F242" s="61"/>
      <c r="G242" s="340">
        <f>IFERROR(VLOOKUP(B242,'Combos Promocionais'!A219:O2585,15,0),SUMIF(Estoque!$B$4:$B$1989,'Cadastro de Produtos'!B242,Estoque!$J$4:$J$2229))</f>
        <v>0</v>
      </c>
      <c r="H242" s="338" t="e">
        <f t="shared" si="6"/>
        <v>#DIV/0!</v>
      </c>
      <c r="I242" s="339" t="e">
        <f t="shared" si="7"/>
        <v>#DIV/0!</v>
      </c>
    </row>
    <row r="243" spans="2:9">
      <c r="B243" s="33"/>
      <c r="C243" s="5"/>
      <c r="D243" s="5"/>
      <c r="E243" s="5"/>
      <c r="F243" s="35"/>
      <c r="G243" s="239">
        <f>IFERROR(VLOOKUP(B243,'Combos Promocionais'!A220:O2586,15,0),SUMIF(Estoque!$B$4:$B$1989,'Cadastro de Produtos'!B243,Estoque!$J$4:$J$2229))</f>
        <v>0</v>
      </c>
      <c r="H243" s="338" t="e">
        <f t="shared" si="6"/>
        <v>#DIV/0!</v>
      </c>
      <c r="I243" s="339" t="e">
        <f t="shared" si="7"/>
        <v>#DIV/0!</v>
      </c>
    </row>
    <row r="244" spans="2:9">
      <c r="B244" s="60"/>
      <c r="C244" s="54"/>
      <c r="D244" s="54"/>
      <c r="E244" s="54"/>
      <c r="F244" s="61"/>
      <c r="G244" s="340">
        <f>IFERROR(VLOOKUP(B244,'Combos Promocionais'!A221:O2587,15,0),SUMIF(Estoque!$B$4:$B$1989,'Cadastro de Produtos'!B244,Estoque!$J$4:$J$2229))</f>
        <v>0</v>
      </c>
      <c r="H244" s="338" t="e">
        <f t="shared" si="6"/>
        <v>#DIV/0!</v>
      </c>
      <c r="I244" s="339" t="e">
        <f t="shared" si="7"/>
        <v>#DIV/0!</v>
      </c>
    </row>
    <row r="245" spans="2:9">
      <c r="B245" s="33"/>
      <c r="C245" s="5"/>
      <c r="D245" s="5"/>
      <c r="E245" s="5"/>
      <c r="F245" s="35"/>
      <c r="G245" s="239">
        <f>IFERROR(VLOOKUP(B245,'Combos Promocionais'!A222:O2588,15,0),SUMIF(Estoque!$B$4:$B$1989,'Cadastro de Produtos'!B245,Estoque!$J$4:$J$2229))</f>
        <v>0</v>
      </c>
      <c r="H245" s="338" t="e">
        <f t="shared" si="6"/>
        <v>#DIV/0!</v>
      </c>
      <c r="I245" s="339" t="e">
        <f t="shared" si="7"/>
        <v>#DIV/0!</v>
      </c>
    </row>
    <row r="246" spans="2:9">
      <c r="B246" s="60"/>
      <c r="C246" s="54"/>
      <c r="D246" s="54"/>
      <c r="E246" s="54"/>
      <c r="F246" s="61"/>
      <c r="G246" s="340">
        <f>IFERROR(VLOOKUP(B246,'Combos Promocionais'!A223:O2589,15,0),SUMIF(Estoque!$B$4:$B$1989,'Cadastro de Produtos'!B246,Estoque!$J$4:$J$2229))</f>
        <v>0</v>
      </c>
      <c r="H246" s="338" t="e">
        <f t="shared" si="6"/>
        <v>#DIV/0!</v>
      </c>
      <c r="I246" s="339" t="e">
        <f t="shared" si="7"/>
        <v>#DIV/0!</v>
      </c>
    </row>
    <row r="247" spans="2:9">
      <c r="B247" s="33"/>
      <c r="C247" s="5"/>
      <c r="D247" s="5"/>
      <c r="E247" s="5"/>
      <c r="F247" s="35"/>
      <c r="G247" s="239">
        <f>IFERROR(VLOOKUP(B247,'Combos Promocionais'!A224:O2590,15,0),SUMIF(Estoque!$B$4:$B$1989,'Cadastro de Produtos'!B247,Estoque!$J$4:$J$2229))</f>
        <v>0</v>
      </c>
      <c r="H247" s="338" t="e">
        <f t="shared" si="6"/>
        <v>#DIV/0!</v>
      </c>
      <c r="I247" s="339" t="e">
        <f t="shared" si="7"/>
        <v>#DIV/0!</v>
      </c>
    </row>
    <row r="248" spans="2:9">
      <c r="B248" s="60"/>
      <c r="C248" s="54"/>
      <c r="D248" s="54"/>
      <c r="E248" s="54"/>
      <c r="F248" s="61"/>
      <c r="G248" s="340">
        <f>IFERROR(VLOOKUP(B248,'Combos Promocionais'!A225:O2591,15,0),SUMIF(Estoque!$B$4:$B$1989,'Cadastro de Produtos'!B248,Estoque!$J$4:$J$2229))</f>
        <v>0</v>
      </c>
      <c r="H248" s="338" t="e">
        <f t="shared" si="6"/>
        <v>#DIV/0!</v>
      </c>
      <c r="I248" s="339" t="e">
        <f t="shared" si="7"/>
        <v>#DIV/0!</v>
      </c>
    </row>
    <row r="249" spans="2:9">
      <c r="B249" s="33"/>
      <c r="C249" s="5"/>
      <c r="D249" s="5"/>
      <c r="E249" s="5"/>
      <c r="F249" s="35"/>
      <c r="G249" s="239">
        <f>IFERROR(VLOOKUP(B249,'Combos Promocionais'!A226:O2592,15,0),SUMIF(Estoque!$B$4:$B$1989,'Cadastro de Produtos'!B249,Estoque!$J$4:$J$2229))</f>
        <v>0</v>
      </c>
      <c r="H249" s="338" t="e">
        <f t="shared" si="6"/>
        <v>#DIV/0!</v>
      </c>
      <c r="I249" s="339" t="e">
        <f t="shared" si="7"/>
        <v>#DIV/0!</v>
      </c>
    </row>
    <row r="250" spans="2:9">
      <c r="B250" s="60"/>
      <c r="C250" s="54"/>
      <c r="D250" s="54"/>
      <c r="E250" s="54"/>
      <c r="F250" s="61"/>
      <c r="G250" s="340">
        <f>IFERROR(VLOOKUP(B250,'Combos Promocionais'!A227:O2593,15,0),SUMIF(Estoque!$B$4:$B$1989,'Cadastro de Produtos'!B250,Estoque!$J$4:$J$2229))</f>
        <v>0</v>
      </c>
      <c r="H250" s="338" t="e">
        <f t="shared" si="6"/>
        <v>#DIV/0!</v>
      </c>
      <c r="I250" s="339" t="e">
        <f t="shared" si="7"/>
        <v>#DIV/0!</v>
      </c>
    </row>
    <row r="251" spans="2:9">
      <c r="B251" s="33"/>
      <c r="C251" s="5"/>
      <c r="D251" s="5"/>
      <c r="E251" s="5"/>
      <c r="F251" s="35"/>
      <c r="G251" s="239">
        <f>IFERROR(VLOOKUP(B251,'Combos Promocionais'!A228:O2594,15,0),SUMIF(Estoque!$B$4:$B$1989,'Cadastro de Produtos'!B251,Estoque!$J$4:$J$2229))</f>
        <v>0</v>
      </c>
      <c r="H251" s="338" t="e">
        <f t="shared" si="6"/>
        <v>#DIV/0!</v>
      </c>
      <c r="I251" s="339" t="e">
        <f t="shared" si="7"/>
        <v>#DIV/0!</v>
      </c>
    </row>
    <row r="252" spans="2:9">
      <c r="B252" s="60"/>
      <c r="C252" s="54"/>
      <c r="D252" s="54"/>
      <c r="E252" s="54"/>
      <c r="F252" s="61"/>
      <c r="G252" s="340">
        <f>IFERROR(VLOOKUP(B252,'Combos Promocionais'!A229:O2595,15,0),SUMIF(Estoque!$B$4:$B$1989,'Cadastro de Produtos'!B252,Estoque!$J$4:$J$2229))</f>
        <v>0</v>
      </c>
      <c r="H252" s="338" t="e">
        <f t="shared" si="6"/>
        <v>#DIV/0!</v>
      </c>
      <c r="I252" s="339" t="e">
        <f t="shared" si="7"/>
        <v>#DIV/0!</v>
      </c>
    </row>
    <row r="253" spans="2:9">
      <c r="B253" s="33"/>
      <c r="C253" s="5"/>
      <c r="D253" s="5"/>
      <c r="E253" s="5"/>
      <c r="F253" s="35"/>
      <c r="G253" s="239">
        <f>IFERROR(VLOOKUP(B253,'Combos Promocionais'!A230:O2596,15,0),SUMIF(Estoque!$B$4:$B$1989,'Cadastro de Produtos'!B253,Estoque!$J$4:$J$2229))</f>
        <v>0</v>
      </c>
      <c r="H253" s="338" t="e">
        <f t="shared" si="6"/>
        <v>#DIV/0!</v>
      </c>
      <c r="I253" s="339" t="e">
        <f t="shared" si="7"/>
        <v>#DIV/0!</v>
      </c>
    </row>
    <row r="254" spans="2:9">
      <c r="B254" s="60"/>
      <c r="C254" s="54"/>
      <c r="D254" s="54"/>
      <c r="E254" s="54"/>
      <c r="F254" s="61"/>
      <c r="G254" s="340">
        <f>IFERROR(VLOOKUP(B254,'Combos Promocionais'!A231:O2597,15,0),SUMIF(Estoque!$B$4:$B$1989,'Cadastro de Produtos'!B254,Estoque!$J$4:$J$2229))</f>
        <v>0</v>
      </c>
      <c r="H254" s="338" t="e">
        <f t="shared" si="6"/>
        <v>#DIV/0!</v>
      </c>
      <c r="I254" s="339" t="e">
        <f t="shared" si="7"/>
        <v>#DIV/0!</v>
      </c>
    </row>
    <row r="255" spans="2:9">
      <c r="B255" s="33"/>
      <c r="C255" s="5"/>
      <c r="D255" s="5"/>
      <c r="E255" s="5"/>
      <c r="F255" s="35"/>
      <c r="G255" s="239">
        <f>IFERROR(VLOOKUP(B255,'Combos Promocionais'!A232:O2598,15,0),SUMIF(Estoque!$B$4:$B$1989,'Cadastro de Produtos'!B255,Estoque!$J$4:$J$2229))</f>
        <v>0</v>
      </c>
      <c r="H255" s="338" t="e">
        <f t="shared" si="6"/>
        <v>#DIV/0!</v>
      </c>
      <c r="I255" s="339" t="e">
        <f t="shared" si="7"/>
        <v>#DIV/0!</v>
      </c>
    </row>
    <row r="256" spans="2:9">
      <c r="B256" s="60"/>
      <c r="C256" s="54"/>
      <c r="D256" s="54"/>
      <c r="E256" s="54"/>
      <c r="F256" s="61"/>
      <c r="G256" s="340">
        <f>IFERROR(VLOOKUP(B256,'Combos Promocionais'!A233:O2599,15,0),SUMIF(Estoque!$B$4:$B$1989,'Cadastro de Produtos'!B256,Estoque!$J$4:$J$2229))</f>
        <v>0</v>
      </c>
      <c r="H256" s="338" t="e">
        <f t="shared" si="6"/>
        <v>#DIV/0!</v>
      </c>
      <c r="I256" s="339" t="e">
        <f t="shared" si="7"/>
        <v>#DIV/0!</v>
      </c>
    </row>
    <row r="257" spans="2:9">
      <c r="B257" s="33"/>
      <c r="C257" s="5"/>
      <c r="D257" s="5"/>
      <c r="E257" s="5"/>
      <c r="F257" s="35"/>
      <c r="G257" s="239">
        <f>IFERROR(VLOOKUP(B257,'Combos Promocionais'!A234:O2600,15,0),SUMIF(Estoque!$B$4:$B$1989,'Cadastro de Produtos'!B257,Estoque!$J$4:$J$2229))</f>
        <v>0</v>
      </c>
      <c r="H257" s="338" t="e">
        <f t="shared" si="6"/>
        <v>#DIV/0!</v>
      </c>
      <c r="I257" s="339" t="e">
        <f t="shared" si="7"/>
        <v>#DIV/0!</v>
      </c>
    </row>
    <row r="258" spans="2:9">
      <c r="B258" s="60"/>
      <c r="C258" s="54"/>
      <c r="D258" s="54"/>
      <c r="E258" s="54"/>
      <c r="F258" s="61"/>
      <c r="G258" s="340">
        <f>IFERROR(VLOOKUP(B258,'Combos Promocionais'!A235:O2601,15,0),SUMIF(Estoque!$B$4:$B$1989,'Cadastro de Produtos'!B258,Estoque!$J$4:$J$2229))</f>
        <v>0</v>
      </c>
      <c r="H258" s="338" t="e">
        <f t="shared" si="6"/>
        <v>#DIV/0!</v>
      </c>
      <c r="I258" s="339" t="e">
        <f t="shared" si="7"/>
        <v>#DIV/0!</v>
      </c>
    </row>
    <row r="259" spans="2:9">
      <c r="B259" s="33"/>
      <c r="C259" s="5"/>
      <c r="D259" s="5"/>
      <c r="E259" s="5"/>
      <c r="F259" s="35"/>
      <c r="G259" s="239">
        <f>IFERROR(VLOOKUP(B259,'Combos Promocionais'!A236:O2602,15,0),SUMIF(Estoque!$B$4:$B$1989,'Cadastro de Produtos'!B259,Estoque!$J$4:$J$2229))</f>
        <v>0</v>
      </c>
      <c r="H259" s="338" t="e">
        <f t="shared" ref="H259:H322" si="8">SUM((((G259*100)/F259)/100))</f>
        <v>#DIV/0!</v>
      </c>
      <c r="I259" s="339" t="e">
        <f t="shared" si="7"/>
        <v>#DIV/0!</v>
      </c>
    </row>
    <row r="260" spans="2:9">
      <c r="B260" s="60"/>
      <c r="C260" s="54"/>
      <c r="D260" s="54"/>
      <c r="E260" s="54"/>
      <c r="F260" s="61"/>
      <c r="G260" s="340">
        <f>IFERROR(VLOOKUP(B260,'Combos Promocionais'!A237:O2603,15,0),SUMIF(Estoque!$B$4:$B$1989,'Cadastro de Produtos'!B260,Estoque!$J$4:$J$2229))</f>
        <v>0</v>
      </c>
      <c r="H260" s="338" t="e">
        <f t="shared" si="8"/>
        <v>#DIV/0!</v>
      </c>
      <c r="I260" s="339" t="e">
        <f t="shared" si="7"/>
        <v>#DIV/0!</v>
      </c>
    </row>
    <row r="261" spans="2:9">
      <c r="B261" s="33"/>
      <c r="C261" s="5"/>
      <c r="D261" s="5"/>
      <c r="E261" s="5"/>
      <c r="F261" s="35"/>
      <c r="G261" s="239">
        <f>IFERROR(VLOOKUP(B261,'Combos Promocionais'!A238:O2604,15,0),SUMIF(Estoque!$B$4:$B$1989,'Cadastro de Produtos'!B261,Estoque!$J$4:$J$2229))</f>
        <v>0</v>
      </c>
      <c r="H261" s="338" t="e">
        <f t="shared" si="8"/>
        <v>#DIV/0!</v>
      </c>
      <c r="I261" s="339" t="e">
        <f t="shared" si="7"/>
        <v>#DIV/0!</v>
      </c>
    </row>
    <row r="262" spans="2:9">
      <c r="B262" s="60"/>
      <c r="C262" s="54"/>
      <c r="D262" s="54"/>
      <c r="E262" s="54"/>
      <c r="F262" s="61"/>
      <c r="G262" s="340">
        <f>IFERROR(VLOOKUP(B262,'Combos Promocionais'!A239:O2605,15,0),SUMIF(Estoque!$B$4:$B$1989,'Cadastro de Produtos'!B262,Estoque!$J$4:$J$2229))</f>
        <v>0</v>
      </c>
      <c r="H262" s="338" t="e">
        <f t="shared" si="8"/>
        <v>#DIV/0!</v>
      </c>
      <c r="I262" s="339" t="e">
        <f t="shared" ref="I262:I325" si="9">IF(AND(H262&lt;=120%,H262&gt;=100%),"Comprar",IF(AND(H262&lt;100%,H262&gt;60%),"Limite",IF(AND(H262&lt;=60%,H262&gt;0),"Critico",IF(H262&lt;=0,"Nulo","Disponivel"))))</f>
        <v>#DIV/0!</v>
      </c>
    </row>
    <row r="263" spans="2:9">
      <c r="B263" s="33"/>
      <c r="C263" s="5"/>
      <c r="D263" s="5"/>
      <c r="E263" s="5"/>
      <c r="F263" s="35"/>
      <c r="G263" s="239">
        <f>IFERROR(VLOOKUP(B263,'Combos Promocionais'!A240:O2606,15,0),SUMIF(Estoque!$B$4:$B$1989,'Cadastro de Produtos'!B263,Estoque!$J$4:$J$2229))</f>
        <v>0</v>
      </c>
      <c r="H263" s="338" t="e">
        <f t="shared" si="8"/>
        <v>#DIV/0!</v>
      </c>
      <c r="I263" s="339" t="e">
        <f t="shared" si="9"/>
        <v>#DIV/0!</v>
      </c>
    </row>
    <row r="264" spans="2:9">
      <c r="B264" s="60"/>
      <c r="C264" s="54"/>
      <c r="D264" s="54"/>
      <c r="E264" s="54"/>
      <c r="F264" s="61"/>
      <c r="G264" s="340">
        <f>IFERROR(VLOOKUP(B264,'Combos Promocionais'!A241:O2607,15,0),SUMIF(Estoque!$B$4:$B$1989,'Cadastro de Produtos'!B264,Estoque!$J$4:$J$2229))</f>
        <v>0</v>
      </c>
      <c r="H264" s="338" t="e">
        <f t="shared" si="8"/>
        <v>#DIV/0!</v>
      </c>
      <c r="I264" s="339" t="e">
        <f t="shared" si="9"/>
        <v>#DIV/0!</v>
      </c>
    </row>
    <row r="265" spans="2:9">
      <c r="B265" s="33"/>
      <c r="C265" s="5"/>
      <c r="D265" s="5"/>
      <c r="E265" s="5"/>
      <c r="F265" s="35"/>
      <c r="G265" s="239">
        <f>IFERROR(VLOOKUP(B265,'Combos Promocionais'!A242:O2608,15,0),SUMIF(Estoque!$B$4:$B$1989,'Cadastro de Produtos'!B265,Estoque!$J$4:$J$2229))</f>
        <v>0</v>
      </c>
      <c r="H265" s="338" t="e">
        <f t="shared" si="8"/>
        <v>#DIV/0!</v>
      </c>
      <c r="I265" s="339" t="e">
        <f t="shared" si="9"/>
        <v>#DIV/0!</v>
      </c>
    </row>
    <row r="266" spans="2:9">
      <c r="B266" s="60"/>
      <c r="C266" s="54"/>
      <c r="D266" s="54"/>
      <c r="E266" s="54"/>
      <c r="F266" s="61"/>
      <c r="G266" s="340">
        <f>IFERROR(VLOOKUP(B266,'Combos Promocionais'!A243:O2609,15,0),SUMIF(Estoque!$B$4:$B$1989,'Cadastro de Produtos'!B266,Estoque!$J$4:$J$2229))</f>
        <v>0</v>
      </c>
      <c r="H266" s="338" t="e">
        <f t="shared" si="8"/>
        <v>#DIV/0!</v>
      </c>
      <c r="I266" s="339" t="e">
        <f t="shared" si="9"/>
        <v>#DIV/0!</v>
      </c>
    </row>
    <row r="267" spans="2:9">
      <c r="B267" s="33"/>
      <c r="C267" s="5"/>
      <c r="D267" s="5"/>
      <c r="E267" s="5"/>
      <c r="F267" s="35"/>
      <c r="G267" s="239">
        <f>IFERROR(VLOOKUP(B267,'Combos Promocionais'!A244:O2610,15,0),SUMIF(Estoque!$B$4:$B$1989,'Cadastro de Produtos'!B267,Estoque!$J$4:$J$2229))</f>
        <v>0</v>
      </c>
      <c r="H267" s="338" t="e">
        <f t="shared" si="8"/>
        <v>#DIV/0!</v>
      </c>
      <c r="I267" s="339" t="e">
        <f t="shared" si="9"/>
        <v>#DIV/0!</v>
      </c>
    </row>
    <row r="268" spans="2:9">
      <c r="B268" s="60"/>
      <c r="C268" s="54"/>
      <c r="D268" s="54"/>
      <c r="E268" s="54"/>
      <c r="F268" s="61"/>
      <c r="G268" s="340">
        <f>IFERROR(VLOOKUP(B268,'Combos Promocionais'!A245:O2611,15,0),SUMIF(Estoque!$B$4:$B$1989,'Cadastro de Produtos'!B268,Estoque!$J$4:$J$2229))</f>
        <v>0</v>
      </c>
      <c r="H268" s="338" t="e">
        <f t="shared" si="8"/>
        <v>#DIV/0!</v>
      </c>
      <c r="I268" s="339" t="e">
        <f t="shared" si="9"/>
        <v>#DIV/0!</v>
      </c>
    </row>
    <row r="269" spans="2:9">
      <c r="B269" s="33"/>
      <c r="C269" s="5"/>
      <c r="D269" s="5"/>
      <c r="E269" s="5"/>
      <c r="F269" s="35"/>
      <c r="G269" s="239">
        <f>IFERROR(VLOOKUP(B269,'Combos Promocionais'!A246:O2612,15,0),SUMIF(Estoque!$B$4:$B$1989,'Cadastro de Produtos'!B269,Estoque!$J$4:$J$2229))</f>
        <v>0</v>
      </c>
      <c r="H269" s="338" t="e">
        <f t="shared" si="8"/>
        <v>#DIV/0!</v>
      </c>
      <c r="I269" s="339" t="e">
        <f t="shared" si="9"/>
        <v>#DIV/0!</v>
      </c>
    </row>
    <row r="270" spans="2:9">
      <c r="B270" s="60"/>
      <c r="C270" s="54"/>
      <c r="D270" s="54"/>
      <c r="E270" s="54"/>
      <c r="F270" s="61"/>
      <c r="G270" s="340">
        <f>IFERROR(VLOOKUP(B270,'Combos Promocionais'!A247:O2613,15,0),SUMIF(Estoque!$B$4:$B$1989,'Cadastro de Produtos'!B270,Estoque!$J$4:$J$2229))</f>
        <v>0</v>
      </c>
      <c r="H270" s="338" t="e">
        <f t="shared" si="8"/>
        <v>#DIV/0!</v>
      </c>
      <c r="I270" s="339" t="e">
        <f t="shared" si="9"/>
        <v>#DIV/0!</v>
      </c>
    </row>
    <row r="271" spans="2:9">
      <c r="B271" s="33"/>
      <c r="C271" s="5"/>
      <c r="D271" s="5"/>
      <c r="E271" s="5"/>
      <c r="F271" s="35"/>
      <c r="G271" s="239">
        <f>IFERROR(VLOOKUP(B271,'Combos Promocionais'!A248:O2614,15,0),SUMIF(Estoque!$B$4:$B$1989,'Cadastro de Produtos'!B271,Estoque!$J$4:$J$2229))</f>
        <v>0</v>
      </c>
      <c r="H271" s="338" t="e">
        <f t="shared" si="8"/>
        <v>#DIV/0!</v>
      </c>
      <c r="I271" s="339" t="e">
        <f t="shared" si="9"/>
        <v>#DIV/0!</v>
      </c>
    </row>
    <row r="272" spans="2:9">
      <c r="B272" s="60"/>
      <c r="C272" s="54"/>
      <c r="D272" s="54"/>
      <c r="E272" s="54"/>
      <c r="F272" s="61"/>
      <c r="G272" s="340">
        <f>IFERROR(VLOOKUP(B272,'Combos Promocionais'!A249:O2615,15,0),SUMIF(Estoque!$B$4:$B$1989,'Cadastro de Produtos'!B272,Estoque!$J$4:$J$2229))</f>
        <v>0</v>
      </c>
      <c r="H272" s="338" t="e">
        <f t="shared" si="8"/>
        <v>#DIV/0!</v>
      </c>
      <c r="I272" s="339" t="e">
        <f t="shared" si="9"/>
        <v>#DIV/0!</v>
      </c>
    </row>
    <row r="273" spans="2:9">
      <c r="B273" s="33"/>
      <c r="C273" s="5"/>
      <c r="D273" s="5"/>
      <c r="E273" s="5"/>
      <c r="F273" s="35"/>
      <c r="G273" s="239">
        <f>IFERROR(VLOOKUP(B273,'Combos Promocionais'!A250:O2616,15,0),SUMIF(Estoque!$B$4:$B$1989,'Cadastro de Produtos'!B273,Estoque!$J$4:$J$2229))</f>
        <v>0</v>
      </c>
      <c r="H273" s="338" t="e">
        <f t="shared" si="8"/>
        <v>#DIV/0!</v>
      </c>
      <c r="I273" s="339" t="e">
        <f t="shared" si="9"/>
        <v>#DIV/0!</v>
      </c>
    </row>
    <row r="274" spans="2:9">
      <c r="B274" s="60"/>
      <c r="C274" s="54"/>
      <c r="D274" s="54"/>
      <c r="E274" s="54"/>
      <c r="F274" s="61"/>
      <c r="G274" s="340">
        <f>IFERROR(VLOOKUP(B274,'Combos Promocionais'!A251:O2617,15,0),SUMIF(Estoque!$B$4:$B$1989,'Cadastro de Produtos'!B274,Estoque!$J$4:$J$2229))</f>
        <v>0</v>
      </c>
      <c r="H274" s="338" t="e">
        <f t="shared" si="8"/>
        <v>#DIV/0!</v>
      </c>
      <c r="I274" s="339" t="e">
        <f t="shared" si="9"/>
        <v>#DIV/0!</v>
      </c>
    </row>
    <row r="275" spans="2:9">
      <c r="B275" s="33"/>
      <c r="C275" s="5"/>
      <c r="D275" s="5"/>
      <c r="E275" s="5"/>
      <c r="F275" s="35"/>
      <c r="G275" s="239">
        <f>IFERROR(VLOOKUP(B275,'Combos Promocionais'!A252:O2618,15,0),SUMIF(Estoque!$B$4:$B$1989,'Cadastro de Produtos'!B275,Estoque!$J$4:$J$2229))</f>
        <v>0</v>
      </c>
      <c r="H275" s="338" t="e">
        <f t="shared" si="8"/>
        <v>#DIV/0!</v>
      </c>
      <c r="I275" s="339" t="e">
        <f t="shared" si="9"/>
        <v>#DIV/0!</v>
      </c>
    </row>
    <row r="276" spans="2:9">
      <c r="B276" s="60"/>
      <c r="C276" s="54"/>
      <c r="D276" s="54"/>
      <c r="E276" s="54"/>
      <c r="F276" s="61"/>
      <c r="G276" s="340">
        <f>IFERROR(VLOOKUP(B276,'Combos Promocionais'!A253:O2619,15,0),SUMIF(Estoque!$B$4:$B$1989,'Cadastro de Produtos'!B276,Estoque!$J$4:$J$2229))</f>
        <v>0</v>
      </c>
      <c r="H276" s="338" t="e">
        <f t="shared" si="8"/>
        <v>#DIV/0!</v>
      </c>
      <c r="I276" s="339" t="e">
        <f t="shared" si="9"/>
        <v>#DIV/0!</v>
      </c>
    </row>
    <row r="277" spans="2:9">
      <c r="B277" s="33"/>
      <c r="C277" s="5"/>
      <c r="D277" s="5"/>
      <c r="E277" s="5"/>
      <c r="F277" s="35"/>
      <c r="G277" s="239">
        <f>IFERROR(VLOOKUP(B277,'Combos Promocionais'!A254:O2620,15,0),SUMIF(Estoque!$B$4:$B$1989,'Cadastro de Produtos'!B277,Estoque!$J$4:$J$2229))</f>
        <v>0</v>
      </c>
      <c r="H277" s="338" t="e">
        <f t="shared" si="8"/>
        <v>#DIV/0!</v>
      </c>
      <c r="I277" s="339" t="e">
        <f t="shared" si="9"/>
        <v>#DIV/0!</v>
      </c>
    </row>
    <row r="278" spans="2:9">
      <c r="B278" s="60"/>
      <c r="C278" s="54"/>
      <c r="D278" s="54"/>
      <c r="E278" s="54"/>
      <c r="F278" s="61"/>
      <c r="G278" s="340">
        <f>IFERROR(VLOOKUP(B278,'Combos Promocionais'!A255:O2621,15,0),SUMIF(Estoque!$B$4:$B$1989,'Cadastro de Produtos'!B278,Estoque!$J$4:$J$2229))</f>
        <v>0</v>
      </c>
      <c r="H278" s="338" t="e">
        <f t="shared" si="8"/>
        <v>#DIV/0!</v>
      </c>
      <c r="I278" s="339" t="e">
        <f t="shared" si="9"/>
        <v>#DIV/0!</v>
      </c>
    </row>
    <row r="279" spans="2:9">
      <c r="B279" s="33"/>
      <c r="C279" s="5"/>
      <c r="D279" s="5"/>
      <c r="E279" s="5"/>
      <c r="F279" s="35"/>
      <c r="G279" s="239">
        <f>IFERROR(VLOOKUP(B279,'Combos Promocionais'!A256:O2622,15,0),SUMIF(Estoque!$B$4:$B$1989,'Cadastro de Produtos'!B279,Estoque!$J$4:$J$2229))</f>
        <v>0</v>
      </c>
      <c r="H279" s="338" t="e">
        <f t="shared" si="8"/>
        <v>#DIV/0!</v>
      </c>
      <c r="I279" s="339" t="e">
        <f t="shared" si="9"/>
        <v>#DIV/0!</v>
      </c>
    </row>
    <row r="280" spans="2:9">
      <c r="B280" s="60"/>
      <c r="C280" s="54"/>
      <c r="D280" s="54"/>
      <c r="E280" s="54"/>
      <c r="F280" s="61"/>
      <c r="G280" s="340">
        <f>IFERROR(VLOOKUP(B280,'Combos Promocionais'!A257:O2623,15,0),SUMIF(Estoque!$B$4:$B$1989,'Cadastro de Produtos'!B280,Estoque!$J$4:$J$2229))</f>
        <v>0</v>
      </c>
      <c r="H280" s="338" t="e">
        <f t="shared" si="8"/>
        <v>#DIV/0!</v>
      </c>
      <c r="I280" s="339" t="e">
        <f t="shared" si="9"/>
        <v>#DIV/0!</v>
      </c>
    </row>
    <row r="281" spans="2:9">
      <c r="B281" s="33"/>
      <c r="C281" s="5"/>
      <c r="D281" s="5"/>
      <c r="E281" s="5"/>
      <c r="F281" s="35"/>
      <c r="G281" s="239">
        <f>IFERROR(VLOOKUP(B281,'Combos Promocionais'!A258:O2624,15,0),SUMIF(Estoque!$B$4:$B$1989,'Cadastro de Produtos'!B281,Estoque!$J$4:$J$2229))</f>
        <v>0</v>
      </c>
      <c r="H281" s="338" t="e">
        <f t="shared" si="8"/>
        <v>#DIV/0!</v>
      </c>
      <c r="I281" s="339" t="e">
        <f t="shared" si="9"/>
        <v>#DIV/0!</v>
      </c>
    </row>
    <row r="282" spans="2:9">
      <c r="B282" s="60"/>
      <c r="C282" s="54"/>
      <c r="D282" s="54"/>
      <c r="E282" s="54"/>
      <c r="F282" s="61"/>
      <c r="G282" s="340">
        <f>IFERROR(VLOOKUP(B282,'Combos Promocionais'!A259:O2625,15,0),SUMIF(Estoque!$B$4:$B$1989,'Cadastro de Produtos'!B282,Estoque!$J$4:$J$2229))</f>
        <v>0</v>
      </c>
      <c r="H282" s="338" t="e">
        <f t="shared" si="8"/>
        <v>#DIV/0!</v>
      </c>
      <c r="I282" s="339" t="e">
        <f t="shared" si="9"/>
        <v>#DIV/0!</v>
      </c>
    </row>
    <row r="283" spans="2:9">
      <c r="B283" s="33"/>
      <c r="C283" s="5"/>
      <c r="D283" s="5"/>
      <c r="E283" s="5"/>
      <c r="F283" s="35"/>
      <c r="G283" s="239">
        <f>IFERROR(VLOOKUP(B283,'Combos Promocionais'!A260:O2626,15,0),SUMIF(Estoque!$B$4:$B$1989,'Cadastro de Produtos'!B283,Estoque!$J$4:$J$2229))</f>
        <v>0</v>
      </c>
      <c r="H283" s="338" t="e">
        <f t="shared" si="8"/>
        <v>#DIV/0!</v>
      </c>
      <c r="I283" s="339" t="e">
        <f t="shared" si="9"/>
        <v>#DIV/0!</v>
      </c>
    </row>
    <row r="284" spans="2:9">
      <c r="B284" s="60"/>
      <c r="C284" s="54"/>
      <c r="D284" s="54"/>
      <c r="E284" s="54"/>
      <c r="F284" s="61"/>
      <c r="G284" s="340">
        <f>IFERROR(VLOOKUP(B284,'Combos Promocionais'!A261:O2627,15,0),SUMIF(Estoque!$B$4:$B$1989,'Cadastro de Produtos'!B284,Estoque!$J$4:$J$2229))</f>
        <v>0</v>
      </c>
      <c r="H284" s="338" t="e">
        <f t="shared" si="8"/>
        <v>#DIV/0!</v>
      </c>
      <c r="I284" s="339" t="e">
        <f t="shared" si="9"/>
        <v>#DIV/0!</v>
      </c>
    </row>
    <row r="285" spans="2:9">
      <c r="B285" s="33"/>
      <c r="C285" s="5"/>
      <c r="D285" s="5"/>
      <c r="E285" s="5"/>
      <c r="F285" s="35"/>
      <c r="G285" s="239">
        <f>IFERROR(VLOOKUP(B285,'Combos Promocionais'!A262:O2628,15,0),SUMIF(Estoque!$B$4:$B$1989,'Cadastro de Produtos'!B285,Estoque!$J$4:$J$2229))</f>
        <v>0</v>
      </c>
      <c r="H285" s="338" t="e">
        <f t="shared" si="8"/>
        <v>#DIV/0!</v>
      </c>
      <c r="I285" s="339" t="e">
        <f t="shared" si="9"/>
        <v>#DIV/0!</v>
      </c>
    </row>
    <row r="286" spans="2:9">
      <c r="B286" s="60"/>
      <c r="C286" s="54"/>
      <c r="D286" s="54"/>
      <c r="E286" s="54"/>
      <c r="F286" s="61"/>
      <c r="G286" s="340">
        <f>IFERROR(VLOOKUP(B286,'Combos Promocionais'!A263:O2629,15,0),SUMIF(Estoque!$B$4:$B$1989,'Cadastro de Produtos'!B286,Estoque!$J$4:$J$2229))</f>
        <v>0</v>
      </c>
      <c r="H286" s="338" t="e">
        <f t="shared" si="8"/>
        <v>#DIV/0!</v>
      </c>
      <c r="I286" s="339" t="e">
        <f t="shared" si="9"/>
        <v>#DIV/0!</v>
      </c>
    </row>
    <row r="287" spans="2:9">
      <c r="B287" s="33"/>
      <c r="C287" s="5"/>
      <c r="D287" s="5"/>
      <c r="E287" s="5"/>
      <c r="F287" s="35"/>
      <c r="G287" s="239">
        <f>IFERROR(VLOOKUP(B287,'Combos Promocionais'!A264:O2630,15,0),SUMIF(Estoque!$B$4:$B$1989,'Cadastro de Produtos'!B287,Estoque!$J$4:$J$2229))</f>
        <v>0</v>
      </c>
      <c r="H287" s="338" t="e">
        <f t="shared" si="8"/>
        <v>#DIV/0!</v>
      </c>
      <c r="I287" s="339" t="e">
        <f t="shared" si="9"/>
        <v>#DIV/0!</v>
      </c>
    </row>
    <row r="288" spans="2:9">
      <c r="B288" s="60"/>
      <c r="C288" s="54"/>
      <c r="D288" s="54"/>
      <c r="E288" s="54"/>
      <c r="F288" s="61"/>
      <c r="G288" s="340">
        <f>IFERROR(VLOOKUP(B288,'Combos Promocionais'!A265:O2631,15,0),SUMIF(Estoque!$B$4:$B$1989,'Cadastro de Produtos'!B288,Estoque!$J$4:$J$2229))</f>
        <v>0</v>
      </c>
      <c r="H288" s="338" t="e">
        <f t="shared" si="8"/>
        <v>#DIV/0!</v>
      </c>
      <c r="I288" s="339" t="e">
        <f t="shared" si="9"/>
        <v>#DIV/0!</v>
      </c>
    </row>
    <row r="289" spans="2:9">
      <c r="B289" s="33"/>
      <c r="C289" s="5"/>
      <c r="D289" s="5"/>
      <c r="E289" s="5"/>
      <c r="F289" s="35"/>
      <c r="G289" s="239">
        <f>IFERROR(VLOOKUP(B289,'Combos Promocionais'!A266:O2632,15,0),SUMIF(Estoque!$B$4:$B$1989,'Cadastro de Produtos'!B289,Estoque!$J$4:$J$2229))</f>
        <v>0</v>
      </c>
      <c r="H289" s="338" t="e">
        <f t="shared" si="8"/>
        <v>#DIV/0!</v>
      </c>
      <c r="I289" s="339" t="e">
        <f t="shared" si="9"/>
        <v>#DIV/0!</v>
      </c>
    </row>
    <row r="290" spans="2:9">
      <c r="B290" s="60"/>
      <c r="C290" s="54"/>
      <c r="D290" s="54"/>
      <c r="E290" s="54"/>
      <c r="F290" s="61"/>
      <c r="G290" s="340">
        <f>IFERROR(VLOOKUP(B290,'Combos Promocionais'!A267:O2633,15,0),SUMIF(Estoque!$B$4:$B$1989,'Cadastro de Produtos'!B290,Estoque!$J$4:$J$2229))</f>
        <v>0</v>
      </c>
      <c r="H290" s="338" t="e">
        <f t="shared" si="8"/>
        <v>#DIV/0!</v>
      </c>
      <c r="I290" s="339" t="e">
        <f t="shared" si="9"/>
        <v>#DIV/0!</v>
      </c>
    </row>
    <row r="291" spans="2:9">
      <c r="B291" s="33"/>
      <c r="C291" s="5"/>
      <c r="D291" s="5"/>
      <c r="E291" s="5"/>
      <c r="F291" s="35"/>
      <c r="G291" s="239">
        <f>IFERROR(VLOOKUP(B291,'Combos Promocionais'!A268:O2634,15,0),SUMIF(Estoque!$B$4:$B$1989,'Cadastro de Produtos'!B291,Estoque!$J$4:$J$2229))</f>
        <v>0</v>
      </c>
      <c r="H291" s="338" t="e">
        <f t="shared" si="8"/>
        <v>#DIV/0!</v>
      </c>
      <c r="I291" s="339" t="e">
        <f t="shared" si="9"/>
        <v>#DIV/0!</v>
      </c>
    </row>
    <row r="292" spans="2:9">
      <c r="B292" s="60"/>
      <c r="C292" s="54"/>
      <c r="D292" s="54"/>
      <c r="E292" s="54"/>
      <c r="F292" s="61"/>
      <c r="G292" s="340">
        <f>IFERROR(VLOOKUP(B292,'Combos Promocionais'!A269:O2635,15,0),SUMIF(Estoque!$B$4:$B$1989,'Cadastro de Produtos'!B292,Estoque!$J$4:$J$2229))</f>
        <v>0</v>
      </c>
      <c r="H292" s="338" t="e">
        <f t="shared" si="8"/>
        <v>#DIV/0!</v>
      </c>
      <c r="I292" s="339" t="e">
        <f t="shared" si="9"/>
        <v>#DIV/0!</v>
      </c>
    </row>
    <row r="293" spans="2:9">
      <c r="B293" s="33"/>
      <c r="C293" s="5"/>
      <c r="D293" s="5"/>
      <c r="E293" s="5"/>
      <c r="F293" s="35"/>
      <c r="G293" s="239">
        <f>IFERROR(VLOOKUP(B293,'Combos Promocionais'!A270:O2636,15,0),SUMIF(Estoque!$B$4:$B$1989,'Cadastro de Produtos'!B293,Estoque!$J$4:$J$2229))</f>
        <v>0</v>
      </c>
      <c r="H293" s="338" t="e">
        <f t="shared" si="8"/>
        <v>#DIV/0!</v>
      </c>
      <c r="I293" s="339" t="e">
        <f t="shared" si="9"/>
        <v>#DIV/0!</v>
      </c>
    </row>
    <row r="294" spans="2:9">
      <c r="B294" s="60"/>
      <c r="C294" s="54"/>
      <c r="D294" s="54"/>
      <c r="E294" s="54"/>
      <c r="F294" s="61"/>
      <c r="G294" s="340">
        <f>IFERROR(VLOOKUP(B294,'Combos Promocionais'!A271:O2637,15,0),SUMIF(Estoque!$B$4:$B$1989,'Cadastro de Produtos'!B294,Estoque!$J$4:$J$2229))</f>
        <v>0</v>
      </c>
      <c r="H294" s="338" t="e">
        <f t="shared" si="8"/>
        <v>#DIV/0!</v>
      </c>
      <c r="I294" s="339" t="e">
        <f t="shared" si="9"/>
        <v>#DIV/0!</v>
      </c>
    </row>
    <row r="295" spans="2:9">
      <c r="B295" s="33"/>
      <c r="C295" s="5"/>
      <c r="D295" s="5"/>
      <c r="E295" s="5"/>
      <c r="F295" s="35"/>
      <c r="G295" s="239">
        <f>IFERROR(VLOOKUP(B295,'Combos Promocionais'!A272:O2638,15,0),SUMIF(Estoque!$B$4:$B$1989,'Cadastro de Produtos'!B295,Estoque!$J$4:$J$2229))</f>
        <v>0</v>
      </c>
      <c r="H295" s="338" t="e">
        <f t="shared" si="8"/>
        <v>#DIV/0!</v>
      </c>
      <c r="I295" s="339" t="e">
        <f t="shared" si="9"/>
        <v>#DIV/0!</v>
      </c>
    </row>
    <row r="296" spans="2:9">
      <c r="B296" s="60"/>
      <c r="C296" s="54"/>
      <c r="D296" s="54"/>
      <c r="E296" s="54"/>
      <c r="F296" s="61"/>
      <c r="G296" s="340">
        <f>IFERROR(VLOOKUP(B296,'Combos Promocionais'!A273:O2639,15,0),SUMIF(Estoque!$B$4:$B$1989,'Cadastro de Produtos'!B296,Estoque!$J$4:$J$2229))</f>
        <v>0</v>
      </c>
      <c r="H296" s="338" t="e">
        <f t="shared" si="8"/>
        <v>#DIV/0!</v>
      </c>
      <c r="I296" s="339" t="e">
        <f t="shared" si="9"/>
        <v>#DIV/0!</v>
      </c>
    </row>
    <row r="297" spans="2:9">
      <c r="B297" s="33"/>
      <c r="C297" s="5"/>
      <c r="D297" s="5"/>
      <c r="E297" s="5"/>
      <c r="F297" s="35"/>
      <c r="G297" s="239">
        <f>IFERROR(VLOOKUP(B297,'Combos Promocionais'!A274:O2640,15,0),SUMIF(Estoque!$B$4:$B$1989,'Cadastro de Produtos'!B297,Estoque!$J$4:$J$2229))</f>
        <v>0</v>
      </c>
      <c r="H297" s="338" t="e">
        <f t="shared" si="8"/>
        <v>#DIV/0!</v>
      </c>
      <c r="I297" s="339" t="e">
        <f t="shared" si="9"/>
        <v>#DIV/0!</v>
      </c>
    </row>
    <row r="298" spans="2:9">
      <c r="B298" s="60"/>
      <c r="C298" s="54"/>
      <c r="D298" s="54"/>
      <c r="E298" s="54"/>
      <c r="F298" s="61"/>
      <c r="G298" s="340">
        <f>IFERROR(VLOOKUP(B298,'Combos Promocionais'!A275:O2641,15,0),SUMIF(Estoque!$B$4:$B$1989,'Cadastro de Produtos'!B298,Estoque!$J$4:$J$2229))</f>
        <v>0</v>
      </c>
      <c r="H298" s="338" t="e">
        <f t="shared" si="8"/>
        <v>#DIV/0!</v>
      </c>
      <c r="I298" s="339" t="e">
        <f t="shared" si="9"/>
        <v>#DIV/0!</v>
      </c>
    </row>
    <row r="299" spans="2:9">
      <c r="B299" s="33"/>
      <c r="C299" s="5"/>
      <c r="D299" s="5"/>
      <c r="E299" s="5"/>
      <c r="F299" s="35"/>
      <c r="G299" s="239">
        <f>IFERROR(VLOOKUP(B299,'Combos Promocionais'!A276:O2642,15,0),SUMIF(Estoque!$B$4:$B$1989,'Cadastro de Produtos'!B299,Estoque!$J$4:$J$2229))</f>
        <v>0</v>
      </c>
      <c r="H299" s="338" t="e">
        <f t="shared" si="8"/>
        <v>#DIV/0!</v>
      </c>
      <c r="I299" s="339" t="e">
        <f t="shared" si="9"/>
        <v>#DIV/0!</v>
      </c>
    </row>
    <row r="300" spans="2:9">
      <c r="B300" s="60"/>
      <c r="C300" s="54"/>
      <c r="D300" s="54"/>
      <c r="E300" s="54"/>
      <c r="F300" s="61"/>
      <c r="G300" s="340">
        <f>IFERROR(VLOOKUP(B300,'Combos Promocionais'!A277:O2643,15,0),SUMIF(Estoque!$B$4:$B$1989,'Cadastro de Produtos'!B300,Estoque!$J$4:$J$2229))</f>
        <v>0</v>
      </c>
      <c r="H300" s="338" t="e">
        <f t="shared" si="8"/>
        <v>#DIV/0!</v>
      </c>
      <c r="I300" s="339" t="e">
        <f t="shared" si="9"/>
        <v>#DIV/0!</v>
      </c>
    </row>
    <row r="301" spans="2:9">
      <c r="B301" s="33"/>
      <c r="C301" s="5"/>
      <c r="D301" s="5"/>
      <c r="E301" s="5"/>
      <c r="F301" s="35"/>
      <c r="G301" s="239">
        <f>IFERROR(VLOOKUP(B301,'Combos Promocionais'!A278:O2644,15,0),SUMIF(Estoque!$B$4:$B$1989,'Cadastro de Produtos'!B301,Estoque!$J$4:$J$2229))</f>
        <v>0</v>
      </c>
      <c r="H301" s="338" t="e">
        <f t="shared" si="8"/>
        <v>#DIV/0!</v>
      </c>
      <c r="I301" s="339" t="e">
        <f t="shared" si="9"/>
        <v>#DIV/0!</v>
      </c>
    </row>
    <row r="302" spans="2:9">
      <c r="B302" s="60"/>
      <c r="C302" s="54"/>
      <c r="D302" s="54"/>
      <c r="E302" s="54"/>
      <c r="F302" s="61"/>
      <c r="G302" s="340">
        <f>IFERROR(VLOOKUP(B302,'Combos Promocionais'!A279:O2645,15,0),SUMIF(Estoque!$B$4:$B$1989,'Cadastro de Produtos'!B302,Estoque!$J$4:$J$2229))</f>
        <v>0</v>
      </c>
      <c r="H302" s="338" t="e">
        <f t="shared" si="8"/>
        <v>#DIV/0!</v>
      </c>
      <c r="I302" s="339" t="e">
        <f t="shared" si="9"/>
        <v>#DIV/0!</v>
      </c>
    </row>
    <row r="303" spans="2:9">
      <c r="B303" s="33"/>
      <c r="C303" s="5"/>
      <c r="D303" s="5"/>
      <c r="E303" s="5"/>
      <c r="F303" s="35"/>
      <c r="G303" s="239">
        <f>IFERROR(VLOOKUP(B303,'Combos Promocionais'!A280:O2646,15,0),SUMIF(Estoque!$B$4:$B$1989,'Cadastro de Produtos'!B303,Estoque!$J$4:$J$2229))</f>
        <v>0</v>
      </c>
      <c r="H303" s="338" t="e">
        <f t="shared" si="8"/>
        <v>#DIV/0!</v>
      </c>
      <c r="I303" s="339" t="e">
        <f t="shared" si="9"/>
        <v>#DIV/0!</v>
      </c>
    </row>
    <row r="304" spans="2:9">
      <c r="B304" s="60"/>
      <c r="C304" s="54"/>
      <c r="D304" s="54"/>
      <c r="E304" s="54"/>
      <c r="F304" s="61"/>
      <c r="G304" s="340">
        <f>IFERROR(VLOOKUP(B304,'Combos Promocionais'!A281:O2647,15,0),SUMIF(Estoque!$B$4:$B$1989,'Cadastro de Produtos'!B304,Estoque!$J$4:$J$2229))</f>
        <v>0</v>
      </c>
      <c r="H304" s="338" t="e">
        <f t="shared" si="8"/>
        <v>#DIV/0!</v>
      </c>
      <c r="I304" s="339" t="e">
        <f t="shared" si="9"/>
        <v>#DIV/0!</v>
      </c>
    </row>
    <row r="305" spans="2:9">
      <c r="B305" s="33"/>
      <c r="C305" s="5"/>
      <c r="D305" s="5"/>
      <c r="E305" s="5"/>
      <c r="F305" s="35"/>
      <c r="G305" s="239">
        <f>IFERROR(VLOOKUP(B305,'Combos Promocionais'!A282:O2648,15,0),SUMIF(Estoque!$B$4:$B$1989,'Cadastro de Produtos'!B305,Estoque!$J$4:$J$2229))</f>
        <v>0</v>
      </c>
      <c r="H305" s="338" t="e">
        <f t="shared" si="8"/>
        <v>#DIV/0!</v>
      </c>
      <c r="I305" s="339" t="e">
        <f t="shared" si="9"/>
        <v>#DIV/0!</v>
      </c>
    </row>
    <row r="306" spans="2:9">
      <c r="B306" s="60"/>
      <c r="C306" s="54"/>
      <c r="D306" s="54"/>
      <c r="E306" s="54"/>
      <c r="F306" s="61"/>
      <c r="G306" s="340">
        <f>IFERROR(VLOOKUP(B306,'Combos Promocionais'!A283:O2649,15,0),SUMIF(Estoque!$B$4:$B$1989,'Cadastro de Produtos'!B306,Estoque!$J$4:$J$2229))</f>
        <v>0</v>
      </c>
      <c r="H306" s="338" t="e">
        <f t="shared" si="8"/>
        <v>#DIV/0!</v>
      </c>
      <c r="I306" s="339" t="e">
        <f t="shared" si="9"/>
        <v>#DIV/0!</v>
      </c>
    </row>
    <row r="307" spans="2:9">
      <c r="B307" s="33"/>
      <c r="C307" s="5"/>
      <c r="D307" s="5"/>
      <c r="E307" s="5"/>
      <c r="F307" s="35"/>
      <c r="G307" s="239">
        <f>IFERROR(VLOOKUP(B307,'Combos Promocionais'!A284:O2650,15,0),SUMIF(Estoque!$B$4:$B$1989,'Cadastro de Produtos'!B307,Estoque!$J$4:$J$2229))</f>
        <v>0</v>
      </c>
      <c r="H307" s="338" t="e">
        <f t="shared" si="8"/>
        <v>#DIV/0!</v>
      </c>
      <c r="I307" s="339" t="e">
        <f t="shared" si="9"/>
        <v>#DIV/0!</v>
      </c>
    </row>
    <row r="308" spans="2:9">
      <c r="B308" s="60"/>
      <c r="C308" s="54"/>
      <c r="D308" s="54"/>
      <c r="E308" s="54"/>
      <c r="F308" s="61"/>
      <c r="G308" s="340">
        <f>IFERROR(VLOOKUP(B308,'Combos Promocionais'!A285:O2651,15,0),SUMIF(Estoque!$B$4:$B$1989,'Cadastro de Produtos'!B308,Estoque!$J$4:$J$2229))</f>
        <v>0</v>
      </c>
      <c r="H308" s="338" t="e">
        <f t="shared" si="8"/>
        <v>#DIV/0!</v>
      </c>
      <c r="I308" s="339" t="e">
        <f t="shared" si="9"/>
        <v>#DIV/0!</v>
      </c>
    </row>
    <row r="309" spans="2:9">
      <c r="B309" s="33"/>
      <c r="C309" s="5"/>
      <c r="D309" s="5"/>
      <c r="E309" s="5"/>
      <c r="F309" s="35"/>
      <c r="G309" s="239">
        <f>IFERROR(VLOOKUP(B309,'Combos Promocionais'!A286:O2652,15,0),SUMIF(Estoque!$B$4:$B$1989,'Cadastro de Produtos'!B309,Estoque!$J$4:$J$2229))</f>
        <v>0</v>
      </c>
      <c r="H309" s="338" t="e">
        <f t="shared" si="8"/>
        <v>#DIV/0!</v>
      </c>
      <c r="I309" s="339" t="e">
        <f t="shared" si="9"/>
        <v>#DIV/0!</v>
      </c>
    </row>
    <row r="310" spans="2:9">
      <c r="B310" s="60"/>
      <c r="C310" s="54"/>
      <c r="D310" s="54"/>
      <c r="E310" s="54"/>
      <c r="F310" s="61"/>
      <c r="G310" s="340">
        <f>IFERROR(VLOOKUP(B310,'Combos Promocionais'!A287:O2653,15,0),SUMIF(Estoque!$B$4:$B$1989,'Cadastro de Produtos'!B310,Estoque!$J$4:$J$2229))</f>
        <v>0</v>
      </c>
      <c r="H310" s="338" t="e">
        <f t="shared" si="8"/>
        <v>#DIV/0!</v>
      </c>
      <c r="I310" s="339" t="e">
        <f t="shared" si="9"/>
        <v>#DIV/0!</v>
      </c>
    </row>
    <row r="311" spans="2:9">
      <c r="B311" s="33"/>
      <c r="C311" s="5"/>
      <c r="D311" s="5"/>
      <c r="E311" s="5"/>
      <c r="F311" s="35"/>
      <c r="G311" s="239">
        <f>IFERROR(VLOOKUP(B311,'Combos Promocionais'!A288:O2654,15,0),SUMIF(Estoque!$B$4:$B$1989,'Cadastro de Produtos'!B311,Estoque!$J$4:$J$2229))</f>
        <v>0</v>
      </c>
      <c r="H311" s="338" t="e">
        <f t="shared" si="8"/>
        <v>#DIV/0!</v>
      </c>
      <c r="I311" s="339" t="e">
        <f t="shared" si="9"/>
        <v>#DIV/0!</v>
      </c>
    </row>
    <row r="312" spans="2:9">
      <c r="B312" s="60"/>
      <c r="C312" s="54"/>
      <c r="D312" s="54"/>
      <c r="E312" s="54"/>
      <c r="F312" s="61"/>
      <c r="G312" s="340">
        <f>IFERROR(VLOOKUP(B312,'Combos Promocionais'!A289:O2655,15,0),SUMIF(Estoque!$B$4:$B$1989,'Cadastro de Produtos'!B312,Estoque!$J$4:$J$2229))</f>
        <v>0</v>
      </c>
      <c r="H312" s="338" t="e">
        <f t="shared" si="8"/>
        <v>#DIV/0!</v>
      </c>
      <c r="I312" s="339" t="e">
        <f t="shared" si="9"/>
        <v>#DIV/0!</v>
      </c>
    </row>
    <row r="313" spans="2:9">
      <c r="B313" s="33"/>
      <c r="C313" s="5"/>
      <c r="D313" s="5"/>
      <c r="E313" s="5"/>
      <c r="F313" s="35"/>
      <c r="G313" s="239">
        <f>IFERROR(VLOOKUP(B313,'Combos Promocionais'!A290:O2656,15,0),SUMIF(Estoque!$B$4:$B$1989,'Cadastro de Produtos'!B313,Estoque!$J$4:$J$2229))</f>
        <v>0</v>
      </c>
      <c r="H313" s="338" t="e">
        <f t="shared" si="8"/>
        <v>#DIV/0!</v>
      </c>
      <c r="I313" s="339" t="e">
        <f t="shared" si="9"/>
        <v>#DIV/0!</v>
      </c>
    </row>
    <row r="314" spans="2:9">
      <c r="B314" s="60"/>
      <c r="C314" s="54"/>
      <c r="D314" s="54"/>
      <c r="E314" s="54"/>
      <c r="F314" s="61"/>
      <c r="G314" s="340">
        <f>IFERROR(VLOOKUP(B314,'Combos Promocionais'!A291:O2657,15,0),SUMIF(Estoque!$B$4:$B$1989,'Cadastro de Produtos'!B314,Estoque!$J$4:$J$2229))</f>
        <v>0</v>
      </c>
      <c r="H314" s="338" t="e">
        <f t="shared" si="8"/>
        <v>#DIV/0!</v>
      </c>
      <c r="I314" s="339" t="e">
        <f t="shared" si="9"/>
        <v>#DIV/0!</v>
      </c>
    </row>
    <row r="315" spans="2:9">
      <c r="B315" s="33"/>
      <c r="C315" s="5"/>
      <c r="D315" s="5"/>
      <c r="E315" s="5"/>
      <c r="F315" s="35"/>
      <c r="G315" s="239">
        <f>IFERROR(VLOOKUP(B315,'Combos Promocionais'!A292:O2658,15,0),SUMIF(Estoque!$B$4:$B$1989,'Cadastro de Produtos'!B315,Estoque!$J$4:$J$2229))</f>
        <v>0</v>
      </c>
      <c r="H315" s="338" t="e">
        <f t="shared" si="8"/>
        <v>#DIV/0!</v>
      </c>
      <c r="I315" s="339" t="e">
        <f t="shared" si="9"/>
        <v>#DIV/0!</v>
      </c>
    </row>
    <row r="316" spans="2:9">
      <c r="B316" s="60"/>
      <c r="C316" s="54"/>
      <c r="D316" s="54"/>
      <c r="E316" s="54"/>
      <c r="F316" s="61"/>
      <c r="G316" s="340">
        <f>IFERROR(VLOOKUP(B316,'Combos Promocionais'!A293:O2659,15,0),SUMIF(Estoque!$B$4:$B$1989,'Cadastro de Produtos'!B316,Estoque!$J$4:$J$2229))</f>
        <v>0</v>
      </c>
      <c r="H316" s="338" t="e">
        <f t="shared" si="8"/>
        <v>#DIV/0!</v>
      </c>
      <c r="I316" s="339" t="e">
        <f t="shared" si="9"/>
        <v>#DIV/0!</v>
      </c>
    </row>
    <row r="317" spans="2:9">
      <c r="B317" s="33"/>
      <c r="C317" s="5"/>
      <c r="D317" s="5"/>
      <c r="E317" s="5"/>
      <c r="F317" s="35"/>
      <c r="G317" s="239">
        <f>IFERROR(VLOOKUP(B317,'Combos Promocionais'!A294:O2660,15,0),SUMIF(Estoque!$B$4:$B$1989,'Cadastro de Produtos'!B317,Estoque!$J$4:$J$2229))</f>
        <v>0</v>
      </c>
      <c r="H317" s="338" t="e">
        <f t="shared" si="8"/>
        <v>#DIV/0!</v>
      </c>
      <c r="I317" s="339" t="e">
        <f t="shared" si="9"/>
        <v>#DIV/0!</v>
      </c>
    </row>
    <row r="318" spans="2:9">
      <c r="B318" s="60"/>
      <c r="C318" s="54"/>
      <c r="D318" s="54"/>
      <c r="E318" s="54"/>
      <c r="F318" s="61"/>
      <c r="G318" s="340">
        <f>IFERROR(VLOOKUP(B318,'Combos Promocionais'!A295:O2661,15,0),SUMIF(Estoque!$B$4:$B$1989,'Cadastro de Produtos'!B318,Estoque!$J$4:$J$2229))</f>
        <v>0</v>
      </c>
      <c r="H318" s="338" t="e">
        <f t="shared" si="8"/>
        <v>#DIV/0!</v>
      </c>
      <c r="I318" s="339" t="e">
        <f t="shared" si="9"/>
        <v>#DIV/0!</v>
      </c>
    </row>
    <row r="319" spans="2:9">
      <c r="B319" s="33"/>
      <c r="C319" s="5"/>
      <c r="D319" s="5"/>
      <c r="E319" s="5"/>
      <c r="F319" s="35"/>
      <c r="G319" s="239">
        <f>IFERROR(VLOOKUP(B319,'Combos Promocionais'!A296:O2662,15,0),SUMIF(Estoque!$B$4:$B$1989,'Cadastro de Produtos'!B319,Estoque!$J$4:$J$2229))</f>
        <v>0</v>
      </c>
      <c r="H319" s="338" t="e">
        <f t="shared" si="8"/>
        <v>#DIV/0!</v>
      </c>
      <c r="I319" s="339" t="e">
        <f t="shared" si="9"/>
        <v>#DIV/0!</v>
      </c>
    </row>
    <row r="320" spans="2:9">
      <c r="B320" s="60"/>
      <c r="C320" s="54"/>
      <c r="D320" s="54"/>
      <c r="E320" s="54"/>
      <c r="F320" s="61"/>
      <c r="G320" s="340">
        <f>IFERROR(VLOOKUP(B320,'Combos Promocionais'!A297:O2663,15,0),SUMIF(Estoque!$B$4:$B$1989,'Cadastro de Produtos'!B320,Estoque!$J$4:$J$2229))</f>
        <v>0</v>
      </c>
      <c r="H320" s="338" t="e">
        <f t="shared" si="8"/>
        <v>#DIV/0!</v>
      </c>
      <c r="I320" s="339" t="e">
        <f t="shared" si="9"/>
        <v>#DIV/0!</v>
      </c>
    </row>
    <row r="321" spans="2:9">
      <c r="B321" s="33"/>
      <c r="C321" s="5"/>
      <c r="D321" s="5"/>
      <c r="E321" s="5"/>
      <c r="F321" s="35"/>
      <c r="G321" s="239">
        <f>IFERROR(VLOOKUP(B321,'Combos Promocionais'!A298:O2664,15,0),SUMIF(Estoque!$B$4:$B$1989,'Cadastro de Produtos'!B321,Estoque!$J$4:$J$2229))</f>
        <v>0</v>
      </c>
      <c r="H321" s="338" t="e">
        <f t="shared" si="8"/>
        <v>#DIV/0!</v>
      </c>
      <c r="I321" s="339" t="e">
        <f t="shared" si="9"/>
        <v>#DIV/0!</v>
      </c>
    </row>
    <row r="322" spans="2:9">
      <c r="B322" s="60"/>
      <c r="C322" s="54"/>
      <c r="D322" s="54"/>
      <c r="E322" s="54"/>
      <c r="F322" s="61"/>
      <c r="G322" s="340">
        <f>IFERROR(VLOOKUP(B322,'Combos Promocionais'!A299:O2665,15,0),SUMIF(Estoque!$B$4:$B$1989,'Cadastro de Produtos'!B322,Estoque!$J$4:$J$2229))</f>
        <v>0</v>
      </c>
      <c r="H322" s="338" t="e">
        <f t="shared" si="8"/>
        <v>#DIV/0!</v>
      </c>
      <c r="I322" s="339" t="e">
        <f t="shared" si="9"/>
        <v>#DIV/0!</v>
      </c>
    </row>
    <row r="323" spans="2:9">
      <c r="B323" s="33"/>
      <c r="C323" s="5"/>
      <c r="D323" s="5"/>
      <c r="E323" s="5"/>
      <c r="F323" s="35"/>
      <c r="G323" s="239">
        <f>IFERROR(VLOOKUP(B323,'Combos Promocionais'!A300:O2666,15,0),SUMIF(Estoque!$B$4:$B$1989,'Cadastro de Produtos'!B323,Estoque!$J$4:$J$2229))</f>
        <v>0</v>
      </c>
      <c r="H323" s="338" t="e">
        <f t="shared" ref="H323:H386" si="10">SUM((((G323*100)/F323)/100))</f>
        <v>#DIV/0!</v>
      </c>
      <c r="I323" s="339" t="e">
        <f t="shared" si="9"/>
        <v>#DIV/0!</v>
      </c>
    </row>
    <row r="324" spans="2:9">
      <c r="B324" s="60"/>
      <c r="C324" s="54"/>
      <c r="D324" s="54"/>
      <c r="E324" s="54"/>
      <c r="F324" s="61"/>
      <c r="G324" s="340">
        <f>IFERROR(VLOOKUP(B324,'Combos Promocionais'!A301:O2667,15,0),SUMIF(Estoque!$B$4:$B$1989,'Cadastro de Produtos'!B324,Estoque!$J$4:$J$2229))</f>
        <v>0</v>
      </c>
      <c r="H324" s="338" t="e">
        <f t="shared" si="10"/>
        <v>#DIV/0!</v>
      </c>
      <c r="I324" s="339" t="e">
        <f t="shared" si="9"/>
        <v>#DIV/0!</v>
      </c>
    </row>
    <row r="325" spans="2:9">
      <c r="B325" s="33"/>
      <c r="C325" s="5"/>
      <c r="D325" s="5"/>
      <c r="E325" s="5"/>
      <c r="F325" s="35"/>
      <c r="G325" s="239">
        <f>IFERROR(VLOOKUP(B325,'Combos Promocionais'!A302:O2668,15,0),SUMIF(Estoque!$B$4:$B$1989,'Cadastro de Produtos'!B325,Estoque!$J$4:$J$2229))</f>
        <v>0</v>
      </c>
      <c r="H325" s="338" t="e">
        <f t="shared" si="10"/>
        <v>#DIV/0!</v>
      </c>
      <c r="I325" s="339" t="e">
        <f t="shared" si="9"/>
        <v>#DIV/0!</v>
      </c>
    </row>
    <row r="326" spans="2:9">
      <c r="B326" s="60"/>
      <c r="C326" s="54"/>
      <c r="D326" s="54"/>
      <c r="E326" s="54"/>
      <c r="F326" s="61"/>
      <c r="G326" s="340">
        <f>IFERROR(VLOOKUP(B326,'Combos Promocionais'!A303:O2669,15,0),SUMIF(Estoque!$B$4:$B$1989,'Cadastro de Produtos'!B326,Estoque!$J$4:$J$2229))</f>
        <v>0</v>
      </c>
      <c r="H326" s="338" t="e">
        <f t="shared" si="10"/>
        <v>#DIV/0!</v>
      </c>
      <c r="I326" s="339" t="e">
        <f t="shared" ref="I326:I389" si="11">IF(AND(H326&lt;=120%,H326&gt;=100%),"Comprar",IF(AND(H326&lt;100%,H326&gt;60%),"Limite",IF(AND(H326&lt;=60%,H326&gt;0),"Critico",IF(H326&lt;=0,"Nulo","Disponivel"))))</f>
        <v>#DIV/0!</v>
      </c>
    </row>
    <row r="327" spans="2:9">
      <c r="B327" s="33"/>
      <c r="C327" s="5"/>
      <c r="D327" s="5"/>
      <c r="E327" s="5"/>
      <c r="F327" s="35"/>
      <c r="G327" s="239">
        <f>IFERROR(VLOOKUP(B327,'Combos Promocionais'!A304:O2670,15,0),SUMIF(Estoque!$B$4:$B$1989,'Cadastro de Produtos'!B327,Estoque!$J$4:$J$2229))</f>
        <v>0</v>
      </c>
      <c r="H327" s="338" t="e">
        <f t="shared" si="10"/>
        <v>#DIV/0!</v>
      </c>
      <c r="I327" s="339" t="e">
        <f t="shared" si="11"/>
        <v>#DIV/0!</v>
      </c>
    </row>
    <row r="328" spans="2:9">
      <c r="B328" s="60"/>
      <c r="C328" s="54"/>
      <c r="D328" s="54"/>
      <c r="E328" s="54"/>
      <c r="F328" s="61"/>
      <c r="G328" s="340">
        <f>IFERROR(VLOOKUP(B328,'Combos Promocionais'!A305:O2671,15,0),SUMIF(Estoque!$B$4:$B$1989,'Cadastro de Produtos'!B328,Estoque!$J$4:$J$2229))</f>
        <v>0</v>
      </c>
      <c r="H328" s="338" t="e">
        <f t="shared" si="10"/>
        <v>#DIV/0!</v>
      </c>
      <c r="I328" s="339" t="e">
        <f t="shared" si="11"/>
        <v>#DIV/0!</v>
      </c>
    </row>
    <row r="329" spans="2:9">
      <c r="B329" s="33"/>
      <c r="C329" s="5"/>
      <c r="D329" s="5"/>
      <c r="E329" s="5"/>
      <c r="F329" s="35"/>
      <c r="G329" s="239">
        <f>IFERROR(VLOOKUP(B329,'Combos Promocionais'!A306:O2672,15,0),SUMIF(Estoque!$B$4:$B$1989,'Cadastro de Produtos'!B329,Estoque!$J$4:$J$2229))</f>
        <v>0</v>
      </c>
      <c r="H329" s="338" t="e">
        <f t="shared" si="10"/>
        <v>#DIV/0!</v>
      </c>
      <c r="I329" s="339" t="e">
        <f t="shared" si="11"/>
        <v>#DIV/0!</v>
      </c>
    </row>
    <row r="330" spans="2:9">
      <c r="B330" s="60"/>
      <c r="C330" s="54"/>
      <c r="D330" s="54"/>
      <c r="E330" s="54"/>
      <c r="F330" s="61"/>
      <c r="G330" s="340">
        <f>IFERROR(VLOOKUP(B330,'Combos Promocionais'!A307:O2673,15,0),SUMIF(Estoque!$B$4:$B$1989,'Cadastro de Produtos'!B330,Estoque!$J$4:$J$2229))</f>
        <v>0</v>
      </c>
      <c r="H330" s="338" t="e">
        <f t="shared" si="10"/>
        <v>#DIV/0!</v>
      </c>
      <c r="I330" s="339" t="e">
        <f t="shared" si="11"/>
        <v>#DIV/0!</v>
      </c>
    </row>
    <row r="331" spans="2:9">
      <c r="B331" s="33"/>
      <c r="C331" s="5"/>
      <c r="D331" s="5"/>
      <c r="E331" s="5"/>
      <c r="F331" s="35"/>
      <c r="G331" s="239">
        <f>IFERROR(VLOOKUP(B331,'Combos Promocionais'!A308:O2674,15,0),SUMIF(Estoque!$B$4:$B$1989,'Cadastro de Produtos'!B331,Estoque!$J$4:$J$2229))</f>
        <v>0</v>
      </c>
      <c r="H331" s="338" t="e">
        <f t="shared" si="10"/>
        <v>#DIV/0!</v>
      </c>
      <c r="I331" s="339" t="e">
        <f t="shared" si="11"/>
        <v>#DIV/0!</v>
      </c>
    </row>
    <row r="332" spans="2:9">
      <c r="B332" s="60"/>
      <c r="C332" s="54"/>
      <c r="D332" s="54"/>
      <c r="E332" s="54"/>
      <c r="F332" s="61"/>
      <c r="G332" s="340">
        <f>IFERROR(VLOOKUP(B332,'Combos Promocionais'!A309:O2675,15,0),SUMIF(Estoque!$B$4:$B$1989,'Cadastro de Produtos'!B332,Estoque!$J$4:$J$2229))</f>
        <v>0</v>
      </c>
      <c r="H332" s="338" t="e">
        <f t="shared" si="10"/>
        <v>#DIV/0!</v>
      </c>
      <c r="I332" s="339" t="e">
        <f t="shared" si="11"/>
        <v>#DIV/0!</v>
      </c>
    </row>
    <row r="333" spans="2:9">
      <c r="B333" s="33"/>
      <c r="C333" s="5"/>
      <c r="D333" s="5"/>
      <c r="E333" s="5"/>
      <c r="F333" s="35"/>
      <c r="G333" s="239">
        <f>IFERROR(VLOOKUP(B333,'Combos Promocionais'!A310:O2676,15,0),SUMIF(Estoque!$B$4:$B$1989,'Cadastro de Produtos'!B333,Estoque!$J$4:$J$2229))</f>
        <v>0</v>
      </c>
      <c r="H333" s="338" t="e">
        <f t="shared" si="10"/>
        <v>#DIV/0!</v>
      </c>
      <c r="I333" s="339" t="e">
        <f t="shared" si="11"/>
        <v>#DIV/0!</v>
      </c>
    </row>
    <row r="334" spans="2:9">
      <c r="B334" s="60"/>
      <c r="C334" s="54"/>
      <c r="D334" s="54"/>
      <c r="E334" s="54"/>
      <c r="F334" s="61"/>
      <c r="G334" s="340">
        <f>IFERROR(VLOOKUP(B334,'Combos Promocionais'!A311:O2677,15,0),SUMIF(Estoque!$B$4:$B$1989,'Cadastro de Produtos'!B334,Estoque!$J$4:$J$2229))</f>
        <v>0</v>
      </c>
      <c r="H334" s="338" t="e">
        <f t="shared" si="10"/>
        <v>#DIV/0!</v>
      </c>
      <c r="I334" s="339" t="e">
        <f t="shared" si="11"/>
        <v>#DIV/0!</v>
      </c>
    </row>
    <row r="335" spans="2:9">
      <c r="B335" s="33"/>
      <c r="C335" s="5"/>
      <c r="D335" s="5"/>
      <c r="E335" s="5"/>
      <c r="F335" s="35"/>
      <c r="G335" s="239">
        <f>IFERROR(VLOOKUP(B335,'Combos Promocionais'!A312:O2678,15,0),SUMIF(Estoque!$B$4:$B$1989,'Cadastro de Produtos'!B335,Estoque!$J$4:$J$2229))</f>
        <v>0</v>
      </c>
      <c r="H335" s="338" t="e">
        <f t="shared" si="10"/>
        <v>#DIV/0!</v>
      </c>
      <c r="I335" s="339" t="e">
        <f t="shared" si="11"/>
        <v>#DIV/0!</v>
      </c>
    </row>
    <row r="336" spans="2:9">
      <c r="B336" s="60"/>
      <c r="C336" s="54"/>
      <c r="D336" s="54"/>
      <c r="E336" s="54"/>
      <c r="F336" s="61"/>
      <c r="G336" s="340">
        <f>IFERROR(VLOOKUP(B336,'Combos Promocionais'!A313:O2679,15,0),SUMIF(Estoque!$B$4:$B$1989,'Cadastro de Produtos'!B336,Estoque!$J$4:$J$2229))</f>
        <v>0</v>
      </c>
      <c r="H336" s="338" t="e">
        <f t="shared" si="10"/>
        <v>#DIV/0!</v>
      </c>
      <c r="I336" s="339" t="e">
        <f t="shared" si="11"/>
        <v>#DIV/0!</v>
      </c>
    </row>
    <row r="337" spans="2:9">
      <c r="B337" s="33"/>
      <c r="C337" s="5"/>
      <c r="D337" s="5"/>
      <c r="E337" s="5"/>
      <c r="F337" s="35"/>
      <c r="G337" s="239">
        <f>IFERROR(VLOOKUP(B337,'Combos Promocionais'!A314:O2680,15,0),SUMIF(Estoque!$B$4:$B$1989,'Cadastro de Produtos'!B337,Estoque!$J$4:$J$2229))</f>
        <v>0</v>
      </c>
      <c r="H337" s="338" t="e">
        <f t="shared" si="10"/>
        <v>#DIV/0!</v>
      </c>
      <c r="I337" s="339" t="e">
        <f t="shared" si="11"/>
        <v>#DIV/0!</v>
      </c>
    </row>
    <row r="338" spans="2:9">
      <c r="B338" s="60"/>
      <c r="C338" s="54"/>
      <c r="D338" s="54"/>
      <c r="E338" s="54"/>
      <c r="F338" s="61"/>
      <c r="G338" s="340">
        <f>IFERROR(VLOOKUP(B338,'Combos Promocionais'!A315:O2681,15,0),SUMIF(Estoque!$B$4:$B$1989,'Cadastro de Produtos'!B338,Estoque!$J$4:$J$2229))</f>
        <v>0</v>
      </c>
      <c r="H338" s="338" t="e">
        <f t="shared" si="10"/>
        <v>#DIV/0!</v>
      </c>
      <c r="I338" s="339" t="e">
        <f t="shared" si="11"/>
        <v>#DIV/0!</v>
      </c>
    </row>
    <row r="339" spans="2:9">
      <c r="B339" s="33"/>
      <c r="C339" s="5"/>
      <c r="D339" s="5"/>
      <c r="E339" s="5"/>
      <c r="F339" s="35"/>
      <c r="G339" s="239">
        <f>IFERROR(VLOOKUP(B339,'Combos Promocionais'!A316:O2682,15,0),SUMIF(Estoque!$B$4:$B$1989,'Cadastro de Produtos'!B339,Estoque!$J$4:$J$2229))</f>
        <v>0</v>
      </c>
      <c r="H339" s="338" t="e">
        <f t="shared" si="10"/>
        <v>#DIV/0!</v>
      </c>
      <c r="I339" s="339" t="e">
        <f t="shared" si="11"/>
        <v>#DIV/0!</v>
      </c>
    </row>
    <row r="340" spans="2:9">
      <c r="B340" s="60"/>
      <c r="C340" s="54"/>
      <c r="D340" s="54"/>
      <c r="E340" s="54"/>
      <c r="F340" s="61"/>
      <c r="G340" s="340">
        <f>IFERROR(VLOOKUP(B340,'Combos Promocionais'!A317:O2683,15,0),SUMIF(Estoque!$B$4:$B$1989,'Cadastro de Produtos'!B340,Estoque!$J$4:$J$2229))</f>
        <v>0</v>
      </c>
      <c r="H340" s="338" t="e">
        <f t="shared" si="10"/>
        <v>#DIV/0!</v>
      </c>
      <c r="I340" s="339" t="e">
        <f t="shared" si="11"/>
        <v>#DIV/0!</v>
      </c>
    </row>
    <row r="341" spans="2:9">
      <c r="B341" s="33"/>
      <c r="C341" s="5"/>
      <c r="D341" s="5"/>
      <c r="E341" s="5"/>
      <c r="F341" s="35"/>
      <c r="G341" s="239">
        <f>IFERROR(VLOOKUP(B341,'Combos Promocionais'!A318:O2684,15,0),SUMIF(Estoque!$B$4:$B$1989,'Cadastro de Produtos'!B341,Estoque!$J$4:$J$2229))</f>
        <v>0</v>
      </c>
      <c r="H341" s="338" t="e">
        <f t="shared" si="10"/>
        <v>#DIV/0!</v>
      </c>
      <c r="I341" s="339" t="e">
        <f t="shared" si="11"/>
        <v>#DIV/0!</v>
      </c>
    </row>
    <row r="342" spans="2:9">
      <c r="B342" s="60"/>
      <c r="C342" s="54"/>
      <c r="D342" s="54"/>
      <c r="E342" s="54"/>
      <c r="F342" s="61"/>
      <c r="G342" s="340">
        <f>IFERROR(VLOOKUP(B342,'Combos Promocionais'!A319:O2685,15,0),SUMIF(Estoque!$B$4:$B$1989,'Cadastro de Produtos'!B342,Estoque!$J$4:$J$2229))</f>
        <v>0</v>
      </c>
      <c r="H342" s="338" t="e">
        <f t="shared" si="10"/>
        <v>#DIV/0!</v>
      </c>
      <c r="I342" s="339" t="e">
        <f t="shared" si="11"/>
        <v>#DIV/0!</v>
      </c>
    </row>
    <row r="343" spans="2:9">
      <c r="B343" s="33"/>
      <c r="C343" s="5"/>
      <c r="D343" s="5"/>
      <c r="E343" s="5"/>
      <c r="F343" s="35"/>
      <c r="G343" s="239">
        <f>IFERROR(VLOOKUP(B343,'Combos Promocionais'!A320:O2686,15,0),SUMIF(Estoque!$B$4:$B$1989,'Cadastro de Produtos'!B343,Estoque!$J$4:$J$2229))</f>
        <v>0</v>
      </c>
      <c r="H343" s="338" t="e">
        <f t="shared" si="10"/>
        <v>#DIV/0!</v>
      </c>
      <c r="I343" s="339" t="e">
        <f t="shared" si="11"/>
        <v>#DIV/0!</v>
      </c>
    </row>
    <row r="344" spans="2:9">
      <c r="B344" s="60"/>
      <c r="C344" s="54"/>
      <c r="D344" s="54"/>
      <c r="E344" s="54"/>
      <c r="F344" s="61"/>
      <c r="G344" s="340">
        <f>IFERROR(VLOOKUP(B344,'Combos Promocionais'!A321:O2687,15,0),SUMIF(Estoque!$B$4:$B$1989,'Cadastro de Produtos'!B344,Estoque!$J$4:$J$2229))</f>
        <v>0</v>
      </c>
      <c r="H344" s="338" t="e">
        <f t="shared" si="10"/>
        <v>#DIV/0!</v>
      </c>
      <c r="I344" s="339" t="e">
        <f t="shared" si="11"/>
        <v>#DIV/0!</v>
      </c>
    </row>
    <row r="345" spans="2:9">
      <c r="B345" s="33"/>
      <c r="C345" s="5"/>
      <c r="D345" s="5"/>
      <c r="E345" s="5"/>
      <c r="F345" s="35"/>
      <c r="G345" s="239">
        <f>IFERROR(VLOOKUP(B345,'Combos Promocionais'!A322:O2688,15,0),SUMIF(Estoque!$B$4:$B$1989,'Cadastro de Produtos'!B345,Estoque!$J$4:$J$2229))</f>
        <v>0</v>
      </c>
      <c r="H345" s="338" t="e">
        <f t="shared" si="10"/>
        <v>#DIV/0!</v>
      </c>
      <c r="I345" s="339" t="e">
        <f t="shared" si="11"/>
        <v>#DIV/0!</v>
      </c>
    </row>
    <row r="346" spans="2:9">
      <c r="B346" s="60"/>
      <c r="C346" s="54"/>
      <c r="D346" s="54"/>
      <c r="E346" s="54"/>
      <c r="F346" s="61"/>
      <c r="G346" s="340">
        <f>IFERROR(VLOOKUP(B346,'Combos Promocionais'!A323:O2689,15,0),SUMIF(Estoque!$B$4:$B$1989,'Cadastro de Produtos'!B346,Estoque!$J$4:$J$2229))</f>
        <v>0</v>
      </c>
      <c r="H346" s="338" t="e">
        <f t="shared" si="10"/>
        <v>#DIV/0!</v>
      </c>
      <c r="I346" s="339" t="e">
        <f t="shared" si="11"/>
        <v>#DIV/0!</v>
      </c>
    </row>
    <row r="347" spans="2:9">
      <c r="B347" s="33"/>
      <c r="C347" s="5"/>
      <c r="D347" s="5"/>
      <c r="E347" s="5"/>
      <c r="F347" s="35"/>
      <c r="G347" s="239">
        <f>IFERROR(VLOOKUP(B347,'Combos Promocionais'!A324:O2690,15,0),SUMIF(Estoque!$B$4:$B$1989,'Cadastro de Produtos'!B347,Estoque!$J$4:$J$2229))</f>
        <v>0</v>
      </c>
      <c r="H347" s="338" t="e">
        <f t="shared" si="10"/>
        <v>#DIV/0!</v>
      </c>
      <c r="I347" s="339" t="e">
        <f t="shared" si="11"/>
        <v>#DIV/0!</v>
      </c>
    </row>
    <row r="348" spans="2:9">
      <c r="B348" s="60"/>
      <c r="C348" s="54"/>
      <c r="D348" s="54"/>
      <c r="E348" s="54"/>
      <c r="F348" s="61"/>
      <c r="G348" s="340">
        <f>IFERROR(VLOOKUP(B348,'Combos Promocionais'!A325:O2691,15,0),SUMIF(Estoque!$B$4:$B$1989,'Cadastro de Produtos'!B348,Estoque!$J$4:$J$2229))</f>
        <v>0</v>
      </c>
      <c r="H348" s="338" t="e">
        <f t="shared" si="10"/>
        <v>#DIV/0!</v>
      </c>
      <c r="I348" s="339" t="e">
        <f t="shared" si="11"/>
        <v>#DIV/0!</v>
      </c>
    </row>
    <row r="349" spans="2:9">
      <c r="B349" s="33"/>
      <c r="C349" s="5"/>
      <c r="D349" s="5"/>
      <c r="E349" s="5"/>
      <c r="F349" s="35"/>
      <c r="G349" s="239">
        <f>IFERROR(VLOOKUP(B349,'Combos Promocionais'!A326:O2692,15,0),SUMIF(Estoque!$B$4:$B$1989,'Cadastro de Produtos'!B349,Estoque!$J$4:$J$2229))</f>
        <v>0</v>
      </c>
      <c r="H349" s="338" t="e">
        <f t="shared" si="10"/>
        <v>#DIV/0!</v>
      </c>
      <c r="I349" s="339" t="e">
        <f t="shared" si="11"/>
        <v>#DIV/0!</v>
      </c>
    </row>
    <row r="350" spans="2:9">
      <c r="B350" s="60"/>
      <c r="C350" s="54"/>
      <c r="D350" s="54"/>
      <c r="E350" s="54"/>
      <c r="F350" s="61"/>
      <c r="G350" s="340">
        <f>IFERROR(VLOOKUP(B350,'Combos Promocionais'!A327:O2693,15,0),SUMIF(Estoque!$B$4:$B$1989,'Cadastro de Produtos'!B350,Estoque!$J$4:$J$2229))</f>
        <v>0</v>
      </c>
      <c r="H350" s="338" t="e">
        <f t="shared" si="10"/>
        <v>#DIV/0!</v>
      </c>
      <c r="I350" s="339" t="e">
        <f t="shared" si="11"/>
        <v>#DIV/0!</v>
      </c>
    </row>
    <row r="351" spans="2:9">
      <c r="B351" s="33"/>
      <c r="C351" s="5"/>
      <c r="D351" s="5"/>
      <c r="E351" s="5"/>
      <c r="F351" s="35"/>
      <c r="G351" s="239">
        <f>IFERROR(VLOOKUP(B351,'Combos Promocionais'!A328:O2694,15,0),SUMIF(Estoque!$B$4:$B$1989,'Cadastro de Produtos'!B351,Estoque!$J$4:$J$2229))</f>
        <v>0</v>
      </c>
      <c r="H351" s="338" t="e">
        <f t="shared" si="10"/>
        <v>#DIV/0!</v>
      </c>
      <c r="I351" s="339" t="e">
        <f t="shared" si="11"/>
        <v>#DIV/0!</v>
      </c>
    </row>
    <row r="352" spans="2:9">
      <c r="B352" s="60"/>
      <c r="C352" s="54"/>
      <c r="D352" s="54"/>
      <c r="E352" s="54"/>
      <c r="F352" s="61"/>
      <c r="G352" s="340">
        <f>IFERROR(VLOOKUP(B352,'Combos Promocionais'!A329:O2695,15,0),SUMIF(Estoque!$B$4:$B$1989,'Cadastro de Produtos'!B352,Estoque!$J$4:$J$2229))</f>
        <v>0</v>
      </c>
      <c r="H352" s="338" t="e">
        <f t="shared" si="10"/>
        <v>#DIV/0!</v>
      </c>
      <c r="I352" s="339" t="e">
        <f t="shared" si="11"/>
        <v>#DIV/0!</v>
      </c>
    </row>
    <row r="353" spans="2:9">
      <c r="B353" s="33"/>
      <c r="C353" s="5"/>
      <c r="D353" s="5"/>
      <c r="E353" s="5"/>
      <c r="F353" s="35"/>
      <c r="G353" s="239">
        <f>IFERROR(VLOOKUP(B353,'Combos Promocionais'!A330:O2696,15,0),SUMIF(Estoque!$B$4:$B$1989,'Cadastro de Produtos'!B353,Estoque!$J$4:$J$2229))</f>
        <v>0</v>
      </c>
      <c r="H353" s="338" t="e">
        <f t="shared" si="10"/>
        <v>#DIV/0!</v>
      </c>
      <c r="I353" s="339" t="e">
        <f t="shared" si="11"/>
        <v>#DIV/0!</v>
      </c>
    </row>
    <row r="354" spans="2:9">
      <c r="B354" s="60"/>
      <c r="C354" s="54"/>
      <c r="D354" s="54"/>
      <c r="E354" s="54"/>
      <c r="F354" s="61"/>
      <c r="G354" s="340">
        <f>IFERROR(VLOOKUP(B354,'Combos Promocionais'!A331:O2697,15,0),SUMIF(Estoque!$B$4:$B$1989,'Cadastro de Produtos'!B354,Estoque!$J$4:$J$2229))</f>
        <v>0</v>
      </c>
      <c r="H354" s="338" t="e">
        <f t="shared" si="10"/>
        <v>#DIV/0!</v>
      </c>
      <c r="I354" s="339" t="e">
        <f t="shared" si="11"/>
        <v>#DIV/0!</v>
      </c>
    </row>
    <row r="355" spans="2:9">
      <c r="B355" s="33"/>
      <c r="C355" s="5"/>
      <c r="D355" s="5"/>
      <c r="E355" s="5"/>
      <c r="F355" s="35"/>
      <c r="G355" s="239">
        <f>IFERROR(VLOOKUP(B355,'Combos Promocionais'!A332:O2698,15,0),SUMIF(Estoque!$B$4:$B$1989,'Cadastro de Produtos'!B355,Estoque!$J$4:$J$2229))</f>
        <v>0</v>
      </c>
      <c r="H355" s="338" t="e">
        <f t="shared" si="10"/>
        <v>#DIV/0!</v>
      </c>
      <c r="I355" s="339" t="e">
        <f t="shared" si="11"/>
        <v>#DIV/0!</v>
      </c>
    </row>
    <row r="356" spans="2:9">
      <c r="B356" s="60"/>
      <c r="C356" s="54"/>
      <c r="D356" s="54"/>
      <c r="E356" s="54"/>
      <c r="F356" s="61"/>
      <c r="G356" s="340">
        <f>IFERROR(VLOOKUP(B356,'Combos Promocionais'!A333:O2699,15,0),SUMIF(Estoque!$B$4:$B$1989,'Cadastro de Produtos'!B356,Estoque!$J$4:$J$2229))</f>
        <v>0</v>
      </c>
      <c r="H356" s="338" t="e">
        <f t="shared" si="10"/>
        <v>#DIV/0!</v>
      </c>
      <c r="I356" s="339" t="e">
        <f t="shared" si="11"/>
        <v>#DIV/0!</v>
      </c>
    </row>
    <row r="357" spans="2:9">
      <c r="B357" s="33"/>
      <c r="C357" s="5"/>
      <c r="D357" s="5"/>
      <c r="E357" s="5"/>
      <c r="F357" s="35"/>
      <c r="G357" s="239">
        <f>IFERROR(VLOOKUP(B357,'Combos Promocionais'!A334:O2700,15,0),SUMIF(Estoque!$B$4:$B$1989,'Cadastro de Produtos'!B357,Estoque!$J$4:$J$2229))</f>
        <v>0</v>
      </c>
      <c r="H357" s="338" t="e">
        <f t="shared" si="10"/>
        <v>#DIV/0!</v>
      </c>
      <c r="I357" s="339" t="e">
        <f t="shared" si="11"/>
        <v>#DIV/0!</v>
      </c>
    </row>
    <row r="358" spans="2:9">
      <c r="B358" s="60"/>
      <c r="C358" s="54"/>
      <c r="D358" s="54"/>
      <c r="E358" s="54"/>
      <c r="F358" s="61"/>
      <c r="G358" s="340">
        <f>IFERROR(VLOOKUP(B358,'Combos Promocionais'!A335:O2701,15,0),SUMIF(Estoque!$B$4:$B$1989,'Cadastro de Produtos'!B358,Estoque!$J$4:$J$2229))</f>
        <v>0</v>
      </c>
      <c r="H358" s="338" t="e">
        <f t="shared" si="10"/>
        <v>#DIV/0!</v>
      </c>
      <c r="I358" s="339" t="e">
        <f t="shared" si="11"/>
        <v>#DIV/0!</v>
      </c>
    </row>
    <row r="359" spans="2:9">
      <c r="B359" s="33"/>
      <c r="C359" s="5"/>
      <c r="D359" s="5"/>
      <c r="E359" s="5"/>
      <c r="F359" s="35"/>
      <c r="G359" s="239">
        <f>IFERROR(VLOOKUP(B359,'Combos Promocionais'!A336:O2702,15,0),SUMIF(Estoque!$B$4:$B$1989,'Cadastro de Produtos'!B359,Estoque!$J$4:$J$2229))</f>
        <v>0</v>
      </c>
      <c r="H359" s="338" t="e">
        <f t="shared" si="10"/>
        <v>#DIV/0!</v>
      </c>
      <c r="I359" s="339" t="e">
        <f t="shared" si="11"/>
        <v>#DIV/0!</v>
      </c>
    </row>
    <row r="360" spans="2:9">
      <c r="B360" s="60"/>
      <c r="C360" s="54"/>
      <c r="D360" s="54"/>
      <c r="E360" s="54"/>
      <c r="F360" s="61"/>
      <c r="G360" s="340">
        <f>IFERROR(VLOOKUP(B360,'Combos Promocionais'!A337:O2703,15,0),SUMIF(Estoque!$B$4:$B$1989,'Cadastro de Produtos'!B360,Estoque!$J$4:$J$2229))</f>
        <v>0</v>
      </c>
      <c r="H360" s="338" t="e">
        <f t="shared" si="10"/>
        <v>#DIV/0!</v>
      </c>
      <c r="I360" s="339" t="e">
        <f t="shared" si="11"/>
        <v>#DIV/0!</v>
      </c>
    </row>
    <row r="361" spans="2:9">
      <c r="B361" s="33"/>
      <c r="C361" s="5"/>
      <c r="D361" s="5"/>
      <c r="E361" s="5"/>
      <c r="F361" s="35"/>
      <c r="G361" s="239">
        <f>IFERROR(VLOOKUP(B361,'Combos Promocionais'!A338:O2704,15,0),SUMIF(Estoque!$B$4:$B$1989,'Cadastro de Produtos'!B361,Estoque!$J$4:$J$2229))</f>
        <v>0</v>
      </c>
      <c r="H361" s="338" t="e">
        <f t="shared" si="10"/>
        <v>#DIV/0!</v>
      </c>
      <c r="I361" s="339" t="e">
        <f t="shared" si="11"/>
        <v>#DIV/0!</v>
      </c>
    </row>
    <row r="362" spans="2:9">
      <c r="B362" s="60"/>
      <c r="C362" s="54"/>
      <c r="D362" s="54"/>
      <c r="E362" s="54"/>
      <c r="F362" s="61"/>
      <c r="G362" s="340">
        <f>IFERROR(VLOOKUP(B362,'Combos Promocionais'!A339:O2705,15,0),SUMIF(Estoque!$B$4:$B$1989,'Cadastro de Produtos'!B362,Estoque!$J$4:$J$2229))</f>
        <v>0</v>
      </c>
      <c r="H362" s="338" t="e">
        <f t="shared" si="10"/>
        <v>#DIV/0!</v>
      </c>
      <c r="I362" s="339" t="e">
        <f t="shared" si="11"/>
        <v>#DIV/0!</v>
      </c>
    </row>
    <row r="363" spans="2:9">
      <c r="B363" s="33"/>
      <c r="C363" s="5"/>
      <c r="D363" s="5"/>
      <c r="E363" s="5"/>
      <c r="F363" s="35"/>
      <c r="G363" s="239">
        <f>IFERROR(VLOOKUP(B363,'Combos Promocionais'!A340:O2706,15,0),SUMIF(Estoque!$B$4:$B$1989,'Cadastro de Produtos'!B363,Estoque!$J$4:$J$2229))</f>
        <v>0</v>
      </c>
      <c r="H363" s="338" t="e">
        <f t="shared" si="10"/>
        <v>#DIV/0!</v>
      </c>
      <c r="I363" s="339" t="e">
        <f t="shared" si="11"/>
        <v>#DIV/0!</v>
      </c>
    </row>
    <row r="364" spans="2:9">
      <c r="B364" s="60"/>
      <c r="C364" s="54"/>
      <c r="D364" s="54"/>
      <c r="E364" s="54"/>
      <c r="F364" s="61"/>
      <c r="G364" s="340">
        <f>IFERROR(VLOOKUP(B364,'Combos Promocionais'!A341:O2707,15,0),SUMIF(Estoque!$B$4:$B$1989,'Cadastro de Produtos'!B364,Estoque!$J$4:$J$2229))</f>
        <v>0</v>
      </c>
      <c r="H364" s="338" t="e">
        <f t="shared" si="10"/>
        <v>#DIV/0!</v>
      </c>
      <c r="I364" s="339" t="e">
        <f t="shared" si="11"/>
        <v>#DIV/0!</v>
      </c>
    </row>
    <row r="365" spans="2:9">
      <c r="B365" s="33"/>
      <c r="C365" s="5"/>
      <c r="D365" s="5"/>
      <c r="E365" s="5"/>
      <c r="F365" s="35"/>
      <c r="G365" s="239">
        <f>IFERROR(VLOOKUP(B365,'Combos Promocionais'!A342:O2708,15,0),SUMIF(Estoque!$B$4:$B$1989,'Cadastro de Produtos'!B365,Estoque!$J$4:$J$2229))</f>
        <v>0</v>
      </c>
      <c r="H365" s="338" t="e">
        <f t="shared" si="10"/>
        <v>#DIV/0!</v>
      </c>
      <c r="I365" s="339" t="e">
        <f t="shared" si="11"/>
        <v>#DIV/0!</v>
      </c>
    </row>
    <row r="366" spans="2:9">
      <c r="B366" s="60"/>
      <c r="C366" s="54"/>
      <c r="D366" s="54"/>
      <c r="E366" s="54"/>
      <c r="F366" s="61"/>
      <c r="G366" s="340">
        <f>IFERROR(VLOOKUP(B366,'Combos Promocionais'!A343:O2709,15,0),SUMIF(Estoque!$B$4:$B$1989,'Cadastro de Produtos'!B366,Estoque!$J$4:$J$2229))</f>
        <v>0</v>
      </c>
      <c r="H366" s="338" t="e">
        <f t="shared" si="10"/>
        <v>#DIV/0!</v>
      </c>
      <c r="I366" s="339" t="e">
        <f t="shared" si="11"/>
        <v>#DIV/0!</v>
      </c>
    </row>
    <row r="367" spans="2:9">
      <c r="B367" s="33"/>
      <c r="C367" s="5"/>
      <c r="D367" s="5"/>
      <c r="E367" s="5"/>
      <c r="F367" s="35"/>
      <c r="G367" s="239">
        <f>IFERROR(VLOOKUP(B367,'Combos Promocionais'!A344:O2710,15,0),SUMIF(Estoque!$B$4:$B$1989,'Cadastro de Produtos'!B367,Estoque!$J$4:$J$2229))</f>
        <v>0</v>
      </c>
      <c r="H367" s="338" t="e">
        <f t="shared" si="10"/>
        <v>#DIV/0!</v>
      </c>
      <c r="I367" s="339" t="e">
        <f t="shared" si="11"/>
        <v>#DIV/0!</v>
      </c>
    </row>
    <row r="368" spans="2:9">
      <c r="B368" s="60"/>
      <c r="C368" s="54"/>
      <c r="D368" s="54"/>
      <c r="E368" s="54"/>
      <c r="F368" s="61"/>
      <c r="G368" s="340">
        <f>IFERROR(VLOOKUP(B368,'Combos Promocionais'!A345:O2711,15,0),SUMIF(Estoque!$B$4:$B$1989,'Cadastro de Produtos'!B368,Estoque!$J$4:$J$2229))</f>
        <v>0</v>
      </c>
      <c r="H368" s="338" t="e">
        <f t="shared" si="10"/>
        <v>#DIV/0!</v>
      </c>
      <c r="I368" s="339" t="e">
        <f t="shared" si="11"/>
        <v>#DIV/0!</v>
      </c>
    </row>
    <row r="369" spans="2:9">
      <c r="B369" s="33"/>
      <c r="C369" s="5"/>
      <c r="D369" s="5"/>
      <c r="E369" s="5"/>
      <c r="F369" s="35"/>
      <c r="G369" s="239">
        <f>IFERROR(VLOOKUP(B369,'Combos Promocionais'!A346:O2712,15,0),SUMIF(Estoque!$B$4:$B$1989,'Cadastro de Produtos'!B369,Estoque!$J$4:$J$2229))</f>
        <v>0</v>
      </c>
      <c r="H369" s="338" t="e">
        <f t="shared" si="10"/>
        <v>#DIV/0!</v>
      </c>
      <c r="I369" s="339" t="e">
        <f t="shared" si="11"/>
        <v>#DIV/0!</v>
      </c>
    </row>
    <row r="370" spans="2:9">
      <c r="B370" s="60"/>
      <c r="C370" s="54"/>
      <c r="D370" s="54"/>
      <c r="E370" s="54"/>
      <c r="F370" s="61"/>
      <c r="G370" s="340">
        <f>IFERROR(VLOOKUP(B370,'Combos Promocionais'!A347:O2713,15,0),SUMIF(Estoque!$B$4:$B$1989,'Cadastro de Produtos'!B370,Estoque!$J$4:$J$2229))</f>
        <v>0</v>
      </c>
      <c r="H370" s="338" t="e">
        <f t="shared" si="10"/>
        <v>#DIV/0!</v>
      </c>
      <c r="I370" s="339" t="e">
        <f t="shared" si="11"/>
        <v>#DIV/0!</v>
      </c>
    </row>
    <row r="371" spans="2:9">
      <c r="B371" s="33"/>
      <c r="C371" s="5"/>
      <c r="D371" s="5"/>
      <c r="E371" s="5"/>
      <c r="F371" s="35"/>
      <c r="G371" s="239">
        <f>IFERROR(VLOOKUP(B371,'Combos Promocionais'!A348:O2714,15,0),SUMIF(Estoque!$B$4:$B$1989,'Cadastro de Produtos'!B371,Estoque!$J$4:$J$2229))</f>
        <v>0</v>
      </c>
      <c r="H371" s="338" t="e">
        <f t="shared" si="10"/>
        <v>#DIV/0!</v>
      </c>
      <c r="I371" s="339" t="e">
        <f t="shared" si="11"/>
        <v>#DIV/0!</v>
      </c>
    </row>
    <row r="372" spans="2:9">
      <c r="B372" s="60"/>
      <c r="C372" s="54"/>
      <c r="D372" s="54"/>
      <c r="E372" s="54"/>
      <c r="F372" s="61"/>
      <c r="G372" s="340">
        <f>IFERROR(VLOOKUP(B372,'Combos Promocionais'!A349:O2715,15,0),SUMIF(Estoque!$B$4:$B$1989,'Cadastro de Produtos'!B372,Estoque!$J$4:$J$2229))</f>
        <v>0</v>
      </c>
      <c r="H372" s="338" t="e">
        <f t="shared" si="10"/>
        <v>#DIV/0!</v>
      </c>
      <c r="I372" s="339" t="e">
        <f t="shared" si="11"/>
        <v>#DIV/0!</v>
      </c>
    </row>
    <row r="373" spans="2:9">
      <c r="B373" s="33"/>
      <c r="C373" s="5"/>
      <c r="D373" s="5"/>
      <c r="E373" s="5"/>
      <c r="F373" s="35"/>
      <c r="G373" s="239">
        <f>IFERROR(VLOOKUP(B373,'Combos Promocionais'!A350:O2716,15,0),SUMIF(Estoque!$B$4:$B$1989,'Cadastro de Produtos'!B373,Estoque!$J$4:$J$2229))</f>
        <v>0</v>
      </c>
      <c r="H373" s="338" t="e">
        <f t="shared" si="10"/>
        <v>#DIV/0!</v>
      </c>
      <c r="I373" s="339" t="e">
        <f t="shared" si="11"/>
        <v>#DIV/0!</v>
      </c>
    </row>
    <row r="374" spans="2:9">
      <c r="B374" s="60"/>
      <c r="C374" s="54"/>
      <c r="D374" s="54"/>
      <c r="E374" s="54"/>
      <c r="F374" s="61"/>
      <c r="G374" s="340">
        <f>IFERROR(VLOOKUP(B374,'Combos Promocionais'!A351:O2717,15,0),SUMIF(Estoque!$B$4:$B$1989,'Cadastro de Produtos'!B374,Estoque!$J$4:$J$2229))</f>
        <v>0</v>
      </c>
      <c r="H374" s="338" t="e">
        <f t="shared" si="10"/>
        <v>#DIV/0!</v>
      </c>
      <c r="I374" s="339" t="e">
        <f t="shared" si="11"/>
        <v>#DIV/0!</v>
      </c>
    </row>
    <row r="375" spans="2:9">
      <c r="B375" s="33"/>
      <c r="C375" s="5"/>
      <c r="D375" s="5"/>
      <c r="E375" s="5"/>
      <c r="F375" s="35"/>
      <c r="G375" s="239">
        <f>IFERROR(VLOOKUP(B375,'Combos Promocionais'!A352:O2718,15,0),SUMIF(Estoque!$B$4:$B$1989,'Cadastro de Produtos'!B375,Estoque!$J$4:$J$2229))</f>
        <v>0</v>
      </c>
      <c r="H375" s="338" t="e">
        <f t="shared" si="10"/>
        <v>#DIV/0!</v>
      </c>
      <c r="I375" s="339" t="e">
        <f t="shared" si="11"/>
        <v>#DIV/0!</v>
      </c>
    </row>
    <row r="376" spans="2:9">
      <c r="B376" s="60"/>
      <c r="C376" s="54"/>
      <c r="D376" s="54"/>
      <c r="E376" s="54"/>
      <c r="F376" s="61"/>
      <c r="G376" s="340">
        <f>IFERROR(VLOOKUP(B376,'Combos Promocionais'!A353:O2719,15,0),SUMIF(Estoque!$B$4:$B$1989,'Cadastro de Produtos'!B376,Estoque!$J$4:$J$2229))</f>
        <v>0</v>
      </c>
      <c r="H376" s="338" t="e">
        <f t="shared" si="10"/>
        <v>#DIV/0!</v>
      </c>
      <c r="I376" s="339" t="e">
        <f t="shared" si="11"/>
        <v>#DIV/0!</v>
      </c>
    </row>
    <row r="377" spans="2:9">
      <c r="B377" s="33"/>
      <c r="C377" s="5"/>
      <c r="D377" s="5"/>
      <c r="E377" s="5"/>
      <c r="F377" s="35"/>
      <c r="G377" s="239">
        <f>IFERROR(VLOOKUP(B377,'Combos Promocionais'!A354:O2720,15,0),SUMIF(Estoque!$B$4:$B$1989,'Cadastro de Produtos'!B377,Estoque!$J$4:$J$2229))</f>
        <v>0</v>
      </c>
      <c r="H377" s="338" t="e">
        <f t="shared" si="10"/>
        <v>#DIV/0!</v>
      </c>
      <c r="I377" s="339" t="e">
        <f t="shared" si="11"/>
        <v>#DIV/0!</v>
      </c>
    </row>
    <row r="378" spans="2:9">
      <c r="B378" s="60"/>
      <c r="C378" s="54"/>
      <c r="D378" s="54"/>
      <c r="E378" s="54"/>
      <c r="F378" s="61"/>
      <c r="G378" s="340">
        <f>IFERROR(VLOOKUP(B378,'Combos Promocionais'!A355:O2721,15,0),SUMIF(Estoque!$B$4:$B$1989,'Cadastro de Produtos'!B378,Estoque!$J$4:$J$2229))</f>
        <v>0</v>
      </c>
      <c r="H378" s="338" t="e">
        <f t="shared" si="10"/>
        <v>#DIV/0!</v>
      </c>
      <c r="I378" s="339" t="e">
        <f t="shared" si="11"/>
        <v>#DIV/0!</v>
      </c>
    </row>
    <row r="379" spans="2:9">
      <c r="B379" s="33"/>
      <c r="C379" s="5"/>
      <c r="D379" s="5"/>
      <c r="E379" s="5"/>
      <c r="F379" s="35"/>
      <c r="G379" s="239">
        <f>IFERROR(VLOOKUP(B379,'Combos Promocionais'!A356:O2722,15,0),SUMIF(Estoque!$B$4:$B$1989,'Cadastro de Produtos'!B379,Estoque!$J$4:$J$2229))</f>
        <v>0</v>
      </c>
      <c r="H379" s="338" t="e">
        <f t="shared" si="10"/>
        <v>#DIV/0!</v>
      </c>
      <c r="I379" s="339" t="e">
        <f t="shared" si="11"/>
        <v>#DIV/0!</v>
      </c>
    </row>
    <row r="380" spans="2:9">
      <c r="B380" s="60"/>
      <c r="C380" s="54"/>
      <c r="D380" s="54"/>
      <c r="E380" s="54"/>
      <c r="F380" s="61"/>
      <c r="G380" s="340">
        <f>IFERROR(VLOOKUP(B380,'Combos Promocionais'!A357:O2723,15,0),SUMIF(Estoque!$B$4:$B$1989,'Cadastro de Produtos'!B380,Estoque!$J$4:$J$2229))</f>
        <v>0</v>
      </c>
      <c r="H380" s="338" t="e">
        <f t="shared" si="10"/>
        <v>#DIV/0!</v>
      </c>
      <c r="I380" s="339" t="e">
        <f t="shared" si="11"/>
        <v>#DIV/0!</v>
      </c>
    </row>
    <row r="381" spans="2:9">
      <c r="B381" s="33"/>
      <c r="C381" s="5"/>
      <c r="D381" s="5"/>
      <c r="E381" s="5"/>
      <c r="F381" s="35"/>
      <c r="G381" s="239">
        <f>IFERROR(VLOOKUP(B381,'Combos Promocionais'!A358:O2724,15,0),SUMIF(Estoque!$B$4:$B$1989,'Cadastro de Produtos'!B381,Estoque!$J$4:$J$2229))</f>
        <v>0</v>
      </c>
      <c r="H381" s="338" t="e">
        <f t="shared" si="10"/>
        <v>#DIV/0!</v>
      </c>
      <c r="I381" s="339" t="e">
        <f t="shared" si="11"/>
        <v>#DIV/0!</v>
      </c>
    </row>
    <row r="382" spans="2:9">
      <c r="B382" s="60"/>
      <c r="C382" s="54"/>
      <c r="D382" s="54"/>
      <c r="E382" s="54"/>
      <c r="F382" s="61"/>
      <c r="G382" s="340">
        <f>IFERROR(VLOOKUP(B382,'Combos Promocionais'!A359:O2725,15,0),SUMIF(Estoque!$B$4:$B$1989,'Cadastro de Produtos'!B382,Estoque!$J$4:$J$2229))</f>
        <v>0</v>
      </c>
      <c r="H382" s="338" t="e">
        <f t="shared" si="10"/>
        <v>#DIV/0!</v>
      </c>
      <c r="I382" s="339" t="e">
        <f t="shared" si="11"/>
        <v>#DIV/0!</v>
      </c>
    </row>
    <row r="383" spans="2:9">
      <c r="B383" s="33"/>
      <c r="C383" s="5"/>
      <c r="D383" s="5"/>
      <c r="E383" s="5"/>
      <c r="F383" s="35"/>
      <c r="G383" s="239">
        <f>IFERROR(VLOOKUP(B383,'Combos Promocionais'!A360:O2726,15,0),SUMIF(Estoque!$B$4:$B$1989,'Cadastro de Produtos'!B383,Estoque!$J$4:$J$2229))</f>
        <v>0</v>
      </c>
      <c r="H383" s="338" t="e">
        <f t="shared" si="10"/>
        <v>#DIV/0!</v>
      </c>
      <c r="I383" s="339" t="e">
        <f t="shared" si="11"/>
        <v>#DIV/0!</v>
      </c>
    </row>
    <row r="384" spans="2:9">
      <c r="B384" s="60"/>
      <c r="C384" s="54"/>
      <c r="D384" s="54"/>
      <c r="E384" s="54"/>
      <c r="F384" s="61"/>
      <c r="G384" s="340">
        <f>IFERROR(VLOOKUP(B384,'Combos Promocionais'!A361:O2727,15,0),SUMIF(Estoque!$B$4:$B$1989,'Cadastro de Produtos'!B384,Estoque!$J$4:$J$2229))</f>
        <v>0</v>
      </c>
      <c r="H384" s="338" t="e">
        <f t="shared" si="10"/>
        <v>#DIV/0!</v>
      </c>
      <c r="I384" s="339" t="e">
        <f t="shared" si="11"/>
        <v>#DIV/0!</v>
      </c>
    </row>
    <row r="385" spans="2:9">
      <c r="B385" s="33"/>
      <c r="C385" s="5"/>
      <c r="D385" s="5"/>
      <c r="E385" s="5"/>
      <c r="F385" s="35"/>
      <c r="G385" s="239">
        <f>IFERROR(VLOOKUP(B385,'Combos Promocionais'!A362:O2728,15,0),SUMIF(Estoque!$B$4:$B$1989,'Cadastro de Produtos'!B385,Estoque!$J$4:$J$2229))</f>
        <v>0</v>
      </c>
      <c r="H385" s="338" t="e">
        <f t="shared" si="10"/>
        <v>#DIV/0!</v>
      </c>
      <c r="I385" s="339" t="e">
        <f t="shared" si="11"/>
        <v>#DIV/0!</v>
      </c>
    </row>
    <row r="386" spans="2:9">
      <c r="B386" s="60"/>
      <c r="C386" s="54"/>
      <c r="D386" s="54"/>
      <c r="E386" s="54"/>
      <c r="F386" s="61"/>
      <c r="G386" s="340">
        <f>IFERROR(VLOOKUP(B386,'Combos Promocionais'!A363:O2729,15,0),SUMIF(Estoque!$B$4:$B$1989,'Cadastro de Produtos'!B386,Estoque!$J$4:$J$2229))</f>
        <v>0</v>
      </c>
      <c r="H386" s="338" t="e">
        <f t="shared" si="10"/>
        <v>#DIV/0!</v>
      </c>
      <c r="I386" s="339" t="e">
        <f t="shared" si="11"/>
        <v>#DIV/0!</v>
      </c>
    </row>
    <row r="387" spans="2:9">
      <c r="B387" s="33"/>
      <c r="C387" s="5"/>
      <c r="D387" s="5"/>
      <c r="E387" s="5"/>
      <c r="F387" s="35"/>
      <c r="G387" s="239">
        <f>IFERROR(VLOOKUP(B387,'Combos Promocionais'!A364:O2730,15,0),SUMIF(Estoque!$B$4:$B$1989,'Cadastro de Produtos'!B387,Estoque!$J$4:$J$2229))</f>
        <v>0</v>
      </c>
      <c r="H387" s="338" t="e">
        <f t="shared" ref="H387:H414" si="12">SUM((((G387*100)/F387)/100))</f>
        <v>#DIV/0!</v>
      </c>
      <c r="I387" s="339" t="e">
        <f t="shared" si="11"/>
        <v>#DIV/0!</v>
      </c>
    </row>
    <row r="388" spans="2:9">
      <c r="B388" s="60"/>
      <c r="C388" s="54"/>
      <c r="D388" s="54"/>
      <c r="E388" s="54"/>
      <c r="F388" s="61"/>
      <c r="G388" s="340">
        <f>IFERROR(VLOOKUP(B388,'Combos Promocionais'!A365:O2731,15,0),SUMIF(Estoque!$B$4:$B$1989,'Cadastro de Produtos'!B388,Estoque!$J$4:$J$2229))</f>
        <v>0</v>
      </c>
      <c r="H388" s="338" t="e">
        <f t="shared" si="12"/>
        <v>#DIV/0!</v>
      </c>
      <c r="I388" s="339" t="e">
        <f t="shared" si="11"/>
        <v>#DIV/0!</v>
      </c>
    </row>
    <row r="389" spans="2:9">
      <c r="B389" s="33"/>
      <c r="C389" s="5"/>
      <c r="D389" s="5"/>
      <c r="E389" s="5"/>
      <c r="F389" s="35"/>
      <c r="G389" s="239">
        <f>IFERROR(VLOOKUP(B389,'Combos Promocionais'!A366:O2732,15,0),SUMIF(Estoque!$B$4:$B$1989,'Cadastro de Produtos'!B389,Estoque!$J$4:$J$2229))</f>
        <v>0</v>
      </c>
      <c r="H389" s="338" t="e">
        <f t="shared" si="12"/>
        <v>#DIV/0!</v>
      </c>
      <c r="I389" s="339" t="e">
        <f t="shared" si="11"/>
        <v>#DIV/0!</v>
      </c>
    </row>
    <row r="390" spans="2:9">
      <c r="B390" s="60"/>
      <c r="C390" s="54"/>
      <c r="D390" s="54"/>
      <c r="E390" s="54"/>
      <c r="F390" s="61"/>
      <c r="G390" s="340">
        <f>IFERROR(VLOOKUP(B390,'Combos Promocionais'!A367:O2733,15,0),SUMIF(Estoque!$B$4:$B$1989,'Cadastro de Produtos'!B390,Estoque!$J$4:$J$2229))</f>
        <v>0</v>
      </c>
      <c r="H390" s="338" t="e">
        <f t="shared" si="12"/>
        <v>#DIV/0!</v>
      </c>
      <c r="I390" s="339" t="e">
        <f t="shared" ref="I390:I414" si="13">IF(AND(H390&lt;=120%,H390&gt;=100%),"Comprar",IF(AND(H390&lt;100%,H390&gt;60%),"Limite",IF(AND(H390&lt;=60%,H390&gt;0),"Critico",IF(H390&lt;=0,"Nulo","Disponivel"))))</f>
        <v>#DIV/0!</v>
      </c>
    </row>
    <row r="391" spans="2:9">
      <c r="B391" s="33"/>
      <c r="C391" s="5"/>
      <c r="D391" s="5"/>
      <c r="E391" s="5"/>
      <c r="F391" s="35"/>
      <c r="G391" s="239">
        <f>IFERROR(VLOOKUP(B391,'Combos Promocionais'!A368:O2734,15,0),SUMIF(Estoque!$B$4:$B$1989,'Cadastro de Produtos'!B391,Estoque!$J$4:$J$2229))</f>
        <v>0</v>
      </c>
      <c r="H391" s="338" t="e">
        <f t="shared" si="12"/>
        <v>#DIV/0!</v>
      </c>
      <c r="I391" s="339" t="e">
        <f t="shared" si="13"/>
        <v>#DIV/0!</v>
      </c>
    </row>
    <row r="392" spans="2:9">
      <c r="B392" s="60"/>
      <c r="C392" s="54"/>
      <c r="D392" s="54"/>
      <c r="E392" s="54"/>
      <c r="F392" s="61"/>
      <c r="G392" s="340">
        <f>IFERROR(VLOOKUP(B392,'Combos Promocionais'!A369:O2735,15,0),SUMIF(Estoque!$B$4:$B$1989,'Cadastro de Produtos'!B392,Estoque!$J$4:$J$2229))</f>
        <v>0</v>
      </c>
      <c r="H392" s="338" t="e">
        <f t="shared" si="12"/>
        <v>#DIV/0!</v>
      </c>
      <c r="I392" s="339" t="e">
        <f t="shared" si="13"/>
        <v>#DIV/0!</v>
      </c>
    </row>
    <row r="393" spans="2:9">
      <c r="B393" s="33"/>
      <c r="C393" s="5"/>
      <c r="D393" s="5"/>
      <c r="E393" s="5"/>
      <c r="F393" s="35"/>
      <c r="G393" s="239">
        <f>IFERROR(VLOOKUP(B393,'Combos Promocionais'!A370:O2736,15,0),SUMIF(Estoque!$B$4:$B$1989,'Cadastro de Produtos'!B393,Estoque!$J$4:$J$2229))</f>
        <v>0</v>
      </c>
      <c r="H393" s="338" t="e">
        <f t="shared" si="12"/>
        <v>#DIV/0!</v>
      </c>
      <c r="I393" s="339" t="e">
        <f t="shared" si="13"/>
        <v>#DIV/0!</v>
      </c>
    </row>
    <row r="394" spans="2:9">
      <c r="B394" s="60"/>
      <c r="C394" s="54"/>
      <c r="D394" s="54"/>
      <c r="E394" s="54"/>
      <c r="F394" s="61"/>
      <c r="G394" s="340">
        <f>IFERROR(VLOOKUP(B394,'Combos Promocionais'!A371:O2737,15,0),SUMIF(Estoque!$B$4:$B$1989,'Cadastro de Produtos'!B394,Estoque!$J$4:$J$2229))</f>
        <v>0</v>
      </c>
      <c r="H394" s="338" t="e">
        <f t="shared" si="12"/>
        <v>#DIV/0!</v>
      </c>
      <c r="I394" s="339" t="e">
        <f t="shared" si="13"/>
        <v>#DIV/0!</v>
      </c>
    </row>
    <row r="395" spans="2:9">
      <c r="B395" s="33"/>
      <c r="C395" s="5"/>
      <c r="D395" s="5"/>
      <c r="E395" s="5"/>
      <c r="F395" s="35"/>
      <c r="G395" s="239">
        <f>IFERROR(VLOOKUP(B395,'Combos Promocionais'!A372:O2738,15,0),SUMIF(Estoque!$B$4:$B$1989,'Cadastro de Produtos'!B395,Estoque!$J$4:$J$2229))</f>
        <v>0</v>
      </c>
      <c r="H395" s="338" t="e">
        <f t="shared" si="12"/>
        <v>#DIV/0!</v>
      </c>
      <c r="I395" s="339" t="e">
        <f t="shared" si="13"/>
        <v>#DIV/0!</v>
      </c>
    </row>
    <row r="396" spans="2:9">
      <c r="B396" s="60"/>
      <c r="C396" s="54"/>
      <c r="D396" s="54"/>
      <c r="E396" s="54"/>
      <c r="F396" s="61"/>
      <c r="G396" s="340">
        <f>IFERROR(VLOOKUP(B396,'Combos Promocionais'!A373:O2739,15,0),SUMIF(Estoque!$B$4:$B$1989,'Cadastro de Produtos'!B396,Estoque!$J$4:$J$2229))</f>
        <v>0</v>
      </c>
      <c r="H396" s="338" t="e">
        <f t="shared" si="12"/>
        <v>#DIV/0!</v>
      </c>
      <c r="I396" s="339" t="e">
        <f t="shared" si="13"/>
        <v>#DIV/0!</v>
      </c>
    </row>
    <row r="397" spans="2:9">
      <c r="B397" s="33"/>
      <c r="C397" s="5"/>
      <c r="D397" s="5"/>
      <c r="E397" s="5"/>
      <c r="F397" s="35"/>
      <c r="G397" s="239">
        <f>IFERROR(VLOOKUP(B397,'Combos Promocionais'!A374:O2740,15,0),SUMIF(Estoque!$B$4:$B$1989,'Cadastro de Produtos'!B397,Estoque!$J$4:$J$2229))</f>
        <v>0</v>
      </c>
      <c r="H397" s="338" t="e">
        <f t="shared" si="12"/>
        <v>#DIV/0!</v>
      </c>
      <c r="I397" s="339" t="e">
        <f t="shared" si="13"/>
        <v>#DIV/0!</v>
      </c>
    </row>
    <row r="398" spans="2:9">
      <c r="B398" s="60"/>
      <c r="C398" s="54"/>
      <c r="D398" s="54"/>
      <c r="E398" s="54"/>
      <c r="F398" s="61"/>
      <c r="G398" s="340">
        <f>IFERROR(VLOOKUP(B398,'Combos Promocionais'!A375:O2741,15,0),SUMIF(Estoque!$B$4:$B$1989,'Cadastro de Produtos'!B398,Estoque!$J$4:$J$2229))</f>
        <v>0</v>
      </c>
      <c r="H398" s="338" t="e">
        <f t="shared" si="12"/>
        <v>#DIV/0!</v>
      </c>
      <c r="I398" s="339" t="e">
        <f t="shared" si="13"/>
        <v>#DIV/0!</v>
      </c>
    </row>
    <row r="399" spans="2:9">
      <c r="B399" s="33"/>
      <c r="C399" s="5"/>
      <c r="D399" s="5"/>
      <c r="E399" s="5"/>
      <c r="F399" s="35"/>
      <c r="G399" s="239">
        <f>IFERROR(VLOOKUP(B399,'Combos Promocionais'!A376:O2742,15,0),SUMIF(Estoque!$B$4:$B$1989,'Cadastro de Produtos'!B399,Estoque!$J$4:$J$2229))</f>
        <v>0</v>
      </c>
      <c r="H399" s="338" t="e">
        <f t="shared" si="12"/>
        <v>#DIV/0!</v>
      </c>
      <c r="I399" s="339" t="e">
        <f t="shared" si="13"/>
        <v>#DIV/0!</v>
      </c>
    </row>
    <row r="400" spans="2:9">
      <c r="B400" s="60"/>
      <c r="C400" s="54"/>
      <c r="D400" s="54"/>
      <c r="E400" s="54"/>
      <c r="F400" s="61"/>
      <c r="G400" s="340">
        <f>IFERROR(VLOOKUP(B400,'Combos Promocionais'!A377:O2743,15,0),SUMIF(Estoque!$B$4:$B$1989,'Cadastro de Produtos'!B400,Estoque!$J$4:$J$2229))</f>
        <v>0</v>
      </c>
      <c r="H400" s="338" t="e">
        <f t="shared" si="12"/>
        <v>#DIV/0!</v>
      </c>
      <c r="I400" s="339" t="e">
        <f t="shared" si="13"/>
        <v>#DIV/0!</v>
      </c>
    </row>
    <row r="401" spans="2:9">
      <c r="B401" s="33"/>
      <c r="C401" s="5"/>
      <c r="D401" s="5"/>
      <c r="E401" s="5"/>
      <c r="F401" s="35"/>
      <c r="G401" s="239">
        <f>IFERROR(VLOOKUP(B401,'Combos Promocionais'!A378:O2744,15,0),SUMIF(Estoque!$B$4:$B$1989,'Cadastro de Produtos'!B401,Estoque!$J$4:$J$2229))</f>
        <v>0</v>
      </c>
      <c r="H401" s="338" t="e">
        <f t="shared" si="12"/>
        <v>#DIV/0!</v>
      </c>
      <c r="I401" s="339" t="e">
        <f t="shared" si="13"/>
        <v>#DIV/0!</v>
      </c>
    </row>
    <row r="402" spans="2:9">
      <c r="B402" s="60"/>
      <c r="C402" s="54"/>
      <c r="D402" s="54"/>
      <c r="E402" s="54"/>
      <c r="F402" s="61"/>
      <c r="G402" s="340">
        <f>IFERROR(VLOOKUP(B402,'Combos Promocionais'!A379:O2745,15,0),SUMIF(Estoque!$B$4:$B$1989,'Cadastro de Produtos'!B402,Estoque!$J$4:$J$2229))</f>
        <v>0</v>
      </c>
      <c r="H402" s="338" t="e">
        <f t="shared" si="12"/>
        <v>#DIV/0!</v>
      </c>
      <c r="I402" s="339" t="e">
        <f t="shared" si="13"/>
        <v>#DIV/0!</v>
      </c>
    </row>
    <row r="403" spans="2:9">
      <c r="B403" s="33"/>
      <c r="C403" s="5"/>
      <c r="D403" s="5"/>
      <c r="E403" s="5"/>
      <c r="F403" s="35"/>
      <c r="G403" s="239">
        <f>IFERROR(VLOOKUP(B403,'Combos Promocionais'!A380:O2746,15,0),SUMIF(Estoque!$B$4:$B$1989,'Cadastro de Produtos'!B403,Estoque!$J$4:$J$2229))</f>
        <v>0</v>
      </c>
      <c r="H403" s="338" t="e">
        <f t="shared" si="12"/>
        <v>#DIV/0!</v>
      </c>
      <c r="I403" s="339" t="e">
        <f t="shared" si="13"/>
        <v>#DIV/0!</v>
      </c>
    </row>
    <row r="404" spans="2:9">
      <c r="B404" s="60"/>
      <c r="C404" s="54"/>
      <c r="D404" s="54"/>
      <c r="E404" s="54"/>
      <c r="F404" s="61"/>
      <c r="G404" s="340">
        <f>IFERROR(VLOOKUP(B404,'Combos Promocionais'!A381:O2747,15,0),SUMIF(Estoque!$B$4:$B$1989,'Cadastro de Produtos'!B404,Estoque!$J$4:$J$2229))</f>
        <v>0</v>
      </c>
      <c r="H404" s="338" t="e">
        <f t="shared" si="12"/>
        <v>#DIV/0!</v>
      </c>
      <c r="I404" s="339" t="e">
        <f t="shared" si="13"/>
        <v>#DIV/0!</v>
      </c>
    </row>
    <row r="405" spans="2:9">
      <c r="B405" s="33"/>
      <c r="C405" s="5"/>
      <c r="D405" s="5"/>
      <c r="E405" s="5"/>
      <c r="F405" s="35"/>
      <c r="G405" s="239">
        <f>IFERROR(VLOOKUP(B405,'Combos Promocionais'!A382:O2748,15,0),SUMIF(Estoque!$B$4:$B$1989,'Cadastro de Produtos'!B405,Estoque!$J$4:$J$2229))</f>
        <v>0</v>
      </c>
      <c r="H405" s="338" t="e">
        <f t="shared" si="12"/>
        <v>#DIV/0!</v>
      </c>
      <c r="I405" s="339" t="e">
        <f t="shared" si="13"/>
        <v>#DIV/0!</v>
      </c>
    </row>
    <row r="406" spans="2:9">
      <c r="B406" s="60"/>
      <c r="C406" s="54"/>
      <c r="D406" s="54"/>
      <c r="E406" s="54"/>
      <c r="F406" s="61"/>
      <c r="G406" s="340">
        <f>IFERROR(VLOOKUP(B406,'Combos Promocionais'!A383:O2749,15,0),SUMIF(Estoque!$B$4:$B$1989,'Cadastro de Produtos'!B406,Estoque!$J$4:$J$2229))</f>
        <v>0</v>
      </c>
      <c r="H406" s="338" t="e">
        <f t="shared" si="12"/>
        <v>#DIV/0!</v>
      </c>
      <c r="I406" s="339" t="e">
        <f t="shared" si="13"/>
        <v>#DIV/0!</v>
      </c>
    </row>
    <row r="407" spans="2:9">
      <c r="B407" s="33"/>
      <c r="C407" s="5"/>
      <c r="D407" s="5"/>
      <c r="E407" s="5"/>
      <c r="F407" s="35"/>
      <c r="G407" s="239">
        <f>IFERROR(VLOOKUP(B407,'Combos Promocionais'!A384:O2750,15,0),SUMIF(Estoque!$B$4:$B$1989,'Cadastro de Produtos'!B407,Estoque!$J$4:$J$2229))</f>
        <v>0</v>
      </c>
      <c r="H407" s="338" t="e">
        <f t="shared" si="12"/>
        <v>#DIV/0!</v>
      </c>
      <c r="I407" s="339" t="e">
        <f t="shared" si="13"/>
        <v>#DIV/0!</v>
      </c>
    </row>
    <row r="408" spans="2:9">
      <c r="B408" s="60"/>
      <c r="C408" s="54"/>
      <c r="D408" s="54"/>
      <c r="E408" s="54"/>
      <c r="F408" s="61"/>
      <c r="G408" s="340">
        <f>IFERROR(VLOOKUP(B408,'Combos Promocionais'!A385:O2751,15,0),SUMIF(Estoque!$B$4:$B$1989,'Cadastro de Produtos'!B408,Estoque!$J$4:$J$2229))</f>
        <v>0</v>
      </c>
      <c r="H408" s="338" t="e">
        <f t="shared" si="12"/>
        <v>#DIV/0!</v>
      </c>
      <c r="I408" s="339" t="e">
        <f t="shared" si="13"/>
        <v>#DIV/0!</v>
      </c>
    </row>
    <row r="409" spans="2:9">
      <c r="B409" s="33"/>
      <c r="C409" s="5"/>
      <c r="D409" s="5"/>
      <c r="E409" s="5"/>
      <c r="F409" s="35"/>
      <c r="G409" s="239">
        <f>IFERROR(VLOOKUP(B409,'Combos Promocionais'!A386:O2752,15,0),SUMIF(Estoque!$B$4:$B$1989,'Cadastro de Produtos'!B409,Estoque!$J$4:$J$2229))</f>
        <v>0</v>
      </c>
      <c r="H409" s="338" t="e">
        <f t="shared" si="12"/>
        <v>#DIV/0!</v>
      </c>
      <c r="I409" s="339" t="e">
        <f t="shared" si="13"/>
        <v>#DIV/0!</v>
      </c>
    </row>
    <row r="410" spans="2:9">
      <c r="B410" s="60"/>
      <c r="C410" s="54"/>
      <c r="D410" s="54"/>
      <c r="E410" s="54"/>
      <c r="F410" s="61"/>
      <c r="G410" s="340">
        <f>IFERROR(VLOOKUP(B410,'Combos Promocionais'!A387:O2753,15,0),SUMIF(Estoque!$B$4:$B$1989,'Cadastro de Produtos'!B410,Estoque!$J$4:$J$2229))</f>
        <v>0</v>
      </c>
      <c r="H410" s="338" t="e">
        <f t="shared" si="12"/>
        <v>#DIV/0!</v>
      </c>
      <c r="I410" s="339" t="e">
        <f t="shared" si="13"/>
        <v>#DIV/0!</v>
      </c>
    </row>
    <row r="411" spans="2:9">
      <c r="B411" s="33"/>
      <c r="C411" s="5"/>
      <c r="D411" s="5"/>
      <c r="E411" s="5"/>
      <c r="F411" s="35"/>
      <c r="G411" s="239">
        <f>IFERROR(VLOOKUP(B411,'Combos Promocionais'!A388:O2754,15,0),SUMIF(Estoque!$B$4:$B$1989,'Cadastro de Produtos'!B411,Estoque!$J$4:$J$2229))</f>
        <v>0</v>
      </c>
      <c r="H411" s="338" t="e">
        <f t="shared" si="12"/>
        <v>#DIV/0!</v>
      </c>
      <c r="I411" s="339" t="e">
        <f t="shared" si="13"/>
        <v>#DIV/0!</v>
      </c>
    </row>
    <row r="412" spans="2:9">
      <c r="B412" s="60"/>
      <c r="C412" s="54"/>
      <c r="D412" s="54"/>
      <c r="E412" s="54"/>
      <c r="F412" s="61"/>
      <c r="G412" s="340">
        <f>IFERROR(VLOOKUP(B412,'Combos Promocionais'!A389:O2755,15,0),SUMIF(Estoque!$B$4:$B$1989,'Cadastro de Produtos'!B412,Estoque!$J$4:$J$2229))</f>
        <v>0</v>
      </c>
      <c r="H412" s="338" t="e">
        <f t="shared" si="12"/>
        <v>#DIV/0!</v>
      </c>
      <c r="I412" s="339" t="e">
        <f t="shared" si="13"/>
        <v>#DIV/0!</v>
      </c>
    </row>
    <row r="413" spans="2:9">
      <c r="B413" s="33"/>
      <c r="C413" s="5"/>
      <c r="D413" s="5"/>
      <c r="E413" s="5"/>
      <c r="F413" s="35"/>
      <c r="G413" s="239">
        <f>IFERROR(VLOOKUP(B413,'Combos Promocionais'!A390:O2756,15,0),SUMIF(Estoque!$B$4:$B$1989,'Cadastro de Produtos'!B413,Estoque!$J$4:$J$2229))</f>
        <v>0</v>
      </c>
      <c r="H413" s="338" t="e">
        <f t="shared" si="12"/>
        <v>#DIV/0!</v>
      </c>
      <c r="I413" s="339" t="e">
        <f t="shared" si="13"/>
        <v>#DIV/0!</v>
      </c>
    </row>
    <row r="414" spans="2:9" ht="15.75" thickBot="1">
      <c r="B414" s="62"/>
      <c r="C414" s="55"/>
      <c r="D414" s="55"/>
      <c r="E414" s="55"/>
      <c r="F414" s="63"/>
      <c r="G414" s="342">
        <f>IFERROR(VLOOKUP(B414,'Combos Promocionais'!A391:O2757,15,0),SUMIF(Estoque!$B$4:$B$1989,'Cadastro de Produtos'!B414,Estoque!$J$4:$J$2229))</f>
        <v>0</v>
      </c>
      <c r="H414" s="343" t="e">
        <f t="shared" si="12"/>
        <v>#DIV/0!</v>
      </c>
      <c r="I414" s="344" t="e">
        <f t="shared" si="13"/>
        <v>#DIV/0!</v>
      </c>
    </row>
    <row r="415" spans="2:9">
      <c r="B415" s="26"/>
      <c r="C415" s="26"/>
      <c r="D415" s="26"/>
      <c r="E415" s="26"/>
      <c r="F415" s="26"/>
      <c r="G415" s="247">
        <f>IFERROR(VLOOKUP(B415,'Combos Promocionais'!A392:O2758,15,0),SUMIF(Estoque!$B$4:$B$1989,'Cadastro de Produtos'!B415,Estoque!$J$4:$J$2229))</f>
        <v>0</v>
      </c>
      <c r="H415" s="247"/>
      <c r="I415" s="247"/>
    </row>
    <row r="416" spans="2:9">
      <c r="B416" s="26"/>
      <c r="C416" s="26"/>
      <c r="D416" s="26"/>
      <c r="E416" s="26"/>
      <c r="F416" s="26"/>
      <c r="G416" s="247">
        <f>IFERROR(VLOOKUP(B416,'Combos Promocionais'!A393:O2759,15,0),SUMIF(Estoque!$B$4:$B$1989,'Cadastro de Produtos'!B416,Estoque!$J$4:$J$2229))</f>
        <v>0</v>
      </c>
      <c r="H416" s="247"/>
      <c r="I416" s="247"/>
    </row>
    <row r="417" spans="2:9">
      <c r="B417" s="26"/>
      <c r="C417" s="26"/>
      <c r="D417" s="26"/>
      <c r="E417" s="26"/>
      <c r="F417" s="26"/>
      <c r="G417" s="247">
        <f>IFERROR(VLOOKUP(B417,'Combos Promocionais'!A394:O2760,15,0),SUMIF(Estoque!$B$4:$B$1989,'Cadastro de Produtos'!B417,Estoque!$J$4:$J$2229))</f>
        <v>0</v>
      </c>
      <c r="H417" s="247"/>
      <c r="I417" s="247"/>
    </row>
    <row r="418" spans="2:9">
      <c r="B418" s="26"/>
      <c r="C418" s="26"/>
      <c r="D418" s="26"/>
      <c r="E418" s="26"/>
      <c r="F418" s="26"/>
      <c r="G418" s="247">
        <f>IFERROR(VLOOKUP(B418,'Combos Promocionais'!A395:O2761,15,0),SUMIF(Estoque!$B$4:$B$1989,'Cadastro de Produtos'!B418,Estoque!$J$4:$J$2229))</f>
        <v>0</v>
      </c>
      <c r="H418" s="247"/>
      <c r="I418" s="247"/>
    </row>
    <row r="419" spans="2:9">
      <c r="B419" s="26"/>
      <c r="C419" s="26"/>
      <c r="D419" s="26"/>
      <c r="E419" s="26"/>
      <c r="F419" s="26"/>
      <c r="G419" s="247">
        <f>IFERROR(VLOOKUP(B419,'Combos Promocionais'!A396:O2762,15,0),SUMIF(Estoque!$B$4:$B$1989,'Cadastro de Produtos'!B419,Estoque!$J$4:$J$2229))</f>
        <v>0</v>
      </c>
      <c r="H419" s="247"/>
      <c r="I419" s="247"/>
    </row>
    <row r="420" spans="2:9">
      <c r="B420" s="26"/>
      <c r="C420" s="26"/>
      <c r="D420" s="26"/>
      <c r="E420" s="26"/>
      <c r="F420" s="26"/>
      <c r="G420" s="247">
        <f>IFERROR(VLOOKUP(B420,'Combos Promocionais'!A397:O2763,15,0),SUMIF(Estoque!$B$4:$B$1989,'Cadastro de Produtos'!B420,Estoque!$J$4:$J$2229))</f>
        <v>0</v>
      </c>
      <c r="H420" s="247"/>
      <c r="I420" s="247"/>
    </row>
    <row r="421" spans="2:9">
      <c r="B421" s="26"/>
      <c r="C421" s="26"/>
      <c r="D421" s="26"/>
      <c r="E421" s="26"/>
      <c r="F421" s="26"/>
      <c r="G421" s="247">
        <f>IFERROR(VLOOKUP(B421,'Combos Promocionais'!A398:O2764,15,0),SUMIF(Estoque!$B$4:$B$1989,'Cadastro de Produtos'!B421,Estoque!$J$4:$J$2229))</f>
        <v>0</v>
      </c>
      <c r="H421" s="247"/>
      <c r="I421" s="247"/>
    </row>
    <row r="422" spans="2:9">
      <c r="B422" s="26"/>
      <c r="C422" s="26"/>
      <c r="D422" s="26"/>
      <c r="E422" s="26"/>
      <c r="F422" s="26"/>
      <c r="G422" s="247">
        <f>IFERROR(VLOOKUP(B422,'Combos Promocionais'!A399:O2765,15,0),SUMIF(Estoque!$B$4:$B$1989,'Cadastro de Produtos'!B422,Estoque!$J$4:$J$2229))</f>
        <v>0</v>
      </c>
      <c r="H422" s="247"/>
      <c r="I422" s="247"/>
    </row>
    <row r="423" spans="2:9">
      <c r="B423" s="26"/>
      <c r="C423" s="26"/>
      <c r="D423" s="26"/>
      <c r="E423" s="26"/>
      <c r="F423" s="26"/>
      <c r="G423" s="247">
        <f>IFERROR(VLOOKUP(B423,'Combos Promocionais'!A400:O2766,15,0),SUMIF(Estoque!$B$4:$B$1989,'Cadastro de Produtos'!B423,Estoque!$J$4:$J$2229))</f>
        <v>0</v>
      </c>
      <c r="H423" s="247"/>
      <c r="I423" s="247"/>
    </row>
    <row r="424" spans="2:9">
      <c r="B424" s="26"/>
      <c r="C424" s="26"/>
      <c r="D424" s="26"/>
      <c r="E424" s="26"/>
      <c r="F424" s="26"/>
      <c r="G424" s="247">
        <f>IFERROR(VLOOKUP(B424,'Combos Promocionais'!A401:O2767,15,0),SUMIF(Estoque!$B$4:$B$1989,'Cadastro de Produtos'!B424,Estoque!$J$4:$J$2229))</f>
        <v>0</v>
      </c>
      <c r="H424" s="247"/>
      <c r="I424" s="247"/>
    </row>
    <row r="425" spans="2:9">
      <c r="B425" s="26"/>
      <c r="C425" s="26"/>
      <c r="D425" s="26"/>
      <c r="E425" s="26"/>
      <c r="F425" s="26"/>
      <c r="G425" s="247">
        <f>IFERROR(VLOOKUP(B425,'Combos Promocionais'!A402:O2768,15,0),SUMIF(Estoque!$B$4:$B$1989,'Cadastro de Produtos'!B425,Estoque!$J$4:$J$2229))</f>
        <v>0</v>
      </c>
      <c r="H425" s="247"/>
      <c r="I425" s="247"/>
    </row>
    <row r="426" spans="2:9">
      <c r="B426" s="26"/>
      <c r="C426" s="26"/>
      <c r="D426" s="26"/>
      <c r="E426" s="26"/>
      <c r="F426" s="26"/>
      <c r="G426" s="247">
        <f>IFERROR(VLOOKUP(B426,'Combos Promocionais'!A403:O2769,15,0),SUMIF(Estoque!$B$4:$B$1989,'Cadastro de Produtos'!B426,Estoque!$J$4:$J$2229))</f>
        <v>0</v>
      </c>
      <c r="H426" s="247"/>
      <c r="I426" s="247"/>
    </row>
    <row r="427" spans="2:9">
      <c r="B427" s="26"/>
      <c r="C427" s="26"/>
      <c r="D427" s="26"/>
      <c r="E427" s="26"/>
      <c r="F427" s="26"/>
      <c r="G427" s="247">
        <f>IFERROR(VLOOKUP(B427,'Combos Promocionais'!A404:O2770,15,0),SUMIF(Estoque!$B$4:$B$1989,'Cadastro de Produtos'!B427,Estoque!$J$4:$J$2229))</f>
        <v>0</v>
      </c>
      <c r="H427" s="247"/>
      <c r="I427" s="247"/>
    </row>
    <row r="428" spans="2:9">
      <c r="B428" s="26"/>
      <c r="C428" s="26"/>
      <c r="D428" s="26"/>
      <c r="E428" s="26"/>
      <c r="F428" s="26"/>
      <c r="G428" s="247">
        <f>IFERROR(VLOOKUP(B428,'Combos Promocionais'!A405:O2771,15,0),SUMIF(Estoque!$B$4:$B$1989,'Cadastro de Produtos'!B428,Estoque!$J$4:$J$2229))</f>
        <v>0</v>
      </c>
      <c r="H428" s="247"/>
      <c r="I428" s="247"/>
    </row>
    <row r="429" spans="2:9">
      <c r="B429" s="26"/>
      <c r="C429" s="26"/>
      <c r="D429" s="26"/>
      <c r="E429" s="26"/>
      <c r="F429" s="26"/>
      <c r="G429" s="247">
        <f>IFERROR(VLOOKUP(B429,'Combos Promocionais'!A406:O2772,15,0),SUMIF(Estoque!$B$4:$B$1989,'Cadastro de Produtos'!B429,Estoque!$J$4:$J$2229))</f>
        <v>0</v>
      </c>
      <c r="H429" s="247"/>
      <c r="I429" s="247"/>
    </row>
    <row r="430" spans="2:9">
      <c r="B430" s="26"/>
      <c r="C430" s="26"/>
      <c r="D430" s="26"/>
      <c r="E430" s="26"/>
      <c r="F430" s="26"/>
      <c r="G430" s="247">
        <f>IFERROR(VLOOKUP(B430,'Combos Promocionais'!A407:O2773,15,0),SUMIF(Estoque!$B$4:$B$1989,'Cadastro de Produtos'!B430,Estoque!$J$4:$J$2229))</f>
        <v>0</v>
      </c>
      <c r="H430" s="247"/>
      <c r="I430" s="247"/>
    </row>
    <row r="431" spans="2:9">
      <c r="B431" s="26"/>
      <c r="C431" s="26"/>
      <c r="D431" s="26"/>
      <c r="E431" s="26"/>
      <c r="F431" s="26"/>
      <c r="G431" s="247">
        <f>IFERROR(VLOOKUP(B431,'Combos Promocionais'!A408:O2774,15,0),SUMIF(Estoque!$B$4:$B$1989,'Cadastro de Produtos'!B431,Estoque!$J$4:$J$2229))</f>
        <v>0</v>
      </c>
      <c r="H431" s="247"/>
      <c r="I431" s="247"/>
    </row>
    <row r="432" spans="2:9">
      <c r="B432" s="26"/>
      <c r="C432" s="26"/>
      <c r="D432" s="26"/>
      <c r="E432" s="26"/>
      <c r="F432" s="26"/>
      <c r="G432" s="247">
        <f>IFERROR(VLOOKUP(B432,'Combos Promocionais'!A409:O2775,15,0),SUMIF(Estoque!$B$4:$B$1989,'Cadastro de Produtos'!B432,Estoque!$J$4:$J$2229))</f>
        <v>0</v>
      </c>
      <c r="H432" s="247"/>
      <c r="I432" s="247"/>
    </row>
    <row r="433" spans="2:9">
      <c r="B433" s="26"/>
      <c r="C433" s="26"/>
      <c r="D433" s="26"/>
      <c r="E433" s="26"/>
      <c r="F433" s="26"/>
      <c r="G433" s="247">
        <f>IFERROR(VLOOKUP(B433,'Combos Promocionais'!A410:O2776,15,0),SUMIF(Estoque!$B$4:$B$1989,'Cadastro de Produtos'!B433,Estoque!$J$4:$J$2229))</f>
        <v>0</v>
      </c>
      <c r="H433" s="247"/>
      <c r="I433" s="247"/>
    </row>
    <row r="434" spans="2:9">
      <c r="B434" s="26"/>
      <c r="C434" s="26"/>
      <c r="D434" s="26"/>
      <c r="E434" s="26"/>
      <c r="F434" s="26"/>
      <c r="G434" s="247">
        <f>IFERROR(VLOOKUP(B434,'Combos Promocionais'!A411:O2777,15,0),SUMIF(Estoque!$B$4:$B$1989,'Cadastro de Produtos'!B434,Estoque!$J$4:$J$2229))</f>
        <v>0</v>
      </c>
      <c r="H434" s="247"/>
      <c r="I434" s="247"/>
    </row>
    <row r="435" spans="2:9">
      <c r="B435" s="26"/>
      <c r="C435" s="26"/>
      <c r="D435" s="26"/>
      <c r="E435" s="26"/>
      <c r="F435" s="26"/>
      <c r="G435" s="247">
        <f>IFERROR(VLOOKUP(B435,'Combos Promocionais'!A412:O2778,15,0),SUMIF(Estoque!$B$4:$B$1989,'Cadastro de Produtos'!B435,Estoque!$J$4:$J$2229))</f>
        <v>0</v>
      </c>
      <c r="H435" s="247"/>
      <c r="I435" s="247"/>
    </row>
    <row r="436" spans="2:9">
      <c r="B436" s="26"/>
      <c r="C436" s="26"/>
      <c r="D436" s="26"/>
      <c r="E436" s="26"/>
      <c r="F436" s="26"/>
      <c r="G436" s="247">
        <f>IFERROR(VLOOKUP(B436,'Combos Promocionais'!A413:O2779,15,0),SUMIF(Estoque!$B$4:$B$1989,'Cadastro de Produtos'!B436,Estoque!$J$4:$J$2229))</f>
        <v>0</v>
      </c>
      <c r="H436" s="247"/>
      <c r="I436" s="247"/>
    </row>
    <row r="437" spans="2:9">
      <c r="B437" s="26"/>
      <c r="C437" s="26"/>
      <c r="D437" s="26"/>
      <c r="E437" s="26"/>
      <c r="F437" s="26"/>
      <c r="G437" s="247">
        <f>IFERROR(VLOOKUP(B437,'Combos Promocionais'!A414:O2780,15,0),SUMIF(Estoque!$B$4:$B$1989,'Cadastro de Produtos'!B437,Estoque!$J$4:$J$2229))</f>
        <v>0</v>
      </c>
      <c r="H437" s="247"/>
      <c r="I437" s="247"/>
    </row>
    <row r="438" spans="2:9">
      <c r="B438" s="26"/>
      <c r="C438" s="26"/>
      <c r="D438" s="26"/>
      <c r="E438" s="26"/>
      <c r="F438" s="26"/>
      <c r="G438" s="247">
        <f>IFERROR(VLOOKUP(B438,'Combos Promocionais'!A415:O2781,15,0),SUMIF(Estoque!$B$4:$B$1989,'Cadastro de Produtos'!B438,Estoque!$J$4:$J$2229))</f>
        <v>0</v>
      </c>
      <c r="H438" s="247"/>
      <c r="I438" s="247"/>
    </row>
    <row r="439" spans="2:9">
      <c r="B439" s="26"/>
      <c r="C439" s="26"/>
      <c r="D439" s="26"/>
      <c r="E439" s="26"/>
      <c r="F439" s="26"/>
      <c r="G439" s="247">
        <f>IFERROR(VLOOKUP(B439,'Combos Promocionais'!A416:O2782,15,0),SUMIF(Estoque!$B$4:$B$1989,'Cadastro de Produtos'!B439,Estoque!$J$4:$J$2229))</f>
        <v>0</v>
      </c>
      <c r="H439" s="247"/>
      <c r="I439" s="247"/>
    </row>
    <row r="440" spans="2:9">
      <c r="B440" s="26"/>
      <c r="C440" s="26"/>
      <c r="D440" s="26"/>
      <c r="E440" s="26"/>
      <c r="F440" s="26"/>
      <c r="G440" s="247">
        <f>IFERROR(VLOOKUP(B440,'Combos Promocionais'!A417:O2783,15,0),SUMIF(Estoque!$B$4:$B$1989,'Cadastro de Produtos'!B440,Estoque!$J$4:$J$2229))</f>
        <v>0</v>
      </c>
      <c r="H440" s="247"/>
      <c r="I440" s="247"/>
    </row>
    <row r="441" spans="2:9">
      <c r="B441" s="26"/>
      <c r="C441" s="26"/>
      <c r="D441" s="26"/>
      <c r="E441" s="26"/>
      <c r="F441" s="26"/>
      <c r="G441" s="247">
        <f>IFERROR(VLOOKUP(B441,'Combos Promocionais'!A418:O2784,15,0),SUMIF(Estoque!$B$4:$B$1989,'Cadastro de Produtos'!B441,Estoque!$J$4:$J$2229))</f>
        <v>0</v>
      </c>
      <c r="H441" s="247"/>
      <c r="I441" s="247"/>
    </row>
    <row r="442" spans="2:9">
      <c r="B442" s="26"/>
      <c r="C442" s="26"/>
      <c r="D442" s="26"/>
      <c r="E442" s="26"/>
      <c r="F442" s="26"/>
      <c r="G442" s="247">
        <f>IFERROR(VLOOKUP(B442,'Combos Promocionais'!A419:O2785,15,0),SUMIF(Estoque!$B$4:$B$1989,'Cadastro de Produtos'!B442,Estoque!$J$4:$J$2229))</f>
        <v>0</v>
      </c>
      <c r="H442" s="247"/>
      <c r="I442" s="247"/>
    </row>
    <row r="443" spans="2:9">
      <c r="B443" s="26"/>
      <c r="C443" s="26"/>
      <c r="D443" s="26"/>
      <c r="E443" s="26"/>
      <c r="F443" s="26"/>
      <c r="G443" s="247">
        <f>IFERROR(VLOOKUP(B443,'Combos Promocionais'!A420:O2786,15,0),SUMIF(Estoque!$B$4:$B$1989,'Cadastro de Produtos'!B443,Estoque!$J$4:$J$2229))</f>
        <v>0</v>
      </c>
      <c r="H443" s="247"/>
      <c r="I443" s="247"/>
    </row>
    <row r="444" spans="2:9">
      <c r="B444" s="26"/>
      <c r="C444" s="26"/>
      <c r="D444" s="26"/>
      <c r="E444" s="26"/>
      <c r="F444" s="26"/>
      <c r="G444" s="247">
        <f>IFERROR(VLOOKUP(B444,'Combos Promocionais'!A421:O2787,15,0),SUMIF(Estoque!$B$4:$B$1989,'Cadastro de Produtos'!B444,Estoque!$J$4:$J$2229))</f>
        <v>0</v>
      </c>
      <c r="H444" s="247"/>
      <c r="I444" s="247"/>
    </row>
    <row r="445" spans="2:9">
      <c r="B445" s="26"/>
      <c r="C445" s="26"/>
      <c r="D445" s="26"/>
      <c r="E445" s="26"/>
      <c r="F445" s="26"/>
      <c r="G445" s="247">
        <f>IFERROR(VLOOKUP(B445,'Combos Promocionais'!A422:O2788,15,0),SUMIF(Estoque!$B$4:$B$1989,'Cadastro de Produtos'!B445,Estoque!$J$4:$J$2229))</f>
        <v>0</v>
      </c>
      <c r="H445" s="247"/>
      <c r="I445" s="247"/>
    </row>
    <row r="446" spans="2:9">
      <c r="B446" s="26"/>
      <c r="C446" s="26"/>
      <c r="D446" s="26"/>
      <c r="E446" s="26"/>
      <c r="F446" s="26"/>
      <c r="G446" s="247">
        <f>IFERROR(VLOOKUP(B446,'Combos Promocionais'!A423:O2789,15,0),SUMIF(Estoque!$B$4:$B$1989,'Cadastro de Produtos'!B446,Estoque!$J$4:$J$2229))</f>
        <v>0</v>
      </c>
      <c r="H446" s="247"/>
      <c r="I446" s="247"/>
    </row>
    <row r="447" spans="2:9">
      <c r="B447" s="26"/>
      <c r="C447" s="26"/>
      <c r="D447" s="26"/>
      <c r="E447" s="26"/>
      <c r="F447" s="26"/>
      <c r="G447" s="247">
        <f>IFERROR(VLOOKUP(B447,'Combos Promocionais'!A424:O2790,15,0),SUMIF(Estoque!$B$4:$B$1989,'Cadastro de Produtos'!B447,Estoque!$J$4:$J$2229))</f>
        <v>0</v>
      </c>
      <c r="H447" s="247"/>
      <c r="I447" s="247"/>
    </row>
    <row r="448" spans="2:9">
      <c r="B448" s="26"/>
      <c r="C448" s="26"/>
      <c r="D448" s="26"/>
      <c r="E448" s="26"/>
      <c r="F448" s="26"/>
      <c r="G448" s="247">
        <f>IFERROR(VLOOKUP(B448,'Combos Promocionais'!A425:O2791,15,0),SUMIF(Estoque!$B$4:$B$1989,'Cadastro de Produtos'!B448,Estoque!$J$4:$J$2229))</f>
        <v>0</v>
      </c>
      <c r="H448" s="247"/>
      <c r="I448" s="247"/>
    </row>
    <row r="449" spans="2:9">
      <c r="B449" s="26"/>
      <c r="C449" s="26"/>
      <c r="D449" s="26"/>
      <c r="E449" s="26"/>
      <c r="F449" s="26"/>
      <c r="G449" s="247">
        <f>IFERROR(VLOOKUP(B449,'Combos Promocionais'!A426:O2792,15,0),SUMIF(Estoque!$B$4:$B$1989,'Cadastro de Produtos'!B449,Estoque!$J$4:$J$2229))</f>
        <v>0</v>
      </c>
      <c r="H449" s="247"/>
      <c r="I449" s="247"/>
    </row>
    <row r="450" spans="2:9">
      <c r="B450" s="26"/>
      <c r="C450" s="26"/>
      <c r="D450" s="26"/>
      <c r="E450" s="26"/>
      <c r="F450" s="26"/>
      <c r="G450" s="247">
        <f>IFERROR(VLOOKUP(B450,'Combos Promocionais'!A427:O2793,15,0),SUMIF(Estoque!$B$4:$B$1989,'Cadastro de Produtos'!B450,Estoque!$J$4:$J$2229))</f>
        <v>0</v>
      </c>
      <c r="H450" s="247"/>
      <c r="I450" s="247"/>
    </row>
    <row r="451" spans="2:9">
      <c r="B451" s="26"/>
      <c r="C451" s="26"/>
      <c r="D451" s="26"/>
      <c r="E451" s="26"/>
      <c r="F451" s="26"/>
      <c r="G451" s="247">
        <f>IFERROR(VLOOKUP(B451,'Combos Promocionais'!A428:O2794,15,0),SUMIF(Estoque!$B$4:$B$1989,'Cadastro de Produtos'!B451,Estoque!$J$4:$J$2229))</f>
        <v>0</v>
      </c>
      <c r="H451" s="247"/>
      <c r="I451" s="247"/>
    </row>
    <row r="452" spans="2:9">
      <c r="B452" s="26"/>
      <c r="C452" s="26"/>
      <c r="D452" s="26"/>
      <c r="E452" s="26"/>
      <c r="F452" s="26"/>
      <c r="G452" s="247">
        <f>IFERROR(VLOOKUP(B452,'Combos Promocionais'!A429:O2795,15,0),SUMIF(Estoque!$B$4:$B$1989,'Cadastro de Produtos'!B452,Estoque!$J$4:$J$2229))</f>
        <v>0</v>
      </c>
      <c r="H452" s="247"/>
      <c r="I452" s="247"/>
    </row>
    <row r="453" spans="2:9">
      <c r="B453" s="26"/>
      <c r="C453" s="26"/>
      <c r="D453" s="26"/>
      <c r="E453" s="26"/>
      <c r="F453" s="26"/>
      <c r="G453" s="247">
        <f>IFERROR(VLOOKUP(B453,'Combos Promocionais'!A430:O2796,15,0),SUMIF(Estoque!$B$4:$B$1989,'Cadastro de Produtos'!B453,Estoque!$J$4:$J$2229))</f>
        <v>0</v>
      </c>
      <c r="H453" s="247"/>
      <c r="I453" s="247"/>
    </row>
    <row r="454" spans="2:9">
      <c r="B454" s="26"/>
      <c r="C454" s="26"/>
      <c r="D454" s="26"/>
      <c r="E454" s="26"/>
      <c r="F454" s="26"/>
      <c r="G454" s="247">
        <f>IFERROR(VLOOKUP(B454,'Combos Promocionais'!A431:O2797,15,0),SUMIF(Estoque!$B$4:$B$1989,'Cadastro de Produtos'!B454,Estoque!$J$4:$J$2229))</f>
        <v>0</v>
      </c>
      <c r="H454" s="247"/>
      <c r="I454" s="247"/>
    </row>
    <row r="455" spans="2:9">
      <c r="B455" s="26"/>
      <c r="C455" s="26"/>
      <c r="D455" s="26"/>
      <c r="E455" s="26"/>
      <c r="F455" s="26"/>
      <c r="G455" s="247">
        <f>IFERROR(VLOOKUP(B455,'Combos Promocionais'!A432:O2798,15,0),SUMIF(Estoque!$B$4:$B$1989,'Cadastro de Produtos'!B455,Estoque!$J$4:$J$2229))</f>
        <v>0</v>
      </c>
      <c r="H455" s="247"/>
      <c r="I455" s="247"/>
    </row>
    <row r="456" spans="2:9">
      <c r="B456" s="26"/>
      <c r="C456" s="26"/>
      <c r="D456" s="26"/>
      <c r="E456" s="26"/>
      <c r="F456" s="26"/>
      <c r="G456" s="247">
        <f>IFERROR(VLOOKUP(B456,'Combos Promocionais'!A433:O2799,15,0),SUMIF(Estoque!$B$4:$B$1989,'Cadastro de Produtos'!B456,Estoque!$J$4:$J$2229))</f>
        <v>0</v>
      </c>
      <c r="H456" s="247"/>
      <c r="I456" s="247"/>
    </row>
    <row r="457" spans="2:9">
      <c r="B457" s="26"/>
      <c r="C457" s="26"/>
      <c r="D457" s="26"/>
      <c r="E457" s="26"/>
      <c r="F457" s="26"/>
      <c r="G457" s="247">
        <f>IFERROR(VLOOKUP(B457,'Combos Promocionais'!A434:O2800,15,0),SUMIF(Estoque!$B$4:$B$1989,'Cadastro de Produtos'!B457,Estoque!$J$4:$J$2229))</f>
        <v>0</v>
      </c>
      <c r="H457" s="247"/>
      <c r="I457" s="247"/>
    </row>
    <row r="458" spans="2:9">
      <c r="B458" s="26"/>
      <c r="C458" s="26"/>
      <c r="D458" s="26"/>
      <c r="E458" s="26"/>
      <c r="F458" s="26"/>
      <c r="G458" s="247">
        <f>IFERROR(VLOOKUP(B458,'Combos Promocionais'!A435:O2801,15,0),SUMIF(Estoque!$B$4:$B$1989,'Cadastro de Produtos'!B458,Estoque!$J$4:$J$2229))</f>
        <v>0</v>
      </c>
      <c r="H458" s="247"/>
      <c r="I458" s="247"/>
    </row>
    <row r="459" spans="2:9">
      <c r="B459" s="26"/>
      <c r="C459" s="26"/>
      <c r="D459" s="26"/>
      <c r="E459" s="26"/>
      <c r="F459" s="26"/>
      <c r="G459" s="247">
        <f>IFERROR(VLOOKUP(B459,'Combos Promocionais'!A436:O2802,15,0),SUMIF(Estoque!$B$4:$B$1989,'Cadastro de Produtos'!B459,Estoque!$J$4:$J$2229))</f>
        <v>0</v>
      </c>
      <c r="H459" s="247"/>
      <c r="I459" s="247"/>
    </row>
    <row r="460" spans="2:9">
      <c r="B460" s="26"/>
      <c r="C460" s="26"/>
      <c r="D460" s="26"/>
      <c r="E460" s="26"/>
      <c r="F460" s="26"/>
      <c r="G460" s="247">
        <f>IFERROR(VLOOKUP(B460,'Combos Promocionais'!A437:O2803,15,0),SUMIF(Estoque!$B$4:$B$1989,'Cadastro de Produtos'!B460,Estoque!$J$4:$J$2229))</f>
        <v>0</v>
      </c>
      <c r="H460" s="247"/>
      <c r="I460" s="247"/>
    </row>
    <row r="461" spans="2:9">
      <c r="B461" s="26"/>
      <c r="C461" s="26"/>
      <c r="D461" s="26"/>
      <c r="E461" s="26"/>
      <c r="F461" s="26"/>
      <c r="G461" s="247">
        <f>IFERROR(VLOOKUP(B461,'Combos Promocionais'!A438:O2804,15,0),SUMIF(Estoque!$B$4:$B$1989,'Cadastro de Produtos'!B461,Estoque!$J$4:$J$2229))</f>
        <v>0</v>
      </c>
      <c r="H461" s="247"/>
      <c r="I461" s="247"/>
    </row>
    <row r="462" spans="2:9">
      <c r="B462" s="26"/>
      <c r="C462" s="26"/>
      <c r="D462" s="26"/>
      <c r="E462" s="26"/>
      <c r="F462" s="26"/>
      <c r="G462" s="247">
        <f>IFERROR(VLOOKUP(B462,'Combos Promocionais'!A439:O2805,15,0),SUMIF(Estoque!$B$4:$B$1989,'Cadastro de Produtos'!B462,Estoque!$J$4:$J$2229))</f>
        <v>0</v>
      </c>
      <c r="H462" s="247"/>
      <c r="I462" s="247"/>
    </row>
    <row r="463" spans="2:9">
      <c r="B463" s="26"/>
      <c r="C463" s="26"/>
      <c r="D463" s="26"/>
      <c r="E463" s="26"/>
      <c r="F463" s="26"/>
      <c r="G463" s="247">
        <f>IFERROR(VLOOKUP(B463,'Combos Promocionais'!A440:O2806,15,0),SUMIF(Estoque!$B$4:$B$1989,'Cadastro de Produtos'!B463,Estoque!$J$4:$J$2229))</f>
        <v>0</v>
      </c>
      <c r="H463" s="247"/>
      <c r="I463" s="247"/>
    </row>
    <row r="464" spans="2:9">
      <c r="B464" s="26"/>
      <c r="C464" s="26"/>
      <c r="D464" s="26"/>
      <c r="E464" s="26"/>
      <c r="F464" s="26"/>
      <c r="G464" s="247">
        <f>IFERROR(VLOOKUP(B464,'Combos Promocionais'!A441:O2807,15,0),SUMIF(Estoque!$B$4:$B$1989,'Cadastro de Produtos'!B464,Estoque!$J$4:$J$2229))</f>
        <v>0</v>
      </c>
      <c r="H464" s="247"/>
      <c r="I464" s="247"/>
    </row>
    <row r="465" spans="2:9">
      <c r="B465" s="26"/>
      <c r="C465" s="26"/>
      <c r="D465" s="26"/>
      <c r="E465" s="26"/>
      <c r="F465" s="26"/>
      <c r="G465" s="247">
        <f>IFERROR(VLOOKUP(B465,'Combos Promocionais'!A442:O2808,15,0),SUMIF(Estoque!$B$4:$B$1989,'Cadastro de Produtos'!B465,Estoque!$J$4:$J$2229))</f>
        <v>0</v>
      </c>
      <c r="H465" s="247"/>
      <c r="I465" s="247"/>
    </row>
    <row r="466" spans="2:9">
      <c r="B466" s="26"/>
      <c r="C466" s="26"/>
      <c r="D466" s="26"/>
      <c r="E466" s="26"/>
      <c r="F466" s="26"/>
      <c r="G466" s="247">
        <f>IFERROR(VLOOKUP(B466,'Combos Promocionais'!A443:O2809,15,0),SUMIF(Estoque!$B$4:$B$1989,'Cadastro de Produtos'!B466,Estoque!$J$4:$J$2229))</f>
        <v>0</v>
      </c>
      <c r="H466" s="247"/>
      <c r="I466" s="247"/>
    </row>
    <row r="467" spans="2:9">
      <c r="B467" s="26"/>
      <c r="C467" s="26"/>
      <c r="D467" s="26"/>
      <c r="E467" s="26"/>
      <c r="F467" s="26"/>
      <c r="G467" s="247">
        <f>IFERROR(VLOOKUP(B467,'Combos Promocionais'!A444:O2810,15,0),SUMIF(Estoque!$B$4:$B$1989,'Cadastro de Produtos'!B467,Estoque!$J$4:$J$2229))</f>
        <v>0</v>
      </c>
      <c r="H467" s="247"/>
      <c r="I467" s="247"/>
    </row>
    <row r="468" spans="2:9">
      <c r="B468" s="26"/>
      <c r="C468" s="26"/>
      <c r="D468" s="26"/>
      <c r="E468" s="26"/>
      <c r="F468" s="26"/>
      <c r="G468" s="247">
        <f>IFERROR(VLOOKUP(B468,'Combos Promocionais'!A445:O2811,15,0),SUMIF(Estoque!$B$4:$B$1989,'Cadastro de Produtos'!B468,Estoque!$J$4:$J$2229))</f>
        <v>0</v>
      </c>
      <c r="H468" s="247"/>
      <c r="I468" s="247"/>
    </row>
    <row r="469" spans="2:9">
      <c r="B469" s="26"/>
      <c r="C469" s="26"/>
      <c r="D469" s="26"/>
      <c r="E469" s="26"/>
      <c r="F469" s="26"/>
      <c r="G469" s="247">
        <f>IFERROR(VLOOKUP(B469,'Combos Promocionais'!A446:O2812,15,0),SUMIF(Estoque!$B$4:$B$1989,'Cadastro de Produtos'!B469,Estoque!$J$4:$J$2229))</f>
        <v>0</v>
      </c>
      <c r="H469" s="247"/>
      <c r="I469" s="247"/>
    </row>
    <row r="470" spans="2:9">
      <c r="B470" s="26"/>
      <c r="C470" s="26"/>
      <c r="D470" s="26"/>
      <c r="E470" s="26"/>
      <c r="F470" s="26"/>
      <c r="G470" s="247">
        <f>IFERROR(VLOOKUP(B470,'Combos Promocionais'!A447:O2813,15,0),SUMIF(Estoque!$B$4:$B$1989,'Cadastro de Produtos'!B470,Estoque!$J$4:$J$2229))</f>
        <v>0</v>
      </c>
      <c r="H470" s="247"/>
      <c r="I470" s="247"/>
    </row>
    <row r="471" spans="2:9">
      <c r="B471" s="26"/>
      <c r="C471" s="26"/>
      <c r="D471" s="26"/>
      <c r="E471" s="26"/>
      <c r="F471" s="26"/>
      <c r="G471" s="247">
        <f>IFERROR(VLOOKUP(B471,'Combos Promocionais'!A448:O2814,15,0),SUMIF(Estoque!$B$4:$B$1989,'Cadastro de Produtos'!B471,Estoque!$J$4:$J$2229))</f>
        <v>0</v>
      </c>
      <c r="H471" s="247"/>
      <c r="I471" s="247"/>
    </row>
    <row r="472" spans="2:9">
      <c r="B472" s="26"/>
      <c r="C472" s="26"/>
      <c r="D472" s="26"/>
      <c r="E472" s="26"/>
      <c r="F472" s="26"/>
      <c r="G472" s="247">
        <f>IFERROR(VLOOKUP(B472,'Combos Promocionais'!A449:O2815,15,0),SUMIF(Estoque!$B$4:$B$1989,'Cadastro de Produtos'!B472,Estoque!$J$4:$J$2229))</f>
        <v>0</v>
      </c>
      <c r="H472" s="247"/>
      <c r="I472" s="247"/>
    </row>
    <row r="473" spans="2:9">
      <c r="B473" s="26"/>
      <c r="C473" s="26"/>
      <c r="D473" s="26"/>
      <c r="E473" s="26"/>
      <c r="F473" s="26"/>
      <c r="G473" s="247">
        <f>IFERROR(VLOOKUP(B473,'Combos Promocionais'!A450:O2816,15,0),SUMIF(Estoque!$B$4:$B$1989,'Cadastro de Produtos'!B473,Estoque!$J$4:$J$2229))</f>
        <v>0</v>
      </c>
      <c r="H473" s="247"/>
      <c r="I473" s="247"/>
    </row>
    <row r="474" spans="2:9">
      <c r="B474" s="26"/>
      <c r="C474" s="26"/>
      <c r="D474" s="26"/>
      <c r="E474" s="26"/>
      <c r="F474" s="26"/>
      <c r="G474" s="247">
        <f>IFERROR(VLOOKUP(B474,'Combos Promocionais'!A451:O2817,15,0),SUMIF(Estoque!$B$4:$B$1989,'Cadastro de Produtos'!B474,Estoque!$J$4:$J$2229))</f>
        <v>0</v>
      </c>
      <c r="H474" s="247"/>
      <c r="I474" s="247"/>
    </row>
    <row r="475" spans="2:9">
      <c r="B475" s="26"/>
      <c r="C475" s="26"/>
      <c r="D475" s="26"/>
      <c r="E475" s="26"/>
      <c r="F475" s="26"/>
      <c r="G475" s="247">
        <f>IFERROR(VLOOKUP(B475,'Combos Promocionais'!A452:O2818,15,0),SUMIF(Estoque!$B$4:$B$1989,'Cadastro de Produtos'!B475,Estoque!$J$4:$J$2229))</f>
        <v>0</v>
      </c>
      <c r="H475" s="247"/>
      <c r="I475" s="247"/>
    </row>
    <row r="476" spans="2:9">
      <c r="B476" s="26"/>
      <c r="C476" s="26"/>
      <c r="D476" s="26"/>
      <c r="E476" s="26"/>
      <c r="F476" s="26"/>
      <c r="G476" s="247">
        <f>IFERROR(VLOOKUP(B476,'Combos Promocionais'!A453:O2819,15,0),SUMIF(Estoque!$B$4:$B$1989,'Cadastro de Produtos'!B476,Estoque!$J$4:$J$2229))</f>
        <v>0</v>
      </c>
      <c r="H476" s="247"/>
      <c r="I476" s="247"/>
    </row>
    <row r="477" spans="2:9">
      <c r="B477" s="26"/>
      <c r="C477" s="26"/>
      <c r="D477" s="26"/>
      <c r="E477" s="26"/>
      <c r="F477" s="26"/>
      <c r="G477" s="247">
        <f>IFERROR(VLOOKUP(B477,'Combos Promocionais'!A454:O2820,15,0),SUMIF(Estoque!$B$4:$B$1989,'Cadastro de Produtos'!B477,Estoque!$J$4:$J$2229))</f>
        <v>0</v>
      </c>
      <c r="H477" s="247"/>
      <c r="I477" s="247"/>
    </row>
    <row r="478" spans="2:9">
      <c r="B478" s="26"/>
      <c r="C478" s="26"/>
      <c r="D478" s="26"/>
      <c r="E478" s="26"/>
      <c r="F478" s="26"/>
      <c r="G478" s="247">
        <f>IFERROR(VLOOKUP(B478,'Combos Promocionais'!A455:O2821,15,0),SUMIF(Estoque!$B$4:$B$1989,'Cadastro de Produtos'!B478,Estoque!$J$4:$J$2229))</f>
        <v>0</v>
      </c>
      <c r="H478" s="247"/>
      <c r="I478" s="247"/>
    </row>
    <row r="479" spans="2:9">
      <c r="B479" s="26"/>
      <c r="C479" s="26"/>
      <c r="D479" s="26"/>
      <c r="E479" s="26"/>
      <c r="F479" s="26"/>
      <c r="G479" s="247">
        <f>IFERROR(VLOOKUP(B479,'Combos Promocionais'!A456:O2822,15,0),SUMIF(Estoque!$B$4:$B$1989,'Cadastro de Produtos'!B479,Estoque!$J$4:$J$2229))</f>
        <v>0</v>
      </c>
      <c r="H479" s="247"/>
      <c r="I479" s="247"/>
    </row>
    <row r="480" spans="2:9">
      <c r="B480" s="26"/>
      <c r="C480" s="26"/>
      <c r="D480" s="26"/>
      <c r="E480" s="26"/>
      <c r="F480" s="26"/>
      <c r="G480" s="247">
        <f>IFERROR(VLOOKUP(B480,'Combos Promocionais'!A457:O2823,15,0),SUMIF(Estoque!$B$4:$B$1989,'Cadastro de Produtos'!B480,Estoque!$J$4:$J$2229))</f>
        <v>0</v>
      </c>
      <c r="H480" s="247"/>
      <c r="I480" s="247"/>
    </row>
    <row r="481" spans="2:9">
      <c r="B481" s="26"/>
      <c r="C481" s="26"/>
      <c r="D481" s="26"/>
      <c r="E481" s="26"/>
      <c r="F481" s="26"/>
      <c r="G481" s="247">
        <f>IFERROR(VLOOKUP(B481,'Combos Promocionais'!A458:O2824,15,0),SUMIF(Estoque!$B$4:$B$1989,'Cadastro de Produtos'!B481,Estoque!$J$4:$J$2229))</f>
        <v>0</v>
      </c>
      <c r="H481" s="247"/>
      <c r="I481" s="247"/>
    </row>
    <row r="482" spans="2:9">
      <c r="B482" s="26"/>
      <c r="C482" s="26"/>
      <c r="D482" s="26"/>
      <c r="E482" s="26"/>
      <c r="F482" s="26"/>
      <c r="G482" s="247">
        <f>IFERROR(VLOOKUP(B482,'Combos Promocionais'!A459:O2825,15,0),SUMIF(Estoque!$B$4:$B$1989,'Cadastro de Produtos'!B482,Estoque!$J$4:$J$2229))</f>
        <v>0</v>
      </c>
      <c r="H482" s="247"/>
      <c r="I482" s="247"/>
    </row>
    <row r="483" spans="2:9">
      <c r="B483" s="26"/>
      <c r="C483" s="26"/>
      <c r="D483" s="26"/>
      <c r="E483" s="26"/>
      <c r="F483" s="26"/>
      <c r="G483" s="247">
        <f>IFERROR(VLOOKUP(B483,'Combos Promocionais'!A460:O2826,15,0),SUMIF(Estoque!$B$4:$B$1989,'Cadastro de Produtos'!B483,Estoque!$J$4:$J$2229))</f>
        <v>0</v>
      </c>
      <c r="H483" s="247"/>
      <c r="I483" s="247"/>
    </row>
    <row r="484" spans="2:9">
      <c r="B484" s="26"/>
      <c r="C484" s="26"/>
      <c r="D484" s="26"/>
      <c r="E484" s="26"/>
      <c r="F484" s="26"/>
      <c r="G484" s="247">
        <f>IFERROR(VLOOKUP(B484,'Combos Promocionais'!A461:O2827,15,0),SUMIF(Estoque!$B$4:$B$1989,'Cadastro de Produtos'!B484,Estoque!$J$4:$J$2229))</f>
        <v>0</v>
      </c>
      <c r="H484" s="247"/>
      <c r="I484" s="247"/>
    </row>
    <row r="485" spans="2:9">
      <c r="B485" s="26"/>
      <c r="C485" s="26"/>
      <c r="D485" s="26"/>
      <c r="E485" s="26"/>
      <c r="F485" s="26"/>
      <c r="G485" s="247">
        <f>IFERROR(VLOOKUP(B485,'Combos Promocionais'!A462:O2828,15,0),SUMIF(Estoque!$B$4:$B$1989,'Cadastro de Produtos'!B485,Estoque!$J$4:$J$2229))</f>
        <v>0</v>
      </c>
      <c r="H485" s="247"/>
      <c r="I485" s="247"/>
    </row>
    <row r="486" spans="2:9">
      <c r="B486" s="26"/>
      <c r="C486" s="26"/>
      <c r="D486" s="26"/>
      <c r="E486" s="26"/>
      <c r="F486" s="26"/>
      <c r="G486" s="247">
        <f>IFERROR(VLOOKUP(B486,'Combos Promocionais'!A463:O2829,15,0),SUMIF(Estoque!$B$4:$B$1989,'Cadastro de Produtos'!B486,Estoque!$J$4:$J$2229))</f>
        <v>0</v>
      </c>
      <c r="H486" s="247"/>
      <c r="I486" s="247"/>
    </row>
    <row r="487" spans="2:9">
      <c r="B487" s="26"/>
      <c r="C487" s="26"/>
      <c r="D487" s="26"/>
      <c r="E487" s="26"/>
      <c r="F487" s="26"/>
      <c r="G487" s="247">
        <f>IFERROR(VLOOKUP(B487,'Combos Promocionais'!A464:O2830,15,0),SUMIF(Estoque!$B$4:$B$1989,'Cadastro de Produtos'!B487,Estoque!$J$4:$J$2229))</f>
        <v>0</v>
      </c>
      <c r="H487" s="247"/>
      <c r="I487" s="247"/>
    </row>
    <row r="488" spans="2:9">
      <c r="B488" s="26"/>
      <c r="C488" s="26"/>
      <c r="D488" s="26"/>
      <c r="E488" s="26"/>
      <c r="F488" s="26"/>
      <c r="G488" s="247">
        <f>IFERROR(VLOOKUP(B488,'Combos Promocionais'!A465:O2831,15,0),SUMIF(Estoque!$B$4:$B$1989,'Cadastro de Produtos'!B488,Estoque!$J$4:$J$2229))</f>
        <v>0</v>
      </c>
      <c r="H488" s="247"/>
      <c r="I488" s="247"/>
    </row>
    <row r="489" spans="2:9">
      <c r="B489" s="26"/>
      <c r="C489" s="26"/>
      <c r="D489" s="26"/>
      <c r="E489" s="26"/>
      <c r="F489" s="26"/>
      <c r="G489" s="247">
        <f>IFERROR(VLOOKUP(B489,'Combos Promocionais'!A466:O2832,15,0),SUMIF(Estoque!$B$4:$B$1989,'Cadastro de Produtos'!B489,Estoque!$J$4:$J$2229))</f>
        <v>0</v>
      </c>
      <c r="H489" s="247"/>
      <c r="I489" s="247"/>
    </row>
    <row r="490" spans="2:9">
      <c r="B490" s="26"/>
      <c r="C490" s="26"/>
      <c r="D490" s="26"/>
      <c r="E490" s="26"/>
      <c r="F490" s="26"/>
      <c r="G490" s="247">
        <f>IFERROR(VLOOKUP(B490,'Combos Promocionais'!A467:O2833,15,0),SUMIF(Estoque!$B$4:$B$1989,'Cadastro de Produtos'!B490,Estoque!$J$4:$J$2229))</f>
        <v>0</v>
      </c>
      <c r="H490" s="247"/>
      <c r="I490" s="247"/>
    </row>
    <row r="491" spans="2:9">
      <c r="B491" s="26"/>
      <c r="C491" s="26"/>
      <c r="D491" s="26"/>
      <c r="E491" s="26"/>
      <c r="F491" s="26"/>
      <c r="G491" s="247">
        <f>IFERROR(VLOOKUP(B491,'Combos Promocionais'!A468:O2834,15,0),SUMIF(Estoque!$B$4:$B$1989,'Cadastro de Produtos'!B491,Estoque!$J$4:$J$2229))</f>
        <v>0</v>
      </c>
      <c r="H491" s="247"/>
      <c r="I491" s="247"/>
    </row>
    <row r="492" spans="2:9">
      <c r="B492" s="26"/>
      <c r="C492" s="26"/>
      <c r="D492" s="26"/>
      <c r="E492" s="26"/>
      <c r="F492" s="26"/>
      <c r="G492" s="247">
        <f>IFERROR(VLOOKUP(B492,'Combos Promocionais'!A469:O2835,15,0),SUMIF(Estoque!$B$4:$B$1989,'Cadastro de Produtos'!B492,Estoque!$J$4:$J$2229))</f>
        <v>0</v>
      </c>
      <c r="H492" s="247"/>
      <c r="I492" s="247"/>
    </row>
    <row r="493" spans="2:9">
      <c r="B493" s="26"/>
      <c r="C493" s="26"/>
      <c r="D493" s="26"/>
      <c r="E493" s="26"/>
      <c r="F493" s="26"/>
      <c r="G493" s="247">
        <f>IFERROR(VLOOKUP(B493,'Combos Promocionais'!A470:O2836,15,0),SUMIF(Estoque!$B$4:$B$1989,'Cadastro de Produtos'!B493,Estoque!$J$4:$J$2229))</f>
        <v>0</v>
      </c>
      <c r="H493" s="247"/>
      <c r="I493" s="247"/>
    </row>
    <row r="494" spans="2:9">
      <c r="B494" s="26"/>
      <c r="C494" s="26"/>
      <c r="D494" s="26"/>
      <c r="E494" s="26"/>
      <c r="F494" s="26"/>
      <c r="G494" s="247">
        <f>IFERROR(VLOOKUP(B494,'Combos Promocionais'!A471:O2837,15,0),SUMIF(Estoque!$B$4:$B$1989,'Cadastro de Produtos'!B494,Estoque!$J$4:$J$2229))</f>
        <v>0</v>
      </c>
      <c r="H494" s="247"/>
      <c r="I494" s="247"/>
    </row>
    <row r="495" spans="2:9">
      <c r="B495" s="26"/>
      <c r="C495" s="26"/>
      <c r="D495" s="26"/>
      <c r="E495" s="26"/>
      <c r="F495" s="26"/>
      <c r="G495" s="247">
        <f>IFERROR(VLOOKUP(B495,'Combos Promocionais'!A472:O2838,15,0),SUMIF(Estoque!$B$4:$B$1989,'Cadastro de Produtos'!B495,Estoque!$J$4:$J$2229))</f>
        <v>0</v>
      </c>
      <c r="H495" s="247"/>
      <c r="I495" s="247"/>
    </row>
    <row r="496" spans="2:9">
      <c r="B496" s="26"/>
      <c r="C496" s="26"/>
      <c r="D496" s="26"/>
      <c r="E496" s="26"/>
      <c r="F496" s="26"/>
      <c r="G496" s="247">
        <f>IFERROR(VLOOKUP(B496,'Combos Promocionais'!A473:O2839,15,0),SUMIF(Estoque!$B$4:$B$1989,'Cadastro de Produtos'!B496,Estoque!$J$4:$J$2229))</f>
        <v>0</v>
      </c>
      <c r="H496" s="247"/>
      <c r="I496" s="247"/>
    </row>
    <row r="497" spans="2:9">
      <c r="B497" s="26"/>
      <c r="C497" s="26"/>
      <c r="D497" s="26"/>
      <c r="E497" s="26"/>
      <c r="F497" s="26"/>
      <c r="G497" s="247">
        <f>IFERROR(VLOOKUP(B497,'Combos Promocionais'!A474:O2840,15,0),SUMIF(Estoque!$B$4:$B$1989,'Cadastro de Produtos'!B497,Estoque!$J$4:$J$2229))</f>
        <v>0</v>
      </c>
      <c r="H497" s="247"/>
      <c r="I497" s="247"/>
    </row>
    <row r="498" spans="2:9">
      <c r="B498" s="26"/>
      <c r="C498" s="26"/>
      <c r="D498" s="26"/>
      <c r="E498" s="26"/>
      <c r="F498" s="26"/>
      <c r="G498" s="247">
        <f>IFERROR(VLOOKUP(B498,'Combos Promocionais'!A475:O2841,15,0),SUMIF(Estoque!$B$4:$B$1989,'Cadastro de Produtos'!B498,Estoque!$J$4:$J$2229))</f>
        <v>0</v>
      </c>
      <c r="H498" s="247"/>
      <c r="I498" s="247"/>
    </row>
    <row r="499" spans="2:9">
      <c r="B499" s="26"/>
      <c r="C499" s="26"/>
      <c r="D499" s="26"/>
      <c r="E499" s="26"/>
      <c r="F499" s="26"/>
      <c r="G499" s="247">
        <f>IFERROR(VLOOKUP(B499,'Combos Promocionais'!A476:O2842,15,0),SUMIF(Estoque!$B$4:$B$1989,'Cadastro de Produtos'!B499,Estoque!$J$4:$J$2229))</f>
        <v>0</v>
      </c>
      <c r="H499" s="247"/>
      <c r="I499" s="247"/>
    </row>
    <row r="500" spans="2:9">
      <c r="B500" s="26"/>
      <c r="C500" s="26"/>
      <c r="D500" s="26"/>
      <c r="E500" s="26"/>
      <c r="F500" s="26"/>
      <c r="G500" s="247">
        <f>IFERROR(VLOOKUP(B500,'Combos Promocionais'!A477:O2843,15,0),SUMIF(Estoque!$B$4:$B$1989,'Cadastro de Produtos'!B500,Estoque!$J$4:$J$2229))</f>
        <v>0</v>
      </c>
      <c r="H500" s="247"/>
      <c r="I500" s="247"/>
    </row>
    <row r="501" spans="2:9">
      <c r="B501" s="26"/>
      <c r="C501" s="26"/>
      <c r="D501" s="26"/>
      <c r="E501" s="26"/>
      <c r="F501" s="26"/>
      <c r="G501" s="247">
        <f>IFERROR(VLOOKUP(B501,'Combos Promocionais'!A478:O2844,15,0),SUMIF(Estoque!$B$4:$B$1989,'Cadastro de Produtos'!B501,Estoque!$J$4:$J$2229))</f>
        <v>0</v>
      </c>
      <c r="H501" s="247"/>
      <c r="I501" s="247"/>
    </row>
    <row r="502" spans="2:9">
      <c r="B502" s="26"/>
      <c r="C502" s="26"/>
      <c r="D502" s="26"/>
      <c r="E502" s="26"/>
      <c r="F502" s="26"/>
      <c r="G502" s="247">
        <f>IFERROR(VLOOKUP(B502,'Combos Promocionais'!A479:O2845,15,0),SUMIF(Estoque!$B$4:$B$1989,'Cadastro de Produtos'!B502,Estoque!$J$4:$J$2229))</f>
        <v>0</v>
      </c>
      <c r="H502" s="247"/>
      <c r="I502" s="247"/>
    </row>
    <row r="503" spans="2:9">
      <c r="B503" s="26"/>
      <c r="C503" s="26"/>
      <c r="D503" s="26"/>
      <c r="E503" s="26"/>
      <c r="F503" s="26"/>
      <c r="G503" s="247">
        <f>IFERROR(VLOOKUP(B503,'Combos Promocionais'!A480:O2846,15,0),SUMIF(Estoque!$B$4:$B$1989,'Cadastro de Produtos'!B503,Estoque!$J$4:$J$2229))</f>
        <v>0</v>
      </c>
      <c r="H503" s="247"/>
      <c r="I503" s="247"/>
    </row>
    <row r="504" spans="2:9">
      <c r="B504" s="26"/>
      <c r="C504" s="26"/>
      <c r="D504" s="26"/>
      <c r="E504" s="26"/>
      <c r="F504" s="26"/>
      <c r="G504" s="247">
        <f>IFERROR(VLOOKUP(B504,'Combos Promocionais'!A481:O2847,15,0),SUMIF(Estoque!$B$4:$B$1989,'Cadastro de Produtos'!B504,Estoque!$J$4:$J$2229))</f>
        <v>0</v>
      </c>
      <c r="H504" s="247"/>
      <c r="I504" s="247"/>
    </row>
    <row r="505" spans="2:9">
      <c r="B505" s="26"/>
      <c r="C505" s="26"/>
      <c r="D505" s="26"/>
      <c r="E505" s="26"/>
      <c r="F505" s="26"/>
      <c r="G505" s="247">
        <f>IFERROR(VLOOKUP(B505,'Combos Promocionais'!A482:O2848,15,0),SUMIF(Estoque!$B$4:$B$1989,'Cadastro de Produtos'!B505,Estoque!$J$4:$J$2229))</f>
        <v>0</v>
      </c>
      <c r="H505" s="247"/>
      <c r="I505" s="247"/>
    </row>
    <row r="506" spans="2:9">
      <c r="B506" s="26"/>
      <c r="C506" s="26"/>
      <c r="D506" s="26"/>
      <c r="E506" s="26"/>
      <c r="F506" s="26"/>
      <c r="G506" s="247">
        <f>IFERROR(VLOOKUP(B506,'Combos Promocionais'!A483:O2849,15,0),SUMIF(Estoque!$B$4:$B$1989,'Cadastro de Produtos'!B506,Estoque!$J$4:$J$2229))</f>
        <v>0</v>
      </c>
      <c r="H506" s="247"/>
      <c r="I506" s="247"/>
    </row>
    <row r="507" spans="2:9">
      <c r="B507" s="26"/>
      <c r="C507" s="26"/>
      <c r="D507" s="26"/>
      <c r="E507" s="26"/>
      <c r="F507" s="26"/>
      <c r="G507" s="247">
        <f>IFERROR(VLOOKUP(B507,'Combos Promocionais'!A484:O2850,15,0),SUMIF(Estoque!$B$4:$B$1989,'Cadastro de Produtos'!B507,Estoque!$J$4:$J$2229))</f>
        <v>0</v>
      </c>
      <c r="H507" s="247"/>
      <c r="I507" s="247"/>
    </row>
    <row r="508" spans="2:9">
      <c r="B508" s="26"/>
      <c r="C508" s="26"/>
      <c r="D508" s="26"/>
      <c r="E508" s="26"/>
      <c r="F508" s="26"/>
      <c r="G508" s="247">
        <f>IFERROR(VLOOKUP(B508,'Combos Promocionais'!A485:O2851,15,0),SUMIF(Estoque!$B$4:$B$1989,'Cadastro de Produtos'!B508,Estoque!$J$4:$J$2229))</f>
        <v>0</v>
      </c>
      <c r="H508" s="247"/>
      <c r="I508" s="247"/>
    </row>
    <row r="509" spans="2:9">
      <c r="B509" s="26"/>
      <c r="C509" s="26"/>
      <c r="D509" s="26"/>
      <c r="E509" s="26"/>
      <c r="F509" s="26"/>
      <c r="G509" s="247">
        <f>IFERROR(VLOOKUP(B509,'Combos Promocionais'!A486:O2852,15,0),SUMIF(Estoque!$B$4:$B$1989,'Cadastro de Produtos'!B509,Estoque!$J$4:$J$2229))</f>
        <v>0</v>
      </c>
      <c r="H509" s="247"/>
      <c r="I509" s="247"/>
    </row>
    <row r="510" spans="2:9">
      <c r="B510" s="26"/>
      <c r="C510" s="26"/>
      <c r="D510" s="26"/>
      <c r="E510" s="26"/>
      <c r="F510" s="26"/>
      <c r="G510" s="247">
        <f>IFERROR(VLOOKUP(B510,'Combos Promocionais'!A487:O2853,15,0),SUMIF(Estoque!$B$4:$B$1989,'Cadastro de Produtos'!B510,Estoque!$J$4:$J$2229))</f>
        <v>0</v>
      </c>
      <c r="H510" s="247"/>
      <c r="I510" s="247"/>
    </row>
    <row r="511" spans="2:9">
      <c r="B511" s="26"/>
      <c r="C511" s="26"/>
      <c r="D511" s="26"/>
      <c r="E511" s="26"/>
      <c r="F511" s="26"/>
      <c r="G511" s="247">
        <f>IFERROR(VLOOKUP(B511,'Combos Promocionais'!A488:O2854,15,0),SUMIF(Estoque!$B$4:$B$1989,'Cadastro de Produtos'!B511,Estoque!$J$4:$J$2229))</f>
        <v>0</v>
      </c>
      <c r="H511" s="247"/>
      <c r="I511" s="247"/>
    </row>
    <row r="512" spans="2:9">
      <c r="B512" s="26"/>
      <c r="C512" s="26"/>
      <c r="D512" s="26"/>
      <c r="E512" s="26"/>
      <c r="F512" s="26"/>
      <c r="G512" s="247">
        <f>IFERROR(VLOOKUP(B512,'Combos Promocionais'!A489:O2855,15,0),SUMIF(Estoque!$B$4:$B$1989,'Cadastro de Produtos'!B512,Estoque!$J$4:$J$2229))</f>
        <v>0</v>
      </c>
      <c r="H512" s="247"/>
      <c r="I512" s="247"/>
    </row>
    <row r="513" spans="2:9">
      <c r="B513" s="26"/>
      <c r="C513" s="26"/>
      <c r="D513" s="26"/>
      <c r="E513" s="26"/>
      <c r="F513" s="26"/>
      <c r="G513" s="247">
        <f>IFERROR(VLOOKUP(B513,'Combos Promocionais'!A490:O2856,15,0),SUMIF(Estoque!$B$4:$B$1989,'Cadastro de Produtos'!B513,Estoque!$J$4:$J$2229))</f>
        <v>0</v>
      </c>
      <c r="H513" s="247"/>
      <c r="I513" s="247"/>
    </row>
    <row r="514" spans="2:9">
      <c r="B514" s="26"/>
      <c r="C514" s="26"/>
      <c r="D514" s="26"/>
      <c r="E514" s="26"/>
      <c r="F514" s="26"/>
      <c r="G514" s="247">
        <f>IFERROR(VLOOKUP(B514,'Combos Promocionais'!A491:O2857,15,0),SUMIF(Estoque!$B$4:$B$1989,'Cadastro de Produtos'!B514,Estoque!$J$4:$J$2229))</f>
        <v>0</v>
      </c>
      <c r="H514" s="247"/>
      <c r="I514" s="247"/>
    </row>
    <row r="515" spans="2:9">
      <c r="B515" s="26"/>
      <c r="C515" s="26"/>
      <c r="D515" s="26"/>
      <c r="E515" s="26"/>
      <c r="F515" s="26"/>
      <c r="G515" s="247">
        <f>IFERROR(VLOOKUP(B515,'Combos Promocionais'!A492:O2858,15,0),SUMIF(Estoque!$B$4:$B$1989,'Cadastro de Produtos'!B515,Estoque!$J$4:$J$2229))</f>
        <v>0</v>
      </c>
      <c r="H515" s="247"/>
      <c r="I515" s="247"/>
    </row>
    <row r="516" spans="2:9">
      <c r="B516" s="26"/>
      <c r="C516" s="26"/>
      <c r="D516" s="26"/>
      <c r="E516" s="26"/>
      <c r="F516" s="26"/>
      <c r="G516" s="247">
        <f>IFERROR(VLOOKUP(B516,'Combos Promocionais'!A493:O2859,15,0),SUMIF(Estoque!$B$4:$B$1989,'Cadastro de Produtos'!B516,Estoque!$J$4:$J$2229))</f>
        <v>0</v>
      </c>
      <c r="H516" s="247"/>
      <c r="I516" s="247"/>
    </row>
    <row r="517" spans="2:9">
      <c r="B517" s="26"/>
      <c r="C517" s="26"/>
      <c r="D517" s="26"/>
      <c r="E517" s="26"/>
      <c r="F517" s="26"/>
      <c r="G517" s="247">
        <f>IFERROR(VLOOKUP(B517,'Combos Promocionais'!A494:O2860,15,0),SUMIF(Estoque!$B$4:$B$1989,'Cadastro de Produtos'!B517,Estoque!$J$4:$J$2229))</f>
        <v>0</v>
      </c>
      <c r="H517" s="247"/>
      <c r="I517" s="247"/>
    </row>
    <row r="518" spans="2:9">
      <c r="B518" s="26"/>
      <c r="C518" s="26"/>
      <c r="D518" s="26"/>
      <c r="E518" s="26"/>
      <c r="F518" s="26"/>
      <c r="G518" s="247">
        <f>IFERROR(VLOOKUP(B518,'Combos Promocionais'!A495:O2861,15,0),SUMIF(Estoque!$B$4:$B$1989,'Cadastro de Produtos'!B518,Estoque!$J$4:$J$2229))</f>
        <v>0</v>
      </c>
      <c r="H518" s="247"/>
      <c r="I518" s="247"/>
    </row>
    <row r="519" spans="2:9">
      <c r="B519" s="26"/>
      <c r="C519" s="26"/>
      <c r="D519" s="26"/>
      <c r="E519" s="26"/>
      <c r="F519" s="26"/>
      <c r="G519" s="247">
        <f>IFERROR(VLOOKUP(B519,'Combos Promocionais'!A496:O2862,15,0),SUMIF(Estoque!$B$4:$B$1989,'Cadastro de Produtos'!B519,Estoque!$J$4:$J$2229))</f>
        <v>0</v>
      </c>
      <c r="H519" s="247"/>
      <c r="I519" s="247"/>
    </row>
    <row r="520" spans="2:9">
      <c r="B520" s="26"/>
      <c r="C520" s="26"/>
      <c r="D520" s="26"/>
      <c r="E520" s="26"/>
      <c r="F520" s="26"/>
      <c r="G520" s="247">
        <f>IFERROR(VLOOKUP(B520,'Combos Promocionais'!A497:O2863,15,0),SUMIF(Estoque!$B$4:$B$1989,'Cadastro de Produtos'!B520,Estoque!$J$4:$J$2229))</f>
        <v>0</v>
      </c>
      <c r="H520" s="247"/>
      <c r="I520" s="247"/>
    </row>
    <row r="521" spans="2:9">
      <c r="B521" s="26"/>
      <c r="C521" s="26"/>
      <c r="D521" s="26"/>
      <c r="E521" s="26"/>
      <c r="F521" s="26"/>
      <c r="G521" s="247">
        <f>IFERROR(VLOOKUP(B521,'Combos Promocionais'!A498:O2864,15,0),SUMIF(Estoque!$B$4:$B$1989,'Cadastro de Produtos'!B521,Estoque!$J$4:$J$2229))</f>
        <v>0</v>
      </c>
      <c r="H521" s="247"/>
      <c r="I521" s="247"/>
    </row>
    <row r="522" spans="2:9">
      <c r="B522" s="26"/>
      <c r="C522" s="26"/>
      <c r="D522" s="26"/>
      <c r="E522" s="26"/>
      <c r="F522" s="26"/>
      <c r="G522" s="247">
        <f>IFERROR(VLOOKUP(B522,'Combos Promocionais'!A499:O2865,15,0),SUMIF(Estoque!$B$4:$B$1989,'Cadastro de Produtos'!B522,Estoque!$J$4:$J$2229))</f>
        <v>0</v>
      </c>
      <c r="H522" s="247"/>
      <c r="I522" s="247"/>
    </row>
    <row r="523" spans="2:9">
      <c r="B523" s="26"/>
      <c r="C523" s="26"/>
      <c r="D523" s="26"/>
      <c r="E523" s="26"/>
      <c r="F523" s="26"/>
      <c r="G523" s="247">
        <f>IFERROR(VLOOKUP(B523,'Combos Promocionais'!A500:O2866,15,0),SUMIF(Estoque!$B$4:$B$1989,'Cadastro de Produtos'!B523,Estoque!$J$4:$J$2229))</f>
        <v>0</v>
      </c>
      <c r="H523" s="247"/>
      <c r="I523" s="247"/>
    </row>
    <row r="524" spans="2:9">
      <c r="B524" s="26"/>
      <c r="C524" s="26"/>
      <c r="D524" s="26"/>
      <c r="E524" s="26"/>
      <c r="F524" s="26"/>
      <c r="G524" s="247">
        <f>IFERROR(VLOOKUP(B524,'Combos Promocionais'!A501:O2867,15,0),SUMIF(Estoque!$B$4:$B$1989,'Cadastro de Produtos'!B524,Estoque!$J$4:$J$2229))</f>
        <v>0</v>
      </c>
      <c r="H524" s="247"/>
      <c r="I524" s="247"/>
    </row>
    <row r="525" spans="2:9">
      <c r="B525" s="26"/>
      <c r="C525" s="26"/>
      <c r="D525" s="26"/>
      <c r="E525" s="26"/>
      <c r="F525" s="26"/>
      <c r="G525" s="247">
        <f>IFERROR(VLOOKUP(B525,'Combos Promocionais'!A502:O2868,15,0),SUMIF(Estoque!$B$4:$B$1989,'Cadastro de Produtos'!B525,Estoque!$J$4:$J$2229))</f>
        <v>0</v>
      </c>
      <c r="H525" s="247"/>
      <c r="I525" s="247"/>
    </row>
    <row r="526" spans="2:9">
      <c r="B526" s="26"/>
      <c r="C526" s="26"/>
      <c r="D526" s="26"/>
      <c r="E526" s="26"/>
      <c r="F526" s="26"/>
      <c r="G526" s="247">
        <f>IFERROR(VLOOKUP(B526,'Combos Promocionais'!A503:O2869,15,0),SUMIF(Estoque!$B$4:$B$1989,'Cadastro de Produtos'!B526,Estoque!$J$4:$J$2229))</f>
        <v>0</v>
      </c>
      <c r="H526" s="247"/>
      <c r="I526" s="247"/>
    </row>
    <row r="527" spans="2:9">
      <c r="B527" s="26"/>
      <c r="C527" s="26"/>
      <c r="D527" s="26"/>
      <c r="E527" s="26"/>
      <c r="F527" s="26"/>
      <c r="G527" s="247">
        <f>IFERROR(VLOOKUP(B527,'Combos Promocionais'!A504:O2870,15,0),SUMIF(Estoque!$B$4:$B$1989,'Cadastro de Produtos'!B527,Estoque!$J$4:$J$2229))</f>
        <v>0</v>
      </c>
      <c r="H527" s="247"/>
      <c r="I527" s="247"/>
    </row>
    <row r="528" spans="2:9">
      <c r="B528" s="26"/>
      <c r="C528" s="26"/>
      <c r="D528" s="26"/>
      <c r="E528" s="26"/>
      <c r="F528" s="26"/>
      <c r="G528" s="247">
        <f>IFERROR(VLOOKUP(B528,'Combos Promocionais'!A505:O2871,15,0),SUMIF(Estoque!$B$4:$B$1989,'Cadastro de Produtos'!B528,Estoque!$J$4:$J$2229))</f>
        <v>0</v>
      </c>
      <c r="H528" s="247"/>
      <c r="I528" s="247"/>
    </row>
    <row r="529" spans="2:9">
      <c r="B529" s="26"/>
      <c r="C529" s="26"/>
      <c r="D529" s="26"/>
      <c r="E529" s="26"/>
      <c r="F529" s="26"/>
      <c r="G529" s="247">
        <f>IFERROR(VLOOKUP(B529,'Combos Promocionais'!A506:O2872,15,0),SUMIF(Estoque!$B$4:$B$1989,'Cadastro de Produtos'!B529,Estoque!$J$4:$J$2229))</f>
        <v>0</v>
      </c>
      <c r="H529" s="247"/>
      <c r="I529" s="247"/>
    </row>
    <row r="530" spans="2:9">
      <c r="B530" s="26"/>
      <c r="C530" s="26"/>
      <c r="D530" s="26"/>
      <c r="E530" s="26"/>
      <c r="F530" s="26"/>
      <c r="G530" s="247">
        <f>IFERROR(VLOOKUP(B530,'Combos Promocionais'!A507:O2873,15,0),SUMIF(Estoque!$B$4:$B$1989,'Cadastro de Produtos'!B530,Estoque!$J$4:$J$2229))</f>
        <v>0</v>
      </c>
      <c r="H530" s="247"/>
      <c r="I530" s="247"/>
    </row>
    <row r="531" spans="2:9">
      <c r="B531" s="26"/>
      <c r="C531" s="26"/>
      <c r="D531" s="26"/>
      <c r="E531" s="26"/>
      <c r="F531" s="26"/>
      <c r="G531" s="247">
        <f>IFERROR(VLOOKUP(B531,'Combos Promocionais'!A508:O2874,15,0),SUMIF(Estoque!$B$4:$B$1989,'Cadastro de Produtos'!B531,Estoque!$J$4:$J$2229))</f>
        <v>0</v>
      </c>
      <c r="H531" s="247"/>
      <c r="I531" s="247"/>
    </row>
    <row r="532" spans="2:9">
      <c r="B532" s="26"/>
      <c r="C532" s="26"/>
      <c r="D532" s="26"/>
      <c r="E532" s="26"/>
      <c r="F532" s="26"/>
      <c r="G532" s="247">
        <f>IFERROR(VLOOKUP(B532,'Combos Promocionais'!A509:O2875,15,0),SUMIF(Estoque!$B$4:$B$1989,'Cadastro de Produtos'!B532,Estoque!$J$4:$J$2229))</f>
        <v>0</v>
      </c>
      <c r="H532" s="247"/>
      <c r="I532" s="247"/>
    </row>
    <row r="533" spans="2:9">
      <c r="B533" s="26"/>
      <c r="C533" s="26"/>
      <c r="D533" s="26"/>
      <c r="E533" s="26"/>
      <c r="F533" s="26"/>
      <c r="G533" s="247">
        <f>IFERROR(VLOOKUP(B533,'Combos Promocionais'!A510:O2876,15,0),SUMIF(Estoque!$B$4:$B$1989,'Cadastro de Produtos'!B533,Estoque!$J$4:$J$2229))</f>
        <v>0</v>
      </c>
      <c r="H533" s="247"/>
      <c r="I533" s="247"/>
    </row>
    <row r="534" spans="2:9">
      <c r="B534" s="26"/>
      <c r="C534" s="26"/>
      <c r="D534" s="26"/>
      <c r="E534" s="26"/>
      <c r="F534" s="26"/>
      <c r="G534" s="247">
        <f>IFERROR(VLOOKUP(B534,'Combos Promocionais'!A511:O2877,15,0),SUMIF(Estoque!$B$4:$B$1989,'Cadastro de Produtos'!B534,Estoque!$J$4:$J$2229))</f>
        <v>0</v>
      </c>
      <c r="H534" s="247"/>
      <c r="I534" s="247"/>
    </row>
    <row r="535" spans="2:9">
      <c r="B535" s="26"/>
      <c r="C535" s="26"/>
      <c r="D535" s="26"/>
      <c r="E535" s="26"/>
      <c r="F535" s="26"/>
      <c r="G535" s="247">
        <f>IFERROR(VLOOKUP(B535,'Combos Promocionais'!A512:O2878,15,0),SUMIF(Estoque!$B$4:$B$1989,'Cadastro de Produtos'!B535,Estoque!$J$4:$J$2229))</f>
        <v>0</v>
      </c>
      <c r="H535" s="247"/>
      <c r="I535" s="247"/>
    </row>
    <row r="536" spans="2:9">
      <c r="B536" s="26"/>
      <c r="C536" s="26"/>
      <c r="D536" s="26"/>
      <c r="E536" s="26"/>
      <c r="F536" s="26"/>
      <c r="G536" s="247">
        <f>IFERROR(VLOOKUP(B536,'Combos Promocionais'!A513:O2879,15,0),SUMIF(Estoque!$B$4:$B$1989,'Cadastro de Produtos'!B536,Estoque!$J$4:$J$2229))</f>
        <v>0</v>
      </c>
      <c r="H536" s="247"/>
      <c r="I536" s="247"/>
    </row>
    <row r="537" spans="2:9">
      <c r="B537" s="26"/>
      <c r="C537" s="26"/>
      <c r="D537" s="26"/>
      <c r="E537" s="26"/>
      <c r="F537" s="26"/>
      <c r="G537" s="247">
        <f>IFERROR(VLOOKUP(B537,'Combos Promocionais'!A514:O2880,15,0),SUMIF(Estoque!$B$4:$B$1989,'Cadastro de Produtos'!B537,Estoque!$J$4:$J$2229))</f>
        <v>0</v>
      </c>
      <c r="H537" s="247"/>
      <c r="I537" s="247"/>
    </row>
    <row r="538" spans="2:9">
      <c r="B538" s="26"/>
      <c r="C538" s="26"/>
      <c r="D538" s="26"/>
      <c r="E538" s="26"/>
      <c r="F538" s="26"/>
      <c r="G538" s="247">
        <f>IFERROR(VLOOKUP(B538,'Combos Promocionais'!A515:O2881,15,0),SUMIF(Estoque!$B$4:$B$1989,'Cadastro de Produtos'!B538,Estoque!$J$4:$J$2229))</f>
        <v>0</v>
      </c>
      <c r="H538" s="247"/>
      <c r="I538" s="247"/>
    </row>
    <row r="539" spans="2:9">
      <c r="B539" s="26"/>
      <c r="C539" s="26"/>
      <c r="D539" s="26"/>
      <c r="E539" s="26"/>
      <c r="F539" s="26"/>
      <c r="G539" s="247">
        <f>IFERROR(VLOOKUP(B539,'Combos Promocionais'!A516:O2882,15,0),SUMIF(Estoque!$B$4:$B$1989,'Cadastro de Produtos'!B539,Estoque!$J$4:$J$2229))</f>
        <v>0</v>
      </c>
      <c r="H539" s="247"/>
      <c r="I539" s="247"/>
    </row>
    <row r="540" spans="2:9">
      <c r="B540" s="26"/>
      <c r="C540" s="26"/>
      <c r="D540" s="26"/>
      <c r="E540" s="26"/>
      <c r="F540" s="26"/>
      <c r="G540" s="247">
        <f>IFERROR(VLOOKUP(B540,'Combos Promocionais'!A517:O2883,15,0),SUMIF(Estoque!$B$4:$B$1989,'Cadastro de Produtos'!B540,Estoque!$J$4:$J$2229))</f>
        <v>0</v>
      </c>
      <c r="H540" s="247"/>
      <c r="I540" s="247"/>
    </row>
    <row r="541" spans="2:9">
      <c r="B541" s="26"/>
      <c r="C541" s="26"/>
      <c r="D541" s="26"/>
      <c r="E541" s="26"/>
      <c r="F541" s="26"/>
      <c r="G541" s="247">
        <f>IFERROR(VLOOKUP(B541,'Combos Promocionais'!A518:O2884,15,0),SUMIF(Estoque!$B$4:$B$1989,'Cadastro de Produtos'!B541,Estoque!$J$4:$J$2229))</f>
        <v>0</v>
      </c>
      <c r="H541" s="247"/>
      <c r="I541" s="247"/>
    </row>
    <row r="542" spans="2:9">
      <c r="B542" s="26"/>
      <c r="C542" s="26"/>
      <c r="D542" s="26"/>
      <c r="E542" s="26"/>
      <c r="F542" s="26"/>
      <c r="G542" s="247">
        <f>IFERROR(VLOOKUP(B542,'Combos Promocionais'!A519:O2885,15,0),SUMIF(Estoque!$B$4:$B$1989,'Cadastro de Produtos'!B542,Estoque!$J$4:$J$2229))</f>
        <v>0</v>
      </c>
      <c r="H542" s="247"/>
      <c r="I542" s="247"/>
    </row>
    <row r="543" spans="2:9">
      <c r="B543" s="26"/>
      <c r="C543" s="26"/>
      <c r="D543" s="26"/>
      <c r="E543" s="26"/>
      <c r="F543" s="26"/>
      <c r="G543" s="247">
        <f>IFERROR(VLOOKUP(B543,'Combos Promocionais'!A520:O2886,15,0),SUMIF(Estoque!$B$4:$B$1989,'Cadastro de Produtos'!B543,Estoque!$J$4:$J$2229))</f>
        <v>0</v>
      </c>
      <c r="H543" s="247"/>
      <c r="I543" s="247"/>
    </row>
    <row r="544" spans="2:9">
      <c r="B544" s="26"/>
      <c r="C544" s="26"/>
      <c r="D544" s="26"/>
      <c r="E544" s="26"/>
      <c r="F544" s="26"/>
      <c r="G544" s="247">
        <f>IFERROR(VLOOKUP(B544,'Combos Promocionais'!A521:O2887,15,0),SUMIF(Estoque!$B$4:$B$1989,'Cadastro de Produtos'!B544,Estoque!$J$4:$J$2229))</f>
        <v>0</v>
      </c>
      <c r="H544" s="247"/>
      <c r="I544" s="247"/>
    </row>
    <row r="545" spans="2:9">
      <c r="B545" s="26"/>
      <c r="C545" s="26"/>
      <c r="D545" s="26"/>
      <c r="E545" s="26"/>
      <c r="F545" s="26"/>
      <c r="G545" s="247">
        <f>IFERROR(VLOOKUP(B545,'Combos Promocionais'!A522:O2888,15,0),SUMIF(Estoque!$B$4:$B$1989,'Cadastro de Produtos'!B545,Estoque!$J$4:$J$2229))</f>
        <v>0</v>
      </c>
      <c r="H545" s="247"/>
      <c r="I545" s="247"/>
    </row>
    <row r="546" spans="2:9">
      <c r="B546" s="26"/>
      <c r="C546" s="26"/>
      <c r="D546" s="26"/>
      <c r="E546" s="26"/>
      <c r="F546" s="26"/>
      <c r="G546" s="247">
        <f>IFERROR(VLOOKUP(B546,'Combos Promocionais'!A523:O2889,15,0),SUMIF(Estoque!$B$4:$B$1989,'Cadastro de Produtos'!B546,Estoque!$J$4:$J$2229))</f>
        <v>0</v>
      </c>
      <c r="H546" s="247"/>
      <c r="I546" s="247"/>
    </row>
    <row r="547" spans="2:9">
      <c r="B547" s="26"/>
      <c r="C547" s="26"/>
      <c r="D547" s="26"/>
      <c r="E547" s="26"/>
      <c r="F547" s="26"/>
      <c r="G547" s="247">
        <f>IFERROR(VLOOKUP(B547,'Combos Promocionais'!A524:O2890,15,0),SUMIF(Estoque!$B$4:$B$1989,'Cadastro de Produtos'!B547,Estoque!$J$4:$J$2229))</f>
        <v>0</v>
      </c>
      <c r="H547" s="247"/>
      <c r="I547" s="247"/>
    </row>
    <row r="548" spans="2:9">
      <c r="B548" s="26"/>
      <c r="C548" s="26"/>
      <c r="D548" s="26"/>
      <c r="E548" s="26"/>
      <c r="F548" s="26"/>
      <c r="G548" s="247">
        <f>IFERROR(VLOOKUP(B548,'Combos Promocionais'!A525:O2891,15,0),SUMIF(Estoque!$B$4:$B$1989,'Cadastro de Produtos'!B548,Estoque!$J$4:$J$2229))</f>
        <v>0</v>
      </c>
      <c r="H548" s="247"/>
      <c r="I548" s="247"/>
    </row>
    <row r="549" spans="2:9">
      <c r="B549" s="26"/>
      <c r="C549" s="26"/>
      <c r="D549" s="26"/>
      <c r="E549" s="26"/>
      <c r="F549" s="26"/>
      <c r="G549" s="247">
        <f>IFERROR(VLOOKUP(B549,'Combos Promocionais'!A526:O2892,15,0),SUMIF(Estoque!$B$4:$B$1989,'Cadastro de Produtos'!B549,Estoque!$J$4:$J$2229))</f>
        <v>0</v>
      </c>
      <c r="H549" s="247"/>
      <c r="I549" s="247"/>
    </row>
    <row r="550" spans="2:9">
      <c r="B550" s="26"/>
      <c r="C550" s="26"/>
      <c r="D550" s="26"/>
      <c r="E550" s="26"/>
      <c r="F550" s="26"/>
      <c r="G550" s="247">
        <f>IFERROR(VLOOKUP(B550,'Combos Promocionais'!A527:O2893,15,0),SUMIF(Estoque!$B$4:$B$1989,'Cadastro de Produtos'!B550,Estoque!$J$4:$J$2229))</f>
        <v>0</v>
      </c>
      <c r="H550" s="247"/>
      <c r="I550" s="247"/>
    </row>
    <row r="551" spans="2:9">
      <c r="B551" s="26"/>
      <c r="C551" s="26"/>
      <c r="D551" s="26"/>
      <c r="E551" s="26"/>
      <c r="F551" s="26"/>
      <c r="G551" s="247">
        <f>IFERROR(VLOOKUP(B551,'Combos Promocionais'!A528:O2894,15,0),SUMIF(Estoque!$B$4:$B$1989,'Cadastro de Produtos'!B551,Estoque!$J$4:$J$2229))</f>
        <v>0</v>
      </c>
      <c r="H551" s="247"/>
      <c r="I551" s="247"/>
    </row>
    <row r="552" spans="2:9">
      <c r="B552" s="26"/>
      <c r="C552" s="26"/>
      <c r="D552" s="26"/>
      <c r="E552" s="26"/>
      <c r="F552" s="26"/>
      <c r="G552" s="247">
        <f>IFERROR(VLOOKUP(B552,'Combos Promocionais'!A529:O2895,15,0),SUMIF(Estoque!$B$4:$B$1989,'Cadastro de Produtos'!B552,Estoque!$J$4:$J$2229))</f>
        <v>0</v>
      </c>
      <c r="H552" s="247"/>
      <c r="I552" s="247"/>
    </row>
    <row r="553" spans="2:9">
      <c r="B553" s="26"/>
      <c r="C553" s="26"/>
      <c r="D553" s="26"/>
      <c r="E553" s="26"/>
      <c r="F553" s="26"/>
      <c r="G553" s="247">
        <f>IFERROR(VLOOKUP(B553,'Combos Promocionais'!A530:O2896,15,0),SUMIF(Estoque!$B$4:$B$1989,'Cadastro de Produtos'!B553,Estoque!$J$4:$J$2229))</f>
        <v>0</v>
      </c>
      <c r="H553" s="247"/>
      <c r="I553" s="247"/>
    </row>
    <row r="554" spans="2:9">
      <c r="B554" s="26"/>
      <c r="C554" s="26"/>
      <c r="D554" s="26"/>
      <c r="E554" s="26"/>
      <c r="F554" s="26"/>
      <c r="G554" s="247">
        <f>IFERROR(VLOOKUP(B554,'Combos Promocionais'!A531:O2897,15,0),SUMIF(Estoque!$B$4:$B$1989,'Cadastro de Produtos'!B554,Estoque!$J$4:$J$2229))</f>
        <v>0</v>
      </c>
      <c r="H554" s="247"/>
      <c r="I554" s="247"/>
    </row>
    <row r="555" spans="2:9">
      <c r="B555" s="26"/>
      <c r="C555" s="26"/>
      <c r="D555" s="26"/>
      <c r="E555" s="26"/>
      <c r="F555" s="26"/>
      <c r="G555" s="247">
        <f>IFERROR(VLOOKUP(B555,'Combos Promocionais'!A532:O2898,15,0),SUMIF(Estoque!$B$4:$B$1989,'Cadastro de Produtos'!B555,Estoque!$J$4:$J$2229))</f>
        <v>0</v>
      </c>
      <c r="H555" s="247"/>
      <c r="I555" s="247"/>
    </row>
    <row r="556" spans="2:9">
      <c r="B556" s="26"/>
      <c r="C556" s="26"/>
      <c r="D556" s="26"/>
      <c r="E556" s="26"/>
      <c r="F556" s="26"/>
      <c r="G556" s="247">
        <f>IFERROR(VLOOKUP(B556,'Combos Promocionais'!A533:O2899,15,0),SUMIF(Estoque!$B$4:$B$1989,'Cadastro de Produtos'!B556,Estoque!$J$4:$J$2229))</f>
        <v>0</v>
      </c>
      <c r="H556" s="247"/>
      <c r="I556" s="247"/>
    </row>
    <row r="557" spans="2:9">
      <c r="B557" s="26"/>
      <c r="C557" s="26"/>
      <c r="D557" s="26"/>
      <c r="E557" s="26"/>
      <c r="F557" s="26"/>
      <c r="G557" s="247">
        <f>IFERROR(VLOOKUP(B557,'Combos Promocionais'!A534:O2900,15,0),SUMIF(Estoque!$B$4:$B$1989,'Cadastro de Produtos'!B557,Estoque!$J$4:$J$2229))</f>
        <v>0</v>
      </c>
      <c r="H557" s="247"/>
      <c r="I557" s="247"/>
    </row>
    <row r="558" spans="2:9">
      <c r="B558" s="26"/>
      <c r="C558" s="26"/>
      <c r="D558" s="26"/>
      <c r="E558" s="26"/>
      <c r="F558" s="26"/>
      <c r="G558" s="247">
        <f>IFERROR(VLOOKUP(B558,'Combos Promocionais'!A535:O2901,15,0),SUMIF(Estoque!$B$4:$B$1989,'Cadastro de Produtos'!B558,Estoque!$J$4:$J$2229))</f>
        <v>0</v>
      </c>
      <c r="H558" s="247"/>
      <c r="I558" s="247"/>
    </row>
    <row r="559" spans="2:9">
      <c r="B559" s="26"/>
      <c r="C559" s="26"/>
      <c r="D559" s="26"/>
      <c r="E559" s="26"/>
      <c r="F559" s="26"/>
      <c r="G559" s="247">
        <f>IFERROR(VLOOKUP(B559,'Combos Promocionais'!A536:O2902,15,0),SUMIF(Estoque!$B$4:$B$1989,'Cadastro de Produtos'!B559,Estoque!$J$4:$J$2229))</f>
        <v>0</v>
      </c>
      <c r="H559" s="247"/>
      <c r="I559" s="247"/>
    </row>
    <row r="560" spans="2:9">
      <c r="B560" s="26"/>
      <c r="C560" s="26"/>
      <c r="D560" s="26"/>
      <c r="E560" s="26"/>
      <c r="F560" s="26"/>
      <c r="G560" s="247">
        <f>IFERROR(VLOOKUP(B560,'Combos Promocionais'!A537:O2903,15,0),SUMIF(Estoque!$B$4:$B$1989,'Cadastro de Produtos'!B560,Estoque!$J$4:$J$2229))</f>
        <v>0</v>
      </c>
      <c r="H560" s="247"/>
      <c r="I560" s="247"/>
    </row>
    <row r="561" spans="2:9">
      <c r="B561" s="26"/>
      <c r="C561" s="26"/>
      <c r="D561" s="26"/>
      <c r="E561" s="26"/>
      <c r="F561" s="26"/>
      <c r="G561" s="247">
        <f>IFERROR(VLOOKUP(B561,'Combos Promocionais'!A538:O2904,15,0),SUMIF(Estoque!$B$4:$B$1989,'Cadastro de Produtos'!B561,Estoque!$J$4:$J$2229))</f>
        <v>0</v>
      </c>
      <c r="H561" s="247"/>
      <c r="I561" s="247"/>
    </row>
    <row r="562" spans="2:9">
      <c r="B562" s="26"/>
      <c r="C562" s="26"/>
      <c r="D562" s="26"/>
      <c r="E562" s="26"/>
      <c r="F562" s="26"/>
      <c r="G562" s="247">
        <f>IFERROR(VLOOKUP(B562,'Combos Promocionais'!A539:O2905,15,0),SUMIF(Estoque!$B$4:$B$1989,'Cadastro de Produtos'!B562,Estoque!$J$4:$J$2229))</f>
        <v>0</v>
      </c>
      <c r="H562" s="247"/>
      <c r="I562" s="247"/>
    </row>
    <row r="563" spans="2:9">
      <c r="B563" s="26"/>
      <c r="C563" s="26"/>
      <c r="D563" s="26"/>
      <c r="E563" s="26"/>
      <c r="F563" s="26"/>
      <c r="G563" s="247">
        <f>IFERROR(VLOOKUP(B563,'Combos Promocionais'!A540:O2906,15,0),SUMIF(Estoque!$B$4:$B$1989,'Cadastro de Produtos'!B563,Estoque!$J$4:$J$2229))</f>
        <v>0</v>
      </c>
      <c r="H563" s="247"/>
      <c r="I563" s="247"/>
    </row>
    <row r="564" spans="2:9">
      <c r="B564" s="26"/>
      <c r="C564" s="26"/>
      <c r="D564" s="26"/>
      <c r="E564" s="26"/>
      <c r="F564" s="26"/>
      <c r="G564" s="247">
        <f>IFERROR(VLOOKUP(B564,'Combos Promocionais'!A541:O2907,15,0),SUMIF(Estoque!$B$4:$B$1989,'Cadastro de Produtos'!B564,Estoque!$J$4:$J$2229))</f>
        <v>0</v>
      </c>
      <c r="H564" s="247"/>
      <c r="I564" s="247"/>
    </row>
    <row r="565" spans="2:9">
      <c r="B565" s="26"/>
      <c r="C565" s="26"/>
      <c r="D565" s="26"/>
      <c r="E565" s="26"/>
      <c r="F565" s="26"/>
      <c r="G565" s="247">
        <f>IFERROR(VLOOKUP(B565,'Combos Promocionais'!A542:O2908,15,0),SUMIF(Estoque!$B$4:$B$1989,'Cadastro de Produtos'!B565,Estoque!$J$4:$J$2229))</f>
        <v>0</v>
      </c>
      <c r="H565" s="247"/>
      <c r="I565" s="247"/>
    </row>
    <row r="566" spans="2:9">
      <c r="B566" s="26"/>
      <c r="C566" s="26"/>
      <c r="D566" s="26"/>
      <c r="E566" s="26"/>
      <c r="F566" s="26"/>
      <c r="G566" s="247">
        <f>IFERROR(VLOOKUP(B566,'Combos Promocionais'!A543:O2909,15,0),SUMIF(Estoque!$B$4:$B$1989,'Cadastro de Produtos'!B566,Estoque!$J$4:$J$2229))</f>
        <v>0</v>
      </c>
      <c r="H566" s="247"/>
      <c r="I566" s="247"/>
    </row>
    <row r="567" spans="2:9">
      <c r="B567" s="26"/>
      <c r="C567" s="26"/>
      <c r="D567" s="26"/>
      <c r="E567" s="26"/>
      <c r="F567" s="26"/>
      <c r="G567" s="247">
        <f>IFERROR(VLOOKUP(B567,'Combos Promocionais'!A544:O2910,15,0),SUMIF(Estoque!$B$4:$B$1989,'Cadastro de Produtos'!B567,Estoque!$J$4:$J$2229))</f>
        <v>0</v>
      </c>
      <c r="H567" s="247"/>
      <c r="I567" s="247"/>
    </row>
    <row r="568" spans="2:9">
      <c r="B568" s="26"/>
      <c r="C568" s="26"/>
      <c r="D568" s="26"/>
      <c r="E568" s="26"/>
      <c r="F568" s="26"/>
      <c r="G568" s="247">
        <f>IFERROR(VLOOKUP(B568,'Combos Promocionais'!A545:O2911,15,0),SUMIF(Estoque!$B$4:$B$1989,'Cadastro de Produtos'!B568,Estoque!$J$4:$J$2229))</f>
        <v>0</v>
      </c>
      <c r="H568" s="247"/>
      <c r="I568" s="247"/>
    </row>
    <row r="569" spans="2:9">
      <c r="B569" s="26"/>
      <c r="C569" s="26"/>
      <c r="D569" s="26"/>
      <c r="E569" s="26"/>
      <c r="F569" s="26"/>
      <c r="G569" s="247">
        <f>IFERROR(VLOOKUP(B569,'Combos Promocionais'!A546:O2912,15,0),SUMIF(Estoque!$B$4:$B$1989,'Cadastro de Produtos'!B569,Estoque!$J$4:$J$2229))</f>
        <v>0</v>
      </c>
      <c r="H569" s="247"/>
      <c r="I569" s="247"/>
    </row>
    <row r="570" spans="2:9">
      <c r="B570" s="26"/>
      <c r="C570" s="26"/>
      <c r="D570" s="26"/>
      <c r="E570" s="26"/>
      <c r="F570" s="26"/>
      <c r="G570" s="247">
        <f>IFERROR(VLOOKUP(B570,'Combos Promocionais'!A547:O2913,15,0),SUMIF(Estoque!$B$4:$B$1989,'Cadastro de Produtos'!B570,Estoque!$J$4:$J$2229))</f>
        <v>0</v>
      </c>
      <c r="H570" s="247"/>
      <c r="I570" s="247"/>
    </row>
    <row r="571" spans="2:9">
      <c r="B571" s="26"/>
      <c r="C571" s="26"/>
      <c r="D571" s="26"/>
      <c r="E571" s="26"/>
      <c r="F571" s="26"/>
      <c r="G571" s="247">
        <f>IFERROR(VLOOKUP(B571,'Combos Promocionais'!A548:O2914,15,0),SUMIF(Estoque!$B$4:$B$1989,'Cadastro de Produtos'!B571,Estoque!$J$4:$J$2229))</f>
        <v>0</v>
      </c>
      <c r="H571" s="247"/>
      <c r="I571" s="247"/>
    </row>
    <row r="572" spans="2:9">
      <c r="B572" s="26"/>
      <c r="C572" s="26"/>
      <c r="D572" s="26"/>
      <c r="E572" s="26"/>
      <c r="F572" s="26"/>
      <c r="G572" s="247">
        <f>IFERROR(VLOOKUP(B572,'Combos Promocionais'!A549:O2915,15,0),SUMIF(Estoque!$B$4:$B$1989,'Cadastro de Produtos'!B572,Estoque!$J$4:$J$2229))</f>
        <v>0</v>
      </c>
      <c r="H572" s="247"/>
      <c r="I572" s="247"/>
    </row>
    <row r="573" spans="2:9">
      <c r="B573" s="26"/>
      <c r="C573" s="26"/>
      <c r="D573" s="26"/>
      <c r="E573" s="26"/>
      <c r="F573" s="26"/>
      <c r="G573" s="247">
        <f>IFERROR(VLOOKUP(B573,'Combos Promocionais'!A550:O2916,15,0),SUMIF(Estoque!$B$4:$B$1989,'Cadastro de Produtos'!B573,Estoque!$J$4:$J$2229))</f>
        <v>0</v>
      </c>
      <c r="H573" s="247"/>
      <c r="I573" s="247"/>
    </row>
    <row r="574" spans="2:9">
      <c r="B574" s="26"/>
      <c r="C574" s="26"/>
      <c r="D574" s="26"/>
      <c r="E574" s="26"/>
      <c r="F574" s="26"/>
      <c r="G574" s="247">
        <f>IFERROR(VLOOKUP(B574,'Combos Promocionais'!A551:O2917,15,0),SUMIF(Estoque!$B$4:$B$1989,'Cadastro de Produtos'!B574,Estoque!$J$4:$J$2229))</f>
        <v>0</v>
      </c>
      <c r="H574" s="247"/>
      <c r="I574" s="247"/>
    </row>
    <row r="575" spans="2:9">
      <c r="B575" s="26"/>
      <c r="C575" s="26"/>
      <c r="D575" s="26"/>
      <c r="E575" s="26"/>
      <c r="F575" s="26"/>
      <c r="G575" s="247">
        <f>IFERROR(VLOOKUP(B575,'Combos Promocionais'!A552:O2918,15,0),SUMIF(Estoque!$B$4:$B$1989,'Cadastro de Produtos'!B575,Estoque!$J$4:$J$2229))</f>
        <v>0</v>
      </c>
      <c r="H575" s="247"/>
      <c r="I575" s="247"/>
    </row>
    <row r="576" spans="2:9">
      <c r="B576" s="26"/>
      <c r="C576" s="26"/>
      <c r="D576" s="26"/>
      <c r="E576" s="26"/>
      <c r="F576" s="26"/>
      <c r="G576" s="247">
        <f>IFERROR(VLOOKUP(B576,'Combos Promocionais'!A553:O2919,15,0),SUMIF(Estoque!$B$4:$B$1989,'Cadastro de Produtos'!B576,Estoque!$J$4:$J$2229))</f>
        <v>0</v>
      </c>
      <c r="H576" s="247"/>
      <c r="I576" s="247"/>
    </row>
    <row r="577" spans="2:9">
      <c r="B577" s="26"/>
      <c r="C577" s="26"/>
      <c r="D577" s="26"/>
      <c r="E577" s="26"/>
      <c r="F577" s="26"/>
      <c r="G577" s="247">
        <f>IFERROR(VLOOKUP(B577,'Combos Promocionais'!A554:O2920,15,0),SUMIF(Estoque!$B$4:$B$1989,'Cadastro de Produtos'!B577,Estoque!$J$4:$J$2229))</f>
        <v>0</v>
      </c>
      <c r="H577" s="247"/>
      <c r="I577" s="247"/>
    </row>
    <row r="578" spans="2:9">
      <c r="B578" s="26"/>
      <c r="C578" s="26"/>
      <c r="D578" s="26"/>
      <c r="E578" s="26"/>
      <c r="F578" s="26"/>
      <c r="G578" s="247">
        <f>IFERROR(VLOOKUP(B578,'Combos Promocionais'!A555:O2921,15,0),SUMIF(Estoque!$B$4:$B$1989,'Cadastro de Produtos'!B578,Estoque!$J$4:$J$2229))</f>
        <v>0</v>
      </c>
      <c r="H578" s="247"/>
      <c r="I578" s="247"/>
    </row>
    <row r="579" spans="2:9">
      <c r="B579" s="26"/>
      <c r="C579" s="26"/>
      <c r="D579" s="26"/>
      <c r="E579" s="26"/>
      <c r="F579" s="26"/>
      <c r="G579" s="247">
        <f>IFERROR(VLOOKUP(B579,'Combos Promocionais'!A556:O2922,15,0),SUMIF(Estoque!$B$4:$B$1989,'Cadastro de Produtos'!B579,Estoque!$J$4:$J$2229))</f>
        <v>0</v>
      </c>
      <c r="H579" s="247"/>
      <c r="I579" s="247"/>
    </row>
    <row r="580" spans="2:9">
      <c r="B580" s="26"/>
      <c r="C580" s="26"/>
      <c r="D580" s="26"/>
      <c r="E580" s="26"/>
      <c r="F580" s="26"/>
      <c r="G580" s="247">
        <f>IFERROR(VLOOKUP(B580,'Combos Promocionais'!A557:O2923,15,0),SUMIF(Estoque!$B$4:$B$1989,'Cadastro de Produtos'!B580,Estoque!$J$4:$J$2229))</f>
        <v>0</v>
      </c>
      <c r="H580" s="247"/>
      <c r="I580" s="247"/>
    </row>
    <row r="581" spans="2:9">
      <c r="B581" s="26"/>
      <c r="C581" s="26"/>
      <c r="D581" s="26"/>
      <c r="E581" s="26"/>
      <c r="F581" s="26"/>
      <c r="G581" s="247">
        <f>IFERROR(VLOOKUP(B581,'Combos Promocionais'!A558:O2924,15,0),SUMIF(Estoque!$B$4:$B$1989,'Cadastro de Produtos'!B581,Estoque!$J$4:$J$2229))</f>
        <v>0</v>
      </c>
      <c r="H581" s="247"/>
      <c r="I581" s="247"/>
    </row>
    <row r="582" spans="2:9">
      <c r="B582" s="26"/>
      <c r="C582" s="26"/>
      <c r="D582" s="26"/>
      <c r="E582" s="26"/>
      <c r="F582" s="26"/>
      <c r="G582" s="247">
        <f>IFERROR(VLOOKUP(B582,'Combos Promocionais'!A559:O2925,15,0),SUMIF(Estoque!$B$4:$B$1989,'Cadastro de Produtos'!B582,Estoque!$J$4:$J$2229))</f>
        <v>0</v>
      </c>
      <c r="H582" s="247"/>
      <c r="I582" s="247"/>
    </row>
    <row r="583" spans="2:9">
      <c r="B583" s="26"/>
      <c r="C583" s="26"/>
      <c r="D583" s="26"/>
      <c r="E583" s="26"/>
      <c r="F583" s="26"/>
      <c r="G583" s="247">
        <f>IFERROR(VLOOKUP(B583,'Combos Promocionais'!A560:O2926,15,0),SUMIF(Estoque!$B$4:$B$1989,'Cadastro de Produtos'!B583,Estoque!$J$4:$J$2229))</f>
        <v>0</v>
      </c>
      <c r="H583" s="247"/>
      <c r="I583" s="247"/>
    </row>
    <row r="584" spans="2:9">
      <c r="B584" s="26"/>
      <c r="C584" s="26"/>
      <c r="D584" s="26"/>
      <c r="E584" s="26"/>
      <c r="F584" s="26"/>
      <c r="G584" s="247">
        <f>IFERROR(VLOOKUP(B584,'Combos Promocionais'!A561:O2927,15,0),SUMIF(Estoque!$B$4:$B$1989,'Cadastro de Produtos'!B584,Estoque!$J$4:$J$2229))</f>
        <v>0</v>
      </c>
      <c r="H584" s="247"/>
      <c r="I584" s="247"/>
    </row>
    <row r="585" spans="2:9">
      <c r="B585" s="26"/>
      <c r="C585" s="26"/>
      <c r="D585" s="26"/>
      <c r="E585" s="26"/>
      <c r="F585" s="26"/>
      <c r="G585" s="247">
        <f>IFERROR(VLOOKUP(B585,'Combos Promocionais'!A562:O2928,15,0),SUMIF(Estoque!$B$4:$B$1989,'Cadastro de Produtos'!B585,Estoque!$J$4:$J$2229))</f>
        <v>0</v>
      </c>
      <c r="H585" s="247"/>
      <c r="I585" s="247"/>
    </row>
    <row r="586" spans="2:9">
      <c r="B586" s="26"/>
      <c r="C586" s="26"/>
      <c r="D586" s="26"/>
      <c r="E586" s="26"/>
      <c r="F586" s="26"/>
      <c r="G586" s="247">
        <f>IFERROR(VLOOKUP(B586,'Combos Promocionais'!A563:O2929,15,0),SUMIF(Estoque!$B$4:$B$1989,'Cadastro de Produtos'!B586,Estoque!$J$4:$J$2229))</f>
        <v>0</v>
      </c>
      <c r="H586" s="247"/>
      <c r="I586" s="247"/>
    </row>
    <row r="587" spans="2:9">
      <c r="B587" s="26"/>
      <c r="C587" s="26"/>
      <c r="D587" s="26"/>
      <c r="E587" s="26"/>
      <c r="F587" s="26"/>
      <c r="G587" s="247">
        <f>IFERROR(VLOOKUP(B587,'Combos Promocionais'!A564:O2930,15,0),SUMIF(Estoque!$B$4:$B$1989,'Cadastro de Produtos'!B587,Estoque!$J$4:$J$2229))</f>
        <v>0</v>
      </c>
      <c r="H587" s="247"/>
      <c r="I587" s="247"/>
    </row>
    <row r="588" spans="2:9">
      <c r="B588" s="26"/>
      <c r="C588" s="26"/>
      <c r="D588" s="26"/>
      <c r="E588" s="26"/>
      <c r="F588" s="26"/>
      <c r="G588" s="247">
        <f>IFERROR(VLOOKUP(B588,'Combos Promocionais'!A565:O2931,15,0),SUMIF(Estoque!$B$4:$B$1989,'Cadastro de Produtos'!B588,Estoque!$J$4:$J$2229))</f>
        <v>0</v>
      </c>
      <c r="H588" s="247"/>
      <c r="I588" s="247"/>
    </row>
    <row r="589" spans="2:9">
      <c r="B589" s="26"/>
      <c r="C589" s="26"/>
      <c r="D589" s="26"/>
      <c r="E589" s="26"/>
      <c r="F589" s="26"/>
      <c r="G589" s="247">
        <f>IFERROR(VLOOKUP(B589,'Combos Promocionais'!A566:O2932,15,0),SUMIF(Estoque!$B$4:$B$1989,'Cadastro de Produtos'!B589,Estoque!$J$4:$J$2229))</f>
        <v>0</v>
      </c>
      <c r="H589" s="247"/>
      <c r="I589" s="247"/>
    </row>
    <row r="590" spans="2:9">
      <c r="B590" s="26"/>
      <c r="C590" s="26"/>
      <c r="D590" s="26"/>
      <c r="E590" s="26"/>
      <c r="F590" s="26"/>
      <c r="G590" s="247">
        <f>IFERROR(VLOOKUP(B590,'Combos Promocionais'!A567:O2933,15,0),SUMIF(Estoque!$B$4:$B$1989,'Cadastro de Produtos'!B590,Estoque!$J$4:$J$2229))</f>
        <v>0</v>
      </c>
      <c r="H590" s="247"/>
      <c r="I590" s="247"/>
    </row>
    <row r="591" spans="2:9">
      <c r="B591" s="26"/>
      <c r="C591" s="26"/>
      <c r="D591" s="26"/>
      <c r="E591" s="26"/>
      <c r="F591" s="26"/>
      <c r="G591" s="247">
        <f>IFERROR(VLOOKUP(B591,'Combos Promocionais'!A568:O2934,15,0),SUMIF(Estoque!$B$4:$B$1989,'Cadastro de Produtos'!B591,Estoque!$J$4:$J$2229))</f>
        <v>0</v>
      </c>
      <c r="H591" s="247"/>
      <c r="I591" s="247"/>
    </row>
    <row r="592" spans="2:9">
      <c r="B592" s="26"/>
      <c r="C592" s="26"/>
      <c r="D592" s="26"/>
      <c r="E592" s="26"/>
      <c r="F592" s="26"/>
      <c r="G592" s="247">
        <f>IFERROR(VLOOKUP(B592,'Combos Promocionais'!A569:O2935,15,0),SUMIF(Estoque!$B$4:$B$1989,'Cadastro de Produtos'!B592,Estoque!$J$4:$J$2229))</f>
        <v>0</v>
      </c>
      <c r="H592" s="247"/>
      <c r="I592" s="247"/>
    </row>
    <row r="593" spans="2:9">
      <c r="B593" s="26"/>
      <c r="C593" s="26"/>
      <c r="D593" s="26"/>
      <c r="E593" s="26"/>
      <c r="F593" s="26"/>
      <c r="G593" s="247">
        <f>IFERROR(VLOOKUP(B593,'Combos Promocionais'!A570:O2936,15,0),SUMIF(Estoque!$B$4:$B$1989,'Cadastro de Produtos'!B593,Estoque!$J$4:$J$2229))</f>
        <v>0</v>
      </c>
      <c r="H593" s="247"/>
      <c r="I593" s="247"/>
    </row>
    <row r="594" spans="2:9">
      <c r="B594" s="26"/>
      <c r="C594" s="26"/>
      <c r="D594" s="26"/>
      <c r="E594" s="26"/>
      <c r="F594" s="26"/>
      <c r="G594" s="247">
        <f>IFERROR(VLOOKUP(B594,'Combos Promocionais'!A571:O2937,15,0),SUMIF(Estoque!$B$4:$B$1989,'Cadastro de Produtos'!B594,Estoque!$J$4:$J$2229))</f>
        <v>0</v>
      </c>
      <c r="H594" s="247"/>
      <c r="I594" s="247"/>
    </row>
    <row r="595" spans="2:9">
      <c r="B595" s="26"/>
      <c r="C595" s="26"/>
      <c r="D595" s="26"/>
      <c r="E595" s="26"/>
      <c r="F595" s="26"/>
      <c r="G595" s="247">
        <f>IFERROR(VLOOKUP(B595,'Combos Promocionais'!A572:O2938,15,0),SUMIF(Estoque!$B$4:$B$1989,'Cadastro de Produtos'!B595,Estoque!$J$4:$J$2229))</f>
        <v>0</v>
      </c>
      <c r="H595" s="247"/>
      <c r="I595" s="247"/>
    </row>
    <row r="596" spans="2:9">
      <c r="B596" s="26"/>
      <c r="C596" s="26"/>
      <c r="D596" s="26"/>
      <c r="E596" s="26"/>
      <c r="F596" s="26"/>
      <c r="G596" s="247">
        <f>IFERROR(VLOOKUP(B596,'Combos Promocionais'!A573:O2939,15,0),SUMIF(Estoque!$B$4:$B$1989,'Cadastro de Produtos'!B596,Estoque!$J$4:$J$2229))</f>
        <v>0</v>
      </c>
      <c r="H596" s="247"/>
      <c r="I596" s="247"/>
    </row>
    <row r="597" spans="2:9">
      <c r="B597" s="26"/>
      <c r="C597" s="26"/>
      <c r="D597" s="26"/>
      <c r="E597" s="26"/>
      <c r="F597" s="26"/>
      <c r="G597" s="247">
        <f>IFERROR(VLOOKUP(B597,'Combos Promocionais'!A574:O2940,15,0),SUMIF(Estoque!$B$4:$B$1989,'Cadastro de Produtos'!B597,Estoque!$J$4:$J$2229))</f>
        <v>0</v>
      </c>
      <c r="H597" s="247"/>
      <c r="I597" s="247"/>
    </row>
    <row r="598" spans="2:9">
      <c r="B598" s="26"/>
      <c r="C598" s="26"/>
      <c r="D598" s="26"/>
      <c r="E598" s="26"/>
      <c r="F598" s="26"/>
      <c r="G598" s="247">
        <f>IFERROR(VLOOKUP(B598,'Combos Promocionais'!A575:O2941,15,0),SUMIF(Estoque!$B$4:$B$1989,'Cadastro de Produtos'!B598,Estoque!$J$4:$J$2229))</f>
        <v>0</v>
      </c>
      <c r="H598" s="247"/>
      <c r="I598" s="247"/>
    </row>
    <row r="599" spans="2:9">
      <c r="B599" s="26"/>
      <c r="C599" s="26"/>
      <c r="D599" s="26"/>
      <c r="E599" s="26"/>
      <c r="F599" s="26"/>
      <c r="G599" s="247">
        <f>IFERROR(VLOOKUP(B599,'Combos Promocionais'!A576:O2942,15,0),SUMIF(Estoque!$B$4:$B$1989,'Cadastro de Produtos'!B599,Estoque!$J$4:$J$2229))</f>
        <v>0</v>
      </c>
      <c r="H599" s="247"/>
      <c r="I599" s="247"/>
    </row>
    <row r="600" spans="2:9">
      <c r="B600" s="26"/>
      <c r="C600" s="26"/>
      <c r="D600" s="26"/>
      <c r="E600" s="26"/>
      <c r="F600" s="26"/>
      <c r="G600" s="247">
        <f>IFERROR(VLOOKUP(B600,'Combos Promocionais'!A577:O2943,15,0),SUMIF(Estoque!$B$4:$B$1989,'Cadastro de Produtos'!B600,Estoque!$J$4:$J$2229))</f>
        <v>0</v>
      </c>
      <c r="H600" s="247"/>
      <c r="I600" s="247"/>
    </row>
    <row r="601" spans="2:9">
      <c r="B601" s="26"/>
      <c r="C601" s="26"/>
      <c r="D601" s="26"/>
      <c r="E601" s="26"/>
      <c r="F601" s="26"/>
      <c r="G601" s="247">
        <f>IFERROR(VLOOKUP(B601,'Combos Promocionais'!A578:O2944,15,0),SUMIF(Estoque!$B$4:$B$1989,'Cadastro de Produtos'!B601,Estoque!$J$4:$J$2229))</f>
        <v>0</v>
      </c>
      <c r="H601" s="247"/>
      <c r="I601" s="247"/>
    </row>
    <row r="602" spans="2:9">
      <c r="B602" s="26"/>
      <c r="C602" s="26"/>
      <c r="D602" s="26"/>
      <c r="E602" s="26"/>
      <c r="F602" s="26"/>
      <c r="G602" s="247">
        <f>IFERROR(VLOOKUP(B602,'Combos Promocionais'!A579:O2945,15,0),SUMIF(Estoque!$B$4:$B$1989,'Cadastro de Produtos'!B602,Estoque!$J$4:$J$2229))</f>
        <v>0</v>
      </c>
      <c r="H602" s="247"/>
      <c r="I602" s="247"/>
    </row>
    <row r="603" spans="2:9">
      <c r="B603" s="26"/>
      <c r="C603" s="26"/>
      <c r="D603" s="26"/>
      <c r="E603" s="26"/>
      <c r="F603" s="26"/>
      <c r="G603" s="247">
        <f>IFERROR(VLOOKUP(B603,'Combos Promocionais'!A580:O2946,15,0),SUMIF(Estoque!$B$4:$B$1989,'Cadastro de Produtos'!B603,Estoque!$J$4:$J$2229))</f>
        <v>0</v>
      </c>
      <c r="H603" s="247"/>
      <c r="I603" s="247"/>
    </row>
    <row r="604" spans="2:9">
      <c r="B604" s="26"/>
      <c r="C604" s="26"/>
      <c r="D604" s="26"/>
      <c r="E604" s="26"/>
      <c r="F604" s="26"/>
      <c r="G604" s="247">
        <f>IFERROR(VLOOKUP(B604,'Combos Promocionais'!A581:O2947,15,0),SUMIF(Estoque!$B$4:$B$1989,'Cadastro de Produtos'!B604,Estoque!$J$4:$J$2229))</f>
        <v>0</v>
      </c>
      <c r="H604" s="247"/>
      <c r="I604" s="247"/>
    </row>
    <row r="605" spans="2:9">
      <c r="B605" s="26"/>
      <c r="C605" s="26"/>
      <c r="D605" s="26"/>
      <c r="E605" s="26"/>
      <c r="F605" s="26"/>
      <c r="G605" s="247">
        <f>IFERROR(VLOOKUP(B605,'Combos Promocionais'!A582:O2948,15,0),SUMIF(Estoque!$B$4:$B$1989,'Cadastro de Produtos'!B605,Estoque!$J$4:$J$2229))</f>
        <v>0</v>
      </c>
      <c r="H605" s="247"/>
      <c r="I605" s="247"/>
    </row>
    <row r="606" spans="2:9">
      <c r="B606" s="26"/>
      <c r="C606" s="26"/>
      <c r="D606" s="26"/>
      <c r="E606" s="26"/>
      <c r="F606" s="26"/>
      <c r="G606" s="247">
        <f>IFERROR(VLOOKUP(B606,'Combos Promocionais'!A583:O2949,15,0),SUMIF(Estoque!$B$4:$B$1989,'Cadastro de Produtos'!B606,Estoque!$J$4:$J$2229))</f>
        <v>0</v>
      </c>
      <c r="H606" s="247"/>
      <c r="I606" s="247"/>
    </row>
    <row r="607" spans="2:9">
      <c r="B607" s="26"/>
      <c r="C607" s="26"/>
      <c r="D607" s="26"/>
      <c r="E607" s="26"/>
      <c r="F607" s="26"/>
      <c r="G607" s="247">
        <f>IFERROR(VLOOKUP(B607,'Combos Promocionais'!A584:O2950,15,0),SUMIF(Estoque!$B$4:$B$1989,'Cadastro de Produtos'!B607,Estoque!$J$4:$J$2229))</f>
        <v>0</v>
      </c>
      <c r="H607" s="247"/>
      <c r="I607" s="247"/>
    </row>
    <row r="608" spans="2:9">
      <c r="B608" s="26"/>
      <c r="C608" s="26"/>
      <c r="D608" s="26"/>
      <c r="E608" s="26"/>
      <c r="F608" s="26"/>
      <c r="G608" s="247">
        <f>IFERROR(VLOOKUP(B608,'Combos Promocionais'!A585:O2951,15,0),SUMIF(Estoque!$B$4:$B$1989,'Cadastro de Produtos'!B608,Estoque!$J$4:$J$2229))</f>
        <v>0</v>
      </c>
      <c r="H608" s="247"/>
      <c r="I608" s="247"/>
    </row>
    <row r="609" spans="2:9">
      <c r="B609" s="26"/>
      <c r="C609" s="26"/>
      <c r="D609" s="26"/>
      <c r="E609" s="26"/>
      <c r="F609" s="26"/>
      <c r="G609" s="247">
        <f>IFERROR(VLOOKUP(B609,'Combos Promocionais'!A586:O2952,15,0),SUMIF(Estoque!$B$4:$B$1989,'Cadastro de Produtos'!B609,Estoque!$J$4:$J$2229))</f>
        <v>0</v>
      </c>
      <c r="H609" s="247"/>
      <c r="I609" s="247"/>
    </row>
    <row r="610" spans="2:9">
      <c r="B610" s="26"/>
      <c r="C610" s="26"/>
      <c r="D610" s="26"/>
      <c r="E610" s="26"/>
      <c r="F610" s="26"/>
      <c r="G610" s="247">
        <f>IFERROR(VLOOKUP(B610,'Combos Promocionais'!A587:O2953,15,0),SUMIF(Estoque!$B$4:$B$1989,'Cadastro de Produtos'!B610,Estoque!$J$4:$J$2229))</f>
        <v>0</v>
      </c>
      <c r="H610" s="247"/>
      <c r="I610" s="247"/>
    </row>
    <row r="611" spans="2:9">
      <c r="B611" s="26"/>
      <c r="C611" s="26"/>
      <c r="D611" s="26"/>
      <c r="E611" s="26"/>
      <c r="F611" s="26"/>
      <c r="G611" s="247">
        <f>IFERROR(VLOOKUP(B611,'Combos Promocionais'!A588:O2954,15,0),SUMIF(Estoque!$B$4:$B$1989,'Cadastro de Produtos'!B611,Estoque!$J$4:$J$2229))</f>
        <v>0</v>
      </c>
      <c r="H611" s="247"/>
      <c r="I611" s="247"/>
    </row>
    <row r="612" spans="2:9">
      <c r="B612" s="26"/>
      <c r="C612" s="26"/>
      <c r="D612" s="26"/>
      <c r="E612" s="26"/>
      <c r="F612" s="26"/>
      <c r="G612" s="247">
        <f>IFERROR(VLOOKUP(B612,'Combos Promocionais'!A589:O2955,15,0),SUMIF(Estoque!$B$4:$B$1989,'Cadastro de Produtos'!B612,Estoque!$J$4:$J$2229))</f>
        <v>0</v>
      </c>
      <c r="H612" s="247"/>
      <c r="I612" s="247"/>
    </row>
    <row r="613" spans="2:9">
      <c r="B613" s="26"/>
      <c r="C613" s="26"/>
      <c r="D613" s="26"/>
      <c r="E613" s="26"/>
      <c r="F613" s="26"/>
      <c r="G613" s="247">
        <f>IFERROR(VLOOKUP(B613,'Combos Promocionais'!A590:O2956,15,0),SUMIF(Estoque!$B$4:$B$1989,'Cadastro de Produtos'!B613,Estoque!$J$4:$J$2229))</f>
        <v>0</v>
      </c>
      <c r="H613" s="247"/>
      <c r="I613" s="247"/>
    </row>
    <row r="614" spans="2:9">
      <c r="B614" s="26"/>
      <c r="C614" s="26"/>
      <c r="D614" s="26"/>
      <c r="E614" s="26"/>
      <c r="F614" s="26"/>
      <c r="G614" s="247">
        <f>IFERROR(VLOOKUP(B614,'Combos Promocionais'!A591:O2957,15,0),SUMIF(Estoque!$B$4:$B$1989,'Cadastro de Produtos'!B614,Estoque!$J$4:$J$2229))</f>
        <v>0</v>
      </c>
      <c r="H614" s="247"/>
      <c r="I614" s="247"/>
    </row>
    <row r="615" spans="2:9">
      <c r="B615" s="26"/>
      <c r="C615" s="26"/>
      <c r="D615" s="26"/>
      <c r="E615" s="26"/>
      <c r="F615" s="26"/>
      <c r="G615" s="247">
        <f>IFERROR(VLOOKUP(B615,'Combos Promocionais'!A592:O2958,15,0),SUMIF(Estoque!$B$4:$B$1989,'Cadastro de Produtos'!B615,Estoque!$J$4:$J$2229))</f>
        <v>0</v>
      </c>
      <c r="H615" s="247"/>
      <c r="I615" s="247"/>
    </row>
    <row r="616" spans="2:9">
      <c r="B616" s="26"/>
      <c r="C616" s="26"/>
      <c r="D616" s="26"/>
      <c r="E616" s="26"/>
      <c r="F616" s="26"/>
      <c r="G616" s="247">
        <f>IFERROR(VLOOKUP(B616,'Combos Promocionais'!A593:O2959,15,0),SUMIF(Estoque!$B$4:$B$1989,'Cadastro de Produtos'!B616,Estoque!$J$4:$J$2229))</f>
        <v>0</v>
      </c>
      <c r="H616" s="247"/>
      <c r="I616" s="247"/>
    </row>
    <row r="617" spans="2:9">
      <c r="B617" s="26"/>
      <c r="C617" s="26"/>
      <c r="D617" s="26"/>
      <c r="E617" s="26"/>
      <c r="F617" s="26"/>
      <c r="G617" s="247">
        <f>IFERROR(VLOOKUP(B617,'Combos Promocionais'!A594:O2960,15,0),SUMIF(Estoque!$B$4:$B$1989,'Cadastro de Produtos'!B617,Estoque!$J$4:$J$2229))</f>
        <v>0</v>
      </c>
      <c r="H617" s="247"/>
      <c r="I617" s="247"/>
    </row>
    <row r="618" spans="2:9">
      <c r="B618" s="26"/>
      <c r="C618" s="26"/>
      <c r="D618" s="26"/>
      <c r="E618" s="26"/>
      <c r="F618" s="26"/>
      <c r="G618" s="247">
        <f>IFERROR(VLOOKUP(B618,'Combos Promocionais'!A595:O2961,15,0),SUMIF(Estoque!$B$4:$B$1989,'Cadastro de Produtos'!B618,Estoque!$J$4:$J$2229))</f>
        <v>0</v>
      </c>
      <c r="H618" s="247"/>
      <c r="I618" s="247"/>
    </row>
    <row r="619" spans="2:9">
      <c r="B619" s="26"/>
      <c r="C619" s="26"/>
      <c r="D619" s="26"/>
      <c r="E619" s="26"/>
      <c r="F619" s="26"/>
      <c r="G619" s="247">
        <f>IFERROR(VLOOKUP(B619,'Combos Promocionais'!A596:O2962,15,0),SUMIF(Estoque!$B$4:$B$1989,'Cadastro de Produtos'!B619,Estoque!$J$4:$J$2229))</f>
        <v>0</v>
      </c>
      <c r="H619" s="247"/>
      <c r="I619" s="247"/>
    </row>
    <row r="620" spans="2:9">
      <c r="B620" s="26"/>
      <c r="C620" s="26"/>
      <c r="D620" s="26"/>
      <c r="E620" s="26"/>
      <c r="F620" s="26"/>
      <c r="G620" s="247">
        <f>IFERROR(VLOOKUP(B620,'Combos Promocionais'!A597:O2963,15,0),SUMIF(Estoque!$B$4:$B$1989,'Cadastro de Produtos'!B620,Estoque!$J$4:$J$2229))</f>
        <v>0</v>
      </c>
      <c r="H620" s="247"/>
      <c r="I620" s="247"/>
    </row>
    <row r="621" spans="2:9">
      <c r="B621" s="26"/>
      <c r="C621" s="26"/>
      <c r="D621" s="26"/>
      <c r="E621" s="26"/>
      <c r="F621" s="26"/>
      <c r="G621" s="247">
        <f>IFERROR(VLOOKUP(B621,'Combos Promocionais'!A598:O2964,15,0),SUMIF(Estoque!$B$4:$B$1989,'Cadastro de Produtos'!B621,Estoque!$J$4:$J$2229))</f>
        <v>0</v>
      </c>
      <c r="H621" s="247"/>
      <c r="I621" s="247"/>
    </row>
    <row r="622" spans="2:9">
      <c r="B622" s="26"/>
      <c r="C622" s="26"/>
      <c r="D622" s="26"/>
      <c r="E622" s="26"/>
      <c r="F622" s="26"/>
      <c r="G622" s="247">
        <f>IFERROR(VLOOKUP(B622,'Combos Promocionais'!A599:O2965,15,0),SUMIF(Estoque!$B$4:$B$1989,'Cadastro de Produtos'!B622,Estoque!$J$4:$J$2229))</f>
        <v>0</v>
      </c>
      <c r="H622" s="247"/>
      <c r="I622" s="247"/>
    </row>
    <row r="623" spans="2:9">
      <c r="B623" s="26"/>
      <c r="C623" s="26"/>
      <c r="D623" s="26"/>
      <c r="E623" s="26"/>
      <c r="F623" s="26"/>
      <c r="G623" s="247">
        <f>IFERROR(VLOOKUP(B623,'Combos Promocionais'!A600:O2966,15,0),SUMIF(Estoque!$B$4:$B$1989,'Cadastro de Produtos'!B623,Estoque!$J$4:$J$2229))</f>
        <v>0</v>
      </c>
      <c r="H623" s="247"/>
      <c r="I623" s="247"/>
    </row>
    <row r="624" spans="2:9">
      <c r="B624" s="26"/>
      <c r="C624" s="26"/>
      <c r="D624" s="26"/>
      <c r="E624" s="26"/>
      <c r="F624" s="26"/>
      <c r="G624" s="247">
        <f>IFERROR(VLOOKUP(B624,'Combos Promocionais'!A601:O2967,15,0),SUMIF(Estoque!$B$4:$B$1989,'Cadastro de Produtos'!B624,Estoque!$J$4:$J$2229))</f>
        <v>0</v>
      </c>
      <c r="H624" s="247"/>
      <c r="I624" s="247"/>
    </row>
    <row r="625" spans="2:9">
      <c r="B625" s="26"/>
      <c r="C625" s="26"/>
      <c r="D625" s="26"/>
      <c r="E625" s="26"/>
      <c r="F625" s="26"/>
      <c r="G625" s="247">
        <f>IFERROR(VLOOKUP(B625,'Combos Promocionais'!A602:O2968,15,0),SUMIF(Estoque!$B$4:$B$1989,'Cadastro de Produtos'!B625,Estoque!$J$4:$J$2229))</f>
        <v>0</v>
      </c>
      <c r="H625" s="247"/>
      <c r="I625" s="247"/>
    </row>
    <row r="626" spans="2:9">
      <c r="B626" s="26"/>
      <c r="C626" s="26"/>
      <c r="D626" s="26"/>
      <c r="E626" s="26"/>
      <c r="F626" s="26"/>
      <c r="G626" s="247">
        <f>IFERROR(VLOOKUP(B626,'Combos Promocionais'!A603:O2969,15,0),SUMIF(Estoque!$B$4:$B$1989,'Cadastro de Produtos'!B626,Estoque!$J$4:$J$2229))</f>
        <v>0</v>
      </c>
      <c r="H626" s="247"/>
      <c r="I626" s="247"/>
    </row>
    <row r="627" spans="2:9">
      <c r="B627" s="26"/>
      <c r="C627" s="26"/>
      <c r="D627" s="26"/>
      <c r="E627" s="26"/>
      <c r="F627" s="26"/>
      <c r="G627" s="247">
        <f>IFERROR(VLOOKUP(B627,'Combos Promocionais'!A604:O2970,15,0),SUMIF(Estoque!$B$4:$B$1989,'Cadastro de Produtos'!B627,Estoque!$J$4:$J$2229))</f>
        <v>0</v>
      </c>
      <c r="H627" s="247"/>
      <c r="I627" s="247"/>
    </row>
    <row r="628" spans="2:9">
      <c r="B628" s="26"/>
      <c r="C628" s="26"/>
      <c r="D628" s="26"/>
      <c r="E628" s="26"/>
      <c r="F628" s="26"/>
      <c r="G628" s="247">
        <f>IFERROR(VLOOKUP(B628,'Combos Promocionais'!A605:O2971,15,0),SUMIF(Estoque!$B$4:$B$1989,'Cadastro de Produtos'!B628,Estoque!$J$4:$J$2229))</f>
        <v>0</v>
      </c>
      <c r="H628" s="247"/>
      <c r="I628" s="247"/>
    </row>
    <row r="629" spans="2:9">
      <c r="B629" s="26"/>
      <c r="C629" s="26"/>
      <c r="D629" s="26"/>
      <c r="E629" s="26"/>
      <c r="F629" s="26"/>
      <c r="G629" s="247">
        <f>IFERROR(VLOOKUP(B629,'Combos Promocionais'!A606:O2972,15,0),SUMIF(Estoque!$B$4:$B$1989,'Cadastro de Produtos'!B629,Estoque!$J$4:$J$2229))</f>
        <v>0</v>
      </c>
      <c r="H629" s="247"/>
      <c r="I629" s="247"/>
    </row>
    <row r="630" spans="2:9">
      <c r="B630" s="26"/>
      <c r="C630" s="26"/>
      <c r="D630" s="26"/>
      <c r="E630" s="26"/>
      <c r="F630" s="26"/>
      <c r="G630" s="247">
        <f>IFERROR(VLOOKUP(B630,'Combos Promocionais'!A607:O2973,15,0),SUMIF(Estoque!$B$4:$B$1989,'Cadastro de Produtos'!B630,Estoque!$J$4:$J$2229))</f>
        <v>0</v>
      </c>
      <c r="H630" s="247"/>
      <c r="I630" s="247"/>
    </row>
    <row r="631" spans="2:9">
      <c r="B631" s="26"/>
      <c r="C631" s="26"/>
      <c r="D631" s="26"/>
      <c r="E631" s="26"/>
      <c r="F631" s="26"/>
      <c r="G631" s="247">
        <f>IFERROR(VLOOKUP(B631,'Combos Promocionais'!A608:O2974,15,0),SUMIF(Estoque!$B$4:$B$1989,'Cadastro de Produtos'!B631,Estoque!$J$4:$J$2229))</f>
        <v>0</v>
      </c>
      <c r="H631" s="247"/>
      <c r="I631" s="247"/>
    </row>
    <row r="632" spans="2:9">
      <c r="B632" s="26"/>
      <c r="C632" s="26"/>
      <c r="D632" s="26"/>
      <c r="E632" s="26"/>
      <c r="F632" s="26"/>
      <c r="G632" s="247">
        <f>IFERROR(VLOOKUP(B632,'Combos Promocionais'!A609:O2975,15,0),SUMIF(Estoque!$B$4:$B$1989,'Cadastro de Produtos'!B632,Estoque!$J$4:$J$2229))</f>
        <v>0</v>
      </c>
      <c r="H632" s="247"/>
      <c r="I632" s="247"/>
    </row>
    <row r="633" spans="2:9">
      <c r="B633" s="26"/>
      <c r="C633" s="26"/>
      <c r="D633" s="26"/>
      <c r="E633" s="26"/>
      <c r="F633" s="26"/>
      <c r="G633" s="247">
        <f>IFERROR(VLOOKUP(B633,'Combos Promocionais'!A610:O2976,15,0),SUMIF(Estoque!$B$4:$B$1989,'Cadastro de Produtos'!B633,Estoque!$J$4:$J$2229))</f>
        <v>0</v>
      </c>
      <c r="H633" s="247"/>
      <c r="I633" s="247"/>
    </row>
    <row r="634" spans="2:9">
      <c r="B634" s="26"/>
      <c r="C634" s="26"/>
      <c r="D634" s="26"/>
      <c r="E634" s="26"/>
      <c r="F634" s="26"/>
      <c r="G634" s="247">
        <f>IFERROR(VLOOKUP(B634,'Combos Promocionais'!A611:O2977,15,0),SUMIF(Estoque!$B$4:$B$1989,'Cadastro de Produtos'!B634,Estoque!$J$4:$J$2229))</f>
        <v>0</v>
      </c>
      <c r="H634" s="247"/>
      <c r="I634" s="247"/>
    </row>
    <row r="635" spans="2:9">
      <c r="B635" s="26"/>
      <c r="C635" s="26"/>
      <c r="D635" s="26"/>
      <c r="E635" s="26"/>
      <c r="F635" s="26"/>
      <c r="G635" s="247">
        <f>IFERROR(VLOOKUP(B635,'Combos Promocionais'!A612:O2978,15,0),SUMIF(Estoque!$B$4:$B$1989,'Cadastro de Produtos'!B635,Estoque!$J$4:$J$2229))</f>
        <v>0</v>
      </c>
      <c r="H635" s="247"/>
      <c r="I635" s="247"/>
    </row>
    <row r="636" spans="2:9">
      <c r="B636" s="26"/>
      <c r="C636" s="26"/>
      <c r="D636" s="26"/>
      <c r="E636" s="26"/>
      <c r="F636" s="26"/>
      <c r="G636" s="247">
        <f>IFERROR(VLOOKUP(B636,'Combos Promocionais'!A613:O2979,15,0),SUMIF(Estoque!$B$4:$B$1989,'Cadastro de Produtos'!B636,Estoque!$J$4:$J$2229))</f>
        <v>0</v>
      </c>
      <c r="H636" s="247"/>
      <c r="I636" s="247"/>
    </row>
    <row r="637" spans="2:9">
      <c r="B637" s="26"/>
      <c r="C637" s="26"/>
      <c r="D637" s="26"/>
      <c r="E637" s="26"/>
      <c r="F637" s="26"/>
      <c r="G637" s="247">
        <f>IFERROR(VLOOKUP(B637,'Combos Promocionais'!A614:O2980,15,0),SUMIF(Estoque!$B$4:$B$1989,'Cadastro de Produtos'!B637,Estoque!$J$4:$J$2229))</f>
        <v>0</v>
      </c>
      <c r="H637" s="247"/>
      <c r="I637" s="247"/>
    </row>
    <row r="638" spans="2:9">
      <c r="B638" s="26"/>
      <c r="C638" s="26"/>
      <c r="D638" s="26"/>
      <c r="E638" s="26"/>
      <c r="F638" s="26"/>
      <c r="G638" s="247">
        <f>IFERROR(VLOOKUP(B638,'Combos Promocionais'!A615:O2981,15,0),SUMIF(Estoque!$B$4:$B$1989,'Cadastro de Produtos'!B638,Estoque!$J$4:$J$2229))</f>
        <v>0</v>
      </c>
      <c r="H638" s="247"/>
      <c r="I638" s="247"/>
    </row>
    <row r="639" spans="2:9">
      <c r="B639" s="26"/>
      <c r="C639" s="26"/>
      <c r="D639" s="26"/>
      <c r="E639" s="26"/>
      <c r="F639" s="26"/>
      <c r="G639" s="247">
        <f>IFERROR(VLOOKUP(B639,'Combos Promocionais'!A616:O2982,15,0),SUMIF(Estoque!$B$4:$B$1989,'Cadastro de Produtos'!B639,Estoque!$J$4:$J$2229))</f>
        <v>0</v>
      </c>
      <c r="H639" s="247"/>
      <c r="I639" s="247"/>
    </row>
    <row r="640" spans="2:9">
      <c r="B640" s="26"/>
      <c r="C640" s="26"/>
      <c r="D640" s="26"/>
      <c r="E640" s="26"/>
      <c r="F640" s="26"/>
      <c r="G640" s="247">
        <f>IFERROR(VLOOKUP(B640,'Combos Promocionais'!A617:O2983,15,0),SUMIF(Estoque!$B$4:$B$1989,'Cadastro de Produtos'!B640,Estoque!$J$4:$J$2229))</f>
        <v>0</v>
      </c>
      <c r="H640" s="247"/>
      <c r="I640" s="247"/>
    </row>
    <row r="641" spans="2:9">
      <c r="B641" s="26"/>
      <c r="C641" s="26"/>
      <c r="D641" s="26"/>
      <c r="E641" s="26"/>
      <c r="F641" s="26"/>
      <c r="G641" s="247">
        <f>IFERROR(VLOOKUP(B641,'Combos Promocionais'!A618:O2984,15,0),SUMIF(Estoque!$B$4:$B$1989,'Cadastro de Produtos'!B641,Estoque!$J$4:$J$2229))</f>
        <v>0</v>
      </c>
      <c r="H641" s="247"/>
      <c r="I641" s="247"/>
    </row>
    <row r="642" spans="2:9">
      <c r="B642" s="26"/>
      <c r="C642" s="26"/>
      <c r="D642" s="26"/>
      <c r="E642" s="26"/>
      <c r="F642" s="26"/>
      <c r="G642" s="247">
        <f>IFERROR(VLOOKUP(B642,'Combos Promocionais'!A619:O2985,15,0),SUMIF(Estoque!$B$4:$B$1989,'Cadastro de Produtos'!B642,Estoque!$J$4:$J$2229))</f>
        <v>0</v>
      </c>
      <c r="H642" s="247"/>
      <c r="I642" s="247"/>
    </row>
    <row r="643" spans="2:9">
      <c r="B643" s="26"/>
      <c r="C643" s="26"/>
      <c r="D643" s="26"/>
      <c r="E643" s="26"/>
      <c r="F643" s="26"/>
      <c r="G643" s="247">
        <f>IFERROR(VLOOKUP(B643,'Combos Promocionais'!A620:O2986,15,0),SUMIF(Estoque!$B$4:$B$1989,'Cadastro de Produtos'!B643,Estoque!$J$4:$J$2229))</f>
        <v>0</v>
      </c>
      <c r="H643" s="247"/>
      <c r="I643" s="247"/>
    </row>
    <row r="644" spans="2:9">
      <c r="B644" s="26"/>
      <c r="C644" s="26"/>
      <c r="D644" s="26"/>
      <c r="E644" s="26"/>
      <c r="F644" s="26"/>
      <c r="G644" s="247">
        <f>IFERROR(VLOOKUP(B644,'Combos Promocionais'!A621:O2987,15,0),SUMIF(Estoque!$B$4:$B$1989,'Cadastro de Produtos'!B644,Estoque!$J$4:$J$2229))</f>
        <v>0</v>
      </c>
      <c r="H644" s="247"/>
      <c r="I644" s="247"/>
    </row>
    <row r="645" spans="2:9">
      <c r="B645" s="26"/>
      <c r="C645" s="26"/>
      <c r="D645" s="26"/>
      <c r="E645" s="26"/>
      <c r="F645" s="26"/>
      <c r="G645" s="247">
        <f>IFERROR(VLOOKUP(B645,'Combos Promocionais'!A622:O2988,15,0),SUMIF(Estoque!$B$4:$B$1989,'Cadastro de Produtos'!B645,Estoque!$J$4:$J$2229))</f>
        <v>0</v>
      </c>
      <c r="H645" s="247"/>
      <c r="I645" s="247"/>
    </row>
    <row r="646" spans="2:9">
      <c r="B646" s="26"/>
      <c r="C646" s="26"/>
      <c r="D646" s="26"/>
      <c r="E646" s="26"/>
      <c r="F646" s="26"/>
      <c r="G646" s="247">
        <f>IFERROR(VLOOKUP(B646,'Combos Promocionais'!A623:O2989,15,0),SUMIF(Estoque!$B$4:$B$1989,'Cadastro de Produtos'!B646,Estoque!$J$4:$J$2229))</f>
        <v>0</v>
      </c>
      <c r="H646" s="247"/>
      <c r="I646" s="247"/>
    </row>
    <row r="647" spans="2:9">
      <c r="B647" s="26"/>
      <c r="C647" s="26"/>
      <c r="D647" s="26"/>
      <c r="E647" s="26"/>
      <c r="F647" s="26"/>
      <c r="G647" s="247">
        <f>IFERROR(VLOOKUP(B647,'Combos Promocionais'!A624:O2990,15,0),SUMIF(Estoque!$B$4:$B$1989,'Cadastro de Produtos'!B647,Estoque!$J$4:$J$2229))</f>
        <v>0</v>
      </c>
      <c r="H647" s="247"/>
      <c r="I647" s="247"/>
    </row>
    <row r="648" spans="2:9">
      <c r="B648" s="26"/>
      <c r="C648" s="26"/>
      <c r="D648" s="26"/>
      <c r="E648" s="26"/>
      <c r="F648" s="26"/>
      <c r="G648" s="247">
        <f>IFERROR(VLOOKUP(B648,'Combos Promocionais'!A625:O2991,15,0),SUMIF(Estoque!$B$4:$B$1989,'Cadastro de Produtos'!B648,Estoque!$J$4:$J$2229))</f>
        <v>0</v>
      </c>
      <c r="H648" s="247"/>
      <c r="I648" s="247"/>
    </row>
    <row r="649" spans="2:9">
      <c r="B649" s="26"/>
      <c r="C649" s="26"/>
      <c r="D649" s="26"/>
      <c r="E649" s="26"/>
      <c r="F649" s="26"/>
      <c r="G649" s="247">
        <f>IFERROR(VLOOKUP(B649,'Combos Promocionais'!A626:O2992,15,0),SUMIF(Estoque!$B$4:$B$1989,'Cadastro de Produtos'!B649,Estoque!$J$4:$J$2229))</f>
        <v>0</v>
      </c>
      <c r="H649" s="247"/>
      <c r="I649" s="247"/>
    </row>
    <row r="650" spans="2:9">
      <c r="B650" s="26"/>
      <c r="C650" s="26"/>
      <c r="D650" s="26"/>
      <c r="E650" s="26"/>
      <c r="F650" s="26"/>
      <c r="G650" s="247">
        <f>IFERROR(VLOOKUP(B650,'Combos Promocionais'!A627:O2993,15,0),SUMIF(Estoque!$B$4:$B$1989,'Cadastro de Produtos'!B650,Estoque!$J$4:$J$2229))</f>
        <v>0</v>
      </c>
      <c r="H650" s="247"/>
      <c r="I650" s="247"/>
    </row>
    <row r="651" spans="2:9">
      <c r="G651" s="247">
        <f>IFERROR(VLOOKUP(B651,'Combos Promocionais'!A628:O2994,15,0),SUMIF(Estoque!$B$4:$B$1989,'Cadastro de Produtos'!B651,Estoque!$J$4:$J$2229))</f>
        <v>0</v>
      </c>
      <c r="H651" s="247"/>
      <c r="I651" s="247"/>
    </row>
    <row r="652" spans="2:9">
      <c r="G652" s="247">
        <f>IFERROR(VLOOKUP(B652,'Combos Promocionais'!A629:O2995,15,0),SUMIF(Estoque!$B$4:$B$1989,'Cadastro de Produtos'!B652,Estoque!$J$4:$J$2229))</f>
        <v>0</v>
      </c>
      <c r="H652" s="247"/>
      <c r="I652" s="247"/>
    </row>
    <row r="653" spans="2:9">
      <c r="G653" s="247">
        <f>IFERROR(VLOOKUP(B653,'Combos Promocionais'!A630:O2996,15,0),SUMIF(Estoque!$B$4:$B$1989,'Cadastro de Produtos'!B653,Estoque!$J$4:$J$2229))</f>
        <v>0</v>
      </c>
      <c r="H653" s="247"/>
      <c r="I653" s="247"/>
    </row>
    <row r="654" spans="2:9">
      <c r="G654" s="247">
        <f>IFERROR(VLOOKUP(B654,'Combos Promocionais'!A631:O2997,15,0),SUMIF(Estoque!$B$4:$B$1989,'Cadastro de Produtos'!B654,Estoque!$J$4:$J$2229))</f>
        <v>0</v>
      </c>
      <c r="H654" s="247"/>
      <c r="I654" s="247"/>
    </row>
    <row r="655" spans="2:9">
      <c r="G655" s="247">
        <f>IFERROR(VLOOKUP(B655,'Combos Promocionais'!A632:O2998,15,0),SUMIF(Estoque!$B$4:$B$1989,'Cadastro de Produtos'!B655,Estoque!$J$4:$J$2229))</f>
        <v>0</v>
      </c>
      <c r="H655" s="247"/>
      <c r="I655" s="247"/>
    </row>
    <row r="656" spans="2:9">
      <c r="G656" s="247">
        <f>IFERROR(VLOOKUP(B656,'Combos Promocionais'!A633:O2999,15,0),SUMIF(Estoque!$B$4:$B$1989,'Cadastro de Produtos'!B656,Estoque!$J$4:$J$2229))</f>
        <v>0</v>
      </c>
      <c r="H656" s="247"/>
      <c r="I656" s="247"/>
    </row>
    <row r="657" spans="7:9">
      <c r="G657" s="247">
        <f>IFERROR(VLOOKUP(B657,'Combos Promocionais'!A634:O3000,15,0),SUMIF(Estoque!$B$4:$B$1989,'Cadastro de Produtos'!B657,Estoque!$J$4:$J$2229))</f>
        <v>0</v>
      </c>
      <c r="H657" s="247"/>
      <c r="I657" s="247"/>
    </row>
    <row r="658" spans="7:9">
      <c r="G658" s="247">
        <f>IFERROR(VLOOKUP(B658,'Combos Promocionais'!A635:O3001,15,0),SUMIF(Estoque!$B$4:$B$1989,'Cadastro de Produtos'!B658,Estoque!$J$4:$J$2229))</f>
        <v>0</v>
      </c>
      <c r="H658" s="247"/>
      <c r="I658" s="247"/>
    </row>
    <row r="659" spans="7:9">
      <c r="G659" s="247">
        <f>IFERROR(VLOOKUP(B659,'Combos Promocionais'!A636:O3002,15,0),SUMIF(Estoque!$B$4:$B$1989,'Cadastro de Produtos'!B659,Estoque!$J$4:$J$2229))</f>
        <v>0</v>
      </c>
      <c r="H659" s="247"/>
      <c r="I659" s="247"/>
    </row>
    <row r="660" spans="7:9">
      <c r="G660" s="247">
        <f>IFERROR(VLOOKUP(B660,'Combos Promocionais'!A637:O3003,15,0),SUMIF(Estoque!$B$4:$B$1989,'Cadastro de Produtos'!B660,Estoque!$J$4:$J$2229))</f>
        <v>0</v>
      </c>
      <c r="H660" s="247"/>
      <c r="I660" s="247"/>
    </row>
    <row r="661" spans="7:9">
      <c r="G661" s="247">
        <f>IFERROR(VLOOKUP(B661,'Combos Promocionais'!A638:O3004,15,0),SUMIF(Estoque!$B$4:$B$1989,'Cadastro de Produtos'!B661,Estoque!$J$4:$J$2229))</f>
        <v>0</v>
      </c>
      <c r="H661" s="247"/>
      <c r="I661" s="247"/>
    </row>
    <row r="662" spans="7:9">
      <c r="G662" s="247">
        <f>IFERROR(VLOOKUP(B662,'Combos Promocionais'!A639:O3005,15,0),SUMIF(Estoque!$B$4:$B$1989,'Cadastro de Produtos'!B662,Estoque!$J$4:$J$2229))</f>
        <v>0</v>
      </c>
      <c r="H662" s="247"/>
      <c r="I662" s="247"/>
    </row>
    <row r="663" spans="7:9">
      <c r="G663" s="247">
        <f>IFERROR(VLOOKUP(B663,'Combos Promocionais'!A640:O3006,15,0),SUMIF(Estoque!$B$4:$B$1989,'Cadastro de Produtos'!B663,Estoque!$J$4:$J$2229))</f>
        <v>0</v>
      </c>
      <c r="H663" s="247"/>
      <c r="I663" s="247"/>
    </row>
    <row r="664" spans="7:9">
      <c r="G664" s="247">
        <f>IFERROR(VLOOKUP(B664,'Combos Promocionais'!A641:O3007,15,0),SUMIF(Estoque!$B$4:$B$1989,'Cadastro de Produtos'!B664,Estoque!$J$4:$J$2229))</f>
        <v>0</v>
      </c>
      <c r="H664" s="247"/>
      <c r="I664" s="247"/>
    </row>
    <row r="665" spans="7:9">
      <c r="G665" s="247">
        <f>IFERROR(VLOOKUP(B665,'Combos Promocionais'!A642:O3008,15,0),SUMIF(Estoque!$B$4:$B$1989,'Cadastro de Produtos'!B665,Estoque!$J$4:$J$2229))</f>
        <v>0</v>
      </c>
      <c r="H665" s="247"/>
      <c r="I665" s="247"/>
    </row>
    <row r="666" spans="7:9">
      <c r="G666" s="247">
        <f>IFERROR(VLOOKUP(B666,'Combos Promocionais'!A643:O3009,15,0),SUMIF(Estoque!$B$4:$B$1989,'Cadastro de Produtos'!B666,Estoque!$J$4:$J$2229))</f>
        <v>0</v>
      </c>
      <c r="H666" s="247"/>
      <c r="I666" s="247"/>
    </row>
    <row r="667" spans="7:9">
      <c r="G667" s="247">
        <f>IFERROR(VLOOKUP(B667,'Combos Promocionais'!A644:O3010,15,0),SUMIF(Estoque!$B$4:$B$1989,'Cadastro de Produtos'!B667,Estoque!$J$4:$J$2229))</f>
        <v>0</v>
      </c>
      <c r="H667" s="247"/>
      <c r="I667" s="247"/>
    </row>
    <row r="668" spans="7:9">
      <c r="G668" s="247">
        <f>IFERROR(VLOOKUP(B668,'Combos Promocionais'!A645:O3011,15,0),SUMIF(Estoque!$B$4:$B$1989,'Cadastro de Produtos'!B668,Estoque!$J$4:$J$2229))</f>
        <v>0</v>
      </c>
      <c r="H668" s="247"/>
      <c r="I668" s="247"/>
    </row>
    <row r="669" spans="7:9">
      <c r="G669" s="247">
        <f>IFERROR(VLOOKUP(B669,'Combos Promocionais'!A646:O3012,15,0),SUMIF(Estoque!$B$4:$B$1989,'Cadastro de Produtos'!B669,Estoque!$J$4:$J$2229))</f>
        <v>0</v>
      </c>
      <c r="H669" s="247"/>
      <c r="I669" s="247"/>
    </row>
    <row r="670" spans="7:9">
      <c r="G670" s="247">
        <f>IFERROR(VLOOKUP(B670,'Combos Promocionais'!A647:O3013,15,0),SUMIF(Estoque!$B$4:$B$1989,'Cadastro de Produtos'!B670,Estoque!$J$4:$J$2229))</f>
        <v>0</v>
      </c>
      <c r="H670" s="247"/>
      <c r="I670" s="247"/>
    </row>
    <row r="671" spans="7:9">
      <c r="G671" s="247">
        <f>IFERROR(VLOOKUP(B671,'Combos Promocionais'!A648:O3014,15,0),SUMIF(Estoque!$B$4:$B$1989,'Cadastro de Produtos'!B671,Estoque!$J$4:$J$2229))</f>
        <v>0</v>
      </c>
      <c r="H671" s="247"/>
      <c r="I671" s="247"/>
    </row>
    <row r="672" spans="7:9">
      <c r="G672" s="247">
        <f>IFERROR(VLOOKUP(B672,'Combos Promocionais'!A649:O3015,15,0),SUMIF(Estoque!$B$4:$B$1989,'Cadastro de Produtos'!B672,Estoque!$J$4:$J$2229))</f>
        <v>0</v>
      </c>
      <c r="H672" s="247"/>
      <c r="I672" s="247"/>
    </row>
    <row r="673" spans="7:9">
      <c r="G673" s="247">
        <f>IFERROR(VLOOKUP(B673,'Combos Promocionais'!A650:O3016,15,0),SUMIF(Estoque!$B$4:$B$1989,'Cadastro de Produtos'!B673,Estoque!$J$4:$J$2229))</f>
        <v>0</v>
      </c>
      <c r="H673" s="247"/>
      <c r="I673" s="247"/>
    </row>
    <row r="674" spans="7:9">
      <c r="G674" s="247">
        <f>IFERROR(VLOOKUP(B674,'Combos Promocionais'!A651:O3017,15,0),SUMIF(Estoque!$B$4:$B$1989,'Cadastro de Produtos'!B674,Estoque!$J$4:$J$2229))</f>
        <v>0</v>
      </c>
      <c r="H674" s="247"/>
      <c r="I674" s="247"/>
    </row>
    <row r="675" spans="7:9">
      <c r="G675" s="247">
        <f>IFERROR(VLOOKUP(B675,'Combos Promocionais'!A652:O3018,15,0),SUMIF(Estoque!$B$4:$B$1989,'Cadastro de Produtos'!B675,Estoque!$J$4:$J$2229))</f>
        <v>0</v>
      </c>
      <c r="H675" s="247"/>
      <c r="I675" s="247"/>
    </row>
    <row r="676" spans="7:9">
      <c r="G676" s="247">
        <f>IFERROR(VLOOKUP(B676,'Combos Promocionais'!A653:O3019,15,0),SUMIF(Estoque!$B$4:$B$1989,'Cadastro de Produtos'!B676,Estoque!$J$4:$J$2229))</f>
        <v>0</v>
      </c>
      <c r="H676" s="247"/>
      <c r="I676" s="247"/>
    </row>
    <row r="677" spans="7:9">
      <c r="G677" s="247">
        <f>IFERROR(VLOOKUP(B677,'Combos Promocionais'!A654:O3020,15,0),SUMIF(Estoque!$B$4:$B$1989,'Cadastro de Produtos'!B677,Estoque!$J$4:$J$2229))</f>
        <v>0</v>
      </c>
      <c r="H677" s="247"/>
      <c r="I677" s="247"/>
    </row>
    <row r="678" spans="7:9">
      <c r="G678" s="247">
        <f>IFERROR(VLOOKUP(B678,'Combos Promocionais'!A655:O3021,15,0),SUMIF(Estoque!$B$4:$B$1989,'Cadastro de Produtos'!B678,Estoque!$J$4:$J$2229))</f>
        <v>0</v>
      </c>
      <c r="H678" s="247"/>
      <c r="I678" s="247"/>
    </row>
    <row r="679" spans="7:9">
      <c r="G679" s="247">
        <f>IFERROR(VLOOKUP(B679,'Combos Promocionais'!A656:O3022,15,0),SUMIF(Estoque!$B$4:$B$1989,'Cadastro de Produtos'!B679,Estoque!$J$4:$J$2229))</f>
        <v>0</v>
      </c>
      <c r="H679" s="247"/>
      <c r="I679" s="247"/>
    </row>
    <row r="680" spans="7:9">
      <c r="G680" s="247">
        <f>IFERROR(VLOOKUP(B680,'Combos Promocionais'!A657:O3023,15,0),SUMIF(Estoque!$B$4:$B$1989,'Cadastro de Produtos'!B680,Estoque!$J$4:$J$2229))</f>
        <v>0</v>
      </c>
      <c r="H680" s="247"/>
      <c r="I680" s="247"/>
    </row>
    <row r="681" spans="7:9">
      <c r="G681" s="247">
        <f>IFERROR(VLOOKUP(B681,'Combos Promocionais'!A658:O3024,15,0),SUMIF(Estoque!$B$4:$B$1989,'Cadastro de Produtos'!B681,Estoque!$J$4:$J$2229))</f>
        <v>0</v>
      </c>
      <c r="H681" s="247"/>
      <c r="I681" s="247"/>
    </row>
    <row r="682" spans="7:9">
      <c r="G682" s="247">
        <f>IFERROR(VLOOKUP(B682,'Combos Promocionais'!A659:O3025,15,0),SUMIF(Estoque!$B$4:$B$1989,'Cadastro de Produtos'!B682,Estoque!$J$4:$J$2229))</f>
        <v>0</v>
      </c>
      <c r="H682" s="247"/>
      <c r="I682" s="247"/>
    </row>
    <row r="683" spans="7:9">
      <c r="G683" s="247">
        <f>IFERROR(VLOOKUP(B683,'Combos Promocionais'!A660:O3026,15,0),SUMIF(Estoque!$B$4:$B$1989,'Cadastro de Produtos'!B683,Estoque!$J$4:$J$2229))</f>
        <v>0</v>
      </c>
      <c r="H683" s="247"/>
      <c r="I683" s="247"/>
    </row>
    <row r="684" spans="7:9">
      <c r="G684" s="247">
        <f>IFERROR(VLOOKUP(B684,'Combos Promocionais'!A661:O3027,15,0),SUMIF(Estoque!$B$4:$B$1989,'Cadastro de Produtos'!B684,Estoque!$J$4:$J$2229))</f>
        <v>0</v>
      </c>
      <c r="H684" s="247"/>
      <c r="I684" s="247"/>
    </row>
    <row r="685" spans="7:9">
      <c r="G685" s="247">
        <f>IFERROR(VLOOKUP(B685,'Combos Promocionais'!A662:O3028,15,0),SUMIF(Estoque!$B$4:$B$1989,'Cadastro de Produtos'!B685,Estoque!$J$4:$J$2229))</f>
        <v>0</v>
      </c>
      <c r="H685" s="247"/>
      <c r="I685" s="247"/>
    </row>
    <row r="686" spans="7:9">
      <c r="G686" s="247">
        <f>IFERROR(VLOOKUP(B686,'Combos Promocionais'!A663:O3029,15,0),SUMIF(Estoque!$B$4:$B$1989,'Cadastro de Produtos'!B686,Estoque!$J$4:$J$2229))</f>
        <v>0</v>
      </c>
      <c r="H686" s="247"/>
      <c r="I686" s="247"/>
    </row>
    <row r="687" spans="7:9">
      <c r="G687" s="247">
        <f>IFERROR(VLOOKUP(B687,'Combos Promocionais'!A664:O3030,15,0),SUMIF(Estoque!$B$4:$B$1989,'Cadastro de Produtos'!B687,Estoque!$J$4:$J$2229))</f>
        <v>0</v>
      </c>
      <c r="H687" s="247"/>
      <c r="I687" s="247"/>
    </row>
    <row r="688" spans="7:9">
      <c r="G688" s="247">
        <f>IFERROR(VLOOKUP(B688,'Combos Promocionais'!A665:O3031,15,0),SUMIF(Estoque!$B$4:$B$1989,'Cadastro de Produtos'!B688,Estoque!$J$4:$J$2229))</f>
        <v>0</v>
      </c>
      <c r="H688" s="247"/>
      <c r="I688" s="247"/>
    </row>
    <row r="689" spans="7:9">
      <c r="G689" s="247">
        <f>IFERROR(VLOOKUP(B689,'Combos Promocionais'!A666:O3032,15,0),SUMIF(Estoque!$B$4:$B$1989,'Cadastro de Produtos'!B689,Estoque!$J$4:$J$2229))</f>
        <v>0</v>
      </c>
      <c r="H689" s="247"/>
      <c r="I689" s="247"/>
    </row>
    <row r="690" spans="7:9">
      <c r="G690" s="247">
        <f>IFERROR(VLOOKUP(B690,'Combos Promocionais'!A667:O3033,15,0),SUMIF(Estoque!$B$4:$B$1989,'Cadastro de Produtos'!B690,Estoque!$J$4:$J$2229))</f>
        <v>0</v>
      </c>
      <c r="H690" s="247"/>
      <c r="I690" s="247"/>
    </row>
    <row r="691" spans="7:9">
      <c r="G691" s="247">
        <f>IFERROR(VLOOKUP(B691,'Combos Promocionais'!A668:O3034,15,0),SUMIF(Estoque!$B$4:$B$1989,'Cadastro de Produtos'!B691,Estoque!$J$4:$J$2229))</f>
        <v>0</v>
      </c>
      <c r="H691" s="247"/>
      <c r="I691" s="247"/>
    </row>
    <row r="692" spans="7:9">
      <c r="G692" s="247">
        <f>IFERROR(VLOOKUP(B692,'Combos Promocionais'!A669:O3035,15,0),SUMIF(Estoque!$B$4:$B$1989,'Cadastro de Produtos'!B692,Estoque!$J$4:$J$2229))</f>
        <v>0</v>
      </c>
      <c r="H692" s="247"/>
      <c r="I692" s="247"/>
    </row>
    <row r="693" spans="7:9">
      <c r="G693" s="247">
        <f>IFERROR(VLOOKUP(B693,'Combos Promocionais'!A670:O3036,15,0),SUMIF(Estoque!$B$4:$B$1989,'Cadastro de Produtos'!B693,Estoque!$J$4:$J$2229))</f>
        <v>0</v>
      </c>
      <c r="H693" s="247"/>
      <c r="I693" s="247"/>
    </row>
    <row r="694" spans="7:9">
      <c r="G694" s="247">
        <f>IFERROR(VLOOKUP(B694,'Combos Promocionais'!A671:O3037,15,0),SUMIF(Estoque!$B$4:$B$1989,'Cadastro de Produtos'!B694,Estoque!$J$4:$J$2229))</f>
        <v>0</v>
      </c>
      <c r="H694" s="247"/>
      <c r="I694" s="247"/>
    </row>
    <row r="695" spans="7:9">
      <c r="G695" s="247">
        <f>IFERROR(VLOOKUP(B695,'Combos Promocionais'!A672:O3038,15,0),SUMIF(Estoque!$B$4:$B$1989,'Cadastro de Produtos'!B695,Estoque!$J$4:$J$2229))</f>
        <v>0</v>
      </c>
      <c r="H695" s="247"/>
      <c r="I695" s="247"/>
    </row>
    <row r="696" spans="7:9">
      <c r="G696" s="247">
        <f>IFERROR(VLOOKUP(B696,'Combos Promocionais'!A673:O3039,15,0),SUMIF(Estoque!$B$4:$B$1989,'Cadastro de Produtos'!B696,Estoque!$J$4:$J$2229))</f>
        <v>0</v>
      </c>
      <c r="H696" s="247"/>
      <c r="I696" s="247"/>
    </row>
    <row r="697" spans="7:9">
      <c r="G697" s="247">
        <f>IFERROR(VLOOKUP(B697,'Combos Promocionais'!A674:O3040,15,0),SUMIF(Estoque!$B$4:$B$1989,'Cadastro de Produtos'!B697,Estoque!$J$4:$J$2229))</f>
        <v>0</v>
      </c>
      <c r="H697" s="247"/>
      <c r="I697" s="247"/>
    </row>
    <row r="698" spans="7:9">
      <c r="G698" s="247">
        <f>IFERROR(VLOOKUP(B698,'Combos Promocionais'!A675:O3041,15,0),SUMIF(Estoque!$B$4:$B$1989,'Cadastro de Produtos'!B698,Estoque!$J$4:$J$2229))</f>
        <v>0</v>
      </c>
      <c r="H698" s="247"/>
      <c r="I698" s="247"/>
    </row>
    <row r="699" spans="7:9">
      <c r="G699" s="247">
        <f>IFERROR(VLOOKUP(B699,'Combos Promocionais'!A676:O3042,15,0),SUMIF(Estoque!$B$4:$B$1989,'Cadastro de Produtos'!B699,Estoque!$J$4:$J$2229))</f>
        <v>0</v>
      </c>
      <c r="H699" s="247"/>
      <c r="I699" s="247"/>
    </row>
    <row r="700" spans="7:9">
      <c r="G700" s="247">
        <f>IFERROR(VLOOKUP(B700,'Combos Promocionais'!A677:O3043,15,0),SUMIF(Estoque!$B$4:$B$1989,'Cadastro de Produtos'!B700,Estoque!$J$4:$J$2229))</f>
        <v>0</v>
      </c>
      <c r="H700" s="247"/>
      <c r="I700" s="247"/>
    </row>
    <row r="701" spans="7:9">
      <c r="G701" s="247">
        <f>IFERROR(VLOOKUP(B701,'Combos Promocionais'!A678:O3044,15,0),SUMIF(Estoque!$B$4:$B$1989,'Cadastro de Produtos'!B701,Estoque!$J$4:$J$2229))</f>
        <v>0</v>
      </c>
      <c r="H701" s="247"/>
      <c r="I701" s="247"/>
    </row>
    <row r="702" spans="7:9">
      <c r="G702" s="247">
        <f>IFERROR(VLOOKUP(B702,'Combos Promocionais'!A679:O3045,15,0),SUMIF(Estoque!$B$4:$B$1989,'Cadastro de Produtos'!B702,Estoque!$J$4:$J$2229))</f>
        <v>0</v>
      </c>
      <c r="H702" s="247"/>
      <c r="I702" s="247"/>
    </row>
    <row r="703" spans="7:9">
      <c r="G703" s="247">
        <f>IFERROR(VLOOKUP(B703,'Combos Promocionais'!A680:O3046,15,0),SUMIF(Estoque!$B$4:$B$1989,'Cadastro de Produtos'!B703,Estoque!$J$4:$J$2229))</f>
        <v>0</v>
      </c>
      <c r="H703" s="247"/>
      <c r="I703" s="247"/>
    </row>
    <row r="704" spans="7:9">
      <c r="G704" s="247">
        <f>IFERROR(VLOOKUP(B704,'Combos Promocionais'!A681:O3047,15,0),SUMIF(Estoque!$B$4:$B$1989,'Cadastro de Produtos'!B704,Estoque!$J$4:$J$2229))</f>
        <v>0</v>
      </c>
      <c r="H704" s="247"/>
      <c r="I704" s="247"/>
    </row>
    <row r="705" spans="7:9">
      <c r="G705" s="247">
        <f>IFERROR(VLOOKUP(B705,'Combos Promocionais'!A682:O3048,15,0),SUMIF(Estoque!$B$4:$B$1989,'Cadastro de Produtos'!B705,Estoque!$J$4:$J$2229))</f>
        <v>0</v>
      </c>
      <c r="H705" s="247"/>
      <c r="I705" s="247"/>
    </row>
    <row r="706" spans="7:9">
      <c r="G706" s="247">
        <f>IFERROR(VLOOKUP(B706,'Combos Promocionais'!A683:O3049,15,0),SUMIF(Estoque!$B$4:$B$1989,'Cadastro de Produtos'!B706,Estoque!$J$4:$J$2229))</f>
        <v>0</v>
      </c>
      <c r="H706" s="247"/>
      <c r="I706" s="247"/>
    </row>
    <row r="707" spans="7:9">
      <c r="G707" s="247">
        <f>IFERROR(VLOOKUP(B707,'Combos Promocionais'!A684:O3050,15,0),SUMIF(Estoque!$B$4:$B$1989,'Cadastro de Produtos'!B707,Estoque!$J$4:$J$2229))</f>
        <v>0</v>
      </c>
      <c r="H707" s="247"/>
      <c r="I707" s="247"/>
    </row>
    <row r="708" spans="7:9">
      <c r="G708" s="247">
        <f>IFERROR(VLOOKUP(B708,'Combos Promocionais'!A685:O3051,15,0),SUMIF(Estoque!$B$4:$B$1989,'Cadastro de Produtos'!B708,Estoque!$J$4:$J$2229))</f>
        <v>0</v>
      </c>
      <c r="H708" s="247"/>
      <c r="I708" s="247"/>
    </row>
    <row r="709" spans="7:9">
      <c r="G709" s="247">
        <f>IFERROR(VLOOKUP(B709,'Combos Promocionais'!A686:O3052,15,0),SUMIF(Estoque!$B$4:$B$1989,'Cadastro de Produtos'!B709,Estoque!$J$4:$J$2229))</f>
        <v>0</v>
      </c>
      <c r="H709" s="247"/>
      <c r="I709" s="247"/>
    </row>
    <row r="710" spans="7:9">
      <c r="G710" s="247">
        <f>IFERROR(VLOOKUP(B710,'Combos Promocionais'!A687:O3053,15,0),SUMIF(Estoque!$B$4:$B$1989,'Cadastro de Produtos'!B710,Estoque!$J$4:$J$2229))</f>
        <v>0</v>
      </c>
      <c r="H710" s="247"/>
      <c r="I710" s="247"/>
    </row>
    <row r="711" spans="7:9">
      <c r="G711" s="247">
        <f>IFERROR(VLOOKUP(B711,'Combos Promocionais'!A688:O3054,15,0),SUMIF(Estoque!$B$4:$B$1989,'Cadastro de Produtos'!B711,Estoque!$J$4:$J$2229))</f>
        <v>0</v>
      </c>
      <c r="H711" s="247"/>
      <c r="I711" s="247"/>
    </row>
    <row r="712" spans="7:9">
      <c r="G712" s="247">
        <f>IFERROR(VLOOKUP(B712,'Combos Promocionais'!A689:O3055,15,0),SUMIF(Estoque!$B$4:$B$1989,'Cadastro de Produtos'!B712,Estoque!$J$4:$J$2229))</f>
        <v>0</v>
      </c>
      <c r="H712" s="247"/>
      <c r="I712" s="247"/>
    </row>
    <row r="713" spans="7:9">
      <c r="G713" s="247">
        <f>IFERROR(VLOOKUP(B713,'Combos Promocionais'!A690:O3056,15,0),SUMIF(Estoque!$B$4:$B$1989,'Cadastro de Produtos'!B713,Estoque!$J$4:$J$2229))</f>
        <v>0</v>
      </c>
      <c r="H713" s="247"/>
      <c r="I713" s="247"/>
    </row>
    <row r="714" spans="7:9">
      <c r="G714" s="247">
        <f>IFERROR(VLOOKUP(B714,'Combos Promocionais'!A691:O3057,15,0),SUMIF(Estoque!$B$4:$B$1989,'Cadastro de Produtos'!B714,Estoque!$J$4:$J$2229))</f>
        <v>0</v>
      </c>
      <c r="H714" s="247"/>
      <c r="I714" s="247"/>
    </row>
    <row r="715" spans="7:9">
      <c r="G715" s="247">
        <f>IFERROR(VLOOKUP(B715,'Combos Promocionais'!A692:O3058,15,0),SUMIF(Estoque!$B$4:$B$1989,'Cadastro de Produtos'!B715,Estoque!$J$4:$J$2229))</f>
        <v>0</v>
      </c>
      <c r="H715" s="247"/>
      <c r="I715" s="247"/>
    </row>
    <row r="716" spans="7:9">
      <c r="G716" s="247">
        <f>IFERROR(VLOOKUP(B716,'Combos Promocionais'!A693:O3059,15,0),SUMIF(Estoque!$B$4:$B$1989,'Cadastro de Produtos'!B716,Estoque!$J$4:$J$2229))</f>
        <v>0</v>
      </c>
      <c r="H716" s="247"/>
      <c r="I716" s="247"/>
    </row>
    <row r="717" spans="7:9">
      <c r="G717" s="247">
        <f>IFERROR(VLOOKUP(B717,'Combos Promocionais'!A694:O3060,15,0),SUMIF(Estoque!$B$4:$B$1989,'Cadastro de Produtos'!B717,Estoque!$J$4:$J$2229))</f>
        <v>0</v>
      </c>
      <c r="H717" s="247"/>
      <c r="I717" s="247"/>
    </row>
    <row r="718" spans="7:9">
      <c r="G718" s="247">
        <f>IFERROR(VLOOKUP(B718,'Combos Promocionais'!A695:O3061,15,0),SUMIF(Estoque!$B$4:$B$1989,'Cadastro de Produtos'!B718,Estoque!$J$4:$J$2229))</f>
        <v>0</v>
      </c>
      <c r="H718" s="247"/>
      <c r="I718" s="247"/>
    </row>
    <row r="719" spans="7:9">
      <c r="G719" s="247">
        <f>IFERROR(VLOOKUP(B719,'Combos Promocionais'!A696:O3062,15,0),SUMIF(Estoque!$B$4:$B$1989,'Cadastro de Produtos'!B719,Estoque!$J$4:$J$2229))</f>
        <v>0</v>
      </c>
      <c r="H719" s="247"/>
      <c r="I719" s="247"/>
    </row>
    <row r="720" spans="7:9">
      <c r="G720" s="247">
        <f>IFERROR(VLOOKUP(B720,'Combos Promocionais'!A697:O3063,15,0),SUMIF(Estoque!$B$4:$B$1989,'Cadastro de Produtos'!B720,Estoque!$J$4:$J$2229))</f>
        <v>0</v>
      </c>
      <c r="H720" s="247"/>
      <c r="I720" s="247"/>
    </row>
    <row r="721" spans="7:9">
      <c r="G721" s="247">
        <f>IFERROR(VLOOKUP(B721,'Combos Promocionais'!A698:O3064,15,0),SUMIF(Estoque!$B$4:$B$1989,'Cadastro de Produtos'!B721,Estoque!$J$4:$J$2229))</f>
        <v>0</v>
      </c>
      <c r="H721" s="247"/>
      <c r="I721" s="247"/>
    </row>
    <row r="722" spans="7:9">
      <c r="G722" s="247">
        <f>IFERROR(VLOOKUP(B722,'Combos Promocionais'!A699:O3065,15,0),SUMIF(Estoque!$B$4:$B$1989,'Cadastro de Produtos'!B722,Estoque!$J$4:$J$2229))</f>
        <v>0</v>
      </c>
      <c r="H722" s="247"/>
      <c r="I722" s="247"/>
    </row>
    <row r="723" spans="7:9">
      <c r="G723" s="247">
        <f>IFERROR(VLOOKUP(B723,'Combos Promocionais'!A700:O3066,15,0),SUMIF(Estoque!$B$4:$B$1989,'Cadastro de Produtos'!B723,Estoque!$J$4:$J$2229))</f>
        <v>0</v>
      </c>
      <c r="H723" s="247"/>
      <c r="I723" s="247"/>
    </row>
    <row r="724" spans="7:9">
      <c r="G724" s="247">
        <f>IFERROR(VLOOKUP(B724,'Combos Promocionais'!A701:O3067,15,0),SUMIF(Estoque!$B$4:$B$1989,'Cadastro de Produtos'!B724,Estoque!$J$4:$J$2229))</f>
        <v>0</v>
      </c>
      <c r="H724" s="247"/>
      <c r="I724" s="247"/>
    </row>
    <row r="725" spans="7:9">
      <c r="G725" s="247">
        <f>IFERROR(VLOOKUP(B725,'Combos Promocionais'!A702:O3068,15,0),SUMIF(Estoque!$B$4:$B$1989,'Cadastro de Produtos'!B725,Estoque!$J$4:$J$2229))</f>
        <v>0</v>
      </c>
      <c r="H725" s="247"/>
      <c r="I725" s="247"/>
    </row>
    <row r="726" spans="7:9">
      <c r="G726" s="247">
        <f>IFERROR(VLOOKUP(B726,'Combos Promocionais'!A703:O3069,15,0),SUMIF(Estoque!$B$4:$B$1989,'Cadastro de Produtos'!B726,Estoque!$J$4:$J$2229))</f>
        <v>0</v>
      </c>
      <c r="H726" s="247"/>
      <c r="I726" s="247"/>
    </row>
    <row r="727" spans="7:9">
      <c r="G727" s="247">
        <f>IFERROR(VLOOKUP(B727,'Combos Promocionais'!A704:O3070,15,0),SUMIF(Estoque!$B$4:$B$1989,'Cadastro de Produtos'!B727,Estoque!$J$4:$J$2229))</f>
        <v>0</v>
      </c>
      <c r="H727" s="247"/>
      <c r="I727" s="247"/>
    </row>
    <row r="728" spans="7:9">
      <c r="G728" s="247">
        <f>IFERROR(VLOOKUP(B728,'Combos Promocionais'!A705:O3071,15,0),SUMIF(Estoque!$B$4:$B$1989,'Cadastro de Produtos'!B728,Estoque!$J$4:$J$2229))</f>
        <v>0</v>
      </c>
      <c r="H728" s="247"/>
      <c r="I728" s="247"/>
    </row>
    <row r="729" spans="7:9">
      <c r="G729" s="247">
        <f>IFERROR(VLOOKUP(B729,'Combos Promocionais'!A706:O3072,15,0),SUMIF(Estoque!$B$4:$B$1989,'Cadastro de Produtos'!B729,Estoque!$J$4:$J$2229))</f>
        <v>0</v>
      </c>
      <c r="H729" s="247"/>
      <c r="I729" s="247"/>
    </row>
    <row r="730" spans="7:9">
      <c r="G730" s="247">
        <f>IFERROR(VLOOKUP(B730,'Combos Promocionais'!A707:O3073,15,0),SUMIF(Estoque!$B$4:$B$1989,'Cadastro de Produtos'!B730,Estoque!$J$4:$J$2229))</f>
        <v>0</v>
      </c>
      <c r="H730" s="247"/>
      <c r="I730" s="247"/>
    </row>
    <row r="731" spans="7:9">
      <c r="G731" s="247">
        <f>IFERROR(VLOOKUP(B731,'Combos Promocionais'!A708:O3074,15,0),SUMIF(Estoque!$B$4:$B$1989,'Cadastro de Produtos'!B731,Estoque!$J$4:$J$2229))</f>
        <v>0</v>
      </c>
      <c r="H731" s="247"/>
      <c r="I731" s="247"/>
    </row>
    <row r="732" spans="7:9">
      <c r="G732" s="247">
        <f>IFERROR(VLOOKUP(B732,'Combos Promocionais'!A709:O3075,15,0),SUMIF(Estoque!$B$4:$B$1989,'Cadastro de Produtos'!B732,Estoque!$J$4:$J$2229))</f>
        <v>0</v>
      </c>
      <c r="H732" s="247"/>
      <c r="I732" s="247"/>
    </row>
    <row r="733" spans="7:9">
      <c r="G733" s="247">
        <f>IFERROR(VLOOKUP(B733,'Combos Promocionais'!A710:O3076,15,0),SUMIF(Estoque!$B$4:$B$1989,'Cadastro de Produtos'!B733,Estoque!$J$4:$J$2229))</f>
        <v>0</v>
      </c>
      <c r="H733" s="247"/>
      <c r="I733" s="247"/>
    </row>
    <row r="734" spans="7:9">
      <c r="G734" s="247">
        <f>IFERROR(VLOOKUP(B734,'Combos Promocionais'!A711:O3077,15,0),SUMIF(Estoque!$B$4:$B$1989,'Cadastro de Produtos'!B734,Estoque!$J$4:$J$2229))</f>
        <v>0</v>
      </c>
      <c r="H734" s="247"/>
      <c r="I734" s="247"/>
    </row>
    <row r="735" spans="7:9">
      <c r="G735" s="247">
        <f>IFERROR(VLOOKUP(B735,'Combos Promocionais'!A712:O3078,15,0),SUMIF(Estoque!$B$4:$B$1989,'Cadastro de Produtos'!B735,Estoque!$J$4:$J$2229))</f>
        <v>0</v>
      </c>
      <c r="H735" s="247"/>
      <c r="I735" s="247"/>
    </row>
    <row r="736" spans="7:9">
      <c r="G736" s="247">
        <f>IFERROR(VLOOKUP(B736,'Combos Promocionais'!A713:O3079,15,0),SUMIF(Estoque!$B$4:$B$1989,'Cadastro de Produtos'!B736,Estoque!$J$4:$J$2229))</f>
        <v>0</v>
      </c>
      <c r="H736" s="247"/>
      <c r="I736" s="247"/>
    </row>
    <row r="737" spans="7:9">
      <c r="G737" s="247">
        <f>IFERROR(VLOOKUP(B737,'Combos Promocionais'!A714:O3080,15,0),SUMIF(Estoque!$B$4:$B$1989,'Cadastro de Produtos'!B737,Estoque!$J$4:$J$2229))</f>
        <v>0</v>
      </c>
      <c r="H737" s="247"/>
      <c r="I737" s="247"/>
    </row>
    <row r="738" spans="7:9">
      <c r="G738" s="247">
        <f>IFERROR(VLOOKUP(B738,'Combos Promocionais'!A715:O3081,15,0),SUMIF(Estoque!$B$4:$B$1989,'Cadastro de Produtos'!B738,Estoque!$J$4:$J$2229))</f>
        <v>0</v>
      </c>
      <c r="H738" s="247"/>
      <c r="I738" s="247"/>
    </row>
    <row r="739" spans="7:9">
      <c r="G739" s="247">
        <f>IFERROR(VLOOKUP(B739,'Combos Promocionais'!A716:O3082,15,0),SUMIF(Estoque!$B$4:$B$1989,'Cadastro de Produtos'!B739,Estoque!$J$4:$J$2229))</f>
        <v>0</v>
      </c>
      <c r="H739" s="247"/>
      <c r="I739" s="247"/>
    </row>
    <row r="740" spans="7:9">
      <c r="G740" s="247">
        <f>IFERROR(VLOOKUP(B740,'Combos Promocionais'!A717:O3083,15,0),SUMIF(Estoque!$B$4:$B$1989,'Cadastro de Produtos'!B740,Estoque!$J$4:$J$2229))</f>
        <v>0</v>
      </c>
      <c r="H740" s="247"/>
      <c r="I740" s="247"/>
    </row>
    <row r="741" spans="7:9">
      <c r="G741" s="247">
        <f>IFERROR(VLOOKUP(B741,'Combos Promocionais'!A718:O3084,15,0),SUMIF(Estoque!$B$4:$B$1989,'Cadastro de Produtos'!B741,Estoque!$J$4:$J$2229))</f>
        <v>0</v>
      </c>
      <c r="H741" s="247"/>
      <c r="I741" s="247"/>
    </row>
    <row r="742" spans="7:9">
      <c r="G742" s="247">
        <f>IFERROR(VLOOKUP(B742,'Combos Promocionais'!A719:O3085,15,0),SUMIF(Estoque!$B$4:$B$1989,'Cadastro de Produtos'!B742,Estoque!$J$4:$J$2229))</f>
        <v>0</v>
      </c>
      <c r="H742" s="247"/>
      <c r="I742" s="247"/>
    </row>
    <row r="743" spans="7:9">
      <c r="G743" s="247">
        <f>IFERROR(VLOOKUP(B743,'Combos Promocionais'!A720:O3086,15,0),SUMIF(Estoque!$B$4:$B$1989,'Cadastro de Produtos'!B743,Estoque!$J$4:$J$2229))</f>
        <v>0</v>
      </c>
      <c r="H743" s="247"/>
      <c r="I743" s="247"/>
    </row>
    <row r="744" spans="7:9">
      <c r="G744" s="247">
        <f>IFERROR(VLOOKUP(B744,'Combos Promocionais'!A721:O3087,15,0),SUMIF(Estoque!$B$4:$B$1989,'Cadastro de Produtos'!B744,Estoque!$J$4:$J$2229))</f>
        <v>0</v>
      </c>
      <c r="H744" s="247"/>
      <c r="I744" s="247"/>
    </row>
    <row r="745" spans="7:9">
      <c r="G745" s="247">
        <f>IFERROR(VLOOKUP(B745,'Combos Promocionais'!A722:O3088,15,0),SUMIF(Estoque!$B$4:$B$1989,'Cadastro de Produtos'!B745,Estoque!$J$4:$J$2229))</f>
        <v>0</v>
      </c>
      <c r="H745" s="247"/>
      <c r="I745" s="247"/>
    </row>
    <row r="746" spans="7:9">
      <c r="G746" s="247">
        <f>IFERROR(VLOOKUP(B746,'Combos Promocionais'!A723:O3089,15,0),SUMIF(Estoque!$B$4:$B$1989,'Cadastro de Produtos'!B746,Estoque!$J$4:$J$2229))</f>
        <v>0</v>
      </c>
      <c r="H746" s="247"/>
      <c r="I746" s="247"/>
    </row>
    <row r="747" spans="7:9">
      <c r="G747" s="247">
        <f>IFERROR(VLOOKUP(B747,'Combos Promocionais'!A724:O3090,15,0),SUMIF(Estoque!$B$4:$B$1989,'Cadastro de Produtos'!B747,Estoque!$J$4:$J$2229))</f>
        <v>0</v>
      </c>
      <c r="H747" s="247"/>
      <c r="I747" s="247"/>
    </row>
    <row r="748" spans="7:9">
      <c r="G748" s="247">
        <f>IFERROR(VLOOKUP(B748,'Combos Promocionais'!A725:O3091,15,0),SUMIF(Estoque!$B$4:$B$1989,'Cadastro de Produtos'!B748,Estoque!$J$4:$J$2229))</f>
        <v>0</v>
      </c>
      <c r="H748" s="247"/>
      <c r="I748" s="247"/>
    </row>
    <row r="749" spans="7:9">
      <c r="G749" s="247">
        <f>IFERROR(VLOOKUP(B749,'Combos Promocionais'!A726:O3092,15,0),SUMIF(Estoque!$B$4:$B$1989,'Cadastro de Produtos'!B749,Estoque!$J$4:$J$2229))</f>
        <v>0</v>
      </c>
      <c r="H749" s="247"/>
      <c r="I749" s="247"/>
    </row>
    <row r="750" spans="7:9">
      <c r="G750" s="247">
        <f>IFERROR(VLOOKUP(B750,'Combos Promocionais'!A727:O3093,15,0),SUMIF(Estoque!$B$4:$B$1989,'Cadastro de Produtos'!B750,Estoque!$J$4:$J$2229))</f>
        <v>0</v>
      </c>
      <c r="H750" s="247"/>
      <c r="I750" s="247"/>
    </row>
    <row r="751" spans="7:9">
      <c r="G751" s="247">
        <f>IFERROR(VLOOKUP(B751,'Combos Promocionais'!A728:O3094,15,0),SUMIF(Estoque!$B$4:$B$1989,'Cadastro de Produtos'!B751,Estoque!$J$4:$J$2229))</f>
        <v>0</v>
      </c>
      <c r="H751" s="247"/>
      <c r="I751" s="247"/>
    </row>
    <row r="752" spans="7:9">
      <c r="G752" s="247">
        <f>IFERROR(VLOOKUP(B752,'Combos Promocionais'!A729:O3095,15,0),SUMIF(Estoque!$B$4:$B$1989,'Cadastro de Produtos'!B752,Estoque!$J$4:$J$2229))</f>
        <v>0</v>
      </c>
      <c r="H752" s="247"/>
      <c r="I752" s="247"/>
    </row>
    <row r="753" spans="7:9">
      <c r="G753" s="247">
        <f>IFERROR(VLOOKUP(B753,'Combos Promocionais'!A730:O3096,15,0),SUMIF(Estoque!$B$4:$B$1989,'Cadastro de Produtos'!B753,Estoque!$J$4:$J$2229))</f>
        <v>0</v>
      </c>
      <c r="H753" s="247"/>
      <c r="I753" s="247"/>
    </row>
    <row r="754" spans="7:9">
      <c r="G754" s="247">
        <f>IFERROR(VLOOKUP(B754,'Combos Promocionais'!A731:O3097,15,0),SUMIF(Estoque!$B$4:$B$1989,'Cadastro de Produtos'!B754,Estoque!$J$4:$J$2229))</f>
        <v>0</v>
      </c>
      <c r="H754" s="247"/>
      <c r="I754" s="247"/>
    </row>
    <row r="755" spans="7:9">
      <c r="G755" s="247">
        <f>IFERROR(VLOOKUP(B755,'Combos Promocionais'!A732:O3098,15,0),SUMIF(Estoque!$B$4:$B$1989,'Cadastro de Produtos'!B755,Estoque!$J$4:$J$2229))</f>
        <v>0</v>
      </c>
      <c r="H755" s="247"/>
      <c r="I755" s="247"/>
    </row>
    <row r="756" spans="7:9">
      <c r="G756" s="247">
        <f>IFERROR(VLOOKUP(B756,'Combos Promocionais'!A733:O3099,15,0),SUMIF(Estoque!$B$4:$B$1989,'Cadastro de Produtos'!B756,Estoque!$J$4:$J$2229))</f>
        <v>0</v>
      </c>
      <c r="H756" s="247"/>
      <c r="I756" s="247"/>
    </row>
    <row r="757" spans="7:9">
      <c r="G757" s="247">
        <f>IFERROR(VLOOKUP(B757,'Combos Promocionais'!A734:O3100,15,0),SUMIF(Estoque!$B$4:$B$1989,'Cadastro de Produtos'!B757,Estoque!$J$4:$J$2229))</f>
        <v>0</v>
      </c>
      <c r="H757" s="247"/>
      <c r="I757" s="247"/>
    </row>
    <row r="758" spans="7:9">
      <c r="G758" s="247">
        <f>IFERROR(VLOOKUP(B758,'Combos Promocionais'!A735:O3101,15,0),SUMIF(Estoque!$B$4:$B$1989,'Cadastro de Produtos'!B758,Estoque!$J$4:$J$2229))</f>
        <v>0</v>
      </c>
      <c r="H758" s="247"/>
      <c r="I758" s="247"/>
    </row>
    <row r="759" spans="7:9">
      <c r="G759" s="247">
        <f>IFERROR(VLOOKUP(B759,'Combos Promocionais'!A736:O3102,15,0),SUMIF(Estoque!$B$4:$B$1989,'Cadastro de Produtos'!B759,Estoque!$J$4:$J$2229))</f>
        <v>0</v>
      </c>
      <c r="H759" s="247"/>
      <c r="I759" s="247"/>
    </row>
    <row r="760" spans="7:9">
      <c r="G760" s="247">
        <f>IFERROR(VLOOKUP(B760,'Combos Promocionais'!A737:O3103,15,0),SUMIF(Estoque!$B$4:$B$1989,'Cadastro de Produtos'!B760,Estoque!$J$4:$J$2229))</f>
        <v>0</v>
      </c>
      <c r="H760" s="247"/>
      <c r="I760" s="247"/>
    </row>
    <row r="761" spans="7:9">
      <c r="G761" s="247">
        <f>IFERROR(VLOOKUP(B761,'Combos Promocionais'!A738:O3104,15,0),SUMIF(Estoque!$B$4:$B$1989,'Cadastro de Produtos'!B761,Estoque!$J$4:$J$2229))</f>
        <v>0</v>
      </c>
      <c r="H761" s="247"/>
      <c r="I761" s="247"/>
    </row>
    <row r="762" spans="7:9">
      <c r="G762" s="247">
        <f>IFERROR(VLOOKUP(B762,'Combos Promocionais'!A739:O3105,15,0),SUMIF(Estoque!$B$4:$B$1989,'Cadastro de Produtos'!B762,Estoque!$J$4:$J$2229))</f>
        <v>0</v>
      </c>
      <c r="H762" s="247"/>
      <c r="I762" s="247"/>
    </row>
    <row r="763" spans="7:9">
      <c r="G763" s="247">
        <f>IFERROR(VLOOKUP(B763,'Combos Promocionais'!A740:O3106,15,0),SUMIF(Estoque!$B$4:$B$1989,'Cadastro de Produtos'!B763,Estoque!$J$4:$J$2229))</f>
        <v>0</v>
      </c>
      <c r="H763" s="247"/>
      <c r="I763" s="247"/>
    </row>
    <row r="764" spans="7:9">
      <c r="G764" s="247">
        <f>IFERROR(VLOOKUP(B764,'Combos Promocionais'!A741:O3107,15,0),SUMIF(Estoque!$B$4:$B$1989,'Cadastro de Produtos'!B764,Estoque!$J$4:$J$2229))</f>
        <v>0</v>
      </c>
      <c r="H764" s="247"/>
      <c r="I764" s="247"/>
    </row>
    <row r="765" spans="7:9">
      <c r="G765" s="247">
        <f>IFERROR(VLOOKUP(B765,'Combos Promocionais'!A742:O3108,15,0),SUMIF(Estoque!$B$4:$B$1989,'Cadastro de Produtos'!B765,Estoque!$J$4:$J$2229))</f>
        <v>0</v>
      </c>
      <c r="H765" s="247"/>
      <c r="I765" s="247"/>
    </row>
    <row r="766" spans="7:9">
      <c r="G766" s="247">
        <f>IFERROR(VLOOKUP(B766,'Combos Promocionais'!A743:O3109,15,0),SUMIF(Estoque!$B$4:$B$1989,'Cadastro de Produtos'!B766,Estoque!$J$4:$J$2229))</f>
        <v>0</v>
      </c>
      <c r="H766" s="247"/>
      <c r="I766" s="247"/>
    </row>
    <row r="767" spans="7:9">
      <c r="G767" s="247">
        <f>IFERROR(VLOOKUP(B767,'Combos Promocionais'!A744:O3110,15,0),SUMIF(Estoque!$B$4:$B$1989,'Cadastro de Produtos'!B767,Estoque!$J$4:$J$2229))</f>
        <v>0</v>
      </c>
      <c r="H767" s="247"/>
      <c r="I767" s="247"/>
    </row>
    <row r="768" spans="7:9">
      <c r="G768" s="247">
        <f>IFERROR(VLOOKUP(B768,'Combos Promocionais'!A745:O3111,15,0),SUMIF(Estoque!$B$4:$B$1989,'Cadastro de Produtos'!B768,Estoque!$J$4:$J$2229))</f>
        <v>0</v>
      </c>
      <c r="H768" s="247"/>
      <c r="I768" s="247"/>
    </row>
    <row r="769" spans="7:9">
      <c r="G769" s="247">
        <f>IFERROR(VLOOKUP(B769,'Combos Promocionais'!A746:O3112,15,0),SUMIF(Estoque!$B$4:$B$1989,'Cadastro de Produtos'!B769,Estoque!$J$4:$J$2229))</f>
        <v>0</v>
      </c>
      <c r="H769" s="247"/>
      <c r="I769" s="247"/>
    </row>
    <row r="770" spans="7:9">
      <c r="G770" s="247">
        <f>IFERROR(VLOOKUP(B770,'Combos Promocionais'!A747:O3113,15,0),SUMIF(Estoque!$B$4:$B$1989,'Cadastro de Produtos'!B770,Estoque!$J$4:$J$2229))</f>
        <v>0</v>
      </c>
      <c r="H770" s="247"/>
      <c r="I770" s="247"/>
    </row>
    <row r="771" spans="7:9">
      <c r="G771" s="247">
        <f>IFERROR(VLOOKUP(B771,'Combos Promocionais'!A748:O3114,15,0),SUMIF(Estoque!$B$4:$B$1989,'Cadastro de Produtos'!B771,Estoque!$J$4:$J$2229))</f>
        <v>0</v>
      </c>
      <c r="H771" s="247"/>
      <c r="I771" s="247"/>
    </row>
    <row r="772" spans="7:9">
      <c r="G772" s="247">
        <f>IFERROR(VLOOKUP(B772,'Combos Promocionais'!A749:O3115,15,0),SUMIF(Estoque!$B$4:$B$1989,'Cadastro de Produtos'!B772,Estoque!$J$4:$J$2229))</f>
        <v>0</v>
      </c>
      <c r="H772" s="247"/>
      <c r="I772" s="247"/>
    </row>
    <row r="773" spans="7:9">
      <c r="G773" s="247">
        <f>IFERROR(VLOOKUP(B773,'Combos Promocionais'!A750:O3116,15,0),SUMIF(Estoque!$B$4:$B$1989,'Cadastro de Produtos'!B773,Estoque!$J$4:$J$2229))</f>
        <v>0</v>
      </c>
      <c r="H773" s="247"/>
      <c r="I773" s="247"/>
    </row>
    <row r="774" spans="7:9">
      <c r="G774" s="247">
        <f>IFERROR(VLOOKUP(B774,'Combos Promocionais'!A751:O3117,15,0),SUMIF(Estoque!$B$4:$B$1989,'Cadastro de Produtos'!B774,Estoque!$J$4:$J$2229))</f>
        <v>0</v>
      </c>
      <c r="H774" s="247"/>
      <c r="I774" s="247"/>
    </row>
    <row r="775" spans="7:9">
      <c r="G775" s="247">
        <f>IFERROR(VLOOKUP(B775,'Combos Promocionais'!A752:O3118,15,0),SUMIF(Estoque!$B$4:$B$1989,'Cadastro de Produtos'!B775,Estoque!$J$4:$J$2229))</f>
        <v>0</v>
      </c>
      <c r="H775" s="247"/>
      <c r="I775" s="247"/>
    </row>
    <row r="776" spans="7:9">
      <c r="G776" s="247">
        <f>IFERROR(VLOOKUP(B776,'Combos Promocionais'!A753:O3119,15,0),SUMIF(Estoque!$B$4:$B$1989,'Cadastro de Produtos'!B776,Estoque!$J$4:$J$2229))</f>
        <v>0</v>
      </c>
      <c r="H776" s="247"/>
      <c r="I776" s="247"/>
    </row>
    <row r="777" spans="7:9">
      <c r="G777" s="247">
        <f>IFERROR(VLOOKUP(B777,'Combos Promocionais'!A754:O3120,15,0),SUMIF(Estoque!$B$4:$B$1989,'Cadastro de Produtos'!B777,Estoque!$J$4:$J$2229))</f>
        <v>0</v>
      </c>
      <c r="H777" s="247"/>
      <c r="I777" s="247"/>
    </row>
    <row r="778" spans="7:9">
      <c r="G778" s="247">
        <f>IFERROR(VLOOKUP(B778,'Combos Promocionais'!A755:O3121,15,0),SUMIF(Estoque!$B$4:$B$1989,'Cadastro de Produtos'!B778,Estoque!$J$4:$J$2229))</f>
        <v>0</v>
      </c>
      <c r="H778" s="247"/>
      <c r="I778" s="247"/>
    </row>
    <row r="779" spans="7:9">
      <c r="G779" s="247">
        <f>IFERROR(VLOOKUP(B779,'Combos Promocionais'!A756:O3122,15,0),SUMIF(Estoque!$B$4:$B$1989,'Cadastro de Produtos'!B779,Estoque!$J$4:$J$2229))</f>
        <v>0</v>
      </c>
      <c r="H779" s="247"/>
      <c r="I779" s="247"/>
    </row>
    <row r="780" spans="7:9">
      <c r="G780" s="247">
        <f>IFERROR(VLOOKUP(B780,'Combos Promocionais'!A757:O3123,15,0),SUMIF(Estoque!$B$4:$B$1989,'Cadastro de Produtos'!B780,Estoque!$J$4:$J$2229))</f>
        <v>0</v>
      </c>
      <c r="H780" s="247"/>
      <c r="I780" s="247"/>
    </row>
    <row r="781" spans="7:9">
      <c r="G781" s="247">
        <f>IFERROR(VLOOKUP(B781,'Combos Promocionais'!A758:O3124,15,0),SUMIF(Estoque!$B$4:$B$1989,'Cadastro de Produtos'!B781,Estoque!$J$4:$J$2229))</f>
        <v>0</v>
      </c>
      <c r="H781" s="247"/>
      <c r="I781" s="247"/>
    </row>
    <row r="782" spans="7:9">
      <c r="G782" s="247">
        <f>IFERROR(VLOOKUP(B782,'Combos Promocionais'!A759:O3125,15,0),SUMIF(Estoque!$B$4:$B$1989,'Cadastro de Produtos'!B782,Estoque!$J$4:$J$2229))</f>
        <v>0</v>
      </c>
      <c r="H782" s="247"/>
      <c r="I782" s="247"/>
    </row>
    <row r="783" spans="7:9">
      <c r="G783" s="247">
        <f>IFERROR(VLOOKUP(B783,'Combos Promocionais'!A760:O3126,15,0),SUMIF(Estoque!$B$4:$B$1989,'Cadastro de Produtos'!B783,Estoque!$J$4:$J$2229))</f>
        <v>0</v>
      </c>
      <c r="H783" s="247"/>
      <c r="I783" s="247"/>
    </row>
    <row r="784" spans="7:9">
      <c r="G784" s="247">
        <f>IFERROR(VLOOKUP(B784,'Combos Promocionais'!A761:O3127,15,0),SUMIF(Estoque!$B$4:$B$1989,'Cadastro de Produtos'!B784,Estoque!$J$4:$J$2229))</f>
        <v>0</v>
      </c>
      <c r="H784" s="247"/>
      <c r="I784" s="247"/>
    </row>
    <row r="785" spans="7:9">
      <c r="G785" s="247">
        <f>IFERROR(VLOOKUP(B785,'Combos Promocionais'!A762:O3128,15,0),SUMIF(Estoque!$B$4:$B$1989,'Cadastro de Produtos'!B785,Estoque!$J$4:$J$2229))</f>
        <v>0</v>
      </c>
      <c r="H785" s="247"/>
      <c r="I785" s="247"/>
    </row>
    <row r="786" spans="7:9">
      <c r="G786" s="247">
        <f>IFERROR(VLOOKUP(B786,'Combos Promocionais'!A763:O3129,15,0),SUMIF(Estoque!$B$4:$B$1989,'Cadastro de Produtos'!B786,Estoque!$J$4:$J$2229))</f>
        <v>0</v>
      </c>
      <c r="H786" s="247"/>
      <c r="I786" s="247"/>
    </row>
    <row r="787" spans="7:9">
      <c r="G787" s="247">
        <f>IFERROR(VLOOKUP(B787,'Combos Promocionais'!A764:O3130,15,0),SUMIF(Estoque!$B$4:$B$1989,'Cadastro de Produtos'!B787,Estoque!$J$4:$J$2229))</f>
        <v>0</v>
      </c>
      <c r="H787" s="247"/>
      <c r="I787" s="247"/>
    </row>
    <row r="788" spans="7:9">
      <c r="G788" s="247">
        <f>IFERROR(VLOOKUP(B788,'Combos Promocionais'!A765:O3131,15,0),SUMIF(Estoque!$B$4:$B$1989,'Cadastro de Produtos'!B788,Estoque!$J$4:$J$2229))</f>
        <v>0</v>
      </c>
      <c r="H788" s="247"/>
      <c r="I788" s="247"/>
    </row>
    <row r="789" spans="7:9">
      <c r="G789" s="247">
        <f>IFERROR(VLOOKUP(B789,'Combos Promocionais'!A766:O3132,15,0),SUMIF(Estoque!$B$4:$B$1989,'Cadastro de Produtos'!B789,Estoque!$J$4:$J$2229))</f>
        <v>0</v>
      </c>
      <c r="H789" s="247"/>
      <c r="I789" s="247"/>
    </row>
    <row r="790" spans="7:9">
      <c r="G790" s="247">
        <f>IFERROR(VLOOKUP(B790,'Combos Promocionais'!A767:O3133,15,0),SUMIF(Estoque!$B$4:$B$1989,'Cadastro de Produtos'!B790,Estoque!$J$4:$J$2229))</f>
        <v>0</v>
      </c>
      <c r="H790" s="247"/>
      <c r="I790" s="247"/>
    </row>
    <row r="791" spans="7:9">
      <c r="G791" s="247">
        <f>IFERROR(VLOOKUP(B791,'Combos Promocionais'!A768:O3134,15,0),SUMIF(Estoque!$B$4:$B$1989,'Cadastro de Produtos'!B791,Estoque!$J$4:$J$2229))</f>
        <v>0</v>
      </c>
      <c r="H791" s="247"/>
      <c r="I791" s="247"/>
    </row>
    <row r="792" spans="7:9">
      <c r="G792" s="247">
        <f>IFERROR(VLOOKUP(B792,'Combos Promocionais'!A769:O3135,15,0),SUMIF(Estoque!$B$4:$B$1989,'Cadastro de Produtos'!B792,Estoque!$J$4:$J$2229))</f>
        <v>0</v>
      </c>
      <c r="H792" s="247"/>
      <c r="I792" s="247"/>
    </row>
    <row r="793" spans="7:9">
      <c r="G793" s="247">
        <f>IFERROR(VLOOKUP(B793,'Combos Promocionais'!A770:O3136,15,0),SUMIF(Estoque!$B$4:$B$1989,'Cadastro de Produtos'!B793,Estoque!$J$4:$J$2229))</f>
        <v>0</v>
      </c>
      <c r="H793" s="247"/>
      <c r="I793" s="247"/>
    </row>
    <row r="794" spans="7:9">
      <c r="G794" s="247">
        <f>IFERROR(VLOOKUP(B794,'Combos Promocionais'!A771:O3137,15,0),SUMIF(Estoque!$B$4:$B$1989,'Cadastro de Produtos'!B794,Estoque!$J$4:$J$2229))</f>
        <v>0</v>
      </c>
      <c r="H794" s="247"/>
      <c r="I794" s="247"/>
    </row>
    <row r="795" spans="7:9">
      <c r="G795" s="247">
        <f>IFERROR(VLOOKUP(B795,'Combos Promocionais'!A772:O3138,15,0),SUMIF(Estoque!$B$4:$B$1989,'Cadastro de Produtos'!B795,Estoque!$J$4:$J$2229))</f>
        <v>0</v>
      </c>
      <c r="H795" s="247"/>
      <c r="I795" s="247"/>
    </row>
    <row r="796" spans="7:9">
      <c r="G796" s="247">
        <f>IFERROR(VLOOKUP(B796,'Combos Promocionais'!A773:O3139,15,0),SUMIF(Estoque!$B$4:$B$1989,'Cadastro de Produtos'!B796,Estoque!$J$4:$J$2229))</f>
        <v>0</v>
      </c>
      <c r="H796" s="247"/>
      <c r="I796" s="247"/>
    </row>
    <row r="797" spans="7:9">
      <c r="G797" s="247">
        <f>IFERROR(VLOOKUP(B797,'Combos Promocionais'!A774:O3140,15,0),SUMIF(Estoque!$B$4:$B$1989,'Cadastro de Produtos'!B797,Estoque!$J$4:$J$2229))</f>
        <v>0</v>
      </c>
      <c r="H797" s="247"/>
      <c r="I797" s="247"/>
    </row>
    <row r="798" spans="7:9">
      <c r="G798" s="247">
        <f>IFERROR(VLOOKUP(B798,'Combos Promocionais'!A775:O3141,15,0),SUMIF(Estoque!$B$4:$B$1989,'Cadastro de Produtos'!B798,Estoque!$J$4:$J$2229))</f>
        <v>0</v>
      </c>
      <c r="H798" s="247"/>
      <c r="I798" s="247"/>
    </row>
    <row r="799" spans="7:9">
      <c r="G799" s="247">
        <f>IFERROR(VLOOKUP(B799,'Combos Promocionais'!A776:O3142,15,0),SUMIF(Estoque!$B$4:$B$1989,'Cadastro de Produtos'!B799,Estoque!$J$4:$J$2229))</f>
        <v>0</v>
      </c>
      <c r="H799" s="247"/>
      <c r="I799" s="247"/>
    </row>
    <row r="800" spans="7:9">
      <c r="G800" s="247">
        <f>IFERROR(VLOOKUP(B800,'Combos Promocionais'!A777:O3143,15,0),SUMIF(Estoque!$B$4:$B$1989,'Cadastro de Produtos'!B800,Estoque!$J$4:$J$2229))</f>
        <v>0</v>
      </c>
      <c r="H800" s="247"/>
      <c r="I800" s="247"/>
    </row>
    <row r="801" spans="7:9">
      <c r="G801" s="247">
        <f>IFERROR(VLOOKUP(B801,'Combos Promocionais'!A778:O3144,15,0),SUMIF(Estoque!$B$4:$B$1989,'Cadastro de Produtos'!B801,Estoque!$J$4:$J$2229))</f>
        <v>0</v>
      </c>
      <c r="H801" s="247"/>
      <c r="I801" s="247"/>
    </row>
    <row r="802" spans="7:9">
      <c r="G802" s="247">
        <f>IFERROR(VLOOKUP(B802,'Combos Promocionais'!A779:O3145,15,0),SUMIF(Estoque!$B$4:$B$1989,'Cadastro de Produtos'!B802,Estoque!$J$4:$J$2229))</f>
        <v>0</v>
      </c>
      <c r="H802" s="247"/>
      <c r="I802" s="247"/>
    </row>
    <row r="803" spans="7:9">
      <c r="G803" s="247">
        <f>IFERROR(VLOOKUP(B803,'Combos Promocionais'!A780:O3146,15,0),SUMIF(Estoque!$B$4:$B$1989,'Cadastro de Produtos'!B803,Estoque!$J$4:$J$2229))</f>
        <v>0</v>
      </c>
      <c r="H803" s="247"/>
      <c r="I803" s="247"/>
    </row>
    <row r="804" spans="7:9">
      <c r="G804" s="247">
        <f>IFERROR(VLOOKUP(B804,'Combos Promocionais'!A781:O3147,15,0),SUMIF(Estoque!$B$4:$B$1989,'Cadastro de Produtos'!B804,Estoque!$J$4:$J$2229))</f>
        <v>0</v>
      </c>
      <c r="H804" s="247"/>
      <c r="I804" s="247"/>
    </row>
    <row r="805" spans="7:9">
      <c r="G805" s="247">
        <f>IFERROR(VLOOKUP(B805,'Combos Promocionais'!A782:O3148,15,0),SUMIF(Estoque!$B$4:$B$1989,'Cadastro de Produtos'!B805,Estoque!$J$4:$J$2229))</f>
        <v>0</v>
      </c>
      <c r="H805" s="247"/>
      <c r="I805" s="247"/>
    </row>
    <row r="806" spans="7:9">
      <c r="G806" s="247">
        <f>IFERROR(VLOOKUP(B806,'Combos Promocionais'!A783:O3149,15,0),SUMIF(Estoque!$B$4:$B$1989,'Cadastro de Produtos'!B806,Estoque!$J$4:$J$2229))</f>
        <v>0</v>
      </c>
      <c r="H806" s="247"/>
      <c r="I806" s="247"/>
    </row>
    <row r="807" spans="7:9">
      <c r="G807" s="247">
        <f>IFERROR(VLOOKUP(B807,'Combos Promocionais'!A784:O3150,15,0),SUMIF(Estoque!$B$4:$B$1989,'Cadastro de Produtos'!B807,Estoque!$J$4:$J$2229))</f>
        <v>0</v>
      </c>
      <c r="H807" s="247"/>
      <c r="I807" s="247"/>
    </row>
    <row r="808" spans="7:9">
      <c r="G808" s="247">
        <f>IFERROR(VLOOKUP(B808,'Combos Promocionais'!A785:O3151,15,0),SUMIF(Estoque!$B$4:$B$1989,'Cadastro de Produtos'!B808,Estoque!$J$4:$J$2229))</f>
        <v>0</v>
      </c>
      <c r="H808" s="247"/>
      <c r="I808" s="247"/>
    </row>
    <row r="809" spans="7:9">
      <c r="G809" s="247">
        <f>IFERROR(VLOOKUP(B809,'Combos Promocionais'!A786:O3152,15,0),SUMIF(Estoque!$B$4:$B$1989,'Cadastro de Produtos'!B809,Estoque!$J$4:$J$2229))</f>
        <v>0</v>
      </c>
      <c r="H809" s="247"/>
      <c r="I809" s="247"/>
    </row>
    <row r="810" spans="7:9">
      <c r="G810" s="247">
        <f>IFERROR(VLOOKUP(B810,'Combos Promocionais'!A787:O3153,15,0),SUMIF(Estoque!$B$4:$B$1989,'Cadastro de Produtos'!B810,Estoque!$J$4:$J$2229))</f>
        <v>0</v>
      </c>
      <c r="H810" s="247"/>
      <c r="I810" s="247"/>
    </row>
    <row r="811" spans="7:9">
      <c r="G811" s="247">
        <f>IFERROR(VLOOKUP(B811,'Combos Promocionais'!A788:O3154,15,0),SUMIF(Estoque!$B$4:$B$1989,'Cadastro de Produtos'!B811,Estoque!$J$4:$J$2229))</f>
        <v>0</v>
      </c>
      <c r="H811" s="247"/>
      <c r="I811" s="247"/>
    </row>
    <row r="812" spans="7:9">
      <c r="G812" s="247">
        <f>IFERROR(VLOOKUP(B812,'Combos Promocionais'!A789:O3155,15,0),SUMIF(Estoque!$B$4:$B$1989,'Cadastro de Produtos'!B812,Estoque!$J$4:$J$2229))</f>
        <v>0</v>
      </c>
      <c r="H812" s="247"/>
      <c r="I812" s="247"/>
    </row>
    <row r="813" spans="7:9">
      <c r="G813" s="247">
        <f>IFERROR(VLOOKUP(B813,'Combos Promocionais'!A790:O3156,15,0),SUMIF(Estoque!$B$4:$B$1989,'Cadastro de Produtos'!B813,Estoque!$J$4:$J$2229))</f>
        <v>0</v>
      </c>
      <c r="H813" s="247"/>
      <c r="I813" s="247"/>
    </row>
    <row r="814" spans="7:9">
      <c r="G814" s="247">
        <f>IFERROR(VLOOKUP(B814,'Combos Promocionais'!A791:O3157,15,0),SUMIF(Estoque!$B$4:$B$1989,'Cadastro de Produtos'!B814,Estoque!$J$4:$J$2229))</f>
        <v>0</v>
      </c>
      <c r="H814" s="247"/>
      <c r="I814" s="247"/>
    </row>
    <row r="815" spans="7:9">
      <c r="G815" s="247">
        <f>IFERROR(VLOOKUP(B815,'Combos Promocionais'!A792:O3158,15,0),SUMIF(Estoque!$B$4:$B$1989,'Cadastro de Produtos'!B815,Estoque!$J$4:$J$2229))</f>
        <v>0</v>
      </c>
      <c r="H815" s="247"/>
      <c r="I815" s="247"/>
    </row>
    <row r="816" spans="7:9">
      <c r="G816" s="247">
        <f>IFERROR(VLOOKUP(B816,'Combos Promocionais'!A793:O3159,15,0),SUMIF(Estoque!$B$4:$B$1989,'Cadastro de Produtos'!B816,Estoque!$J$4:$J$2229))</f>
        <v>0</v>
      </c>
      <c r="H816" s="247"/>
      <c r="I816" s="247"/>
    </row>
    <row r="817" spans="7:9">
      <c r="G817" s="247">
        <f>IFERROR(VLOOKUP(B817,'Combos Promocionais'!A794:O3160,15,0),SUMIF(Estoque!$B$4:$B$1989,'Cadastro de Produtos'!B817,Estoque!$J$4:$J$2229))</f>
        <v>0</v>
      </c>
      <c r="H817" s="247"/>
      <c r="I817" s="247"/>
    </row>
    <row r="818" spans="7:9">
      <c r="G818" s="247">
        <f>IFERROR(VLOOKUP(B818,'Combos Promocionais'!A795:O3161,15,0),SUMIF(Estoque!$B$4:$B$1989,'Cadastro de Produtos'!B818,Estoque!$J$4:$J$2229))</f>
        <v>0</v>
      </c>
      <c r="H818" s="247"/>
      <c r="I818" s="247"/>
    </row>
    <row r="819" spans="7:9">
      <c r="G819" s="247">
        <f>IFERROR(VLOOKUP(B819,'Combos Promocionais'!A796:O3162,15,0),SUMIF(Estoque!$B$4:$B$1989,'Cadastro de Produtos'!B819,Estoque!$J$4:$J$2229))</f>
        <v>0</v>
      </c>
      <c r="H819" s="247"/>
      <c r="I819" s="247"/>
    </row>
    <row r="820" spans="7:9">
      <c r="G820" s="247">
        <f>IFERROR(VLOOKUP(B820,'Combos Promocionais'!A797:O3163,15,0),SUMIF(Estoque!$B$4:$B$1989,'Cadastro de Produtos'!B820,Estoque!$J$4:$J$2229))</f>
        <v>0</v>
      </c>
      <c r="H820" s="247"/>
      <c r="I820" s="247"/>
    </row>
    <row r="821" spans="7:9">
      <c r="G821" s="247">
        <f>IFERROR(VLOOKUP(B821,'Combos Promocionais'!A798:O3164,15,0),SUMIF(Estoque!$B$4:$B$1989,'Cadastro de Produtos'!B821,Estoque!$J$4:$J$2229))</f>
        <v>0</v>
      </c>
      <c r="H821" s="247"/>
      <c r="I821" s="247"/>
    </row>
    <row r="822" spans="7:9">
      <c r="G822" s="247">
        <f>IFERROR(VLOOKUP(B822,'Combos Promocionais'!A799:O3165,15,0),SUMIF(Estoque!$B$4:$B$1989,'Cadastro de Produtos'!B822,Estoque!$J$4:$J$2229))</f>
        <v>0</v>
      </c>
      <c r="H822" s="247"/>
      <c r="I822" s="247"/>
    </row>
    <row r="823" spans="7:9">
      <c r="G823" s="247">
        <f>IFERROR(VLOOKUP(B823,'Combos Promocionais'!A800:O3166,15,0),SUMIF(Estoque!$B$4:$B$1989,'Cadastro de Produtos'!B823,Estoque!$J$4:$J$2229))</f>
        <v>0</v>
      </c>
      <c r="H823" s="247"/>
      <c r="I823" s="247"/>
    </row>
    <row r="824" spans="7:9">
      <c r="G824" s="247">
        <f>IFERROR(VLOOKUP(B824,'Combos Promocionais'!A801:O3167,15,0),SUMIF(Estoque!$B$4:$B$1989,'Cadastro de Produtos'!B824,Estoque!$J$4:$J$2229))</f>
        <v>0</v>
      </c>
      <c r="H824" s="247"/>
      <c r="I824" s="247"/>
    </row>
    <row r="825" spans="7:9">
      <c r="G825" s="247">
        <f>IFERROR(VLOOKUP(B825,'Combos Promocionais'!A802:O3168,15,0),SUMIF(Estoque!$B$4:$B$1989,'Cadastro de Produtos'!B825,Estoque!$J$4:$J$2229))</f>
        <v>0</v>
      </c>
      <c r="H825" s="247"/>
      <c r="I825" s="247"/>
    </row>
    <row r="826" spans="7:9">
      <c r="G826" s="247">
        <f>IFERROR(VLOOKUP(B826,'Combos Promocionais'!A803:O3169,15,0),SUMIF(Estoque!$B$4:$B$1989,'Cadastro de Produtos'!B826,Estoque!$J$4:$J$2229))</f>
        <v>0</v>
      </c>
      <c r="H826" s="247"/>
      <c r="I826" s="247"/>
    </row>
    <row r="827" spans="7:9">
      <c r="G827" s="247">
        <f>IFERROR(VLOOKUP(B827,'Combos Promocionais'!A804:O3170,15,0),SUMIF(Estoque!$B$4:$B$1989,'Cadastro de Produtos'!B827,Estoque!$J$4:$J$2229))</f>
        <v>0</v>
      </c>
      <c r="H827" s="247"/>
      <c r="I827" s="247"/>
    </row>
    <row r="828" spans="7:9">
      <c r="G828" s="247">
        <f>IFERROR(VLOOKUP(B828,'Combos Promocionais'!A805:O3171,15,0),SUMIF(Estoque!$B$4:$B$1989,'Cadastro de Produtos'!B828,Estoque!$J$4:$J$2229))</f>
        <v>0</v>
      </c>
      <c r="H828" s="247"/>
      <c r="I828" s="247"/>
    </row>
    <row r="829" spans="7:9">
      <c r="G829" s="247">
        <f>IFERROR(VLOOKUP(B829,'Combos Promocionais'!A806:O3172,15,0),SUMIF(Estoque!$B$4:$B$1989,'Cadastro de Produtos'!B829,Estoque!$J$4:$J$2229))</f>
        <v>0</v>
      </c>
      <c r="H829" s="247"/>
      <c r="I829" s="247"/>
    </row>
    <row r="830" spans="7:9">
      <c r="G830" s="247">
        <f>IFERROR(VLOOKUP(B830,'Combos Promocionais'!A807:O3173,15,0),SUMIF(Estoque!$B$4:$B$1989,'Cadastro de Produtos'!B830,Estoque!$J$4:$J$2229))</f>
        <v>0</v>
      </c>
      <c r="H830" s="247"/>
      <c r="I830" s="247"/>
    </row>
    <row r="831" spans="7:9">
      <c r="G831" s="247">
        <f>IFERROR(VLOOKUP(B831,'Combos Promocionais'!A808:O3174,15,0),SUMIF(Estoque!$B$4:$B$1989,'Cadastro de Produtos'!B831,Estoque!$J$4:$J$2229))</f>
        <v>0</v>
      </c>
      <c r="H831" s="247"/>
      <c r="I831" s="247"/>
    </row>
    <row r="832" spans="7:9">
      <c r="G832" s="247">
        <f>IFERROR(VLOOKUP(B832,'Combos Promocionais'!A809:O3175,15,0),SUMIF(Estoque!$B$4:$B$1989,'Cadastro de Produtos'!B832,Estoque!$J$4:$J$2229))</f>
        <v>0</v>
      </c>
      <c r="H832" s="247"/>
      <c r="I832" s="247"/>
    </row>
    <row r="833" spans="7:9">
      <c r="G833" s="247"/>
      <c r="H833" s="247"/>
      <c r="I833" s="247"/>
    </row>
    <row r="834" spans="7:9">
      <c r="G834" s="247"/>
      <c r="H834" s="247"/>
      <c r="I834" s="247"/>
    </row>
    <row r="835" spans="7:9">
      <c r="G835" s="247"/>
      <c r="H835" s="247"/>
      <c r="I835" s="247"/>
    </row>
    <row r="836" spans="7:9">
      <c r="G836" s="247"/>
      <c r="H836" s="247"/>
      <c r="I836" s="247"/>
    </row>
    <row r="837" spans="7:9">
      <c r="G837" s="247"/>
      <c r="H837" s="247"/>
      <c r="I837" s="247"/>
    </row>
    <row r="838" spans="7:9">
      <c r="G838" s="247"/>
      <c r="H838" s="247"/>
      <c r="I838" s="247"/>
    </row>
    <row r="839" spans="7:9">
      <c r="G839" s="247"/>
      <c r="H839" s="247"/>
      <c r="I839" s="247"/>
    </row>
    <row r="840" spans="7:9">
      <c r="G840" s="247"/>
      <c r="H840" s="247"/>
      <c r="I840" s="247"/>
    </row>
    <row r="841" spans="7:9">
      <c r="G841" s="247"/>
      <c r="H841" s="247"/>
      <c r="I841" s="247"/>
    </row>
    <row r="842" spans="7:9">
      <c r="G842" s="247"/>
      <c r="H842" s="247"/>
      <c r="I842" s="247"/>
    </row>
    <row r="843" spans="7:9">
      <c r="G843" s="247"/>
      <c r="H843" s="247"/>
      <c r="I843" s="247"/>
    </row>
    <row r="844" spans="7:9">
      <c r="G844" s="247"/>
      <c r="H844" s="247"/>
      <c r="I844" s="247"/>
    </row>
    <row r="845" spans="7:9">
      <c r="G845" s="247"/>
      <c r="H845" s="247"/>
      <c r="I845" s="247"/>
    </row>
    <row r="846" spans="7:9">
      <c r="G846" s="247"/>
      <c r="H846" s="247"/>
      <c r="I846" s="247"/>
    </row>
    <row r="847" spans="7:9">
      <c r="G847" s="247"/>
      <c r="H847" s="247"/>
      <c r="I847" s="247"/>
    </row>
    <row r="848" spans="7:9">
      <c r="G848" s="247"/>
      <c r="H848" s="247"/>
      <c r="I848" s="247"/>
    </row>
    <row r="849" spans="7:9">
      <c r="G849" s="247"/>
      <c r="H849" s="247"/>
      <c r="I849" s="247"/>
    </row>
    <row r="850" spans="7:9">
      <c r="G850" s="247"/>
      <c r="H850" s="247"/>
      <c r="I850" s="247"/>
    </row>
    <row r="851" spans="7:9">
      <c r="G851" s="247"/>
      <c r="H851" s="247"/>
      <c r="I851" s="247"/>
    </row>
    <row r="852" spans="7:9">
      <c r="G852" s="247"/>
      <c r="H852" s="247"/>
      <c r="I852" s="247"/>
    </row>
    <row r="853" spans="7:9">
      <c r="G853" s="247"/>
      <c r="H853" s="247"/>
      <c r="I853" s="247"/>
    </row>
    <row r="854" spans="7:9">
      <c r="G854" s="247"/>
      <c r="H854" s="247"/>
      <c r="I854" s="247"/>
    </row>
    <row r="855" spans="7:9">
      <c r="G855" s="247"/>
      <c r="H855" s="247"/>
      <c r="I855" s="247"/>
    </row>
    <row r="856" spans="7:9">
      <c r="G856" s="247"/>
      <c r="H856" s="247"/>
      <c r="I856" s="247"/>
    </row>
    <row r="857" spans="7:9">
      <c r="G857" s="247"/>
      <c r="H857" s="247"/>
      <c r="I857" s="247"/>
    </row>
    <row r="858" spans="7:9">
      <c r="G858" s="247"/>
      <c r="H858" s="247"/>
      <c r="I858" s="247"/>
    </row>
    <row r="859" spans="7:9">
      <c r="G859" s="247"/>
      <c r="H859" s="247"/>
      <c r="I859" s="247"/>
    </row>
    <row r="860" spans="7:9">
      <c r="G860" s="247"/>
      <c r="H860" s="247"/>
      <c r="I860" s="247"/>
    </row>
    <row r="861" spans="7:9">
      <c r="G861" s="247"/>
      <c r="H861" s="247"/>
      <c r="I861" s="247"/>
    </row>
    <row r="862" spans="7:9">
      <c r="G862" s="247"/>
      <c r="H862" s="247"/>
      <c r="I862" s="247"/>
    </row>
    <row r="863" spans="7:9">
      <c r="G863" s="247"/>
      <c r="H863" s="247"/>
      <c r="I863" s="247"/>
    </row>
    <row r="864" spans="7:9">
      <c r="G864" s="247"/>
      <c r="H864" s="247"/>
      <c r="I864" s="247"/>
    </row>
    <row r="865" spans="7:9">
      <c r="G865" s="247"/>
      <c r="H865" s="247"/>
      <c r="I865" s="247"/>
    </row>
    <row r="866" spans="7:9">
      <c r="G866" s="247"/>
      <c r="H866" s="247"/>
      <c r="I866" s="247"/>
    </row>
    <row r="867" spans="7:9">
      <c r="G867" s="247"/>
      <c r="H867" s="247"/>
      <c r="I867" s="247"/>
    </row>
    <row r="868" spans="7:9">
      <c r="G868" s="247"/>
      <c r="H868" s="247"/>
      <c r="I868" s="247"/>
    </row>
    <row r="869" spans="7:9">
      <c r="G869" s="247"/>
      <c r="H869" s="247"/>
      <c r="I869" s="247"/>
    </row>
    <row r="870" spans="7:9">
      <c r="G870" s="247"/>
      <c r="H870" s="247"/>
      <c r="I870" s="247"/>
    </row>
    <row r="871" spans="7:9">
      <c r="G871" s="247"/>
      <c r="H871" s="247"/>
      <c r="I871" s="247"/>
    </row>
    <row r="872" spans="7:9">
      <c r="G872" s="247"/>
      <c r="H872" s="247"/>
      <c r="I872" s="247"/>
    </row>
    <row r="873" spans="7:9">
      <c r="G873" s="247"/>
      <c r="H873" s="247"/>
      <c r="I873" s="247"/>
    </row>
    <row r="874" spans="7:9">
      <c r="G874" s="247"/>
      <c r="H874" s="247"/>
      <c r="I874" s="247"/>
    </row>
    <row r="875" spans="7:9">
      <c r="G875" s="247"/>
      <c r="H875" s="247"/>
      <c r="I875" s="247"/>
    </row>
    <row r="876" spans="7:9">
      <c r="G876" s="247"/>
      <c r="H876" s="247"/>
      <c r="I876" s="247"/>
    </row>
    <row r="877" spans="7:9">
      <c r="G877" s="247"/>
      <c r="H877" s="247"/>
      <c r="I877" s="247"/>
    </row>
    <row r="878" spans="7:9">
      <c r="G878" s="247"/>
      <c r="H878" s="247"/>
      <c r="I878" s="247"/>
    </row>
    <row r="879" spans="7:9">
      <c r="G879" s="247"/>
      <c r="H879" s="247"/>
      <c r="I879" s="247"/>
    </row>
    <row r="880" spans="7:9">
      <c r="G880" s="247"/>
      <c r="H880" s="247"/>
      <c r="I880" s="247"/>
    </row>
    <row r="881" spans="7:9">
      <c r="G881" s="247"/>
      <c r="H881" s="247"/>
      <c r="I881" s="247"/>
    </row>
    <row r="882" spans="7:9">
      <c r="G882" s="247"/>
      <c r="H882" s="247"/>
      <c r="I882" s="247"/>
    </row>
    <row r="883" spans="7:9">
      <c r="G883" s="247"/>
      <c r="H883" s="247"/>
      <c r="I883" s="247"/>
    </row>
    <row r="884" spans="7:9">
      <c r="G884" s="247"/>
      <c r="H884" s="247"/>
      <c r="I884" s="247"/>
    </row>
    <row r="885" spans="7:9">
      <c r="G885" s="247"/>
      <c r="H885" s="247"/>
      <c r="I885" s="247"/>
    </row>
    <row r="886" spans="7:9">
      <c r="G886" s="247"/>
      <c r="H886" s="247"/>
      <c r="I886" s="247"/>
    </row>
    <row r="887" spans="7:9">
      <c r="G887" s="247"/>
      <c r="H887" s="247"/>
      <c r="I887" s="247"/>
    </row>
    <row r="888" spans="7:9">
      <c r="G888" s="247"/>
      <c r="H888" s="247"/>
      <c r="I888" s="247"/>
    </row>
    <row r="889" spans="7:9">
      <c r="G889" s="247"/>
      <c r="H889" s="247"/>
      <c r="I889" s="247"/>
    </row>
    <row r="890" spans="7:9">
      <c r="G890" s="247"/>
      <c r="H890" s="247"/>
      <c r="I890" s="247"/>
    </row>
    <row r="891" spans="7:9">
      <c r="G891" s="247"/>
      <c r="H891" s="247"/>
      <c r="I891" s="247"/>
    </row>
    <row r="892" spans="7:9">
      <c r="G892" s="247"/>
      <c r="H892" s="247"/>
      <c r="I892" s="247"/>
    </row>
    <row r="893" spans="7:9">
      <c r="G893" s="247"/>
      <c r="H893" s="247"/>
      <c r="I893" s="247"/>
    </row>
    <row r="894" spans="7:9">
      <c r="G894" s="247"/>
      <c r="H894" s="247"/>
      <c r="I894" s="247"/>
    </row>
    <row r="895" spans="7:9">
      <c r="G895" s="247"/>
      <c r="H895" s="247"/>
      <c r="I895" s="247"/>
    </row>
    <row r="896" spans="7:9">
      <c r="G896" s="247"/>
      <c r="H896" s="247"/>
      <c r="I896" s="247"/>
    </row>
    <row r="897" spans="7:9">
      <c r="G897" s="247"/>
      <c r="H897" s="247"/>
      <c r="I897" s="247"/>
    </row>
    <row r="898" spans="7:9">
      <c r="G898" s="247"/>
      <c r="H898" s="247"/>
      <c r="I898" s="247"/>
    </row>
    <row r="899" spans="7:9">
      <c r="G899" s="247"/>
      <c r="H899" s="247"/>
      <c r="I899" s="247"/>
    </row>
    <row r="900" spans="7:9">
      <c r="G900" s="247"/>
      <c r="H900" s="247"/>
      <c r="I900" s="247"/>
    </row>
    <row r="901" spans="7:9">
      <c r="G901" s="247"/>
      <c r="H901" s="247"/>
      <c r="I901" s="247"/>
    </row>
  </sheetData>
  <sheetProtection password="CEBE" sheet="1" objects="1" scenarios="1" formatColumns="0" autoFilter="0"/>
  <autoFilter ref="B4:I832">
    <filterColumn colId="3"/>
  </autoFilter>
  <mergeCells count="1">
    <mergeCell ref="B3:I3"/>
  </mergeCells>
  <conditionalFormatting sqref="H5">
    <cfRule type="cellIs" dxfId="60" priority="95" operator="between">
      <formula>100.01%</formula>
      <formula>120%</formula>
    </cfRule>
    <cfRule type="cellIs" dxfId="59" priority="110" operator="between">
      <formula>60%</formula>
      <formula>100%</formula>
    </cfRule>
    <cfRule type="cellIs" dxfId="58" priority="111" operator="between">
      <formula>0.59999</formula>
      <formula>0.0001</formula>
    </cfRule>
  </conditionalFormatting>
  <conditionalFormatting sqref="H5">
    <cfRule type="cellIs" priority="91" operator="equal">
      <formula>0</formula>
    </cfRule>
  </conditionalFormatting>
  <conditionalFormatting sqref="H5">
    <cfRule type="cellIs" dxfId="57" priority="82" operator="lessThan">
      <formula>0</formula>
    </cfRule>
    <cfRule type="cellIs" dxfId="56" priority="84" operator="between">
      <formula>100.01%</formula>
      <formula>120%</formula>
    </cfRule>
    <cfRule type="cellIs" dxfId="55" priority="85" operator="between">
      <formula>60%</formula>
      <formula>100%</formula>
    </cfRule>
    <cfRule type="cellIs" dxfId="54" priority="86" operator="between">
      <formula>0.59999</formula>
      <formula>0.0001</formula>
    </cfRule>
  </conditionalFormatting>
  <conditionalFormatting sqref="H5">
    <cfRule type="cellIs" priority="83" operator="equal">
      <formula>0</formula>
    </cfRule>
  </conditionalFormatting>
  <conditionalFormatting sqref="H5">
    <cfRule type="cellIs" dxfId="53" priority="47" operator="greaterThan">
      <formula>1.2</formula>
    </cfRule>
    <cfRule type="cellIs" dxfId="52" priority="77" operator="lessThan">
      <formula>0</formula>
    </cfRule>
    <cfRule type="cellIs" dxfId="51" priority="79" operator="between">
      <formula>100.01%</formula>
      <formula>120%</formula>
    </cfRule>
    <cfRule type="cellIs" dxfId="50" priority="80" operator="between">
      <formula>60%</formula>
      <formula>100%</formula>
    </cfRule>
    <cfRule type="cellIs" dxfId="49" priority="81" operator="between">
      <formula>0.59999</formula>
      <formula>0.0001</formula>
    </cfRule>
  </conditionalFormatting>
  <conditionalFormatting sqref="H5">
    <cfRule type="cellIs" dxfId="48" priority="78" operator="equal">
      <formula>0</formula>
    </cfRule>
  </conditionalFormatting>
  <conditionalFormatting sqref="I5">
    <cfRule type="cellIs" dxfId="47" priority="72" operator="equal">
      <formula>"Nulo"</formula>
    </cfRule>
    <cfRule type="cellIs" dxfId="46" priority="73" operator="equal">
      <formula>"Critico"</formula>
    </cfRule>
    <cfRule type="cellIs" dxfId="45" priority="74" operator="equal">
      <formula>"Limite"</formula>
    </cfRule>
    <cfRule type="cellIs" dxfId="44" priority="75" operator="equal">
      <formula>"Comprar"</formula>
    </cfRule>
    <cfRule type="cellIs" dxfId="43" priority="76" operator="equal">
      <formula>"Disponivel"</formula>
    </cfRule>
  </conditionalFormatting>
  <conditionalFormatting sqref="I6:I414">
    <cfRule type="cellIs" dxfId="42" priority="48" operator="equal">
      <formula>"Nulo"</formula>
    </cfRule>
    <cfRule type="cellIs" dxfId="41" priority="49" operator="equal">
      <formula>"Critico"</formula>
    </cfRule>
    <cfRule type="cellIs" dxfId="40" priority="50" operator="equal">
      <formula>"Limite"</formula>
    </cfRule>
    <cfRule type="cellIs" dxfId="39" priority="51" operator="equal">
      <formula>"Comprar"</formula>
    </cfRule>
    <cfRule type="cellIs" dxfId="38" priority="52" operator="equal">
      <formula>"Disponivel"</formula>
    </cfRule>
  </conditionalFormatting>
  <conditionalFormatting sqref="H6:H414">
    <cfRule type="cellIs" dxfId="37" priority="14" operator="between">
      <formula>100.01%</formula>
      <formula>120%</formula>
    </cfRule>
    <cfRule type="cellIs" dxfId="36" priority="15" operator="between">
      <formula>60%</formula>
      <formula>100%</formula>
    </cfRule>
    <cfRule type="cellIs" dxfId="35" priority="16" operator="between">
      <formula>0.59999</formula>
      <formula>0.0001</formula>
    </cfRule>
  </conditionalFormatting>
  <conditionalFormatting sqref="H6:H414">
    <cfRule type="cellIs" priority="13" operator="equal">
      <formula>0</formula>
    </cfRule>
  </conditionalFormatting>
  <conditionalFormatting sqref="H6:H414">
    <cfRule type="cellIs" dxfId="34" priority="8" operator="lessThan">
      <formula>0</formula>
    </cfRule>
    <cfRule type="cellIs" dxfId="33" priority="10" operator="between">
      <formula>100.01%</formula>
      <formula>120%</formula>
    </cfRule>
    <cfRule type="cellIs" dxfId="32" priority="11" operator="between">
      <formula>60%</formula>
      <formula>100%</formula>
    </cfRule>
    <cfRule type="cellIs" dxfId="31" priority="12" operator="between">
      <formula>0.59999</formula>
      <formula>0.0001</formula>
    </cfRule>
  </conditionalFormatting>
  <conditionalFormatting sqref="H6:H414">
    <cfRule type="cellIs" priority="9" operator="equal">
      <formula>0</formula>
    </cfRule>
  </conditionalFormatting>
  <conditionalFormatting sqref="H6:H414">
    <cfRule type="cellIs" dxfId="30" priority="4" operator="equal">
      <formula>0</formula>
    </cfRule>
  </conditionalFormatting>
  <conditionalFormatting sqref="H6:H414">
    <cfRule type="cellIs" dxfId="29" priority="2" operator="greaterThan">
      <formula>1.2</formula>
    </cfRule>
    <cfRule type="cellIs" dxfId="28" priority="3" operator="lessThan">
      <formula>0</formula>
    </cfRule>
    <cfRule type="cellIs" dxfId="27" priority="5" operator="between">
      <formula>100.01%</formula>
      <formula>120%</formula>
    </cfRule>
    <cfRule type="cellIs" dxfId="26" priority="6" operator="between">
      <formula>60%</formula>
      <formula>100%</formula>
    </cfRule>
    <cfRule type="cellIs" dxfId="25" priority="7" operator="between">
      <formula>0.59999</formula>
      <formula>0.0001</formula>
    </cfRule>
  </conditionalFormatting>
  <conditionalFormatting sqref="G5:G594">
    <cfRule type="cellIs" dxfId="24" priority="1" operator="lessThan">
      <formula>0</formula>
    </cfRule>
  </conditionalFormatting>
  <pageMargins left="0.511811024" right="0.511811024" top="0.78740157499999996" bottom="0.78740157499999996" header="0.31496062000000002" footer="0.31496062000000002"/>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tabColor theme="3" tint="0.39997558519241921"/>
  </sheetPr>
  <dimension ref="A1:M943"/>
  <sheetViews>
    <sheetView workbookViewId="0">
      <selection activeCell="C17" sqref="C17"/>
    </sheetView>
  </sheetViews>
  <sheetFormatPr defaultRowHeight="15"/>
  <cols>
    <col min="1" max="1" width="12.140625" customWidth="1"/>
    <col min="2" max="2" width="12.7109375" customWidth="1"/>
    <col min="3" max="3" width="55.85546875" bestFit="1" customWidth="1"/>
    <col min="4" max="4" width="27.7109375" customWidth="1"/>
    <col min="5" max="5" width="14.7109375" customWidth="1"/>
    <col min="6" max="7" width="24" customWidth="1"/>
    <col min="8" max="8" width="13.140625" customWidth="1"/>
    <col min="9" max="9" width="12.85546875" customWidth="1"/>
    <col min="10" max="10" width="12" customWidth="1"/>
    <col min="11" max="11" width="9.7109375" customWidth="1"/>
    <col min="12" max="12" width="16.140625" customWidth="1"/>
    <col min="13" max="13" width="17.42578125" customWidth="1"/>
    <col min="14" max="14" width="9.7109375" customWidth="1"/>
    <col min="15" max="15" width="12.42578125" customWidth="1"/>
  </cols>
  <sheetData>
    <row r="1" spans="1:13" ht="15.75" thickBot="1"/>
    <row r="2" spans="1:13" ht="24" thickBot="1">
      <c r="A2" s="472" t="s">
        <v>106</v>
      </c>
      <c r="B2" s="473"/>
      <c r="C2" s="473"/>
      <c r="D2" s="473"/>
      <c r="E2" s="473"/>
      <c r="F2" s="473"/>
      <c r="G2" s="473"/>
      <c r="H2" s="473"/>
      <c r="I2" s="473"/>
      <c r="J2" s="473"/>
      <c r="K2" s="473"/>
      <c r="L2" s="473"/>
      <c r="M2" s="474"/>
    </row>
    <row r="3" spans="1:13">
      <c r="A3" s="78" t="s">
        <v>95</v>
      </c>
      <c r="B3" s="79" t="s">
        <v>87</v>
      </c>
      <c r="C3" s="79" t="s">
        <v>19</v>
      </c>
      <c r="D3" s="79" t="s">
        <v>113</v>
      </c>
      <c r="E3" s="79" t="s">
        <v>6</v>
      </c>
      <c r="F3" s="79" t="s">
        <v>114</v>
      </c>
      <c r="G3" s="79" t="s">
        <v>127</v>
      </c>
      <c r="H3" s="79" t="s">
        <v>115</v>
      </c>
      <c r="I3" s="79" t="s">
        <v>94</v>
      </c>
      <c r="J3" s="79" t="s">
        <v>107</v>
      </c>
      <c r="K3" s="79" t="s">
        <v>92</v>
      </c>
      <c r="L3" s="79" t="s">
        <v>116</v>
      </c>
      <c r="M3" s="80" t="s">
        <v>83</v>
      </c>
    </row>
    <row r="4" spans="1:13">
      <c r="A4" s="74" t="str">
        <f>IF('Compras de mercadoria'!H4&gt;0,'Compras de mercadoria'!A4,"")</f>
        <v/>
      </c>
      <c r="B4" s="64" t="e">
        <f>VLOOKUP(A4,'Compras de mercadoria'!$A$4:$V$960,2,)</f>
        <v>#N/A</v>
      </c>
      <c r="C4" s="64" t="e">
        <f>VLOOKUP(A4,'Compras de mercadoria'!$A$4:$V$1280,3,)</f>
        <v>#N/A</v>
      </c>
      <c r="D4" s="65" t="str">
        <f>IF('Compras de mercadoria'!H4&gt;0,'Compras de mercadoria'!H4,"")</f>
        <v/>
      </c>
      <c r="E4" s="66" t="e">
        <f>VLOOKUP(A4,'Compras de mercadoria'!$A$4:$V$830,21,)</f>
        <v>#N/A</v>
      </c>
      <c r="F4" s="64" t="e">
        <f>VLOOKUP(A4,'Compras de mercadoria'!$A$4:$V$830,12,)</f>
        <v>#N/A</v>
      </c>
      <c r="G4" s="64">
        <f>SUMIFS('Produtos Avariados'!$F$4:$F$1549,'Produtos Avariados'!$A$4:$A$1549,Estoque!A4)</f>
        <v>0</v>
      </c>
      <c r="H4" s="66" t="e">
        <f>VLOOKUP(A4,'Compras de mercadoria'!$A$4:$V$830,22,)</f>
        <v>#N/A</v>
      </c>
      <c r="I4" s="64">
        <f>SUMIFS(Vendas!$I$5:$I$1841,Vendas!$C$5:$C$1841,Estoque!B4,Vendas!$B$5:$B$1841,Estoque!A4,Vendas!$R$5:$R$1841,"Vendido")+SUMIFS(Vendas!$I$5:$I$1841,Vendas!$C$5:$C$1841,Estoque!B4,Vendas!$B$5:$B$1841,Estoque!A4,Vendas!$R$5:$R$1841,"Troca")+SUMIF('Combos Promocionais'!$D$3:$D$2278,Estoque!A4,'Combos Promocionais'!$M$3:$M$3129)</f>
        <v>0</v>
      </c>
      <c r="J4" s="67" t="e">
        <f>SUM(F4-G4-I4)</f>
        <v>#N/A</v>
      </c>
      <c r="K4" s="68" t="e">
        <f>VLOOKUP(B4,'Cadastro de Produtos'!$B$5:$G$1500,5,)</f>
        <v>#N/A</v>
      </c>
      <c r="L4" s="66" t="e">
        <f>SUM(J4*H4)</f>
        <v>#N/A</v>
      </c>
      <c r="M4" s="75" t="e">
        <f>SUM(L4*100)/(E4)/100</f>
        <v>#N/A</v>
      </c>
    </row>
    <row r="5" spans="1:13">
      <c r="A5" s="76" t="str">
        <f>IF('Compras de mercadoria'!H5&gt;0,'Compras de mercadoria'!A5,"")</f>
        <v/>
      </c>
      <c r="B5" s="69" t="e">
        <f>VLOOKUP(A5,'Compras de mercadoria'!$A$4:$V$960,2,)</f>
        <v>#N/A</v>
      </c>
      <c r="C5" s="69" t="e">
        <f>VLOOKUP(A5,'Compras de mercadoria'!$A$4:$V$1280,3,)</f>
        <v>#N/A</v>
      </c>
      <c r="D5" s="70" t="str">
        <f>IF('Compras de mercadoria'!H5&gt;0,'Compras de mercadoria'!H5,"")</f>
        <v/>
      </c>
      <c r="E5" s="71" t="e">
        <f>VLOOKUP(A5,'Compras de mercadoria'!$A$4:$V$830,21,)</f>
        <v>#N/A</v>
      </c>
      <c r="F5" s="69" t="e">
        <f>VLOOKUP(A5,'Compras de mercadoria'!$A$4:$V$830,12,)</f>
        <v>#N/A</v>
      </c>
      <c r="G5" s="69">
        <f>SUMIFS('Produtos Avariados'!$F$4:$F$1549,'Produtos Avariados'!$A$4:$A$1549,Estoque!A5)</f>
        <v>0</v>
      </c>
      <c r="H5" s="71" t="e">
        <f>VLOOKUP(A5,'Compras de mercadoria'!$A$4:$V$830,22,)</f>
        <v>#N/A</v>
      </c>
      <c r="I5" s="69">
        <f>SUMIFS(Vendas!$I$5:$I$1841,Vendas!$C$5:$C$1841,Estoque!B5,Vendas!$B$5:$B$1841,Estoque!A5,Vendas!$R$5:$R$1841,"Vendido")+SUMIFS(Vendas!$I$5:$I$1841,Vendas!$C$5:$C$1841,Estoque!B5,Vendas!$B$5:$B$1841,Estoque!A5,Vendas!$R$5:$R$1841,"Troca")+SUMIF('Combos Promocionais'!$D$3:$D$2278,Estoque!A5,'Combos Promocionais'!$M$3:$M$3129)</f>
        <v>0</v>
      </c>
      <c r="J5" s="72" t="e">
        <f t="shared" ref="J5:J68" si="0">SUM(F5-G5-I5)</f>
        <v>#N/A</v>
      </c>
      <c r="K5" s="73" t="e">
        <f>VLOOKUP(B5,'Cadastro de Produtos'!$B$5:$G$1500,5,)</f>
        <v>#N/A</v>
      </c>
      <c r="L5" s="71" t="e">
        <f t="shared" ref="L5:L68" si="1">SUM(J5*H5)</f>
        <v>#N/A</v>
      </c>
      <c r="M5" s="77" t="e">
        <f t="shared" ref="M5:M68" si="2">SUM(L5*100)/(E5)/100</f>
        <v>#N/A</v>
      </c>
    </row>
    <row r="6" spans="1:13">
      <c r="A6" s="74" t="str">
        <f>IF('Compras de mercadoria'!H6&gt;0,'Compras de mercadoria'!A6,"")</f>
        <v/>
      </c>
      <c r="B6" s="64" t="e">
        <f>VLOOKUP(A6,'Compras de mercadoria'!$A$4:$V$960,2,)</f>
        <v>#N/A</v>
      </c>
      <c r="C6" s="64" t="e">
        <f>VLOOKUP(A6,'Compras de mercadoria'!$A$4:$V$1280,3,)</f>
        <v>#N/A</v>
      </c>
      <c r="D6" s="65" t="str">
        <f>IF('Compras de mercadoria'!H6&gt;0,'Compras de mercadoria'!H6,"")</f>
        <v/>
      </c>
      <c r="E6" s="66" t="e">
        <f>VLOOKUP(A6,'Compras de mercadoria'!$A$4:$V$830,21,)</f>
        <v>#N/A</v>
      </c>
      <c r="F6" s="64" t="e">
        <f>VLOOKUP(A6,'Compras de mercadoria'!$A$4:$V$830,12,)</f>
        <v>#N/A</v>
      </c>
      <c r="G6" s="64">
        <f>SUMIFS('Produtos Avariados'!$F$4:$F$1549,'Produtos Avariados'!$A$4:$A$1549,Estoque!A6)</f>
        <v>0</v>
      </c>
      <c r="H6" s="66" t="e">
        <f>VLOOKUP(A6,'Compras de mercadoria'!$A$4:$V$830,22,)</f>
        <v>#N/A</v>
      </c>
      <c r="I6" s="64">
        <f>SUMIFS(Vendas!$I$5:$I$1841,Vendas!$C$5:$C$1841,Estoque!B6,Vendas!$B$5:$B$1841,Estoque!A6,Vendas!$R$5:$R$1841,"Vendido")+SUMIFS(Vendas!$I$5:$I$1841,Vendas!$C$5:$C$1841,Estoque!B6,Vendas!$B$5:$B$1841,Estoque!A6,Vendas!$R$5:$R$1841,"Troca")+SUMIF('Combos Promocionais'!$D$3:$D$2278,Estoque!A6,'Combos Promocionais'!$M$3:$M$3129)</f>
        <v>0</v>
      </c>
      <c r="J6" s="67" t="e">
        <f t="shared" si="0"/>
        <v>#N/A</v>
      </c>
      <c r="K6" s="68" t="e">
        <f>VLOOKUP(B6,'Cadastro de Produtos'!$B$5:$G$1500,5,)</f>
        <v>#N/A</v>
      </c>
      <c r="L6" s="66" t="e">
        <f t="shared" si="1"/>
        <v>#N/A</v>
      </c>
      <c r="M6" s="75" t="e">
        <f t="shared" si="2"/>
        <v>#N/A</v>
      </c>
    </row>
    <row r="7" spans="1:13">
      <c r="A7" s="76" t="str">
        <f>IF('Compras de mercadoria'!H7&gt;0,'Compras de mercadoria'!A7,"")</f>
        <v/>
      </c>
      <c r="B7" s="69" t="e">
        <f>VLOOKUP(A7,'Compras de mercadoria'!$A$4:$V$960,2,)</f>
        <v>#N/A</v>
      </c>
      <c r="C7" s="69" t="e">
        <f>VLOOKUP(A7,'Compras de mercadoria'!$A$4:$V$1280,3,)</f>
        <v>#N/A</v>
      </c>
      <c r="D7" s="70" t="str">
        <f>IF('Compras de mercadoria'!H7&gt;0,'Compras de mercadoria'!H7,"")</f>
        <v/>
      </c>
      <c r="E7" s="71" t="e">
        <f>VLOOKUP(A7,'Compras de mercadoria'!$A$4:$V$830,21,)</f>
        <v>#N/A</v>
      </c>
      <c r="F7" s="69" t="e">
        <f>VLOOKUP(A7,'Compras de mercadoria'!$A$4:$V$830,12,)</f>
        <v>#N/A</v>
      </c>
      <c r="G7" s="69">
        <f>SUMIFS('Produtos Avariados'!$F$4:$F$1549,'Produtos Avariados'!$A$4:$A$1549,Estoque!A7)</f>
        <v>0</v>
      </c>
      <c r="H7" s="71" t="e">
        <f>VLOOKUP(A7,'Compras de mercadoria'!$A$4:$V$830,22,)</f>
        <v>#N/A</v>
      </c>
      <c r="I7" s="69">
        <f>SUMIFS(Vendas!$I$5:$I$1841,Vendas!$C$5:$C$1841,Estoque!B7,Vendas!$B$5:$B$1841,Estoque!A7,Vendas!$R$5:$R$1841,"Vendido")+SUMIFS(Vendas!$I$5:$I$1841,Vendas!$C$5:$C$1841,Estoque!B7,Vendas!$B$5:$B$1841,Estoque!A7,Vendas!$R$5:$R$1841,"Troca")+SUMIF('Combos Promocionais'!$D$3:$D$2278,Estoque!A7,'Combos Promocionais'!$M$3:$M$3129)</f>
        <v>0</v>
      </c>
      <c r="J7" s="72" t="e">
        <f t="shared" si="0"/>
        <v>#N/A</v>
      </c>
      <c r="K7" s="73" t="e">
        <f>VLOOKUP(B7,'Cadastro de Produtos'!$B$5:$G$1500,5,)</f>
        <v>#N/A</v>
      </c>
      <c r="L7" s="71" t="e">
        <f t="shared" si="1"/>
        <v>#N/A</v>
      </c>
      <c r="M7" s="77" t="e">
        <f t="shared" si="2"/>
        <v>#N/A</v>
      </c>
    </row>
    <row r="8" spans="1:13">
      <c r="A8" s="74" t="str">
        <f>IF('Compras de mercadoria'!H8&gt;0,'Compras de mercadoria'!A8,"")</f>
        <v/>
      </c>
      <c r="B8" s="64" t="e">
        <f>VLOOKUP(A8,'Compras de mercadoria'!$A$4:$V$960,2,)</f>
        <v>#N/A</v>
      </c>
      <c r="C8" s="64" t="e">
        <f>VLOOKUP(A8,'Compras de mercadoria'!$A$4:$V$1280,3,)</f>
        <v>#N/A</v>
      </c>
      <c r="D8" s="65" t="str">
        <f>IF('Compras de mercadoria'!H8&gt;0,'Compras de mercadoria'!H8,"")</f>
        <v/>
      </c>
      <c r="E8" s="66" t="e">
        <f>VLOOKUP(A8,'Compras de mercadoria'!$A$4:$V$830,21,)</f>
        <v>#N/A</v>
      </c>
      <c r="F8" s="64" t="e">
        <f>VLOOKUP(A8,'Compras de mercadoria'!$A$4:$V$830,12,)</f>
        <v>#N/A</v>
      </c>
      <c r="G8" s="64">
        <f>SUMIFS('Produtos Avariados'!$F$4:$F$1549,'Produtos Avariados'!$A$4:$A$1549,Estoque!A8)</f>
        <v>0</v>
      </c>
      <c r="H8" s="66" t="e">
        <f>VLOOKUP(A8,'Compras de mercadoria'!$A$4:$V$830,22,)</f>
        <v>#N/A</v>
      </c>
      <c r="I8" s="64">
        <f>SUMIFS(Vendas!$I$5:$I$1841,Vendas!$C$5:$C$1841,Estoque!B8,Vendas!$B$5:$B$1841,Estoque!A8,Vendas!$R$5:$R$1841,"Vendido")+SUMIFS(Vendas!$I$5:$I$1841,Vendas!$C$5:$C$1841,Estoque!B8,Vendas!$B$5:$B$1841,Estoque!A8,Vendas!$R$5:$R$1841,"Troca")+SUMIF('Combos Promocionais'!$D$3:$D$2278,Estoque!A8,'Combos Promocionais'!$M$3:$M$3129)</f>
        <v>0</v>
      </c>
      <c r="J8" s="67" t="e">
        <f t="shared" si="0"/>
        <v>#N/A</v>
      </c>
      <c r="K8" s="68" t="e">
        <f>VLOOKUP(B8,'Cadastro de Produtos'!$B$5:$G$1500,5,)</f>
        <v>#N/A</v>
      </c>
      <c r="L8" s="66" t="e">
        <f t="shared" si="1"/>
        <v>#N/A</v>
      </c>
      <c r="M8" s="75" t="e">
        <f t="shared" si="2"/>
        <v>#N/A</v>
      </c>
    </row>
    <row r="9" spans="1:13">
      <c r="A9" s="76" t="str">
        <f>IF('Compras de mercadoria'!H9&gt;0,'Compras de mercadoria'!A9,"")</f>
        <v/>
      </c>
      <c r="B9" s="69" t="e">
        <f>VLOOKUP(A9,'Compras de mercadoria'!$A$4:$V$960,2,)</f>
        <v>#N/A</v>
      </c>
      <c r="C9" s="69" t="e">
        <f>VLOOKUP(A9,'Compras de mercadoria'!$A$4:$V$1280,3,)</f>
        <v>#N/A</v>
      </c>
      <c r="D9" s="70" t="str">
        <f>IF('Compras de mercadoria'!H9&gt;0,'Compras de mercadoria'!H9,"")</f>
        <v/>
      </c>
      <c r="E9" s="71" t="e">
        <f>VLOOKUP(A9,'Compras de mercadoria'!$A$4:$V$830,21,)</f>
        <v>#N/A</v>
      </c>
      <c r="F9" s="69" t="e">
        <f>VLOOKUP(A9,'Compras de mercadoria'!$A$4:$V$830,12,)</f>
        <v>#N/A</v>
      </c>
      <c r="G9" s="69">
        <f>SUMIFS('Produtos Avariados'!$F$4:$F$1549,'Produtos Avariados'!$A$4:$A$1549,Estoque!A9)</f>
        <v>0</v>
      </c>
      <c r="H9" s="71" t="e">
        <f>VLOOKUP(A9,'Compras de mercadoria'!$A$4:$V$830,22,)</f>
        <v>#N/A</v>
      </c>
      <c r="I9" s="69">
        <f>SUMIFS(Vendas!$I$5:$I$1841,Vendas!$C$5:$C$1841,Estoque!B9,Vendas!$B$5:$B$1841,Estoque!A9,Vendas!$R$5:$R$1841,"Vendido")+SUMIFS(Vendas!$I$5:$I$1841,Vendas!$C$5:$C$1841,Estoque!B9,Vendas!$B$5:$B$1841,Estoque!A9,Vendas!$R$5:$R$1841,"Troca")+SUMIF('Combos Promocionais'!$D$3:$D$2278,Estoque!A9,'Combos Promocionais'!$M$3:$M$3129)</f>
        <v>0</v>
      </c>
      <c r="J9" s="72" t="e">
        <f t="shared" si="0"/>
        <v>#N/A</v>
      </c>
      <c r="K9" s="73" t="e">
        <f>VLOOKUP(B9,'Cadastro de Produtos'!$B$5:$G$1500,5,)</f>
        <v>#N/A</v>
      </c>
      <c r="L9" s="71" t="e">
        <f t="shared" si="1"/>
        <v>#N/A</v>
      </c>
      <c r="M9" s="77" t="e">
        <f t="shared" si="2"/>
        <v>#N/A</v>
      </c>
    </row>
    <row r="10" spans="1:13">
      <c r="A10" s="74" t="str">
        <f>IF('Compras de mercadoria'!H10&gt;0,'Compras de mercadoria'!A10,"")</f>
        <v/>
      </c>
      <c r="B10" s="64" t="e">
        <f>VLOOKUP(A10,'Compras de mercadoria'!$A$4:$V$960,2,)</f>
        <v>#N/A</v>
      </c>
      <c r="C10" s="64" t="e">
        <f>VLOOKUP(A10,'Compras de mercadoria'!$A$4:$V$1280,3,)</f>
        <v>#N/A</v>
      </c>
      <c r="D10" s="65" t="str">
        <f>IF('Compras de mercadoria'!H10&gt;0,'Compras de mercadoria'!H10,"")</f>
        <v/>
      </c>
      <c r="E10" s="66" t="e">
        <f>VLOOKUP(A10,'Compras de mercadoria'!$A$4:$V$830,21,)</f>
        <v>#N/A</v>
      </c>
      <c r="F10" s="64" t="e">
        <f>VLOOKUP(A10,'Compras de mercadoria'!$A$4:$V$830,12,)</f>
        <v>#N/A</v>
      </c>
      <c r="G10" s="64">
        <f>SUMIFS('Produtos Avariados'!$F$4:$F$1549,'Produtos Avariados'!$A$4:$A$1549,Estoque!A10)</f>
        <v>0</v>
      </c>
      <c r="H10" s="66" t="e">
        <f>VLOOKUP(A10,'Compras de mercadoria'!$A$4:$V$830,22,)</f>
        <v>#N/A</v>
      </c>
      <c r="I10" s="64">
        <f>SUMIFS(Vendas!$I$5:$I$1841,Vendas!$C$5:$C$1841,Estoque!B10,Vendas!$B$5:$B$1841,Estoque!A10,Vendas!$R$5:$R$1841,"Vendido")+SUMIFS(Vendas!$I$5:$I$1841,Vendas!$C$5:$C$1841,Estoque!B10,Vendas!$B$5:$B$1841,Estoque!A10,Vendas!$R$5:$R$1841,"Troca")+SUMIF('Combos Promocionais'!$D$3:$D$2278,Estoque!A10,'Combos Promocionais'!$M$3:$M$3129)</f>
        <v>0</v>
      </c>
      <c r="J10" s="67" t="e">
        <f t="shared" si="0"/>
        <v>#N/A</v>
      </c>
      <c r="K10" s="68" t="e">
        <f>VLOOKUP(B10,'Cadastro de Produtos'!$B$5:$G$1500,5,)</f>
        <v>#N/A</v>
      </c>
      <c r="L10" s="66" t="e">
        <f t="shared" si="1"/>
        <v>#N/A</v>
      </c>
      <c r="M10" s="75" t="e">
        <f t="shared" si="2"/>
        <v>#N/A</v>
      </c>
    </row>
    <row r="11" spans="1:13">
      <c r="A11" s="76" t="str">
        <f>IF('Compras de mercadoria'!H11&gt;0,'Compras de mercadoria'!A11,"")</f>
        <v/>
      </c>
      <c r="B11" s="69" t="e">
        <f>VLOOKUP(A11,'Compras de mercadoria'!$A$4:$V$960,2,)</f>
        <v>#N/A</v>
      </c>
      <c r="C11" s="69" t="e">
        <f>VLOOKUP(A11,'Compras de mercadoria'!$A$4:$V$1280,3,)</f>
        <v>#N/A</v>
      </c>
      <c r="D11" s="70" t="str">
        <f>IF('Compras de mercadoria'!H11&gt;0,'Compras de mercadoria'!H11,"")</f>
        <v/>
      </c>
      <c r="E11" s="71" t="e">
        <f>VLOOKUP(A11,'Compras de mercadoria'!$A$4:$V$830,21,)</f>
        <v>#N/A</v>
      </c>
      <c r="F11" s="69" t="e">
        <f>VLOOKUP(A11,'Compras de mercadoria'!$A$4:$V$830,12,)</f>
        <v>#N/A</v>
      </c>
      <c r="G11" s="69">
        <f>SUMIFS('Produtos Avariados'!$F$4:$F$1549,'Produtos Avariados'!$A$4:$A$1549,Estoque!A11)</f>
        <v>0</v>
      </c>
      <c r="H11" s="71" t="e">
        <f>VLOOKUP(A11,'Compras de mercadoria'!$A$4:$V$830,22,)</f>
        <v>#N/A</v>
      </c>
      <c r="I11" s="69">
        <f>SUMIFS(Vendas!$I$5:$I$1841,Vendas!$C$5:$C$1841,Estoque!B11,Vendas!$B$5:$B$1841,Estoque!A11,Vendas!$R$5:$R$1841,"Vendido")+SUMIFS(Vendas!$I$5:$I$1841,Vendas!$C$5:$C$1841,Estoque!B11,Vendas!$B$5:$B$1841,Estoque!A11,Vendas!$R$5:$R$1841,"Troca")+SUMIF('Combos Promocionais'!$D$3:$D$2278,Estoque!A11,'Combos Promocionais'!$M$3:$M$3129)</f>
        <v>0</v>
      </c>
      <c r="J11" s="72" t="e">
        <f t="shared" si="0"/>
        <v>#N/A</v>
      </c>
      <c r="K11" s="73" t="e">
        <f>VLOOKUP(B11,'Cadastro de Produtos'!$B$5:$G$1500,5,)</f>
        <v>#N/A</v>
      </c>
      <c r="L11" s="71" t="e">
        <f t="shared" si="1"/>
        <v>#N/A</v>
      </c>
      <c r="M11" s="77" t="e">
        <f t="shared" si="2"/>
        <v>#N/A</v>
      </c>
    </row>
    <row r="12" spans="1:13">
      <c r="A12" s="74" t="str">
        <f>IF('Compras de mercadoria'!H12&gt;0,'Compras de mercadoria'!A12,"")</f>
        <v/>
      </c>
      <c r="B12" s="64" t="e">
        <f>VLOOKUP(A12,'Compras de mercadoria'!$A$4:$V$960,2,)</f>
        <v>#N/A</v>
      </c>
      <c r="C12" s="64" t="e">
        <f>VLOOKUP(A12,'Compras de mercadoria'!$A$4:$V$1280,3,)</f>
        <v>#N/A</v>
      </c>
      <c r="D12" s="65" t="str">
        <f>IF('Compras de mercadoria'!H12&gt;0,'Compras de mercadoria'!H12,"")</f>
        <v/>
      </c>
      <c r="E12" s="66" t="e">
        <f>VLOOKUP(A12,'Compras de mercadoria'!$A$4:$V$830,21,)</f>
        <v>#N/A</v>
      </c>
      <c r="F12" s="64" t="e">
        <f>VLOOKUP(A12,'Compras de mercadoria'!$A$4:$V$830,12,)</f>
        <v>#N/A</v>
      </c>
      <c r="G12" s="64">
        <f>SUMIFS('Produtos Avariados'!$F$4:$F$1549,'Produtos Avariados'!$A$4:$A$1549,Estoque!A12)</f>
        <v>0</v>
      </c>
      <c r="H12" s="66" t="e">
        <f>VLOOKUP(A12,'Compras de mercadoria'!$A$4:$V$830,22,)</f>
        <v>#N/A</v>
      </c>
      <c r="I12" s="64">
        <f>SUMIFS(Vendas!$I$5:$I$1841,Vendas!$C$5:$C$1841,Estoque!B12,Vendas!$B$5:$B$1841,Estoque!A12,Vendas!$R$5:$R$1841,"Vendido")+SUMIFS(Vendas!$I$5:$I$1841,Vendas!$C$5:$C$1841,Estoque!B12,Vendas!$B$5:$B$1841,Estoque!A12,Vendas!$R$5:$R$1841,"Troca")+SUMIF('Combos Promocionais'!$D$3:$D$2278,Estoque!A12,'Combos Promocionais'!$M$3:$M$3129)</f>
        <v>0</v>
      </c>
      <c r="J12" s="67" t="e">
        <f t="shared" si="0"/>
        <v>#N/A</v>
      </c>
      <c r="K12" s="68" t="e">
        <f>VLOOKUP(B12,'Cadastro de Produtos'!$B$5:$G$1500,5,)</f>
        <v>#N/A</v>
      </c>
      <c r="L12" s="66" t="e">
        <f t="shared" si="1"/>
        <v>#N/A</v>
      </c>
      <c r="M12" s="75" t="e">
        <f t="shared" si="2"/>
        <v>#N/A</v>
      </c>
    </row>
    <row r="13" spans="1:13">
      <c r="A13" s="76" t="str">
        <f>IF('Compras de mercadoria'!H13&gt;0,'Compras de mercadoria'!A13,"")</f>
        <v/>
      </c>
      <c r="B13" s="69" t="e">
        <f>VLOOKUP(A13,'Compras de mercadoria'!$A$4:$V$960,2,)</f>
        <v>#N/A</v>
      </c>
      <c r="C13" s="69" t="e">
        <f>VLOOKUP(A13,'Compras de mercadoria'!$A$4:$V$1280,3,)</f>
        <v>#N/A</v>
      </c>
      <c r="D13" s="70" t="str">
        <f>IF('Compras de mercadoria'!H13&gt;0,'Compras de mercadoria'!H13,"")</f>
        <v/>
      </c>
      <c r="E13" s="71" t="e">
        <f>VLOOKUP(A13,'Compras de mercadoria'!$A$4:$V$830,21,)</f>
        <v>#N/A</v>
      </c>
      <c r="F13" s="69" t="e">
        <f>VLOOKUP(A13,'Compras de mercadoria'!$A$4:$V$830,12,)</f>
        <v>#N/A</v>
      </c>
      <c r="G13" s="69">
        <f>SUMIFS('Produtos Avariados'!$F$4:$F$1549,'Produtos Avariados'!$A$4:$A$1549,Estoque!A13)</f>
        <v>0</v>
      </c>
      <c r="H13" s="71" t="e">
        <f>VLOOKUP(A13,'Compras de mercadoria'!$A$4:$V$830,22,)</f>
        <v>#N/A</v>
      </c>
      <c r="I13" s="69">
        <f>SUMIFS(Vendas!$I$5:$I$1841,Vendas!$C$5:$C$1841,Estoque!B13,Vendas!$B$5:$B$1841,Estoque!A13,Vendas!$R$5:$R$1841,"Vendido")+SUMIFS(Vendas!$I$5:$I$1841,Vendas!$C$5:$C$1841,Estoque!B13,Vendas!$B$5:$B$1841,Estoque!A13,Vendas!$R$5:$R$1841,"Troca")+SUMIF('Combos Promocionais'!$D$3:$D$2278,Estoque!A13,'Combos Promocionais'!$M$3:$M$3129)</f>
        <v>0</v>
      </c>
      <c r="J13" s="72" t="e">
        <f t="shared" si="0"/>
        <v>#N/A</v>
      </c>
      <c r="K13" s="73" t="e">
        <f>VLOOKUP(B13,'Cadastro de Produtos'!$B$5:$G$1500,5,)</f>
        <v>#N/A</v>
      </c>
      <c r="L13" s="71" t="e">
        <f t="shared" si="1"/>
        <v>#N/A</v>
      </c>
      <c r="M13" s="77" t="e">
        <f t="shared" si="2"/>
        <v>#N/A</v>
      </c>
    </row>
    <row r="14" spans="1:13">
      <c r="A14" s="74" t="str">
        <f>IF('Compras de mercadoria'!H14&gt;0,'Compras de mercadoria'!A14,"")</f>
        <v/>
      </c>
      <c r="B14" s="64" t="e">
        <f>VLOOKUP(A14,'Compras de mercadoria'!$A$4:$V$960,2,)</f>
        <v>#N/A</v>
      </c>
      <c r="C14" s="64" t="e">
        <f>VLOOKUP(A14,'Compras de mercadoria'!$A$4:$V$1280,3,)</f>
        <v>#N/A</v>
      </c>
      <c r="D14" s="65" t="str">
        <f>IF('Compras de mercadoria'!H14&gt;0,'Compras de mercadoria'!H14,"")</f>
        <v/>
      </c>
      <c r="E14" s="66" t="e">
        <f>VLOOKUP(A14,'Compras de mercadoria'!$A$4:$V$830,21,)</f>
        <v>#N/A</v>
      </c>
      <c r="F14" s="64" t="e">
        <f>VLOOKUP(A14,'Compras de mercadoria'!$A$4:$V$830,12,)</f>
        <v>#N/A</v>
      </c>
      <c r="G14" s="64">
        <f>SUMIFS('Produtos Avariados'!$F$4:$F$1549,'Produtos Avariados'!$A$4:$A$1549,Estoque!A14)</f>
        <v>0</v>
      </c>
      <c r="H14" s="66" t="e">
        <f>VLOOKUP(A14,'Compras de mercadoria'!$A$4:$V$830,22,)</f>
        <v>#N/A</v>
      </c>
      <c r="I14" s="64">
        <f>SUMIFS(Vendas!$I$5:$I$1841,Vendas!$C$5:$C$1841,Estoque!B14,Vendas!$B$5:$B$1841,Estoque!A14,Vendas!$R$5:$R$1841,"Vendido")+SUMIFS(Vendas!$I$5:$I$1841,Vendas!$C$5:$C$1841,Estoque!B14,Vendas!$B$5:$B$1841,Estoque!A14,Vendas!$R$5:$R$1841,"Troca")+SUMIF('Combos Promocionais'!$D$3:$D$2278,Estoque!A14,'Combos Promocionais'!$M$3:$M$3129)</f>
        <v>0</v>
      </c>
      <c r="J14" s="67" t="e">
        <f t="shared" si="0"/>
        <v>#N/A</v>
      </c>
      <c r="K14" s="68" t="e">
        <f>VLOOKUP(B14,'Cadastro de Produtos'!$B$5:$G$1500,5,)</f>
        <v>#N/A</v>
      </c>
      <c r="L14" s="66" t="e">
        <f t="shared" si="1"/>
        <v>#N/A</v>
      </c>
      <c r="M14" s="75" t="e">
        <f t="shared" si="2"/>
        <v>#N/A</v>
      </c>
    </row>
    <row r="15" spans="1:13">
      <c r="A15" s="76" t="str">
        <f>IF('Compras de mercadoria'!H15&gt;0,'Compras de mercadoria'!A15,"")</f>
        <v/>
      </c>
      <c r="B15" s="69" t="e">
        <f>VLOOKUP(A15,'Compras de mercadoria'!$A$4:$V$960,2,)</f>
        <v>#N/A</v>
      </c>
      <c r="C15" s="69" t="e">
        <f>VLOOKUP(A15,'Compras de mercadoria'!$A$4:$V$1280,3,)</f>
        <v>#N/A</v>
      </c>
      <c r="D15" s="70" t="str">
        <f>IF('Compras de mercadoria'!H15&gt;0,'Compras de mercadoria'!H15,"")</f>
        <v/>
      </c>
      <c r="E15" s="71" t="e">
        <f>VLOOKUP(A15,'Compras de mercadoria'!$A$4:$V$830,21,)</f>
        <v>#N/A</v>
      </c>
      <c r="F15" s="69" t="e">
        <f>VLOOKUP(A15,'Compras de mercadoria'!$A$4:$V$830,12,)</f>
        <v>#N/A</v>
      </c>
      <c r="G15" s="69">
        <f>SUMIFS('Produtos Avariados'!$F$4:$F$1549,'Produtos Avariados'!$A$4:$A$1549,Estoque!A15)</f>
        <v>0</v>
      </c>
      <c r="H15" s="71" t="e">
        <f>VLOOKUP(A15,'Compras de mercadoria'!$A$4:$V$830,22,)</f>
        <v>#N/A</v>
      </c>
      <c r="I15" s="69">
        <f>SUMIFS(Vendas!$I$5:$I$1841,Vendas!$C$5:$C$1841,Estoque!B15,Vendas!$B$5:$B$1841,Estoque!A15,Vendas!$R$5:$R$1841,"Vendido")+SUMIFS(Vendas!$I$5:$I$1841,Vendas!$C$5:$C$1841,Estoque!B15,Vendas!$B$5:$B$1841,Estoque!A15,Vendas!$R$5:$R$1841,"Troca")+SUMIF('Combos Promocionais'!$D$3:$D$2278,Estoque!A15,'Combos Promocionais'!$M$3:$M$3129)</f>
        <v>0</v>
      </c>
      <c r="J15" s="72" t="e">
        <f t="shared" si="0"/>
        <v>#N/A</v>
      </c>
      <c r="K15" s="73" t="e">
        <f>VLOOKUP(B15,'Cadastro de Produtos'!$B$5:$G$1500,5,)</f>
        <v>#N/A</v>
      </c>
      <c r="L15" s="71" t="e">
        <f t="shared" si="1"/>
        <v>#N/A</v>
      </c>
      <c r="M15" s="77" t="e">
        <f t="shared" si="2"/>
        <v>#N/A</v>
      </c>
    </row>
    <row r="16" spans="1:13">
      <c r="A16" s="74" t="str">
        <f>IF('Compras de mercadoria'!H16&gt;0,'Compras de mercadoria'!A16,"")</f>
        <v/>
      </c>
      <c r="B16" s="64" t="e">
        <f>VLOOKUP(A16,'Compras de mercadoria'!$A$4:$V$960,2,)</f>
        <v>#N/A</v>
      </c>
      <c r="C16" s="64" t="e">
        <f>VLOOKUP(A16,'Compras de mercadoria'!$A$4:$V$1280,3,)</f>
        <v>#N/A</v>
      </c>
      <c r="D16" s="65" t="str">
        <f>IF('Compras de mercadoria'!H16&gt;0,'Compras de mercadoria'!H16,"")</f>
        <v/>
      </c>
      <c r="E16" s="66" t="e">
        <f>VLOOKUP(A16,'Compras de mercadoria'!$A$4:$V$830,21,)</f>
        <v>#N/A</v>
      </c>
      <c r="F16" s="64" t="e">
        <f>VLOOKUP(A16,'Compras de mercadoria'!$A$4:$V$830,12,)</f>
        <v>#N/A</v>
      </c>
      <c r="G16" s="64">
        <f>SUMIFS('Produtos Avariados'!$F$4:$F$1549,'Produtos Avariados'!$A$4:$A$1549,Estoque!A16)</f>
        <v>0</v>
      </c>
      <c r="H16" s="66" t="e">
        <f>VLOOKUP(A16,'Compras de mercadoria'!$A$4:$V$830,22,)</f>
        <v>#N/A</v>
      </c>
      <c r="I16" s="64">
        <f>SUMIFS(Vendas!$I$5:$I$1841,Vendas!$C$5:$C$1841,Estoque!B16,Vendas!$B$5:$B$1841,Estoque!A16,Vendas!$R$5:$R$1841,"Vendido")+SUMIFS(Vendas!$I$5:$I$1841,Vendas!$C$5:$C$1841,Estoque!B16,Vendas!$B$5:$B$1841,Estoque!A16,Vendas!$R$5:$R$1841,"Troca")+SUMIF('Combos Promocionais'!$D$3:$D$2278,Estoque!A16,'Combos Promocionais'!$M$3:$M$3129)</f>
        <v>0</v>
      </c>
      <c r="J16" s="67" t="e">
        <f t="shared" si="0"/>
        <v>#N/A</v>
      </c>
      <c r="K16" s="68" t="e">
        <f>VLOOKUP(B16,'Cadastro de Produtos'!$B$5:$G$1500,5,)</f>
        <v>#N/A</v>
      </c>
      <c r="L16" s="66" t="e">
        <f t="shared" si="1"/>
        <v>#N/A</v>
      </c>
      <c r="M16" s="75" t="e">
        <f t="shared" si="2"/>
        <v>#N/A</v>
      </c>
    </row>
    <row r="17" spans="1:13">
      <c r="A17" s="76" t="str">
        <f>IF('Compras de mercadoria'!H17&gt;0,'Compras de mercadoria'!A17,"")</f>
        <v/>
      </c>
      <c r="B17" s="69" t="e">
        <f>VLOOKUP(A17,'Compras de mercadoria'!$A$4:$V$960,2,)</f>
        <v>#N/A</v>
      </c>
      <c r="C17" s="69" t="e">
        <f>VLOOKUP(A17,'Compras de mercadoria'!$A$4:$V$1280,3,)</f>
        <v>#N/A</v>
      </c>
      <c r="D17" s="70" t="str">
        <f>IF('Compras de mercadoria'!H17&gt;0,'Compras de mercadoria'!H17,"")</f>
        <v/>
      </c>
      <c r="E17" s="71" t="e">
        <f>VLOOKUP(A17,'Compras de mercadoria'!$A$4:$V$830,21,)</f>
        <v>#N/A</v>
      </c>
      <c r="F17" s="69" t="e">
        <f>VLOOKUP(A17,'Compras de mercadoria'!$A$4:$V$830,12,)</f>
        <v>#N/A</v>
      </c>
      <c r="G17" s="69">
        <f>SUMIFS('Produtos Avariados'!$F$4:$F$1549,'Produtos Avariados'!$A$4:$A$1549,Estoque!A17)</f>
        <v>0</v>
      </c>
      <c r="H17" s="71" t="e">
        <f>VLOOKUP(A17,'Compras de mercadoria'!$A$4:$V$830,22,)</f>
        <v>#N/A</v>
      </c>
      <c r="I17" s="69">
        <f>SUMIFS(Vendas!$I$5:$I$1841,Vendas!$C$5:$C$1841,Estoque!B17,Vendas!$B$5:$B$1841,Estoque!A17,Vendas!$R$5:$R$1841,"Vendido")+SUMIFS(Vendas!$I$5:$I$1841,Vendas!$C$5:$C$1841,Estoque!B17,Vendas!$B$5:$B$1841,Estoque!A17,Vendas!$R$5:$R$1841,"Troca")+SUMIF('Combos Promocionais'!$D$3:$D$2278,Estoque!A17,'Combos Promocionais'!$M$3:$M$3129)</f>
        <v>0</v>
      </c>
      <c r="J17" s="72" t="e">
        <f t="shared" si="0"/>
        <v>#N/A</v>
      </c>
      <c r="K17" s="73" t="e">
        <f>VLOOKUP(B17,'Cadastro de Produtos'!$B$5:$G$1500,5,)</f>
        <v>#N/A</v>
      </c>
      <c r="L17" s="71" t="e">
        <f t="shared" si="1"/>
        <v>#N/A</v>
      </c>
      <c r="M17" s="77" t="e">
        <f t="shared" si="2"/>
        <v>#N/A</v>
      </c>
    </row>
    <row r="18" spans="1:13">
      <c r="A18" s="74" t="str">
        <f>IF('Compras de mercadoria'!H18&gt;0,'Compras de mercadoria'!A18,"")</f>
        <v/>
      </c>
      <c r="B18" s="64" t="e">
        <f>VLOOKUP(A18,'Compras de mercadoria'!$A$4:$V$960,2,)</f>
        <v>#N/A</v>
      </c>
      <c r="C18" s="64" t="e">
        <f>VLOOKUP(A18,'Compras de mercadoria'!$A$4:$V$1280,3,)</f>
        <v>#N/A</v>
      </c>
      <c r="D18" s="65" t="str">
        <f>IF('Compras de mercadoria'!H18&gt;0,'Compras de mercadoria'!H18,"")</f>
        <v/>
      </c>
      <c r="E18" s="66" t="e">
        <f>VLOOKUP(A18,'Compras de mercadoria'!$A$4:$V$830,21,)</f>
        <v>#N/A</v>
      </c>
      <c r="F18" s="64" t="e">
        <f>VLOOKUP(A18,'Compras de mercadoria'!$A$4:$V$830,12,)</f>
        <v>#N/A</v>
      </c>
      <c r="G18" s="64">
        <f>SUMIFS('Produtos Avariados'!$F$4:$F$1549,'Produtos Avariados'!$A$4:$A$1549,Estoque!A18)</f>
        <v>0</v>
      </c>
      <c r="H18" s="66" t="e">
        <f>VLOOKUP(A18,'Compras de mercadoria'!$A$4:$V$830,22,)</f>
        <v>#N/A</v>
      </c>
      <c r="I18" s="64">
        <f>SUMIFS(Vendas!$I$5:$I$1841,Vendas!$C$5:$C$1841,Estoque!B18,Vendas!$B$5:$B$1841,Estoque!A18,Vendas!$R$5:$R$1841,"Vendido")+SUMIFS(Vendas!$I$5:$I$1841,Vendas!$C$5:$C$1841,Estoque!B18,Vendas!$B$5:$B$1841,Estoque!A18,Vendas!$R$5:$R$1841,"Troca")+SUMIF('Combos Promocionais'!$D$3:$D$2278,Estoque!A18,'Combos Promocionais'!$M$3:$M$3129)</f>
        <v>0</v>
      </c>
      <c r="J18" s="67" t="e">
        <f t="shared" si="0"/>
        <v>#N/A</v>
      </c>
      <c r="K18" s="68" t="e">
        <f>VLOOKUP(B18,'Cadastro de Produtos'!$B$5:$G$1500,5,)</f>
        <v>#N/A</v>
      </c>
      <c r="L18" s="66" t="e">
        <f t="shared" si="1"/>
        <v>#N/A</v>
      </c>
      <c r="M18" s="75" t="e">
        <f t="shared" si="2"/>
        <v>#N/A</v>
      </c>
    </row>
    <row r="19" spans="1:13">
      <c r="A19" s="76" t="str">
        <f>IF('Compras de mercadoria'!H19&gt;0,'Compras de mercadoria'!A19,"")</f>
        <v/>
      </c>
      <c r="B19" s="69" t="e">
        <f>VLOOKUP(A19,'Compras de mercadoria'!$A$4:$V$960,2,)</f>
        <v>#N/A</v>
      </c>
      <c r="C19" s="69" t="e">
        <f>VLOOKUP(A19,'Compras de mercadoria'!$A$4:$V$1280,3,)</f>
        <v>#N/A</v>
      </c>
      <c r="D19" s="70" t="str">
        <f>IF('Compras de mercadoria'!H19&gt;0,'Compras de mercadoria'!H19,"")</f>
        <v/>
      </c>
      <c r="E19" s="71" t="e">
        <f>VLOOKUP(A19,'Compras de mercadoria'!$A$4:$V$830,21,)</f>
        <v>#N/A</v>
      </c>
      <c r="F19" s="69" t="e">
        <f>VLOOKUP(A19,'Compras de mercadoria'!$A$4:$V$830,12,)</f>
        <v>#N/A</v>
      </c>
      <c r="G19" s="69">
        <f>SUMIFS('Produtos Avariados'!$F$4:$F$1549,'Produtos Avariados'!$A$4:$A$1549,Estoque!A19)</f>
        <v>0</v>
      </c>
      <c r="H19" s="71" t="e">
        <f>VLOOKUP(A19,'Compras de mercadoria'!$A$4:$V$830,22,)</f>
        <v>#N/A</v>
      </c>
      <c r="I19" s="69">
        <f>SUMIFS(Vendas!$I$5:$I$1841,Vendas!$C$5:$C$1841,Estoque!B19,Vendas!$B$5:$B$1841,Estoque!A19,Vendas!$R$5:$R$1841,"Vendido")+SUMIFS(Vendas!$I$5:$I$1841,Vendas!$C$5:$C$1841,Estoque!B19,Vendas!$B$5:$B$1841,Estoque!A19,Vendas!$R$5:$R$1841,"Troca")+SUMIF('Combos Promocionais'!$D$3:$D$2278,Estoque!A19,'Combos Promocionais'!$M$3:$M$3129)</f>
        <v>0</v>
      </c>
      <c r="J19" s="72" t="e">
        <f t="shared" si="0"/>
        <v>#N/A</v>
      </c>
      <c r="K19" s="73" t="e">
        <f>VLOOKUP(B19,'Cadastro de Produtos'!$B$5:$G$1500,5,)</f>
        <v>#N/A</v>
      </c>
      <c r="L19" s="71" t="e">
        <f t="shared" si="1"/>
        <v>#N/A</v>
      </c>
      <c r="M19" s="77" t="e">
        <f t="shared" si="2"/>
        <v>#N/A</v>
      </c>
    </row>
    <row r="20" spans="1:13">
      <c r="A20" s="74" t="str">
        <f>IF('Compras de mercadoria'!H20&gt;0,'Compras de mercadoria'!A20,"")</f>
        <v/>
      </c>
      <c r="B20" s="64" t="e">
        <f>VLOOKUP(A20,'Compras de mercadoria'!$A$4:$V$960,2,)</f>
        <v>#N/A</v>
      </c>
      <c r="C20" s="64" t="e">
        <f>VLOOKUP(A20,'Compras de mercadoria'!$A$4:$V$1280,3,)</f>
        <v>#N/A</v>
      </c>
      <c r="D20" s="65" t="str">
        <f>IF('Compras de mercadoria'!H20&gt;0,'Compras de mercadoria'!H20,"")</f>
        <v/>
      </c>
      <c r="E20" s="66" t="e">
        <f>VLOOKUP(A20,'Compras de mercadoria'!$A$4:$V$830,21,)</f>
        <v>#N/A</v>
      </c>
      <c r="F20" s="64" t="e">
        <f>VLOOKUP(A20,'Compras de mercadoria'!$A$4:$V$830,12,)</f>
        <v>#N/A</v>
      </c>
      <c r="G20" s="64">
        <f>SUMIFS('Produtos Avariados'!$F$4:$F$1549,'Produtos Avariados'!$A$4:$A$1549,Estoque!A20)</f>
        <v>0</v>
      </c>
      <c r="H20" s="66" t="e">
        <f>VLOOKUP(A20,'Compras de mercadoria'!$A$4:$V$830,22,)</f>
        <v>#N/A</v>
      </c>
      <c r="I20" s="64">
        <f>SUMIFS(Vendas!$I$5:$I$1841,Vendas!$C$5:$C$1841,Estoque!B20,Vendas!$B$5:$B$1841,Estoque!A20,Vendas!$R$5:$R$1841,"Vendido")+SUMIFS(Vendas!$I$5:$I$1841,Vendas!$C$5:$C$1841,Estoque!B20,Vendas!$B$5:$B$1841,Estoque!A20,Vendas!$R$5:$R$1841,"Troca")+SUMIF('Combos Promocionais'!$D$3:$D$2278,Estoque!A20,'Combos Promocionais'!$M$3:$M$3129)</f>
        <v>0</v>
      </c>
      <c r="J20" s="67" t="e">
        <f t="shared" si="0"/>
        <v>#N/A</v>
      </c>
      <c r="K20" s="68" t="e">
        <f>VLOOKUP(B20,'Cadastro de Produtos'!$B$5:$G$1500,5,)</f>
        <v>#N/A</v>
      </c>
      <c r="L20" s="66" t="e">
        <f t="shared" si="1"/>
        <v>#N/A</v>
      </c>
      <c r="M20" s="75" t="e">
        <f t="shared" si="2"/>
        <v>#N/A</v>
      </c>
    </row>
    <row r="21" spans="1:13">
      <c r="A21" s="76" t="str">
        <f>IF('Compras de mercadoria'!H21&gt;0,'Compras de mercadoria'!A21,"")</f>
        <v/>
      </c>
      <c r="B21" s="69" t="e">
        <f>VLOOKUP(A21,'Compras de mercadoria'!$A$4:$V$960,2,)</f>
        <v>#N/A</v>
      </c>
      <c r="C21" s="69" t="e">
        <f>VLOOKUP(A21,'Compras de mercadoria'!$A$4:$V$1280,3,)</f>
        <v>#N/A</v>
      </c>
      <c r="D21" s="70" t="str">
        <f>IF('Compras de mercadoria'!H21&gt;0,'Compras de mercadoria'!H21,"")</f>
        <v/>
      </c>
      <c r="E21" s="71" t="e">
        <f>VLOOKUP(A21,'Compras de mercadoria'!$A$4:$V$830,21,)</f>
        <v>#N/A</v>
      </c>
      <c r="F21" s="69" t="e">
        <f>VLOOKUP(A21,'Compras de mercadoria'!$A$4:$V$830,12,)</f>
        <v>#N/A</v>
      </c>
      <c r="G21" s="69">
        <f>SUMIFS('Produtos Avariados'!$F$4:$F$1549,'Produtos Avariados'!$A$4:$A$1549,Estoque!A21)</f>
        <v>0</v>
      </c>
      <c r="H21" s="71" t="e">
        <f>VLOOKUP(A21,'Compras de mercadoria'!$A$4:$V$830,22,)</f>
        <v>#N/A</v>
      </c>
      <c r="I21" s="69">
        <f>SUMIFS(Vendas!$I$5:$I$1841,Vendas!$C$5:$C$1841,Estoque!B21,Vendas!$B$5:$B$1841,Estoque!A21,Vendas!$R$5:$R$1841,"Vendido")+SUMIFS(Vendas!$I$5:$I$1841,Vendas!$C$5:$C$1841,Estoque!B21,Vendas!$B$5:$B$1841,Estoque!A21,Vendas!$R$5:$R$1841,"Troca")+SUMIF('Combos Promocionais'!$D$3:$D$2278,Estoque!A21,'Combos Promocionais'!$M$3:$M$3129)</f>
        <v>0</v>
      </c>
      <c r="J21" s="72" t="e">
        <f t="shared" si="0"/>
        <v>#N/A</v>
      </c>
      <c r="K21" s="73" t="e">
        <f>VLOOKUP(B21,'Cadastro de Produtos'!$B$5:$G$1500,5,)</f>
        <v>#N/A</v>
      </c>
      <c r="L21" s="71" t="e">
        <f t="shared" si="1"/>
        <v>#N/A</v>
      </c>
      <c r="M21" s="77" t="e">
        <f t="shared" si="2"/>
        <v>#N/A</v>
      </c>
    </row>
    <row r="22" spans="1:13">
      <c r="A22" s="74" t="str">
        <f>IF('Compras de mercadoria'!H22&gt;0,'Compras de mercadoria'!A22,"")</f>
        <v/>
      </c>
      <c r="B22" s="64" t="e">
        <f>VLOOKUP(A22,'Compras de mercadoria'!$A$4:$V$960,2,)</f>
        <v>#N/A</v>
      </c>
      <c r="C22" s="64" t="e">
        <f>VLOOKUP(A22,'Compras de mercadoria'!$A$4:$V$1280,3,)</f>
        <v>#N/A</v>
      </c>
      <c r="D22" s="65" t="str">
        <f>IF('Compras de mercadoria'!H22&gt;0,'Compras de mercadoria'!H22,"")</f>
        <v/>
      </c>
      <c r="E22" s="66" t="e">
        <f>VLOOKUP(A22,'Compras de mercadoria'!$A$4:$V$830,21,)</f>
        <v>#N/A</v>
      </c>
      <c r="F22" s="64" t="e">
        <f>VLOOKUP(A22,'Compras de mercadoria'!$A$4:$V$830,12,)</f>
        <v>#N/A</v>
      </c>
      <c r="G22" s="64">
        <f>SUMIFS('Produtos Avariados'!$F$4:$F$1549,'Produtos Avariados'!$A$4:$A$1549,Estoque!A22)</f>
        <v>0</v>
      </c>
      <c r="H22" s="66" t="e">
        <f>VLOOKUP(A22,'Compras de mercadoria'!$A$4:$V$830,22,)</f>
        <v>#N/A</v>
      </c>
      <c r="I22" s="64">
        <f>SUMIFS(Vendas!$I$5:$I$1841,Vendas!$C$5:$C$1841,Estoque!B22,Vendas!$B$5:$B$1841,Estoque!A22,Vendas!$R$5:$R$1841,"Vendido")+SUMIFS(Vendas!$I$5:$I$1841,Vendas!$C$5:$C$1841,Estoque!B22,Vendas!$B$5:$B$1841,Estoque!A22,Vendas!$R$5:$R$1841,"Troca")+SUMIF('Combos Promocionais'!$D$3:$D$2278,Estoque!A22,'Combos Promocionais'!$M$3:$M$3129)</f>
        <v>0</v>
      </c>
      <c r="J22" s="67" t="e">
        <f t="shared" si="0"/>
        <v>#N/A</v>
      </c>
      <c r="K22" s="68" t="e">
        <f>VLOOKUP(B22,'Cadastro de Produtos'!$B$5:$G$1500,5,)</f>
        <v>#N/A</v>
      </c>
      <c r="L22" s="66" t="e">
        <f t="shared" si="1"/>
        <v>#N/A</v>
      </c>
      <c r="M22" s="75" t="e">
        <f t="shared" si="2"/>
        <v>#N/A</v>
      </c>
    </row>
    <row r="23" spans="1:13">
      <c r="A23" s="76" t="str">
        <f>IF('Compras de mercadoria'!H23&gt;0,'Compras de mercadoria'!A23,"")</f>
        <v/>
      </c>
      <c r="B23" s="69" t="e">
        <f>VLOOKUP(A23,'Compras de mercadoria'!$A$4:$V$960,2,)</f>
        <v>#N/A</v>
      </c>
      <c r="C23" s="69" t="e">
        <f>VLOOKUP(A23,'Compras de mercadoria'!$A$4:$V$1280,3,)</f>
        <v>#N/A</v>
      </c>
      <c r="D23" s="70" t="str">
        <f>IF('Compras de mercadoria'!H23&gt;0,'Compras de mercadoria'!H23,"")</f>
        <v/>
      </c>
      <c r="E23" s="71" t="e">
        <f>VLOOKUP(A23,'Compras de mercadoria'!$A$4:$V$830,21,)</f>
        <v>#N/A</v>
      </c>
      <c r="F23" s="69" t="e">
        <f>VLOOKUP(A23,'Compras de mercadoria'!$A$4:$V$830,12,)</f>
        <v>#N/A</v>
      </c>
      <c r="G23" s="69">
        <f>SUMIFS('Produtos Avariados'!$F$4:$F$1549,'Produtos Avariados'!$A$4:$A$1549,Estoque!A23)</f>
        <v>0</v>
      </c>
      <c r="H23" s="71" t="e">
        <f>VLOOKUP(A23,'Compras de mercadoria'!$A$4:$V$830,22,)</f>
        <v>#N/A</v>
      </c>
      <c r="I23" s="69">
        <f>SUMIFS(Vendas!$I$5:$I$1841,Vendas!$C$5:$C$1841,Estoque!B23,Vendas!$B$5:$B$1841,Estoque!A23,Vendas!$R$5:$R$1841,"Vendido")+SUMIFS(Vendas!$I$5:$I$1841,Vendas!$C$5:$C$1841,Estoque!B23,Vendas!$B$5:$B$1841,Estoque!A23,Vendas!$R$5:$R$1841,"Troca")+SUMIF('Combos Promocionais'!$D$3:$D$2278,Estoque!A23,'Combos Promocionais'!$M$3:$M$3129)</f>
        <v>0</v>
      </c>
      <c r="J23" s="72" t="e">
        <f t="shared" si="0"/>
        <v>#N/A</v>
      </c>
      <c r="K23" s="73" t="e">
        <f>VLOOKUP(B23,'Cadastro de Produtos'!$B$5:$G$1500,5,)</f>
        <v>#N/A</v>
      </c>
      <c r="L23" s="71" t="e">
        <f t="shared" si="1"/>
        <v>#N/A</v>
      </c>
      <c r="M23" s="77" t="e">
        <f t="shared" si="2"/>
        <v>#N/A</v>
      </c>
    </row>
    <row r="24" spans="1:13">
      <c r="A24" s="74" t="str">
        <f>IF('Compras de mercadoria'!H24&gt;0,'Compras de mercadoria'!A24,"")</f>
        <v/>
      </c>
      <c r="B24" s="64" t="e">
        <f>VLOOKUP(A24,'Compras de mercadoria'!$A$4:$V$960,2,)</f>
        <v>#N/A</v>
      </c>
      <c r="C24" s="64" t="e">
        <f>VLOOKUP(A24,'Compras de mercadoria'!$A$4:$V$1280,3,)</f>
        <v>#N/A</v>
      </c>
      <c r="D24" s="65" t="str">
        <f>IF('Compras de mercadoria'!H24&gt;0,'Compras de mercadoria'!H24,"")</f>
        <v/>
      </c>
      <c r="E24" s="66" t="e">
        <f>VLOOKUP(A24,'Compras de mercadoria'!$A$4:$V$830,21,)</f>
        <v>#N/A</v>
      </c>
      <c r="F24" s="64" t="e">
        <f>VLOOKUP(A24,'Compras de mercadoria'!$A$4:$V$830,12,)</f>
        <v>#N/A</v>
      </c>
      <c r="G24" s="64">
        <f>SUMIFS('Produtos Avariados'!$F$4:$F$1549,'Produtos Avariados'!$A$4:$A$1549,Estoque!A24)</f>
        <v>0</v>
      </c>
      <c r="H24" s="66" t="e">
        <f>VLOOKUP(A24,'Compras de mercadoria'!$A$4:$V$830,22,)</f>
        <v>#N/A</v>
      </c>
      <c r="I24" s="64">
        <f>SUMIFS(Vendas!$I$5:$I$1841,Vendas!$C$5:$C$1841,Estoque!B24,Vendas!$B$5:$B$1841,Estoque!A24,Vendas!$R$5:$R$1841,"Vendido")+SUMIFS(Vendas!$I$5:$I$1841,Vendas!$C$5:$C$1841,Estoque!B24,Vendas!$B$5:$B$1841,Estoque!A24,Vendas!$R$5:$R$1841,"Troca")+SUMIF('Combos Promocionais'!$D$3:$D$2278,Estoque!A24,'Combos Promocionais'!$M$3:$M$3129)</f>
        <v>0</v>
      </c>
      <c r="J24" s="67" t="e">
        <f t="shared" si="0"/>
        <v>#N/A</v>
      </c>
      <c r="K24" s="68" t="e">
        <f>VLOOKUP(B24,'Cadastro de Produtos'!$B$5:$G$1500,5,)</f>
        <v>#N/A</v>
      </c>
      <c r="L24" s="66" t="e">
        <f t="shared" si="1"/>
        <v>#N/A</v>
      </c>
      <c r="M24" s="75" t="e">
        <f t="shared" si="2"/>
        <v>#N/A</v>
      </c>
    </row>
    <row r="25" spans="1:13">
      <c r="A25" s="76" t="str">
        <f>IF('Compras de mercadoria'!H25&gt;0,'Compras de mercadoria'!A25,"")</f>
        <v/>
      </c>
      <c r="B25" s="69" t="e">
        <f>VLOOKUP(A25,'Compras de mercadoria'!$A$4:$V$960,2,)</f>
        <v>#N/A</v>
      </c>
      <c r="C25" s="69" t="e">
        <f>VLOOKUP(A25,'Compras de mercadoria'!$A$4:$V$1280,3,)</f>
        <v>#N/A</v>
      </c>
      <c r="D25" s="70" t="str">
        <f>IF('Compras de mercadoria'!H25&gt;0,'Compras de mercadoria'!H25,"")</f>
        <v/>
      </c>
      <c r="E25" s="71" t="e">
        <f>VLOOKUP(A25,'Compras de mercadoria'!$A$4:$V$830,21,)</f>
        <v>#N/A</v>
      </c>
      <c r="F25" s="69" t="e">
        <f>VLOOKUP(A25,'Compras de mercadoria'!$A$4:$V$830,12,)</f>
        <v>#N/A</v>
      </c>
      <c r="G25" s="69">
        <f>SUMIFS('Produtos Avariados'!$F$4:$F$1549,'Produtos Avariados'!$A$4:$A$1549,Estoque!A25)</f>
        <v>0</v>
      </c>
      <c r="H25" s="71" t="e">
        <f>VLOOKUP(A25,'Compras de mercadoria'!$A$4:$V$830,22,)</f>
        <v>#N/A</v>
      </c>
      <c r="I25" s="69">
        <f>SUMIFS(Vendas!$I$5:$I$1841,Vendas!$C$5:$C$1841,Estoque!B25,Vendas!$B$5:$B$1841,Estoque!A25,Vendas!$R$5:$R$1841,"Vendido")+SUMIFS(Vendas!$I$5:$I$1841,Vendas!$C$5:$C$1841,Estoque!B25,Vendas!$B$5:$B$1841,Estoque!A25,Vendas!$R$5:$R$1841,"Troca")+SUMIF('Combos Promocionais'!$D$3:$D$2278,Estoque!A25,'Combos Promocionais'!$M$3:$M$3129)</f>
        <v>0</v>
      </c>
      <c r="J25" s="72" t="e">
        <f t="shared" si="0"/>
        <v>#N/A</v>
      </c>
      <c r="K25" s="73" t="e">
        <f>VLOOKUP(B25,'Cadastro de Produtos'!$B$5:$G$1500,5,)</f>
        <v>#N/A</v>
      </c>
      <c r="L25" s="71" t="e">
        <f t="shared" si="1"/>
        <v>#N/A</v>
      </c>
      <c r="M25" s="77" t="e">
        <f t="shared" si="2"/>
        <v>#N/A</v>
      </c>
    </row>
    <row r="26" spans="1:13">
      <c r="A26" s="74" t="str">
        <f>IF('Compras de mercadoria'!H26&gt;0,'Compras de mercadoria'!A26,"")</f>
        <v/>
      </c>
      <c r="B26" s="64" t="e">
        <f>VLOOKUP(A26,'Compras de mercadoria'!$A$4:$V$960,2,)</f>
        <v>#N/A</v>
      </c>
      <c r="C26" s="64" t="e">
        <f>VLOOKUP(A26,'Compras de mercadoria'!$A$4:$V$1280,3,)</f>
        <v>#N/A</v>
      </c>
      <c r="D26" s="65" t="str">
        <f>IF('Compras de mercadoria'!H26&gt;0,'Compras de mercadoria'!H26,"")</f>
        <v/>
      </c>
      <c r="E26" s="66" t="e">
        <f>VLOOKUP(A26,'Compras de mercadoria'!$A$4:$V$830,21,)</f>
        <v>#N/A</v>
      </c>
      <c r="F26" s="64" t="e">
        <f>VLOOKUP(A26,'Compras de mercadoria'!$A$4:$V$830,12,)</f>
        <v>#N/A</v>
      </c>
      <c r="G26" s="64">
        <f>SUMIFS('Produtos Avariados'!$F$4:$F$1549,'Produtos Avariados'!$A$4:$A$1549,Estoque!A26)</f>
        <v>0</v>
      </c>
      <c r="H26" s="66" t="e">
        <f>VLOOKUP(A26,'Compras de mercadoria'!$A$4:$V$830,22,)</f>
        <v>#N/A</v>
      </c>
      <c r="I26" s="64">
        <f>SUMIFS(Vendas!$I$5:$I$1841,Vendas!$C$5:$C$1841,Estoque!B26,Vendas!$B$5:$B$1841,Estoque!A26,Vendas!$R$5:$R$1841,"Vendido")+SUMIFS(Vendas!$I$5:$I$1841,Vendas!$C$5:$C$1841,Estoque!B26,Vendas!$B$5:$B$1841,Estoque!A26,Vendas!$R$5:$R$1841,"Troca")+SUMIF('Combos Promocionais'!$D$3:$D$2278,Estoque!A26,'Combos Promocionais'!$M$3:$M$3129)</f>
        <v>0</v>
      </c>
      <c r="J26" s="67" t="e">
        <f t="shared" si="0"/>
        <v>#N/A</v>
      </c>
      <c r="K26" s="68" t="e">
        <f>VLOOKUP(B26,'Cadastro de Produtos'!$B$5:$G$1500,5,)</f>
        <v>#N/A</v>
      </c>
      <c r="L26" s="66" t="e">
        <f t="shared" si="1"/>
        <v>#N/A</v>
      </c>
      <c r="M26" s="75" t="e">
        <f t="shared" si="2"/>
        <v>#N/A</v>
      </c>
    </row>
    <row r="27" spans="1:13">
      <c r="A27" s="76" t="str">
        <f>IF('Compras de mercadoria'!H27&gt;0,'Compras de mercadoria'!A27,"")</f>
        <v/>
      </c>
      <c r="B27" s="69" t="e">
        <f>VLOOKUP(A27,'Compras de mercadoria'!$A$4:$V$960,2,)</f>
        <v>#N/A</v>
      </c>
      <c r="C27" s="69" t="e">
        <f>VLOOKUP(A27,'Compras de mercadoria'!$A$4:$V$1280,3,)</f>
        <v>#N/A</v>
      </c>
      <c r="D27" s="70" t="str">
        <f>IF('Compras de mercadoria'!H27&gt;0,'Compras de mercadoria'!H27,"")</f>
        <v/>
      </c>
      <c r="E27" s="71" t="e">
        <f>VLOOKUP(A27,'Compras de mercadoria'!$A$4:$V$830,21,)</f>
        <v>#N/A</v>
      </c>
      <c r="F27" s="69" t="e">
        <f>VLOOKUP(A27,'Compras de mercadoria'!$A$4:$V$830,12,)</f>
        <v>#N/A</v>
      </c>
      <c r="G27" s="69">
        <f>SUMIFS('Produtos Avariados'!$F$4:$F$1549,'Produtos Avariados'!$A$4:$A$1549,Estoque!A27)</f>
        <v>0</v>
      </c>
      <c r="H27" s="71" t="e">
        <f>VLOOKUP(A27,'Compras de mercadoria'!$A$4:$V$830,22,)</f>
        <v>#N/A</v>
      </c>
      <c r="I27" s="69">
        <f>SUMIFS(Vendas!$I$5:$I$1841,Vendas!$C$5:$C$1841,Estoque!B27,Vendas!$B$5:$B$1841,Estoque!A27,Vendas!$R$5:$R$1841,"Vendido")+SUMIFS(Vendas!$I$5:$I$1841,Vendas!$C$5:$C$1841,Estoque!B27,Vendas!$B$5:$B$1841,Estoque!A27,Vendas!$R$5:$R$1841,"Troca")+SUMIF('Combos Promocionais'!$D$3:$D$2278,Estoque!A27,'Combos Promocionais'!$M$3:$M$3129)</f>
        <v>0</v>
      </c>
      <c r="J27" s="72" t="e">
        <f t="shared" si="0"/>
        <v>#N/A</v>
      </c>
      <c r="K27" s="73" t="e">
        <f>VLOOKUP(B27,'Cadastro de Produtos'!$B$5:$G$1500,5,)</f>
        <v>#N/A</v>
      </c>
      <c r="L27" s="71" t="e">
        <f t="shared" si="1"/>
        <v>#N/A</v>
      </c>
      <c r="M27" s="77" t="e">
        <f t="shared" si="2"/>
        <v>#N/A</v>
      </c>
    </row>
    <row r="28" spans="1:13">
      <c r="A28" s="74" t="str">
        <f>IF('Compras de mercadoria'!H28&gt;0,'Compras de mercadoria'!A28,"")</f>
        <v/>
      </c>
      <c r="B28" s="64" t="e">
        <f>VLOOKUP(A28,'Compras de mercadoria'!$A$4:$V$960,2,)</f>
        <v>#N/A</v>
      </c>
      <c r="C28" s="64" t="e">
        <f>VLOOKUP(A28,'Compras de mercadoria'!$A$4:$V$1280,3,)</f>
        <v>#N/A</v>
      </c>
      <c r="D28" s="65" t="str">
        <f>IF('Compras de mercadoria'!H28&gt;0,'Compras de mercadoria'!H28,"")</f>
        <v/>
      </c>
      <c r="E28" s="66" t="e">
        <f>VLOOKUP(A28,'Compras de mercadoria'!$A$4:$V$830,21,)</f>
        <v>#N/A</v>
      </c>
      <c r="F28" s="64" t="e">
        <f>VLOOKUP(A28,'Compras de mercadoria'!$A$4:$V$830,12,)</f>
        <v>#N/A</v>
      </c>
      <c r="G28" s="64">
        <f>SUMIFS('Produtos Avariados'!$F$4:$F$1549,'Produtos Avariados'!$A$4:$A$1549,Estoque!A28)</f>
        <v>0</v>
      </c>
      <c r="H28" s="66" t="e">
        <f>VLOOKUP(A28,'Compras de mercadoria'!$A$4:$V$830,22,)</f>
        <v>#N/A</v>
      </c>
      <c r="I28" s="64">
        <f>SUMIFS(Vendas!$I$5:$I$1841,Vendas!$C$5:$C$1841,Estoque!B28,Vendas!$B$5:$B$1841,Estoque!A28,Vendas!$R$5:$R$1841,"Vendido")+SUMIFS(Vendas!$I$5:$I$1841,Vendas!$C$5:$C$1841,Estoque!B28,Vendas!$B$5:$B$1841,Estoque!A28,Vendas!$R$5:$R$1841,"Troca")+SUMIF('Combos Promocionais'!$D$3:$D$2278,Estoque!A28,'Combos Promocionais'!$M$3:$M$3129)</f>
        <v>0</v>
      </c>
      <c r="J28" s="67" t="e">
        <f t="shared" si="0"/>
        <v>#N/A</v>
      </c>
      <c r="K28" s="68" t="e">
        <f>VLOOKUP(B28,'Cadastro de Produtos'!$B$5:$G$1500,5,)</f>
        <v>#N/A</v>
      </c>
      <c r="L28" s="66" t="e">
        <f t="shared" si="1"/>
        <v>#N/A</v>
      </c>
      <c r="M28" s="75" t="e">
        <f t="shared" si="2"/>
        <v>#N/A</v>
      </c>
    </row>
    <row r="29" spans="1:13">
      <c r="A29" s="76" t="str">
        <f>IF('Compras de mercadoria'!H29&gt;0,'Compras de mercadoria'!A29,"")</f>
        <v/>
      </c>
      <c r="B29" s="69" t="e">
        <f>VLOOKUP(A29,'Compras de mercadoria'!$A$4:$V$960,2,)</f>
        <v>#N/A</v>
      </c>
      <c r="C29" s="69" t="e">
        <f>VLOOKUP(A29,'Compras de mercadoria'!$A$4:$V$1280,3,)</f>
        <v>#N/A</v>
      </c>
      <c r="D29" s="70" t="str">
        <f>IF('Compras de mercadoria'!H29&gt;0,'Compras de mercadoria'!H29,"")</f>
        <v/>
      </c>
      <c r="E29" s="71" t="e">
        <f>VLOOKUP(A29,'Compras de mercadoria'!$A$4:$V$830,21,)</f>
        <v>#N/A</v>
      </c>
      <c r="F29" s="69" t="e">
        <f>VLOOKUP(A29,'Compras de mercadoria'!$A$4:$V$830,12,)</f>
        <v>#N/A</v>
      </c>
      <c r="G29" s="69">
        <f>SUMIFS('Produtos Avariados'!$F$4:$F$1549,'Produtos Avariados'!$A$4:$A$1549,Estoque!A29)</f>
        <v>0</v>
      </c>
      <c r="H29" s="71" t="e">
        <f>VLOOKUP(A29,'Compras de mercadoria'!$A$4:$V$830,22,)</f>
        <v>#N/A</v>
      </c>
      <c r="I29" s="69">
        <f>SUMIFS(Vendas!$I$5:$I$1841,Vendas!$C$5:$C$1841,Estoque!B29,Vendas!$B$5:$B$1841,Estoque!A29,Vendas!$R$5:$R$1841,"Vendido")+SUMIFS(Vendas!$I$5:$I$1841,Vendas!$C$5:$C$1841,Estoque!B29,Vendas!$B$5:$B$1841,Estoque!A29,Vendas!$R$5:$R$1841,"Troca")+SUMIF('Combos Promocionais'!$D$3:$D$2278,Estoque!A29,'Combos Promocionais'!$M$3:$M$3129)</f>
        <v>0</v>
      </c>
      <c r="J29" s="72" t="e">
        <f t="shared" si="0"/>
        <v>#N/A</v>
      </c>
      <c r="K29" s="73" t="e">
        <f>VLOOKUP(B29,'Cadastro de Produtos'!$B$5:$G$1500,5,)</f>
        <v>#N/A</v>
      </c>
      <c r="L29" s="71" t="e">
        <f t="shared" si="1"/>
        <v>#N/A</v>
      </c>
      <c r="M29" s="77" t="e">
        <f t="shared" si="2"/>
        <v>#N/A</v>
      </c>
    </row>
    <row r="30" spans="1:13">
      <c r="A30" s="74" t="str">
        <f>IF('Compras de mercadoria'!H30&gt;0,'Compras de mercadoria'!A30,"")</f>
        <v/>
      </c>
      <c r="B30" s="64" t="e">
        <f>VLOOKUP(A30,'Compras de mercadoria'!$A$4:$V$960,2,)</f>
        <v>#N/A</v>
      </c>
      <c r="C30" s="64" t="e">
        <f>VLOOKUP(A30,'Compras de mercadoria'!$A$4:$V$1280,3,)</f>
        <v>#N/A</v>
      </c>
      <c r="D30" s="65" t="str">
        <f>IF('Compras de mercadoria'!H30&gt;0,'Compras de mercadoria'!H30,"")</f>
        <v/>
      </c>
      <c r="E30" s="66" t="e">
        <f>VLOOKUP(A30,'Compras de mercadoria'!$A$4:$V$830,21,)</f>
        <v>#N/A</v>
      </c>
      <c r="F30" s="64" t="e">
        <f>VLOOKUP(A30,'Compras de mercadoria'!$A$4:$V$830,12,)</f>
        <v>#N/A</v>
      </c>
      <c r="G30" s="64">
        <f>SUMIFS('Produtos Avariados'!$F$4:$F$1549,'Produtos Avariados'!$A$4:$A$1549,Estoque!A30)</f>
        <v>0</v>
      </c>
      <c r="H30" s="66" t="e">
        <f>VLOOKUP(A30,'Compras de mercadoria'!$A$4:$V$830,22,)</f>
        <v>#N/A</v>
      </c>
      <c r="I30" s="64">
        <f>SUMIFS(Vendas!$I$5:$I$1841,Vendas!$C$5:$C$1841,Estoque!B30,Vendas!$B$5:$B$1841,Estoque!A30,Vendas!$R$5:$R$1841,"Vendido")+SUMIFS(Vendas!$I$5:$I$1841,Vendas!$C$5:$C$1841,Estoque!B30,Vendas!$B$5:$B$1841,Estoque!A30,Vendas!$R$5:$R$1841,"Troca")+SUMIF('Combos Promocionais'!$D$3:$D$2278,Estoque!A30,'Combos Promocionais'!$M$3:$M$3129)</f>
        <v>0</v>
      </c>
      <c r="J30" s="67" t="e">
        <f t="shared" si="0"/>
        <v>#N/A</v>
      </c>
      <c r="K30" s="68" t="e">
        <f>VLOOKUP(B30,'Cadastro de Produtos'!$B$5:$G$1500,5,)</f>
        <v>#N/A</v>
      </c>
      <c r="L30" s="66" t="e">
        <f t="shared" si="1"/>
        <v>#N/A</v>
      </c>
      <c r="M30" s="75" t="e">
        <f t="shared" si="2"/>
        <v>#N/A</v>
      </c>
    </row>
    <row r="31" spans="1:13">
      <c r="A31" s="76" t="str">
        <f>IF('Compras de mercadoria'!H31&gt;0,'Compras de mercadoria'!A31,"")</f>
        <v/>
      </c>
      <c r="B31" s="69" t="e">
        <f>VLOOKUP(A31,'Compras de mercadoria'!$A$4:$V$960,2,)</f>
        <v>#N/A</v>
      </c>
      <c r="C31" s="69" t="e">
        <f>VLOOKUP(A31,'Compras de mercadoria'!$A$4:$V$1280,3,)</f>
        <v>#N/A</v>
      </c>
      <c r="D31" s="70" t="str">
        <f>IF('Compras de mercadoria'!H31&gt;0,'Compras de mercadoria'!H31,"")</f>
        <v/>
      </c>
      <c r="E31" s="71" t="e">
        <f>VLOOKUP(A31,'Compras de mercadoria'!$A$4:$V$830,21,)</f>
        <v>#N/A</v>
      </c>
      <c r="F31" s="69" t="e">
        <f>VLOOKUP(A31,'Compras de mercadoria'!$A$4:$V$830,12,)</f>
        <v>#N/A</v>
      </c>
      <c r="G31" s="69">
        <f>SUMIFS('Produtos Avariados'!$F$4:$F$1549,'Produtos Avariados'!$A$4:$A$1549,Estoque!A31)</f>
        <v>0</v>
      </c>
      <c r="H31" s="71" t="e">
        <f>VLOOKUP(A31,'Compras de mercadoria'!$A$4:$V$830,22,)</f>
        <v>#N/A</v>
      </c>
      <c r="I31" s="69">
        <f>SUMIFS(Vendas!$I$5:$I$1841,Vendas!$C$5:$C$1841,Estoque!B31,Vendas!$B$5:$B$1841,Estoque!A31,Vendas!$R$5:$R$1841,"Vendido")+SUMIFS(Vendas!$I$5:$I$1841,Vendas!$C$5:$C$1841,Estoque!B31,Vendas!$B$5:$B$1841,Estoque!A31,Vendas!$R$5:$R$1841,"Troca")+SUMIF('Combos Promocionais'!$D$3:$D$2278,Estoque!A31,'Combos Promocionais'!$M$3:$M$3129)</f>
        <v>0</v>
      </c>
      <c r="J31" s="72" t="e">
        <f t="shared" si="0"/>
        <v>#N/A</v>
      </c>
      <c r="K31" s="73" t="e">
        <f>VLOOKUP(B31,'Cadastro de Produtos'!$B$5:$G$1500,5,)</f>
        <v>#N/A</v>
      </c>
      <c r="L31" s="71" t="e">
        <f t="shared" si="1"/>
        <v>#N/A</v>
      </c>
      <c r="M31" s="77" t="e">
        <f t="shared" si="2"/>
        <v>#N/A</v>
      </c>
    </row>
    <row r="32" spans="1:13">
      <c r="A32" s="74" t="str">
        <f>IF('Compras de mercadoria'!H32&gt;0,'Compras de mercadoria'!A32,"")</f>
        <v/>
      </c>
      <c r="B32" s="64" t="e">
        <f>VLOOKUP(A32,'Compras de mercadoria'!$A$4:$V$960,2,)</f>
        <v>#N/A</v>
      </c>
      <c r="C32" s="64" t="e">
        <f>VLOOKUP(A32,'Compras de mercadoria'!$A$4:$V$1280,3,)</f>
        <v>#N/A</v>
      </c>
      <c r="D32" s="65" t="str">
        <f>IF('Compras de mercadoria'!H32&gt;0,'Compras de mercadoria'!H32,"")</f>
        <v/>
      </c>
      <c r="E32" s="66" t="e">
        <f>VLOOKUP(A32,'Compras de mercadoria'!$A$4:$V$830,21,)</f>
        <v>#N/A</v>
      </c>
      <c r="F32" s="64" t="e">
        <f>VLOOKUP(A32,'Compras de mercadoria'!$A$4:$V$830,12,)</f>
        <v>#N/A</v>
      </c>
      <c r="G32" s="64">
        <f>SUMIFS('Produtos Avariados'!$F$4:$F$1549,'Produtos Avariados'!$A$4:$A$1549,Estoque!A32)</f>
        <v>0</v>
      </c>
      <c r="H32" s="66" t="e">
        <f>VLOOKUP(A32,'Compras de mercadoria'!$A$4:$V$830,22,)</f>
        <v>#N/A</v>
      </c>
      <c r="I32" s="64">
        <f>SUMIFS(Vendas!$I$5:$I$1841,Vendas!$C$5:$C$1841,Estoque!B32,Vendas!$B$5:$B$1841,Estoque!A32,Vendas!$R$5:$R$1841,"Vendido")+SUMIFS(Vendas!$I$5:$I$1841,Vendas!$C$5:$C$1841,Estoque!B32,Vendas!$B$5:$B$1841,Estoque!A32,Vendas!$R$5:$R$1841,"Troca")+SUMIF('Combos Promocionais'!$D$3:$D$2278,Estoque!A32,'Combos Promocionais'!$M$3:$M$3129)</f>
        <v>0</v>
      </c>
      <c r="J32" s="67" t="e">
        <f t="shared" si="0"/>
        <v>#N/A</v>
      </c>
      <c r="K32" s="68" t="e">
        <f>VLOOKUP(B32,'Cadastro de Produtos'!$B$5:$G$1500,5,)</f>
        <v>#N/A</v>
      </c>
      <c r="L32" s="66" t="e">
        <f t="shared" si="1"/>
        <v>#N/A</v>
      </c>
      <c r="M32" s="75" t="e">
        <f t="shared" si="2"/>
        <v>#N/A</v>
      </c>
    </row>
    <row r="33" spans="1:13">
      <c r="A33" s="76" t="str">
        <f>IF('Compras de mercadoria'!H33&gt;0,'Compras de mercadoria'!A33,"")</f>
        <v/>
      </c>
      <c r="B33" s="69" t="e">
        <f>VLOOKUP(A33,'Compras de mercadoria'!$A$4:$V$960,2,)</f>
        <v>#N/A</v>
      </c>
      <c r="C33" s="69" t="e">
        <f>VLOOKUP(A33,'Compras de mercadoria'!$A$4:$V$1280,3,)</f>
        <v>#N/A</v>
      </c>
      <c r="D33" s="70" t="str">
        <f>IF('Compras de mercadoria'!H33&gt;0,'Compras de mercadoria'!H33,"")</f>
        <v/>
      </c>
      <c r="E33" s="71" t="e">
        <f>VLOOKUP(A33,'Compras de mercadoria'!$A$4:$V$830,21,)</f>
        <v>#N/A</v>
      </c>
      <c r="F33" s="69" t="e">
        <f>VLOOKUP(A33,'Compras de mercadoria'!$A$4:$V$830,12,)</f>
        <v>#N/A</v>
      </c>
      <c r="G33" s="69">
        <f>SUMIFS('Produtos Avariados'!$F$4:$F$1549,'Produtos Avariados'!$A$4:$A$1549,Estoque!A33)</f>
        <v>0</v>
      </c>
      <c r="H33" s="71" t="e">
        <f>VLOOKUP(A33,'Compras de mercadoria'!$A$4:$V$830,22,)</f>
        <v>#N/A</v>
      </c>
      <c r="I33" s="69">
        <f>SUMIFS(Vendas!$I$5:$I$1841,Vendas!$C$5:$C$1841,Estoque!B33,Vendas!$B$5:$B$1841,Estoque!A33,Vendas!$R$5:$R$1841,"Vendido")+SUMIFS(Vendas!$I$5:$I$1841,Vendas!$C$5:$C$1841,Estoque!B33,Vendas!$B$5:$B$1841,Estoque!A33,Vendas!$R$5:$R$1841,"Troca")+SUMIF('Combos Promocionais'!$D$3:$D$2278,Estoque!A33,'Combos Promocionais'!$M$3:$M$3129)</f>
        <v>0</v>
      </c>
      <c r="J33" s="72" t="e">
        <f t="shared" si="0"/>
        <v>#N/A</v>
      </c>
      <c r="K33" s="73" t="e">
        <f>VLOOKUP(B33,'Cadastro de Produtos'!$B$5:$G$1500,5,)</f>
        <v>#N/A</v>
      </c>
      <c r="L33" s="71" t="e">
        <f t="shared" si="1"/>
        <v>#N/A</v>
      </c>
      <c r="M33" s="77" t="e">
        <f t="shared" si="2"/>
        <v>#N/A</v>
      </c>
    </row>
    <row r="34" spans="1:13">
      <c r="A34" s="74" t="str">
        <f>IF('Compras de mercadoria'!H34&gt;0,'Compras de mercadoria'!A34,"")</f>
        <v/>
      </c>
      <c r="B34" s="64" t="e">
        <f>VLOOKUP(A34,'Compras de mercadoria'!$A$4:$V$960,2,)</f>
        <v>#N/A</v>
      </c>
      <c r="C34" s="64" t="e">
        <f>VLOOKUP(A34,'Compras de mercadoria'!$A$4:$V$1280,3,)</f>
        <v>#N/A</v>
      </c>
      <c r="D34" s="65" t="str">
        <f>IF('Compras de mercadoria'!H34&gt;0,'Compras de mercadoria'!H34,"")</f>
        <v/>
      </c>
      <c r="E34" s="66" t="e">
        <f>VLOOKUP(A34,'Compras de mercadoria'!$A$4:$V$830,21,)</f>
        <v>#N/A</v>
      </c>
      <c r="F34" s="64" t="e">
        <f>VLOOKUP(A34,'Compras de mercadoria'!$A$4:$V$830,12,)</f>
        <v>#N/A</v>
      </c>
      <c r="G34" s="64">
        <f>SUMIFS('Produtos Avariados'!$F$4:$F$1549,'Produtos Avariados'!$A$4:$A$1549,Estoque!A34)</f>
        <v>0</v>
      </c>
      <c r="H34" s="66" t="e">
        <f>VLOOKUP(A34,'Compras de mercadoria'!$A$4:$V$830,22,)</f>
        <v>#N/A</v>
      </c>
      <c r="I34" s="64">
        <f>SUMIFS(Vendas!$I$5:$I$1841,Vendas!$C$5:$C$1841,Estoque!B34,Vendas!$B$5:$B$1841,Estoque!A34,Vendas!$R$5:$R$1841,"Vendido")+SUMIFS(Vendas!$I$5:$I$1841,Vendas!$C$5:$C$1841,Estoque!B34,Vendas!$B$5:$B$1841,Estoque!A34,Vendas!$R$5:$R$1841,"Troca")+SUMIF('Combos Promocionais'!$D$3:$D$2278,Estoque!A34,'Combos Promocionais'!$M$3:$M$3129)</f>
        <v>0</v>
      </c>
      <c r="J34" s="67" t="e">
        <f t="shared" si="0"/>
        <v>#N/A</v>
      </c>
      <c r="K34" s="68" t="e">
        <f>VLOOKUP(B34,'Cadastro de Produtos'!$B$5:$G$1500,5,)</f>
        <v>#N/A</v>
      </c>
      <c r="L34" s="66" t="e">
        <f t="shared" si="1"/>
        <v>#N/A</v>
      </c>
      <c r="M34" s="75" t="e">
        <f t="shared" si="2"/>
        <v>#N/A</v>
      </c>
    </row>
    <row r="35" spans="1:13">
      <c r="A35" s="76" t="str">
        <f>IF('Compras de mercadoria'!H35&gt;0,'Compras de mercadoria'!A35,"")</f>
        <v/>
      </c>
      <c r="B35" s="69" t="e">
        <f>VLOOKUP(A35,'Compras de mercadoria'!$A$4:$V$960,2,)</f>
        <v>#N/A</v>
      </c>
      <c r="C35" s="69" t="e">
        <f>VLOOKUP(A35,'Compras de mercadoria'!$A$4:$V$1280,3,)</f>
        <v>#N/A</v>
      </c>
      <c r="D35" s="70" t="str">
        <f>IF('Compras de mercadoria'!H35&gt;0,'Compras de mercadoria'!H35,"")</f>
        <v/>
      </c>
      <c r="E35" s="71" t="e">
        <f>VLOOKUP(A35,'Compras de mercadoria'!$A$4:$V$830,21,)</f>
        <v>#N/A</v>
      </c>
      <c r="F35" s="69" t="e">
        <f>VLOOKUP(A35,'Compras de mercadoria'!$A$4:$V$830,12,)</f>
        <v>#N/A</v>
      </c>
      <c r="G35" s="69">
        <f>SUMIFS('Produtos Avariados'!$F$4:$F$1549,'Produtos Avariados'!$A$4:$A$1549,Estoque!A35)</f>
        <v>0</v>
      </c>
      <c r="H35" s="71" t="e">
        <f>VLOOKUP(A35,'Compras de mercadoria'!$A$4:$V$830,22,)</f>
        <v>#N/A</v>
      </c>
      <c r="I35" s="69">
        <f>SUMIFS(Vendas!$I$5:$I$1841,Vendas!$C$5:$C$1841,Estoque!B35,Vendas!$B$5:$B$1841,Estoque!A35,Vendas!$R$5:$R$1841,"Vendido")+SUMIFS(Vendas!$I$5:$I$1841,Vendas!$C$5:$C$1841,Estoque!B35,Vendas!$B$5:$B$1841,Estoque!A35,Vendas!$R$5:$R$1841,"Troca")+SUMIF('Combos Promocionais'!$D$3:$D$2278,Estoque!A35,'Combos Promocionais'!$M$3:$M$3129)</f>
        <v>0</v>
      </c>
      <c r="J35" s="72" t="e">
        <f t="shared" si="0"/>
        <v>#N/A</v>
      </c>
      <c r="K35" s="73" t="e">
        <f>VLOOKUP(B35,'Cadastro de Produtos'!$B$5:$G$1500,5,)</f>
        <v>#N/A</v>
      </c>
      <c r="L35" s="71" t="e">
        <f t="shared" si="1"/>
        <v>#N/A</v>
      </c>
      <c r="M35" s="77" t="e">
        <f t="shared" si="2"/>
        <v>#N/A</v>
      </c>
    </row>
    <row r="36" spans="1:13">
      <c r="A36" s="74" t="str">
        <f>IF('Compras de mercadoria'!H36&gt;0,'Compras de mercadoria'!A36,"")</f>
        <v/>
      </c>
      <c r="B36" s="64" t="e">
        <f>VLOOKUP(A36,'Compras de mercadoria'!$A$4:$V$960,2,)</f>
        <v>#N/A</v>
      </c>
      <c r="C36" s="64" t="e">
        <f>VLOOKUP(A36,'Compras de mercadoria'!$A$4:$V$1280,3,)</f>
        <v>#N/A</v>
      </c>
      <c r="D36" s="65" t="str">
        <f>IF('Compras de mercadoria'!H36&gt;0,'Compras de mercadoria'!H36,"")</f>
        <v/>
      </c>
      <c r="E36" s="66" t="e">
        <f>VLOOKUP(A36,'Compras de mercadoria'!$A$4:$V$830,21,)</f>
        <v>#N/A</v>
      </c>
      <c r="F36" s="64" t="e">
        <f>VLOOKUP(A36,'Compras de mercadoria'!$A$4:$V$830,12,)</f>
        <v>#N/A</v>
      </c>
      <c r="G36" s="64">
        <f>SUMIFS('Produtos Avariados'!$F$4:$F$1549,'Produtos Avariados'!$A$4:$A$1549,Estoque!A36)</f>
        <v>0</v>
      </c>
      <c r="H36" s="66" t="e">
        <f>VLOOKUP(A36,'Compras de mercadoria'!$A$4:$V$830,22,)</f>
        <v>#N/A</v>
      </c>
      <c r="I36" s="64">
        <f>SUMIFS(Vendas!$I$5:$I$1841,Vendas!$C$5:$C$1841,Estoque!B36,Vendas!$B$5:$B$1841,Estoque!A36,Vendas!$R$5:$R$1841,"Vendido")+SUMIFS(Vendas!$I$5:$I$1841,Vendas!$C$5:$C$1841,Estoque!B36,Vendas!$B$5:$B$1841,Estoque!A36,Vendas!$R$5:$R$1841,"Troca")+SUMIF('Combos Promocionais'!$D$3:$D$2278,Estoque!A36,'Combos Promocionais'!$M$3:$M$3129)</f>
        <v>0</v>
      </c>
      <c r="J36" s="67" t="e">
        <f t="shared" si="0"/>
        <v>#N/A</v>
      </c>
      <c r="K36" s="68" t="e">
        <f>VLOOKUP(B36,'Cadastro de Produtos'!$B$5:$G$1500,5,)</f>
        <v>#N/A</v>
      </c>
      <c r="L36" s="66" t="e">
        <f t="shared" si="1"/>
        <v>#N/A</v>
      </c>
      <c r="M36" s="75" t="e">
        <f t="shared" si="2"/>
        <v>#N/A</v>
      </c>
    </row>
    <row r="37" spans="1:13">
      <c r="A37" s="76" t="str">
        <f>IF('Compras de mercadoria'!H37&gt;0,'Compras de mercadoria'!A37,"")</f>
        <v/>
      </c>
      <c r="B37" s="69" t="e">
        <f>VLOOKUP(A37,'Compras de mercadoria'!$A$4:$V$960,2,)</f>
        <v>#N/A</v>
      </c>
      <c r="C37" s="69" t="e">
        <f>VLOOKUP(A37,'Compras de mercadoria'!$A$4:$V$1280,3,)</f>
        <v>#N/A</v>
      </c>
      <c r="D37" s="70" t="str">
        <f>IF('Compras de mercadoria'!H37&gt;0,'Compras de mercadoria'!H37,"")</f>
        <v/>
      </c>
      <c r="E37" s="71" t="e">
        <f>VLOOKUP(A37,'Compras de mercadoria'!$A$4:$V$830,21,)</f>
        <v>#N/A</v>
      </c>
      <c r="F37" s="69" t="e">
        <f>VLOOKUP(A37,'Compras de mercadoria'!$A$4:$V$830,12,)</f>
        <v>#N/A</v>
      </c>
      <c r="G37" s="69">
        <f>SUMIFS('Produtos Avariados'!$F$4:$F$1549,'Produtos Avariados'!$A$4:$A$1549,Estoque!A37)</f>
        <v>0</v>
      </c>
      <c r="H37" s="71" t="e">
        <f>VLOOKUP(A37,'Compras de mercadoria'!$A$4:$V$830,22,)</f>
        <v>#N/A</v>
      </c>
      <c r="I37" s="69">
        <f>SUMIFS(Vendas!$I$5:$I$1841,Vendas!$C$5:$C$1841,Estoque!B37,Vendas!$B$5:$B$1841,Estoque!A37,Vendas!$R$5:$R$1841,"Vendido")+SUMIFS(Vendas!$I$5:$I$1841,Vendas!$C$5:$C$1841,Estoque!B37,Vendas!$B$5:$B$1841,Estoque!A37,Vendas!$R$5:$R$1841,"Troca")+SUMIF('Combos Promocionais'!$D$3:$D$2278,Estoque!A37,'Combos Promocionais'!$M$3:$M$3129)</f>
        <v>0</v>
      </c>
      <c r="J37" s="72" t="e">
        <f t="shared" si="0"/>
        <v>#N/A</v>
      </c>
      <c r="K37" s="73" t="e">
        <f>VLOOKUP(B37,'Cadastro de Produtos'!$B$5:$G$1500,5,)</f>
        <v>#N/A</v>
      </c>
      <c r="L37" s="71" t="e">
        <f t="shared" si="1"/>
        <v>#N/A</v>
      </c>
      <c r="M37" s="77" t="e">
        <f t="shared" si="2"/>
        <v>#N/A</v>
      </c>
    </row>
    <row r="38" spans="1:13">
      <c r="A38" s="74" t="str">
        <f>IF('Compras de mercadoria'!H38&gt;0,'Compras de mercadoria'!A38,"")</f>
        <v/>
      </c>
      <c r="B38" s="64" t="e">
        <f>VLOOKUP(A38,'Compras de mercadoria'!$A$4:$V$960,2,)</f>
        <v>#N/A</v>
      </c>
      <c r="C38" s="64" t="e">
        <f>VLOOKUP(A38,'Compras de mercadoria'!$A$4:$V$1280,3,)</f>
        <v>#N/A</v>
      </c>
      <c r="D38" s="65" t="str">
        <f>IF('Compras de mercadoria'!H38&gt;0,'Compras de mercadoria'!H38,"")</f>
        <v/>
      </c>
      <c r="E38" s="66" t="e">
        <f>VLOOKUP(A38,'Compras de mercadoria'!$A$4:$V$830,21,)</f>
        <v>#N/A</v>
      </c>
      <c r="F38" s="64" t="e">
        <f>VLOOKUP(A38,'Compras de mercadoria'!$A$4:$V$830,12,)</f>
        <v>#N/A</v>
      </c>
      <c r="G38" s="64">
        <f>SUMIFS('Produtos Avariados'!$F$4:$F$1549,'Produtos Avariados'!$A$4:$A$1549,Estoque!A38)</f>
        <v>0</v>
      </c>
      <c r="H38" s="66" t="e">
        <f>VLOOKUP(A38,'Compras de mercadoria'!$A$4:$V$830,22,)</f>
        <v>#N/A</v>
      </c>
      <c r="I38" s="64">
        <f>SUMIFS(Vendas!$I$5:$I$1841,Vendas!$C$5:$C$1841,Estoque!B38,Vendas!$B$5:$B$1841,Estoque!A38,Vendas!$R$5:$R$1841,"Vendido")+SUMIFS(Vendas!$I$5:$I$1841,Vendas!$C$5:$C$1841,Estoque!B38,Vendas!$B$5:$B$1841,Estoque!A38,Vendas!$R$5:$R$1841,"Troca")+SUMIF('Combos Promocionais'!$D$3:$D$2278,Estoque!A38,'Combos Promocionais'!$M$3:$M$3129)</f>
        <v>0</v>
      </c>
      <c r="J38" s="67" t="e">
        <f t="shared" si="0"/>
        <v>#N/A</v>
      </c>
      <c r="K38" s="68" t="e">
        <f>VLOOKUP(B38,'Cadastro de Produtos'!$B$5:$G$1500,5,)</f>
        <v>#N/A</v>
      </c>
      <c r="L38" s="66" t="e">
        <f t="shared" si="1"/>
        <v>#N/A</v>
      </c>
      <c r="M38" s="75" t="e">
        <f t="shared" si="2"/>
        <v>#N/A</v>
      </c>
    </row>
    <row r="39" spans="1:13">
      <c r="A39" s="76" t="str">
        <f>IF('Compras de mercadoria'!H39&gt;0,'Compras de mercadoria'!A39,"")</f>
        <v/>
      </c>
      <c r="B39" s="69" t="e">
        <f>VLOOKUP(A39,'Compras de mercadoria'!$A$4:$V$960,2,)</f>
        <v>#N/A</v>
      </c>
      <c r="C39" s="69" t="e">
        <f>VLOOKUP(A39,'Compras de mercadoria'!$A$4:$V$1280,3,)</f>
        <v>#N/A</v>
      </c>
      <c r="D39" s="70" t="str">
        <f>IF('Compras de mercadoria'!H39&gt;0,'Compras de mercadoria'!H39,"")</f>
        <v/>
      </c>
      <c r="E39" s="71" t="e">
        <f>VLOOKUP(A39,'Compras de mercadoria'!$A$4:$V$830,21,)</f>
        <v>#N/A</v>
      </c>
      <c r="F39" s="69" t="e">
        <f>VLOOKUP(A39,'Compras de mercadoria'!$A$4:$V$830,12,)</f>
        <v>#N/A</v>
      </c>
      <c r="G39" s="69">
        <f>SUMIFS('Produtos Avariados'!$F$4:$F$1549,'Produtos Avariados'!$A$4:$A$1549,Estoque!A39)</f>
        <v>0</v>
      </c>
      <c r="H39" s="71" t="e">
        <f>VLOOKUP(A39,'Compras de mercadoria'!$A$4:$V$830,22,)</f>
        <v>#N/A</v>
      </c>
      <c r="I39" s="69">
        <f>SUMIFS(Vendas!$I$5:$I$1841,Vendas!$C$5:$C$1841,Estoque!B39,Vendas!$B$5:$B$1841,Estoque!A39,Vendas!$R$5:$R$1841,"Vendido")+SUMIFS(Vendas!$I$5:$I$1841,Vendas!$C$5:$C$1841,Estoque!B39,Vendas!$B$5:$B$1841,Estoque!A39,Vendas!$R$5:$R$1841,"Troca")+SUMIF('Combos Promocionais'!$D$3:$D$2278,Estoque!A39,'Combos Promocionais'!$M$3:$M$3129)</f>
        <v>0</v>
      </c>
      <c r="J39" s="72" t="e">
        <f t="shared" si="0"/>
        <v>#N/A</v>
      </c>
      <c r="K39" s="73" t="e">
        <f>VLOOKUP(B39,'Cadastro de Produtos'!$B$5:$G$1500,5,)</f>
        <v>#N/A</v>
      </c>
      <c r="L39" s="71" t="e">
        <f t="shared" si="1"/>
        <v>#N/A</v>
      </c>
      <c r="M39" s="77" t="e">
        <f t="shared" si="2"/>
        <v>#N/A</v>
      </c>
    </row>
    <row r="40" spans="1:13">
      <c r="A40" s="74" t="str">
        <f>IF('Compras de mercadoria'!H40&gt;0,'Compras de mercadoria'!A40,"")</f>
        <v/>
      </c>
      <c r="B40" s="64" t="e">
        <f>VLOOKUP(A40,'Compras de mercadoria'!$A$4:$V$960,2,)</f>
        <v>#N/A</v>
      </c>
      <c r="C40" s="64" t="e">
        <f>VLOOKUP(A40,'Compras de mercadoria'!$A$4:$V$1280,3,)</f>
        <v>#N/A</v>
      </c>
      <c r="D40" s="65" t="str">
        <f>IF('Compras de mercadoria'!H40&gt;0,'Compras de mercadoria'!H40,"")</f>
        <v/>
      </c>
      <c r="E40" s="66" t="e">
        <f>VLOOKUP(A40,'Compras de mercadoria'!$A$4:$V$830,21,)</f>
        <v>#N/A</v>
      </c>
      <c r="F40" s="64" t="e">
        <f>VLOOKUP(A40,'Compras de mercadoria'!$A$4:$V$830,12,)</f>
        <v>#N/A</v>
      </c>
      <c r="G40" s="64">
        <f>SUMIFS('Produtos Avariados'!$F$4:$F$1549,'Produtos Avariados'!$A$4:$A$1549,Estoque!A40)</f>
        <v>0</v>
      </c>
      <c r="H40" s="66" t="e">
        <f>VLOOKUP(A40,'Compras de mercadoria'!$A$4:$V$830,22,)</f>
        <v>#N/A</v>
      </c>
      <c r="I40" s="64">
        <f>SUMIFS(Vendas!$I$5:$I$1841,Vendas!$C$5:$C$1841,Estoque!B40,Vendas!$B$5:$B$1841,Estoque!A40,Vendas!$R$5:$R$1841,"Vendido")+SUMIFS(Vendas!$I$5:$I$1841,Vendas!$C$5:$C$1841,Estoque!B40,Vendas!$B$5:$B$1841,Estoque!A40,Vendas!$R$5:$R$1841,"Troca")+SUMIF('Combos Promocionais'!$D$3:$D$2278,Estoque!A40,'Combos Promocionais'!$M$3:$M$3129)</f>
        <v>0</v>
      </c>
      <c r="J40" s="67" t="e">
        <f t="shared" si="0"/>
        <v>#N/A</v>
      </c>
      <c r="K40" s="68" t="e">
        <f>VLOOKUP(B40,'Cadastro de Produtos'!$B$5:$G$1500,5,)</f>
        <v>#N/A</v>
      </c>
      <c r="L40" s="66" t="e">
        <f t="shared" si="1"/>
        <v>#N/A</v>
      </c>
      <c r="M40" s="75" t="e">
        <f t="shared" si="2"/>
        <v>#N/A</v>
      </c>
    </row>
    <row r="41" spans="1:13">
      <c r="A41" s="76" t="str">
        <f>IF('Compras de mercadoria'!H41&gt;0,'Compras de mercadoria'!A41,"")</f>
        <v/>
      </c>
      <c r="B41" s="69" t="e">
        <f>VLOOKUP(A41,'Compras de mercadoria'!$A$4:$V$960,2,)</f>
        <v>#N/A</v>
      </c>
      <c r="C41" s="69" t="e">
        <f>VLOOKUP(A41,'Compras de mercadoria'!$A$4:$V$1280,3,)</f>
        <v>#N/A</v>
      </c>
      <c r="D41" s="70" t="str">
        <f>IF('Compras de mercadoria'!H41&gt;0,'Compras de mercadoria'!H41,"")</f>
        <v/>
      </c>
      <c r="E41" s="71" t="e">
        <f>VLOOKUP(A41,'Compras de mercadoria'!$A$4:$V$830,21,)</f>
        <v>#N/A</v>
      </c>
      <c r="F41" s="69" t="e">
        <f>VLOOKUP(A41,'Compras de mercadoria'!$A$4:$V$830,12,)</f>
        <v>#N/A</v>
      </c>
      <c r="G41" s="69">
        <f>SUMIFS('Produtos Avariados'!$F$4:$F$1549,'Produtos Avariados'!$A$4:$A$1549,Estoque!A41)</f>
        <v>0</v>
      </c>
      <c r="H41" s="71" t="e">
        <f>VLOOKUP(A41,'Compras de mercadoria'!$A$4:$V$830,22,)</f>
        <v>#N/A</v>
      </c>
      <c r="I41" s="69">
        <f>SUMIFS(Vendas!$I$5:$I$1841,Vendas!$C$5:$C$1841,Estoque!B41,Vendas!$B$5:$B$1841,Estoque!A41,Vendas!$R$5:$R$1841,"Vendido")+SUMIFS(Vendas!$I$5:$I$1841,Vendas!$C$5:$C$1841,Estoque!B41,Vendas!$B$5:$B$1841,Estoque!A41,Vendas!$R$5:$R$1841,"Troca")+SUMIF('Combos Promocionais'!$D$3:$D$2278,Estoque!A41,'Combos Promocionais'!$M$3:$M$3129)</f>
        <v>0</v>
      </c>
      <c r="J41" s="72" t="e">
        <f t="shared" si="0"/>
        <v>#N/A</v>
      </c>
      <c r="K41" s="73" t="e">
        <f>VLOOKUP(B41,'Cadastro de Produtos'!$B$5:$G$1500,5,)</f>
        <v>#N/A</v>
      </c>
      <c r="L41" s="71" t="e">
        <f t="shared" si="1"/>
        <v>#N/A</v>
      </c>
      <c r="M41" s="77" t="e">
        <f t="shared" si="2"/>
        <v>#N/A</v>
      </c>
    </row>
    <row r="42" spans="1:13">
      <c r="A42" s="74" t="str">
        <f>IF('Compras de mercadoria'!H42&gt;0,'Compras de mercadoria'!A42,"")</f>
        <v/>
      </c>
      <c r="B42" s="64" t="e">
        <f>VLOOKUP(A42,'Compras de mercadoria'!$A$4:$V$960,2,)</f>
        <v>#N/A</v>
      </c>
      <c r="C42" s="64" t="e">
        <f>VLOOKUP(A42,'Compras de mercadoria'!$A$4:$V$1280,3,)</f>
        <v>#N/A</v>
      </c>
      <c r="D42" s="65" t="str">
        <f>IF('Compras de mercadoria'!H42&gt;0,'Compras de mercadoria'!H42,"")</f>
        <v/>
      </c>
      <c r="E42" s="66" t="e">
        <f>VLOOKUP(A42,'Compras de mercadoria'!$A$4:$V$830,21,)</f>
        <v>#N/A</v>
      </c>
      <c r="F42" s="64" t="e">
        <f>VLOOKUP(A42,'Compras de mercadoria'!$A$4:$V$830,12,)</f>
        <v>#N/A</v>
      </c>
      <c r="G42" s="64">
        <f>SUMIFS('Produtos Avariados'!$F$4:$F$1549,'Produtos Avariados'!$A$4:$A$1549,Estoque!A42)</f>
        <v>0</v>
      </c>
      <c r="H42" s="66" t="e">
        <f>VLOOKUP(A42,'Compras de mercadoria'!$A$4:$V$830,22,)</f>
        <v>#N/A</v>
      </c>
      <c r="I42" s="64">
        <f>SUMIFS(Vendas!$I$5:$I$1841,Vendas!$C$5:$C$1841,Estoque!B42,Vendas!$B$5:$B$1841,Estoque!A42,Vendas!$R$5:$R$1841,"Vendido")+SUMIFS(Vendas!$I$5:$I$1841,Vendas!$C$5:$C$1841,Estoque!B42,Vendas!$B$5:$B$1841,Estoque!A42,Vendas!$R$5:$R$1841,"Troca")+SUMIF('Combos Promocionais'!$D$3:$D$2278,Estoque!A42,'Combos Promocionais'!$M$3:$M$3129)</f>
        <v>0</v>
      </c>
      <c r="J42" s="67" t="e">
        <f t="shared" si="0"/>
        <v>#N/A</v>
      </c>
      <c r="K42" s="68" t="e">
        <f>VLOOKUP(B42,'Cadastro de Produtos'!$B$5:$G$1500,5,)</f>
        <v>#N/A</v>
      </c>
      <c r="L42" s="66" t="e">
        <f t="shared" si="1"/>
        <v>#N/A</v>
      </c>
      <c r="M42" s="75" t="e">
        <f t="shared" si="2"/>
        <v>#N/A</v>
      </c>
    </row>
    <row r="43" spans="1:13">
      <c r="A43" s="76" t="str">
        <f>IF('Compras de mercadoria'!H43&gt;0,'Compras de mercadoria'!A43,"")</f>
        <v/>
      </c>
      <c r="B43" s="69" t="e">
        <f>VLOOKUP(A43,'Compras de mercadoria'!$A$4:$V$960,2,)</f>
        <v>#N/A</v>
      </c>
      <c r="C43" s="69" t="e">
        <f>VLOOKUP(A43,'Compras de mercadoria'!$A$4:$V$1280,3,)</f>
        <v>#N/A</v>
      </c>
      <c r="D43" s="70" t="str">
        <f>IF('Compras de mercadoria'!H43&gt;0,'Compras de mercadoria'!H43,"")</f>
        <v/>
      </c>
      <c r="E43" s="71" t="e">
        <f>VLOOKUP(A43,'Compras de mercadoria'!$A$4:$V$830,21,)</f>
        <v>#N/A</v>
      </c>
      <c r="F43" s="69" t="e">
        <f>VLOOKUP(A43,'Compras de mercadoria'!$A$4:$V$830,12,)</f>
        <v>#N/A</v>
      </c>
      <c r="G43" s="69">
        <f>SUMIFS('Produtos Avariados'!$F$4:$F$1549,'Produtos Avariados'!$A$4:$A$1549,Estoque!A43)</f>
        <v>0</v>
      </c>
      <c r="H43" s="71" t="e">
        <f>VLOOKUP(A43,'Compras de mercadoria'!$A$4:$V$830,22,)</f>
        <v>#N/A</v>
      </c>
      <c r="I43" s="69">
        <f>SUMIFS(Vendas!$I$5:$I$1841,Vendas!$C$5:$C$1841,Estoque!B43,Vendas!$B$5:$B$1841,Estoque!A43,Vendas!$R$5:$R$1841,"Vendido")+SUMIFS(Vendas!$I$5:$I$1841,Vendas!$C$5:$C$1841,Estoque!B43,Vendas!$B$5:$B$1841,Estoque!A43,Vendas!$R$5:$R$1841,"Troca")+SUMIF('Combos Promocionais'!$D$3:$D$2278,Estoque!A43,'Combos Promocionais'!$M$3:$M$3129)</f>
        <v>0</v>
      </c>
      <c r="J43" s="72" t="e">
        <f t="shared" si="0"/>
        <v>#N/A</v>
      </c>
      <c r="K43" s="73" t="e">
        <f>VLOOKUP(B43,'Cadastro de Produtos'!$B$5:$G$1500,5,)</f>
        <v>#N/A</v>
      </c>
      <c r="L43" s="71" t="e">
        <f t="shared" si="1"/>
        <v>#N/A</v>
      </c>
      <c r="M43" s="77" t="e">
        <f t="shared" si="2"/>
        <v>#N/A</v>
      </c>
    </row>
    <row r="44" spans="1:13">
      <c r="A44" s="74" t="str">
        <f>IF('Compras de mercadoria'!H44&gt;0,'Compras de mercadoria'!A44,"")</f>
        <v/>
      </c>
      <c r="B44" s="64" t="e">
        <f>VLOOKUP(A44,'Compras de mercadoria'!$A$4:$V$960,2,)</f>
        <v>#N/A</v>
      </c>
      <c r="C44" s="64" t="e">
        <f>VLOOKUP(A44,'Compras de mercadoria'!$A$4:$V$1280,3,)</f>
        <v>#N/A</v>
      </c>
      <c r="D44" s="65" t="str">
        <f>IF('Compras de mercadoria'!H44&gt;0,'Compras de mercadoria'!H44,"")</f>
        <v/>
      </c>
      <c r="E44" s="66" t="e">
        <f>VLOOKUP(A44,'Compras de mercadoria'!$A$4:$V$830,21,)</f>
        <v>#N/A</v>
      </c>
      <c r="F44" s="64" t="e">
        <f>VLOOKUP(A44,'Compras de mercadoria'!$A$4:$V$830,12,)</f>
        <v>#N/A</v>
      </c>
      <c r="G44" s="64">
        <f>SUMIFS('Produtos Avariados'!$F$4:$F$1549,'Produtos Avariados'!$A$4:$A$1549,Estoque!A44)</f>
        <v>0</v>
      </c>
      <c r="H44" s="66" t="e">
        <f>VLOOKUP(A44,'Compras de mercadoria'!$A$4:$V$830,22,)</f>
        <v>#N/A</v>
      </c>
      <c r="I44" s="64">
        <f>SUMIFS(Vendas!$I$5:$I$1841,Vendas!$C$5:$C$1841,Estoque!B44,Vendas!$B$5:$B$1841,Estoque!A44,Vendas!$R$5:$R$1841,"Vendido")+SUMIFS(Vendas!$I$5:$I$1841,Vendas!$C$5:$C$1841,Estoque!B44,Vendas!$B$5:$B$1841,Estoque!A44,Vendas!$R$5:$R$1841,"Troca")+SUMIF('Combos Promocionais'!$D$3:$D$2278,Estoque!A44,'Combos Promocionais'!$M$3:$M$3129)</f>
        <v>0</v>
      </c>
      <c r="J44" s="67" t="e">
        <f t="shared" si="0"/>
        <v>#N/A</v>
      </c>
      <c r="K44" s="68" t="e">
        <f>VLOOKUP(B44,'Cadastro de Produtos'!$B$5:$G$1500,5,)</f>
        <v>#N/A</v>
      </c>
      <c r="L44" s="66" t="e">
        <f t="shared" si="1"/>
        <v>#N/A</v>
      </c>
      <c r="M44" s="75" t="e">
        <f t="shared" si="2"/>
        <v>#N/A</v>
      </c>
    </row>
    <row r="45" spans="1:13">
      <c r="A45" s="76" t="str">
        <f>IF('Compras de mercadoria'!H45&gt;0,'Compras de mercadoria'!A45,"")</f>
        <v/>
      </c>
      <c r="B45" s="69" t="e">
        <f>VLOOKUP(A45,'Compras de mercadoria'!$A$4:$V$960,2,)</f>
        <v>#N/A</v>
      </c>
      <c r="C45" s="69" t="e">
        <f>VLOOKUP(A45,'Compras de mercadoria'!$A$4:$V$1280,3,)</f>
        <v>#N/A</v>
      </c>
      <c r="D45" s="70" t="str">
        <f>IF('Compras de mercadoria'!H45&gt;0,'Compras de mercadoria'!H45,"")</f>
        <v/>
      </c>
      <c r="E45" s="71" t="e">
        <f>VLOOKUP(A45,'Compras de mercadoria'!$A$4:$V$830,21,)</f>
        <v>#N/A</v>
      </c>
      <c r="F45" s="69" t="e">
        <f>VLOOKUP(A45,'Compras de mercadoria'!$A$4:$V$830,12,)</f>
        <v>#N/A</v>
      </c>
      <c r="G45" s="69">
        <f>SUMIFS('Produtos Avariados'!$F$4:$F$1549,'Produtos Avariados'!$A$4:$A$1549,Estoque!A45)</f>
        <v>0</v>
      </c>
      <c r="H45" s="71" t="e">
        <f>VLOOKUP(A45,'Compras de mercadoria'!$A$4:$V$830,22,)</f>
        <v>#N/A</v>
      </c>
      <c r="I45" s="69">
        <f>SUMIFS(Vendas!$I$5:$I$1841,Vendas!$C$5:$C$1841,Estoque!B45,Vendas!$B$5:$B$1841,Estoque!A45,Vendas!$R$5:$R$1841,"Vendido")+SUMIFS(Vendas!$I$5:$I$1841,Vendas!$C$5:$C$1841,Estoque!B45,Vendas!$B$5:$B$1841,Estoque!A45,Vendas!$R$5:$R$1841,"Troca")+SUMIF('Combos Promocionais'!$D$3:$D$2278,Estoque!A45,'Combos Promocionais'!$M$3:$M$3129)</f>
        <v>0</v>
      </c>
      <c r="J45" s="72" t="e">
        <f t="shared" si="0"/>
        <v>#N/A</v>
      </c>
      <c r="K45" s="73" t="e">
        <f>VLOOKUP(B45,'Cadastro de Produtos'!$B$5:$G$1500,5,)</f>
        <v>#N/A</v>
      </c>
      <c r="L45" s="71" t="e">
        <f t="shared" si="1"/>
        <v>#N/A</v>
      </c>
      <c r="M45" s="77" t="e">
        <f t="shared" si="2"/>
        <v>#N/A</v>
      </c>
    </row>
    <row r="46" spans="1:13">
      <c r="A46" s="74" t="str">
        <f>IF('Compras de mercadoria'!H46&gt;0,'Compras de mercadoria'!A46,"")</f>
        <v/>
      </c>
      <c r="B46" s="64" t="e">
        <f>VLOOKUP(A46,'Compras de mercadoria'!$A$4:$V$960,2,)</f>
        <v>#N/A</v>
      </c>
      <c r="C46" s="64" t="e">
        <f>VLOOKUP(A46,'Compras de mercadoria'!$A$4:$V$1280,3,)</f>
        <v>#N/A</v>
      </c>
      <c r="D46" s="65" t="str">
        <f>IF('Compras de mercadoria'!H46&gt;0,'Compras de mercadoria'!H46,"")</f>
        <v/>
      </c>
      <c r="E46" s="66" t="e">
        <f>VLOOKUP(A46,'Compras de mercadoria'!$A$4:$V$830,21,)</f>
        <v>#N/A</v>
      </c>
      <c r="F46" s="64" t="e">
        <f>VLOOKUP(A46,'Compras de mercadoria'!$A$4:$V$830,12,)</f>
        <v>#N/A</v>
      </c>
      <c r="G46" s="64">
        <f>SUMIFS('Produtos Avariados'!$F$4:$F$1549,'Produtos Avariados'!$A$4:$A$1549,Estoque!A46)</f>
        <v>0</v>
      </c>
      <c r="H46" s="66" t="e">
        <f>VLOOKUP(A46,'Compras de mercadoria'!$A$4:$V$830,22,)</f>
        <v>#N/A</v>
      </c>
      <c r="I46" s="64">
        <f>SUMIFS(Vendas!$I$5:$I$1841,Vendas!$C$5:$C$1841,Estoque!B46,Vendas!$B$5:$B$1841,Estoque!A46,Vendas!$R$5:$R$1841,"Vendido")+SUMIFS(Vendas!$I$5:$I$1841,Vendas!$C$5:$C$1841,Estoque!B46,Vendas!$B$5:$B$1841,Estoque!A46,Vendas!$R$5:$R$1841,"Troca")+SUMIF('Combos Promocionais'!$D$3:$D$2278,Estoque!A46,'Combos Promocionais'!$M$3:$M$3129)</f>
        <v>0</v>
      </c>
      <c r="J46" s="67" t="e">
        <f t="shared" si="0"/>
        <v>#N/A</v>
      </c>
      <c r="K46" s="68" t="e">
        <f>VLOOKUP(B46,'Cadastro de Produtos'!$B$5:$G$1500,5,)</f>
        <v>#N/A</v>
      </c>
      <c r="L46" s="66" t="e">
        <f t="shared" si="1"/>
        <v>#N/A</v>
      </c>
      <c r="M46" s="75" t="e">
        <f t="shared" si="2"/>
        <v>#N/A</v>
      </c>
    </row>
    <row r="47" spans="1:13">
      <c r="A47" s="76" t="str">
        <f>IF('Compras de mercadoria'!H47&gt;0,'Compras de mercadoria'!A47,"")</f>
        <v/>
      </c>
      <c r="B47" s="69" t="e">
        <f>VLOOKUP(A47,'Compras de mercadoria'!$A$4:$V$960,2,)</f>
        <v>#N/A</v>
      </c>
      <c r="C47" s="69" t="e">
        <f>VLOOKUP(A47,'Compras de mercadoria'!$A$4:$V$1280,3,)</f>
        <v>#N/A</v>
      </c>
      <c r="D47" s="70" t="str">
        <f>IF('Compras de mercadoria'!H47&gt;0,'Compras de mercadoria'!H47,"")</f>
        <v/>
      </c>
      <c r="E47" s="71" t="e">
        <f>VLOOKUP(A47,'Compras de mercadoria'!$A$4:$V$830,21,)</f>
        <v>#N/A</v>
      </c>
      <c r="F47" s="69" t="e">
        <f>VLOOKUP(A47,'Compras de mercadoria'!$A$4:$V$830,12,)</f>
        <v>#N/A</v>
      </c>
      <c r="G47" s="69">
        <f>SUMIFS('Produtos Avariados'!$F$4:$F$1549,'Produtos Avariados'!$A$4:$A$1549,Estoque!A47)</f>
        <v>0</v>
      </c>
      <c r="H47" s="71" t="e">
        <f>VLOOKUP(A47,'Compras de mercadoria'!$A$4:$V$830,22,)</f>
        <v>#N/A</v>
      </c>
      <c r="I47" s="69">
        <f>SUMIFS(Vendas!$I$5:$I$1841,Vendas!$C$5:$C$1841,Estoque!B47,Vendas!$B$5:$B$1841,Estoque!A47,Vendas!$R$5:$R$1841,"Vendido")+SUMIFS(Vendas!$I$5:$I$1841,Vendas!$C$5:$C$1841,Estoque!B47,Vendas!$B$5:$B$1841,Estoque!A47,Vendas!$R$5:$R$1841,"Troca")+SUMIF('Combos Promocionais'!$D$3:$D$2278,Estoque!A47,'Combos Promocionais'!$M$3:$M$3129)</f>
        <v>0</v>
      </c>
      <c r="J47" s="72" t="e">
        <f t="shared" si="0"/>
        <v>#N/A</v>
      </c>
      <c r="K47" s="73" t="e">
        <f>VLOOKUP(B47,'Cadastro de Produtos'!$B$5:$G$1500,5,)</f>
        <v>#N/A</v>
      </c>
      <c r="L47" s="71" t="e">
        <f t="shared" si="1"/>
        <v>#N/A</v>
      </c>
      <c r="M47" s="77" t="e">
        <f t="shared" si="2"/>
        <v>#N/A</v>
      </c>
    </row>
    <row r="48" spans="1:13">
      <c r="A48" s="74" t="str">
        <f>IF('Compras de mercadoria'!H48&gt;0,'Compras de mercadoria'!A48,"")</f>
        <v/>
      </c>
      <c r="B48" s="64" t="e">
        <f>VLOOKUP(A48,'Compras de mercadoria'!$A$4:$V$960,2,)</f>
        <v>#N/A</v>
      </c>
      <c r="C48" s="64" t="e">
        <f>VLOOKUP(A48,'Compras de mercadoria'!$A$4:$V$1280,3,)</f>
        <v>#N/A</v>
      </c>
      <c r="D48" s="65" t="str">
        <f>IF('Compras de mercadoria'!H48&gt;0,'Compras de mercadoria'!H48,"")</f>
        <v/>
      </c>
      <c r="E48" s="66" t="e">
        <f>VLOOKUP(A48,'Compras de mercadoria'!$A$4:$V$830,21,)</f>
        <v>#N/A</v>
      </c>
      <c r="F48" s="64" t="e">
        <f>VLOOKUP(A48,'Compras de mercadoria'!$A$4:$V$830,12,)</f>
        <v>#N/A</v>
      </c>
      <c r="G48" s="64">
        <f>SUMIFS('Produtos Avariados'!$F$4:$F$1549,'Produtos Avariados'!$A$4:$A$1549,Estoque!A48)</f>
        <v>0</v>
      </c>
      <c r="H48" s="66" t="e">
        <f>VLOOKUP(A48,'Compras de mercadoria'!$A$4:$V$830,22,)</f>
        <v>#N/A</v>
      </c>
      <c r="I48" s="64">
        <f>SUMIFS(Vendas!$I$5:$I$1841,Vendas!$C$5:$C$1841,Estoque!B48,Vendas!$B$5:$B$1841,Estoque!A48,Vendas!$R$5:$R$1841,"Vendido")+SUMIFS(Vendas!$I$5:$I$1841,Vendas!$C$5:$C$1841,Estoque!B48,Vendas!$B$5:$B$1841,Estoque!A48,Vendas!$R$5:$R$1841,"Troca")+SUMIF('Combos Promocionais'!$D$3:$D$2278,Estoque!A48,'Combos Promocionais'!$M$3:$M$3129)</f>
        <v>0</v>
      </c>
      <c r="J48" s="67" t="e">
        <f t="shared" si="0"/>
        <v>#N/A</v>
      </c>
      <c r="K48" s="68" t="e">
        <f>VLOOKUP(B48,'Cadastro de Produtos'!$B$5:$G$1500,5,)</f>
        <v>#N/A</v>
      </c>
      <c r="L48" s="66" t="e">
        <f t="shared" si="1"/>
        <v>#N/A</v>
      </c>
      <c r="M48" s="75" t="e">
        <f t="shared" si="2"/>
        <v>#N/A</v>
      </c>
    </row>
    <row r="49" spans="1:13">
      <c r="A49" s="76" t="str">
        <f>IF('Compras de mercadoria'!H49&gt;0,'Compras de mercadoria'!A49,"")</f>
        <v/>
      </c>
      <c r="B49" s="69" t="e">
        <f>VLOOKUP(A49,'Compras de mercadoria'!$A$4:$V$960,2,)</f>
        <v>#N/A</v>
      </c>
      <c r="C49" s="69" t="e">
        <f>VLOOKUP(A49,'Compras de mercadoria'!$A$4:$V$1280,3,)</f>
        <v>#N/A</v>
      </c>
      <c r="D49" s="70" t="str">
        <f>IF('Compras de mercadoria'!H49&gt;0,'Compras de mercadoria'!H49,"")</f>
        <v/>
      </c>
      <c r="E49" s="71" t="e">
        <f>VLOOKUP(A49,'Compras de mercadoria'!$A$4:$V$830,21,)</f>
        <v>#N/A</v>
      </c>
      <c r="F49" s="69" t="e">
        <f>VLOOKUP(A49,'Compras de mercadoria'!$A$4:$V$830,12,)</f>
        <v>#N/A</v>
      </c>
      <c r="G49" s="69">
        <f>SUMIFS('Produtos Avariados'!$F$4:$F$1549,'Produtos Avariados'!$A$4:$A$1549,Estoque!A49)</f>
        <v>0</v>
      </c>
      <c r="H49" s="71" t="e">
        <f>VLOOKUP(A49,'Compras de mercadoria'!$A$4:$V$830,22,)</f>
        <v>#N/A</v>
      </c>
      <c r="I49" s="69">
        <f>SUMIFS(Vendas!$I$5:$I$1841,Vendas!$C$5:$C$1841,Estoque!B49,Vendas!$B$5:$B$1841,Estoque!A49,Vendas!$R$5:$R$1841,"Vendido")+SUMIFS(Vendas!$I$5:$I$1841,Vendas!$C$5:$C$1841,Estoque!B49,Vendas!$B$5:$B$1841,Estoque!A49,Vendas!$R$5:$R$1841,"Troca")+SUMIF('Combos Promocionais'!$D$3:$D$2278,Estoque!A49,'Combos Promocionais'!$M$3:$M$3129)</f>
        <v>0</v>
      </c>
      <c r="J49" s="72" t="e">
        <f t="shared" si="0"/>
        <v>#N/A</v>
      </c>
      <c r="K49" s="73" t="e">
        <f>VLOOKUP(B49,'Cadastro de Produtos'!$B$5:$G$1500,5,)</f>
        <v>#N/A</v>
      </c>
      <c r="L49" s="71" t="e">
        <f t="shared" si="1"/>
        <v>#N/A</v>
      </c>
      <c r="M49" s="77" t="e">
        <f t="shared" si="2"/>
        <v>#N/A</v>
      </c>
    </row>
    <row r="50" spans="1:13">
      <c r="A50" s="74" t="str">
        <f>IF('Compras de mercadoria'!H50&gt;0,'Compras de mercadoria'!A50,"")</f>
        <v/>
      </c>
      <c r="B50" s="64" t="e">
        <f>VLOOKUP(A50,'Compras de mercadoria'!$A$4:$V$960,2,)</f>
        <v>#N/A</v>
      </c>
      <c r="C50" s="64" t="e">
        <f>VLOOKUP(A50,'Compras de mercadoria'!$A$4:$V$1280,3,)</f>
        <v>#N/A</v>
      </c>
      <c r="D50" s="65" t="str">
        <f>IF('Compras de mercadoria'!H50&gt;0,'Compras de mercadoria'!H50,"")</f>
        <v/>
      </c>
      <c r="E50" s="66" t="e">
        <f>VLOOKUP(A50,'Compras de mercadoria'!$A$4:$V$830,21,)</f>
        <v>#N/A</v>
      </c>
      <c r="F50" s="64" t="e">
        <f>VLOOKUP(A50,'Compras de mercadoria'!$A$4:$V$830,12,)</f>
        <v>#N/A</v>
      </c>
      <c r="G50" s="64">
        <f>SUMIFS('Produtos Avariados'!$F$4:$F$1549,'Produtos Avariados'!$A$4:$A$1549,Estoque!A50)</f>
        <v>0</v>
      </c>
      <c r="H50" s="66" t="e">
        <f>VLOOKUP(A50,'Compras de mercadoria'!$A$4:$V$830,22,)</f>
        <v>#N/A</v>
      </c>
      <c r="I50" s="64">
        <f>SUMIFS(Vendas!$I$5:$I$1841,Vendas!$C$5:$C$1841,Estoque!B50,Vendas!$B$5:$B$1841,Estoque!A50,Vendas!$R$5:$R$1841,"Vendido")+SUMIFS(Vendas!$I$5:$I$1841,Vendas!$C$5:$C$1841,Estoque!B50,Vendas!$B$5:$B$1841,Estoque!A50,Vendas!$R$5:$R$1841,"Troca")+SUMIF('Combos Promocionais'!$D$3:$D$2278,Estoque!A50,'Combos Promocionais'!$M$3:$M$3129)</f>
        <v>0</v>
      </c>
      <c r="J50" s="67" t="e">
        <f t="shared" si="0"/>
        <v>#N/A</v>
      </c>
      <c r="K50" s="68" t="e">
        <f>VLOOKUP(B50,'Cadastro de Produtos'!$B$5:$G$1500,5,)</f>
        <v>#N/A</v>
      </c>
      <c r="L50" s="66" t="e">
        <f t="shared" si="1"/>
        <v>#N/A</v>
      </c>
      <c r="M50" s="75" t="e">
        <f t="shared" si="2"/>
        <v>#N/A</v>
      </c>
    </row>
    <row r="51" spans="1:13">
      <c r="A51" s="76" t="str">
        <f>IF('Compras de mercadoria'!H51&gt;0,'Compras de mercadoria'!A51,"")</f>
        <v/>
      </c>
      <c r="B51" s="69" t="e">
        <f>VLOOKUP(A51,'Compras de mercadoria'!$A$4:$V$960,2,)</f>
        <v>#N/A</v>
      </c>
      <c r="C51" s="69" t="e">
        <f>VLOOKUP(A51,'Compras de mercadoria'!$A$4:$V$1280,3,)</f>
        <v>#N/A</v>
      </c>
      <c r="D51" s="70" t="str">
        <f>IF('Compras de mercadoria'!H51&gt;0,'Compras de mercadoria'!H51,"")</f>
        <v/>
      </c>
      <c r="E51" s="71" t="e">
        <f>VLOOKUP(A51,'Compras de mercadoria'!$A$4:$V$830,21,)</f>
        <v>#N/A</v>
      </c>
      <c r="F51" s="69" t="e">
        <f>VLOOKUP(A51,'Compras de mercadoria'!$A$4:$V$830,12,)</f>
        <v>#N/A</v>
      </c>
      <c r="G51" s="69">
        <f>SUMIFS('Produtos Avariados'!$F$4:$F$1549,'Produtos Avariados'!$A$4:$A$1549,Estoque!A51)</f>
        <v>0</v>
      </c>
      <c r="H51" s="71" t="e">
        <f>VLOOKUP(A51,'Compras de mercadoria'!$A$4:$V$830,22,)</f>
        <v>#N/A</v>
      </c>
      <c r="I51" s="69">
        <f>SUMIFS(Vendas!$I$5:$I$1841,Vendas!$C$5:$C$1841,Estoque!B51,Vendas!$B$5:$B$1841,Estoque!A51,Vendas!$R$5:$R$1841,"Vendido")+SUMIFS(Vendas!$I$5:$I$1841,Vendas!$C$5:$C$1841,Estoque!B51,Vendas!$B$5:$B$1841,Estoque!A51,Vendas!$R$5:$R$1841,"Troca")+SUMIF('Combos Promocionais'!$D$3:$D$2278,Estoque!A51,'Combos Promocionais'!$M$3:$M$3129)</f>
        <v>0</v>
      </c>
      <c r="J51" s="72" t="e">
        <f t="shared" si="0"/>
        <v>#N/A</v>
      </c>
      <c r="K51" s="73" t="e">
        <f>VLOOKUP(B51,'Cadastro de Produtos'!$B$5:$G$1500,5,)</f>
        <v>#N/A</v>
      </c>
      <c r="L51" s="71" t="e">
        <f t="shared" si="1"/>
        <v>#N/A</v>
      </c>
      <c r="M51" s="77" t="e">
        <f t="shared" si="2"/>
        <v>#N/A</v>
      </c>
    </row>
    <row r="52" spans="1:13">
      <c r="A52" s="74" t="str">
        <f>IF('Compras de mercadoria'!H52&gt;0,'Compras de mercadoria'!A52,"")</f>
        <v/>
      </c>
      <c r="B52" s="64" t="e">
        <f>VLOOKUP(A52,'Compras de mercadoria'!$A$4:$V$960,2,)</f>
        <v>#N/A</v>
      </c>
      <c r="C52" s="64" t="e">
        <f>VLOOKUP(A52,'Compras de mercadoria'!$A$4:$V$1280,3,)</f>
        <v>#N/A</v>
      </c>
      <c r="D52" s="65" t="str">
        <f>IF('Compras de mercadoria'!H52&gt;0,'Compras de mercadoria'!H52,"")</f>
        <v/>
      </c>
      <c r="E52" s="66" t="e">
        <f>VLOOKUP(A52,'Compras de mercadoria'!$A$4:$V$830,21,)</f>
        <v>#N/A</v>
      </c>
      <c r="F52" s="64" t="e">
        <f>VLOOKUP(A52,'Compras de mercadoria'!$A$4:$V$830,12,)</f>
        <v>#N/A</v>
      </c>
      <c r="G52" s="64">
        <f>SUMIFS('Produtos Avariados'!$F$4:$F$1549,'Produtos Avariados'!$A$4:$A$1549,Estoque!A52)</f>
        <v>0</v>
      </c>
      <c r="H52" s="66" t="e">
        <f>VLOOKUP(A52,'Compras de mercadoria'!$A$4:$V$830,22,)</f>
        <v>#N/A</v>
      </c>
      <c r="I52" s="64">
        <f>SUMIFS(Vendas!$I$5:$I$1841,Vendas!$C$5:$C$1841,Estoque!B52,Vendas!$B$5:$B$1841,Estoque!A52,Vendas!$R$5:$R$1841,"Vendido")+SUMIFS(Vendas!$I$5:$I$1841,Vendas!$C$5:$C$1841,Estoque!B52,Vendas!$B$5:$B$1841,Estoque!A52,Vendas!$R$5:$R$1841,"Troca")+SUMIF('Combos Promocionais'!$D$3:$D$2278,Estoque!A52,'Combos Promocionais'!$M$3:$M$3129)</f>
        <v>0</v>
      </c>
      <c r="J52" s="67" t="e">
        <f t="shared" si="0"/>
        <v>#N/A</v>
      </c>
      <c r="K52" s="68" t="e">
        <f>VLOOKUP(B52,'Cadastro de Produtos'!$B$5:$G$1500,5,)</f>
        <v>#N/A</v>
      </c>
      <c r="L52" s="66" t="e">
        <f t="shared" si="1"/>
        <v>#N/A</v>
      </c>
      <c r="M52" s="75" t="e">
        <f t="shared" si="2"/>
        <v>#N/A</v>
      </c>
    </row>
    <row r="53" spans="1:13">
      <c r="A53" s="76" t="str">
        <f>IF('Compras de mercadoria'!H53&gt;0,'Compras de mercadoria'!A53,"")</f>
        <v/>
      </c>
      <c r="B53" s="69" t="e">
        <f>VLOOKUP(A53,'Compras de mercadoria'!$A$4:$V$960,2,)</f>
        <v>#N/A</v>
      </c>
      <c r="C53" s="69" t="e">
        <f>VLOOKUP(A53,'Compras de mercadoria'!$A$4:$V$1280,3,)</f>
        <v>#N/A</v>
      </c>
      <c r="D53" s="70" t="str">
        <f>IF('Compras de mercadoria'!H53&gt;0,'Compras de mercadoria'!H53,"")</f>
        <v/>
      </c>
      <c r="E53" s="71" t="e">
        <f>VLOOKUP(A53,'Compras de mercadoria'!$A$4:$V$830,21,)</f>
        <v>#N/A</v>
      </c>
      <c r="F53" s="69" t="e">
        <f>VLOOKUP(A53,'Compras de mercadoria'!$A$4:$V$830,12,)</f>
        <v>#N/A</v>
      </c>
      <c r="G53" s="69">
        <f>SUMIFS('Produtos Avariados'!$F$4:$F$1549,'Produtos Avariados'!$A$4:$A$1549,Estoque!A53)</f>
        <v>0</v>
      </c>
      <c r="H53" s="71" t="e">
        <f>VLOOKUP(A53,'Compras de mercadoria'!$A$4:$V$830,22,)</f>
        <v>#N/A</v>
      </c>
      <c r="I53" s="69">
        <f>SUMIFS(Vendas!$I$5:$I$1841,Vendas!$C$5:$C$1841,Estoque!B53,Vendas!$B$5:$B$1841,Estoque!A53,Vendas!$R$5:$R$1841,"Vendido")+SUMIFS(Vendas!$I$5:$I$1841,Vendas!$C$5:$C$1841,Estoque!B53,Vendas!$B$5:$B$1841,Estoque!A53,Vendas!$R$5:$R$1841,"Troca")+SUMIF('Combos Promocionais'!$D$3:$D$2278,Estoque!A53,'Combos Promocionais'!$M$3:$M$3129)</f>
        <v>0</v>
      </c>
      <c r="J53" s="72" t="e">
        <f t="shared" si="0"/>
        <v>#N/A</v>
      </c>
      <c r="K53" s="73" t="e">
        <f>VLOOKUP(B53,'Cadastro de Produtos'!$B$5:$G$1500,5,)</f>
        <v>#N/A</v>
      </c>
      <c r="L53" s="71" t="e">
        <f t="shared" si="1"/>
        <v>#N/A</v>
      </c>
      <c r="M53" s="77" t="e">
        <f t="shared" si="2"/>
        <v>#N/A</v>
      </c>
    </row>
    <row r="54" spans="1:13">
      <c r="A54" s="74" t="str">
        <f>IF('Compras de mercadoria'!H54&gt;0,'Compras de mercadoria'!A54,"")</f>
        <v/>
      </c>
      <c r="B54" s="64" t="e">
        <f>VLOOKUP(A54,'Compras de mercadoria'!$A$4:$V$960,2,)</f>
        <v>#N/A</v>
      </c>
      <c r="C54" s="64" t="e">
        <f>VLOOKUP(A54,'Compras de mercadoria'!$A$4:$V$1280,3,)</f>
        <v>#N/A</v>
      </c>
      <c r="D54" s="65" t="str">
        <f>IF('Compras de mercadoria'!H54&gt;0,'Compras de mercadoria'!H54,"")</f>
        <v/>
      </c>
      <c r="E54" s="66" t="e">
        <f>VLOOKUP(A54,'Compras de mercadoria'!$A$4:$V$830,21,)</f>
        <v>#N/A</v>
      </c>
      <c r="F54" s="64" t="e">
        <f>VLOOKUP(A54,'Compras de mercadoria'!$A$4:$V$830,12,)</f>
        <v>#N/A</v>
      </c>
      <c r="G54" s="64">
        <f>SUMIFS('Produtos Avariados'!$F$4:$F$1549,'Produtos Avariados'!$A$4:$A$1549,Estoque!A54)</f>
        <v>0</v>
      </c>
      <c r="H54" s="66" t="e">
        <f>VLOOKUP(A54,'Compras de mercadoria'!$A$4:$V$830,22,)</f>
        <v>#N/A</v>
      </c>
      <c r="I54" s="64">
        <f>SUMIFS(Vendas!$I$5:$I$1841,Vendas!$C$5:$C$1841,Estoque!B54,Vendas!$B$5:$B$1841,Estoque!A54,Vendas!$R$5:$R$1841,"Vendido")+SUMIFS(Vendas!$I$5:$I$1841,Vendas!$C$5:$C$1841,Estoque!B54,Vendas!$B$5:$B$1841,Estoque!A54,Vendas!$R$5:$R$1841,"Troca")+SUMIF('Combos Promocionais'!$D$3:$D$2278,Estoque!A54,'Combos Promocionais'!$M$3:$M$3129)</f>
        <v>0</v>
      </c>
      <c r="J54" s="67" t="e">
        <f t="shared" si="0"/>
        <v>#N/A</v>
      </c>
      <c r="K54" s="68" t="e">
        <f>VLOOKUP(B54,'Cadastro de Produtos'!$B$5:$G$1500,5,)</f>
        <v>#N/A</v>
      </c>
      <c r="L54" s="66" t="e">
        <f t="shared" si="1"/>
        <v>#N/A</v>
      </c>
      <c r="M54" s="75" t="e">
        <f t="shared" si="2"/>
        <v>#N/A</v>
      </c>
    </row>
    <row r="55" spans="1:13">
      <c r="A55" s="76" t="str">
        <f>IF('Compras de mercadoria'!H55&gt;0,'Compras de mercadoria'!A55,"")</f>
        <v/>
      </c>
      <c r="B55" s="69" t="e">
        <f>VLOOKUP(A55,'Compras de mercadoria'!$A$4:$V$960,2,)</f>
        <v>#N/A</v>
      </c>
      <c r="C55" s="69" t="e">
        <f>VLOOKUP(A55,'Compras de mercadoria'!$A$4:$V$1280,3,)</f>
        <v>#N/A</v>
      </c>
      <c r="D55" s="70" t="str">
        <f>IF('Compras de mercadoria'!H55&gt;0,'Compras de mercadoria'!H55,"")</f>
        <v/>
      </c>
      <c r="E55" s="71" t="e">
        <f>VLOOKUP(A55,'Compras de mercadoria'!$A$4:$V$830,21,)</f>
        <v>#N/A</v>
      </c>
      <c r="F55" s="69" t="e">
        <f>VLOOKUP(A55,'Compras de mercadoria'!$A$4:$V$830,12,)</f>
        <v>#N/A</v>
      </c>
      <c r="G55" s="69">
        <f>SUMIFS('Produtos Avariados'!$F$4:$F$1549,'Produtos Avariados'!$A$4:$A$1549,Estoque!A55)</f>
        <v>0</v>
      </c>
      <c r="H55" s="71" t="e">
        <f>VLOOKUP(A55,'Compras de mercadoria'!$A$4:$V$830,22,)</f>
        <v>#N/A</v>
      </c>
      <c r="I55" s="69">
        <f>SUMIFS(Vendas!$I$5:$I$1841,Vendas!$C$5:$C$1841,Estoque!B55,Vendas!$B$5:$B$1841,Estoque!A55,Vendas!$R$5:$R$1841,"Vendido")+SUMIFS(Vendas!$I$5:$I$1841,Vendas!$C$5:$C$1841,Estoque!B55,Vendas!$B$5:$B$1841,Estoque!A55,Vendas!$R$5:$R$1841,"Troca")+SUMIF('Combos Promocionais'!$D$3:$D$2278,Estoque!A55,'Combos Promocionais'!$M$3:$M$3129)</f>
        <v>0</v>
      </c>
      <c r="J55" s="72" t="e">
        <f t="shared" si="0"/>
        <v>#N/A</v>
      </c>
      <c r="K55" s="73" t="e">
        <f>VLOOKUP(B55,'Cadastro de Produtos'!$B$5:$G$1500,5,)</f>
        <v>#N/A</v>
      </c>
      <c r="L55" s="71" t="e">
        <f t="shared" si="1"/>
        <v>#N/A</v>
      </c>
      <c r="M55" s="77" t="e">
        <f t="shared" si="2"/>
        <v>#N/A</v>
      </c>
    </row>
    <row r="56" spans="1:13">
      <c r="A56" s="74" t="str">
        <f>IF('Compras de mercadoria'!H56&gt;0,'Compras de mercadoria'!A56,"")</f>
        <v/>
      </c>
      <c r="B56" s="64" t="e">
        <f>VLOOKUP(A56,'Compras de mercadoria'!$A$4:$V$960,2,)</f>
        <v>#N/A</v>
      </c>
      <c r="C56" s="64" t="e">
        <f>VLOOKUP(A56,'Compras de mercadoria'!$A$4:$V$1280,3,)</f>
        <v>#N/A</v>
      </c>
      <c r="D56" s="65" t="str">
        <f>IF('Compras de mercadoria'!H56&gt;0,'Compras de mercadoria'!H56,"")</f>
        <v/>
      </c>
      <c r="E56" s="66" t="e">
        <f>VLOOKUP(A56,'Compras de mercadoria'!$A$4:$V$830,21,)</f>
        <v>#N/A</v>
      </c>
      <c r="F56" s="64" t="e">
        <f>VLOOKUP(A56,'Compras de mercadoria'!$A$4:$V$830,12,)</f>
        <v>#N/A</v>
      </c>
      <c r="G56" s="64">
        <f>SUMIFS('Produtos Avariados'!$F$4:$F$1549,'Produtos Avariados'!$A$4:$A$1549,Estoque!A56)</f>
        <v>0</v>
      </c>
      <c r="H56" s="66" t="e">
        <f>VLOOKUP(A56,'Compras de mercadoria'!$A$4:$V$830,22,)</f>
        <v>#N/A</v>
      </c>
      <c r="I56" s="64">
        <f>SUMIFS(Vendas!$I$5:$I$1841,Vendas!$C$5:$C$1841,Estoque!B56,Vendas!$B$5:$B$1841,Estoque!A56,Vendas!$R$5:$R$1841,"Vendido")+SUMIFS(Vendas!$I$5:$I$1841,Vendas!$C$5:$C$1841,Estoque!B56,Vendas!$B$5:$B$1841,Estoque!A56,Vendas!$R$5:$R$1841,"Troca")+SUMIF('Combos Promocionais'!$D$3:$D$2278,Estoque!A56,'Combos Promocionais'!$M$3:$M$3129)</f>
        <v>0</v>
      </c>
      <c r="J56" s="67" t="e">
        <f t="shared" si="0"/>
        <v>#N/A</v>
      </c>
      <c r="K56" s="68" t="e">
        <f>VLOOKUP(B56,'Cadastro de Produtos'!$B$5:$G$1500,5,)</f>
        <v>#N/A</v>
      </c>
      <c r="L56" s="66" t="e">
        <f t="shared" si="1"/>
        <v>#N/A</v>
      </c>
      <c r="M56" s="75" t="e">
        <f t="shared" si="2"/>
        <v>#N/A</v>
      </c>
    </row>
    <row r="57" spans="1:13">
      <c r="A57" s="76" t="str">
        <f>IF('Compras de mercadoria'!H57&gt;0,'Compras de mercadoria'!A57,"")</f>
        <v/>
      </c>
      <c r="B57" s="69" t="e">
        <f>VLOOKUP(A57,'Compras de mercadoria'!$A$4:$V$960,2,)</f>
        <v>#N/A</v>
      </c>
      <c r="C57" s="69" t="e">
        <f>VLOOKUP(A57,'Compras de mercadoria'!$A$4:$V$1280,3,)</f>
        <v>#N/A</v>
      </c>
      <c r="D57" s="70" t="str">
        <f>IF('Compras de mercadoria'!H57&gt;0,'Compras de mercadoria'!H57,"")</f>
        <v/>
      </c>
      <c r="E57" s="71" t="e">
        <f>VLOOKUP(A57,'Compras de mercadoria'!$A$4:$V$830,21,)</f>
        <v>#N/A</v>
      </c>
      <c r="F57" s="69" t="e">
        <f>VLOOKUP(A57,'Compras de mercadoria'!$A$4:$V$830,12,)</f>
        <v>#N/A</v>
      </c>
      <c r="G57" s="69">
        <f>SUMIFS('Produtos Avariados'!$F$4:$F$1549,'Produtos Avariados'!$A$4:$A$1549,Estoque!A57)</f>
        <v>0</v>
      </c>
      <c r="H57" s="71" t="e">
        <f>VLOOKUP(A57,'Compras de mercadoria'!$A$4:$V$830,22,)</f>
        <v>#N/A</v>
      </c>
      <c r="I57" s="69">
        <f>SUMIFS(Vendas!$I$5:$I$1841,Vendas!$C$5:$C$1841,Estoque!B57,Vendas!$B$5:$B$1841,Estoque!A57,Vendas!$R$5:$R$1841,"Vendido")+SUMIFS(Vendas!$I$5:$I$1841,Vendas!$C$5:$C$1841,Estoque!B57,Vendas!$B$5:$B$1841,Estoque!A57,Vendas!$R$5:$R$1841,"Troca")+SUMIF('Combos Promocionais'!$D$3:$D$2278,Estoque!A57,'Combos Promocionais'!$M$3:$M$3129)</f>
        <v>0</v>
      </c>
      <c r="J57" s="72" t="e">
        <f t="shared" si="0"/>
        <v>#N/A</v>
      </c>
      <c r="K57" s="73" t="e">
        <f>VLOOKUP(B57,'Cadastro de Produtos'!$B$5:$G$1500,5,)</f>
        <v>#N/A</v>
      </c>
      <c r="L57" s="71" t="e">
        <f t="shared" si="1"/>
        <v>#N/A</v>
      </c>
      <c r="M57" s="77" t="e">
        <f t="shared" si="2"/>
        <v>#N/A</v>
      </c>
    </row>
    <row r="58" spans="1:13">
      <c r="A58" s="74" t="str">
        <f>IF('Compras de mercadoria'!H58&gt;0,'Compras de mercadoria'!A58,"")</f>
        <v/>
      </c>
      <c r="B58" s="64" t="e">
        <f>VLOOKUP(A58,'Compras de mercadoria'!$A$4:$V$960,2,)</f>
        <v>#N/A</v>
      </c>
      <c r="C58" s="64" t="e">
        <f>VLOOKUP(A58,'Compras de mercadoria'!$A$4:$V$1280,3,)</f>
        <v>#N/A</v>
      </c>
      <c r="D58" s="65" t="str">
        <f>IF('Compras de mercadoria'!H58&gt;0,'Compras de mercadoria'!H58,"")</f>
        <v/>
      </c>
      <c r="E58" s="66" t="e">
        <f>VLOOKUP(A58,'Compras de mercadoria'!$A$4:$V$830,21,)</f>
        <v>#N/A</v>
      </c>
      <c r="F58" s="64" t="e">
        <f>VLOOKUP(A58,'Compras de mercadoria'!$A$4:$V$830,12,)</f>
        <v>#N/A</v>
      </c>
      <c r="G58" s="64">
        <f>SUMIFS('Produtos Avariados'!$F$4:$F$1549,'Produtos Avariados'!$A$4:$A$1549,Estoque!A58)</f>
        <v>0</v>
      </c>
      <c r="H58" s="66" t="e">
        <f>VLOOKUP(A58,'Compras de mercadoria'!$A$4:$V$830,22,)</f>
        <v>#N/A</v>
      </c>
      <c r="I58" s="64">
        <f>SUMIFS(Vendas!$I$5:$I$1841,Vendas!$C$5:$C$1841,Estoque!B58,Vendas!$B$5:$B$1841,Estoque!A58,Vendas!$R$5:$R$1841,"Vendido")+SUMIFS(Vendas!$I$5:$I$1841,Vendas!$C$5:$C$1841,Estoque!B58,Vendas!$B$5:$B$1841,Estoque!A58,Vendas!$R$5:$R$1841,"Troca")+SUMIF('Combos Promocionais'!$D$3:$D$2278,Estoque!A58,'Combos Promocionais'!$M$3:$M$3129)</f>
        <v>0</v>
      </c>
      <c r="J58" s="67" t="e">
        <f t="shared" si="0"/>
        <v>#N/A</v>
      </c>
      <c r="K58" s="68" t="e">
        <f>VLOOKUP(B58,'Cadastro de Produtos'!$B$5:$G$1500,5,)</f>
        <v>#N/A</v>
      </c>
      <c r="L58" s="66" t="e">
        <f t="shared" si="1"/>
        <v>#N/A</v>
      </c>
      <c r="M58" s="75" t="e">
        <f t="shared" si="2"/>
        <v>#N/A</v>
      </c>
    </row>
    <row r="59" spans="1:13">
      <c r="A59" s="76" t="str">
        <f>IF('Compras de mercadoria'!H59&gt;0,'Compras de mercadoria'!A59,"")</f>
        <v/>
      </c>
      <c r="B59" s="69" t="e">
        <f>VLOOKUP(A59,'Compras de mercadoria'!$A$4:$V$960,2,)</f>
        <v>#N/A</v>
      </c>
      <c r="C59" s="69" t="e">
        <f>VLOOKUP(A59,'Compras de mercadoria'!$A$4:$V$1280,3,)</f>
        <v>#N/A</v>
      </c>
      <c r="D59" s="70" t="str">
        <f>IF('Compras de mercadoria'!H59&gt;0,'Compras de mercadoria'!H59,"")</f>
        <v/>
      </c>
      <c r="E59" s="71" t="e">
        <f>VLOOKUP(A59,'Compras de mercadoria'!$A$4:$V$830,21,)</f>
        <v>#N/A</v>
      </c>
      <c r="F59" s="69" t="e">
        <f>VLOOKUP(A59,'Compras de mercadoria'!$A$4:$V$830,12,)</f>
        <v>#N/A</v>
      </c>
      <c r="G59" s="69">
        <f>SUMIFS('Produtos Avariados'!$F$4:$F$1549,'Produtos Avariados'!$A$4:$A$1549,Estoque!A59)</f>
        <v>0</v>
      </c>
      <c r="H59" s="71" t="e">
        <f>VLOOKUP(A59,'Compras de mercadoria'!$A$4:$V$830,22,)</f>
        <v>#N/A</v>
      </c>
      <c r="I59" s="69">
        <f>SUMIFS(Vendas!$I$5:$I$1841,Vendas!$C$5:$C$1841,Estoque!B59,Vendas!$B$5:$B$1841,Estoque!A59,Vendas!$R$5:$R$1841,"Vendido")+SUMIFS(Vendas!$I$5:$I$1841,Vendas!$C$5:$C$1841,Estoque!B59,Vendas!$B$5:$B$1841,Estoque!A59,Vendas!$R$5:$R$1841,"Troca")+SUMIF('Combos Promocionais'!$D$3:$D$2278,Estoque!A59,'Combos Promocionais'!$M$3:$M$3129)</f>
        <v>0</v>
      </c>
      <c r="J59" s="72" t="e">
        <f t="shared" si="0"/>
        <v>#N/A</v>
      </c>
      <c r="K59" s="73" t="e">
        <f>VLOOKUP(B59,'Cadastro de Produtos'!$B$5:$G$1500,5,)</f>
        <v>#N/A</v>
      </c>
      <c r="L59" s="71" t="e">
        <f t="shared" si="1"/>
        <v>#N/A</v>
      </c>
      <c r="M59" s="77" t="e">
        <f t="shared" si="2"/>
        <v>#N/A</v>
      </c>
    </row>
    <row r="60" spans="1:13">
      <c r="A60" s="74" t="str">
        <f>IF('Compras de mercadoria'!H60&gt;0,'Compras de mercadoria'!A60,"")</f>
        <v/>
      </c>
      <c r="B60" s="64" t="e">
        <f>VLOOKUP(A60,'Compras de mercadoria'!$A$4:$V$960,2,)</f>
        <v>#N/A</v>
      </c>
      <c r="C60" s="64" t="e">
        <f>VLOOKUP(A60,'Compras de mercadoria'!$A$4:$V$1280,3,)</f>
        <v>#N/A</v>
      </c>
      <c r="D60" s="65" t="str">
        <f>IF('Compras de mercadoria'!H60&gt;0,'Compras de mercadoria'!H60,"")</f>
        <v/>
      </c>
      <c r="E60" s="66" t="e">
        <f>VLOOKUP(A60,'Compras de mercadoria'!$A$4:$V$830,21,)</f>
        <v>#N/A</v>
      </c>
      <c r="F60" s="64" t="e">
        <f>VLOOKUP(A60,'Compras de mercadoria'!$A$4:$V$830,12,)</f>
        <v>#N/A</v>
      </c>
      <c r="G60" s="64">
        <f>SUMIFS('Produtos Avariados'!$F$4:$F$1549,'Produtos Avariados'!$A$4:$A$1549,Estoque!A60)</f>
        <v>0</v>
      </c>
      <c r="H60" s="66" t="e">
        <f>VLOOKUP(A60,'Compras de mercadoria'!$A$4:$V$830,22,)</f>
        <v>#N/A</v>
      </c>
      <c r="I60" s="64">
        <f>SUMIFS(Vendas!$I$5:$I$1841,Vendas!$C$5:$C$1841,Estoque!B60,Vendas!$B$5:$B$1841,Estoque!A60,Vendas!$R$5:$R$1841,"Vendido")+SUMIFS(Vendas!$I$5:$I$1841,Vendas!$C$5:$C$1841,Estoque!B60,Vendas!$B$5:$B$1841,Estoque!A60,Vendas!$R$5:$R$1841,"Troca")+SUMIF('Combos Promocionais'!$D$3:$D$2278,Estoque!A60,'Combos Promocionais'!$M$3:$M$3129)</f>
        <v>0</v>
      </c>
      <c r="J60" s="67" t="e">
        <f t="shared" si="0"/>
        <v>#N/A</v>
      </c>
      <c r="K60" s="68" t="e">
        <f>VLOOKUP(B60,'Cadastro de Produtos'!$B$5:$G$1500,5,)</f>
        <v>#N/A</v>
      </c>
      <c r="L60" s="66" t="e">
        <f t="shared" si="1"/>
        <v>#N/A</v>
      </c>
      <c r="M60" s="75" t="e">
        <f t="shared" si="2"/>
        <v>#N/A</v>
      </c>
    </row>
    <row r="61" spans="1:13">
      <c r="A61" s="76" t="str">
        <f>IF('Compras de mercadoria'!H61&gt;0,'Compras de mercadoria'!A61,"")</f>
        <v/>
      </c>
      <c r="B61" s="69" t="e">
        <f>VLOOKUP(A61,'Compras de mercadoria'!$A$4:$V$960,2,)</f>
        <v>#N/A</v>
      </c>
      <c r="C61" s="69" t="e">
        <f>VLOOKUP(A61,'Compras de mercadoria'!$A$4:$V$1280,3,)</f>
        <v>#N/A</v>
      </c>
      <c r="D61" s="70" t="str">
        <f>IF('Compras de mercadoria'!H61&gt;0,'Compras de mercadoria'!H61,"")</f>
        <v/>
      </c>
      <c r="E61" s="71" t="e">
        <f>VLOOKUP(A61,'Compras de mercadoria'!$A$4:$V$830,21,)</f>
        <v>#N/A</v>
      </c>
      <c r="F61" s="69" t="e">
        <f>VLOOKUP(A61,'Compras de mercadoria'!$A$4:$V$830,12,)</f>
        <v>#N/A</v>
      </c>
      <c r="G61" s="69">
        <f>SUMIFS('Produtos Avariados'!$F$4:$F$1549,'Produtos Avariados'!$A$4:$A$1549,Estoque!A61)</f>
        <v>0</v>
      </c>
      <c r="H61" s="71" t="e">
        <f>VLOOKUP(A61,'Compras de mercadoria'!$A$4:$V$830,22,)</f>
        <v>#N/A</v>
      </c>
      <c r="I61" s="69">
        <f>SUMIFS(Vendas!$I$5:$I$1841,Vendas!$C$5:$C$1841,Estoque!B61,Vendas!$B$5:$B$1841,Estoque!A61,Vendas!$R$5:$R$1841,"Vendido")+SUMIFS(Vendas!$I$5:$I$1841,Vendas!$C$5:$C$1841,Estoque!B61,Vendas!$B$5:$B$1841,Estoque!A61,Vendas!$R$5:$R$1841,"Troca")+SUMIF('Combos Promocionais'!$D$3:$D$2278,Estoque!A61,'Combos Promocionais'!$M$3:$M$3129)</f>
        <v>0</v>
      </c>
      <c r="J61" s="72" t="e">
        <f t="shared" si="0"/>
        <v>#N/A</v>
      </c>
      <c r="K61" s="73" t="e">
        <f>VLOOKUP(B61,'Cadastro de Produtos'!$B$5:$G$1500,5,)</f>
        <v>#N/A</v>
      </c>
      <c r="L61" s="71" t="e">
        <f t="shared" si="1"/>
        <v>#N/A</v>
      </c>
      <c r="M61" s="77" t="e">
        <f t="shared" si="2"/>
        <v>#N/A</v>
      </c>
    </row>
    <row r="62" spans="1:13">
      <c r="A62" s="74" t="str">
        <f>IF('Compras de mercadoria'!H62&gt;0,'Compras de mercadoria'!A62,"")</f>
        <v/>
      </c>
      <c r="B62" s="64" t="e">
        <f>VLOOKUP(A62,'Compras de mercadoria'!$A$4:$V$960,2,)</f>
        <v>#N/A</v>
      </c>
      <c r="C62" s="64" t="e">
        <f>VLOOKUP(A62,'Compras de mercadoria'!$A$4:$V$1280,3,)</f>
        <v>#N/A</v>
      </c>
      <c r="D62" s="65" t="str">
        <f>IF('Compras de mercadoria'!H62&gt;0,'Compras de mercadoria'!H62,"")</f>
        <v/>
      </c>
      <c r="E62" s="66" t="e">
        <f>VLOOKUP(A62,'Compras de mercadoria'!$A$4:$V$830,21,)</f>
        <v>#N/A</v>
      </c>
      <c r="F62" s="64" t="e">
        <f>VLOOKUP(A62,'Compras de mercadoria'!$A$4:$V$830,12,)</f>
        <v>#N/A</v>
      </c>
      <c r="G62" s="64">
        <f>SUMIFS('Produtos Avariados'!$F$4:$F$1549,'Produtos Avariados'!$A$4:$A$1549,Estoque!A62)</f>
        <v>0</v>
      </c>
      <c r="H62" s="66" t="e">
        <f>VLOOKUP(A62,'Compras de mercadoria'!$A$4:$V$830,22,)</f>
        <v>#N/A</v>
      </c>
      <c r="I62" s="64">
        <f>SUMIFS(Vendas!$I$5:$I$1841,Vendas!$C$5:$C$1841,Estoque!B62,Vendas!$B$5:$B$1841,Estoque!A62,Vendas!$R$5:$R$1841,"Vendido")+SUMIFS(Vendas!$I$5:$I$1841,Vendas!$C$5:$C$1841,Estoque!B62,Vendas!$B$5:$B$1841,Estoque!A62,Vendas!$R$5:$R$1841,"Troca")+SUMIF('Combos Promocionais'!$D$3:$D$2278,Estoque!A62,'Combos Promocionais'!$M$3:$M$3129)</f>
        <v>0</v>
      </c>
      <c r="J62" s="67" t="e">
        <f t="shared" si="0"/>
        <v>#N/A</v>
      </c>
      <c r="K62" s="68" t="e">
        <f>VLOOKUP(B62,'Cadastro de Produtos'!$B$5:$G$1500,5,)</f>
        <v>#N/A</v>
      </c>
      <c r="L62" s="66" t="e">
        <f t="shared" si="1"/>
        <v>#N/A</v>
      </c>
      <c r="M62" s="75" t="e">
        <f t="shared" si="2"/>
        <v>#N/A</v>
      </c>
    </row>
    <row r="63" spans="1:13">
      <c r="A63" s="76" t="str">
        <f>IF('Compras de mercadoria'!H63&gt;0,'Compras de mercadoria'!A63,"")</f>
        <v/>
      </c>
      <c r="B63" s="69" t="e">
        <f>VLOOKUP(A63,'Compras de mercadoria'!$A$4:$V$960,2,)</f>
        <v>#N/A</v>
      </c>
      <c r="C63" s="69" t="e">
        <f>VLOOKUP(A63,'Compras de mercadoria'!$A$4:$V$1280,3,)</f>
        <v>#N/A</v>
      </c>
      <c r="D63" s="70" t="str">
        <f>IF('Compras de mercadoria'!H63&gt;0,'Compras de mercadoria'!H63,"")</f>
        <v/>
      </c>
      <c r="E63" s="71" t="e">
        <f>VLOOKUP(A63,'Compras de mercadoria'!$A$4:$V$830,21,)</f>
        <v>#N/A</v>
      </c>
      <c r="F63" s="69" t="e">
        <f>VLOOKUP(A63,'Compras de mercadoria'!$A$4:$V$830,12,)</f>
        <v>#N/A</v>
      </c>
      <c r="G63" s="69">
        <f>SUMIFS('Produtos Avariados'!$F$4:$F$1549,'Produtos Avariados'!$A$4:$A$1549,Estoque!A63)</f>
        <v>0</v>
      </c>
      <c r="H63" s="71" t="e">
        <f>VLOOKUP(A63,'Compras de mercadoria'!$A$4:$V$830,22,)</f>
        <v>#N/A</v>
      </c>
      <c r="I63" s="69">
        <f>SUMIFS(Vendas!$I$5:$I$1841,Vendas!$C$5:$C$1841,Estoque!B63,Vendas!$B$5:$B$1841,Estoque!A63,Vendas!$R$5:$R$1841,"Vendido")+SUMIFS(Vendas!$I$5:$I$1841,Vendas!$C$5:$C$1841,Estoque!B63,Vendas!$B$5:$B$1841,Estoque!A63,Vendas!$R$5:$R$1841,"Troca")+SUMIF('Combos Promocionais'!$D$3:$D$2278,Estoque!A63,'Combos Promocionais'!$M$3:$M$3129)</f>
        <v>0</v>
      </c>
      <c r="J63" s="72" t="e">
        <f t="shared" si="0"/>
        <v>#N/A</v>
      </c>
      <c r="K63" s="73" t="e">
        <f>VLOOKUP(B63,'Cadastro de Produtos'!$B$5:$G$1500,5,)</f>
        <v>#N/A</v>
      </c>
      <c r="L63" s="71" t="e">
        <f t="shared" si="1"/>
        <v>#N/A</v>
      </c>
      <c r="M63" s="77" t="e">
        <f t="shared" si="2"/>
        <v>#N/A</v>
      </c>
    </row>
    <row r="64" spans="1:13">
      <c r="A64" s="74" t="str">
        <f>IF('Compras de mercadoria'!H64&gt;0,'Compras de mercadoria'!A64,"")</f>
        <v/>
      </c>
      <c r="B64" s="64" t="e">
        <f>VLOOKUP(A64,'Compras de mercadoria'!$A$4:$V$960,2,)</f>
        <v>#N/A</v>
      </c>
      <c r="C64" s="64" t="e">
        <f>VLOOKUP(A64,'Compras de mercadoria'!$A$4:$V$1280,3,)</f>
        <v>#N/A</v>
      </c>
      <c r="D64" s="65" t="str">
        <f>IF('Compras de mercadoria'!H64&gt;0,'Compras de mercadoria'!H64,"")</f>
        <v/>
      </c>
      <c r="E64" s="66" t="e">
        <f>VLOOKUP(A64,'Compras de mercadoria'!$A$4:$V$830,21,)</f>
        <v>#N/A</v>
      </c>
      <c r="F64" s="64" t="e">
        <f>VLOOKUP(A64,'Compras de mercadoria'!$A$4:$V$830,12,)</f>
        <v>#N/A</v>
      </c>
      <c r="G64" s="64">
        <f>SUMIFS('Produtos Avariados'!$F$4:$F$1549,'Produtos Avariados'!$A$4:$A$1549,Estoque!A64)</f>
        <v>0</v>
      </c>
      <c r="H64" s="66" t="e">
        <f>VLOOKUP(A64,'Compras de mercadoria'!$A$4:$V$830,22,)</f>
        <v>#N/A</v>
      </c>
      <c r="I64" s="64">
        <f>SUMIFS(Vendas!$I$5:$I$1841,Vendas!$C$5:$C$1841,Estoque!B64,Vendas!$B$5:$B$1841,Estoque!A64,Vendas!$R$5:$R$1841,"Vendido")+SUMIFS(Vendas!$I$5:$I$1841,Vendas!$C$5:$C$1841,Estoque!B64,Vendas!$B$5:$B$1841,Estoque!A64,Vendas!$R$5:$R$1841,"Troca")+SUMIF('Combos Promocionais'!$D$3:$D$2278,Estoque!A64,'Combos Promocionais'!$M$3:$M$3129)</f>
        <v>0</v>
      </c>
      <c r="J64" s="67" t="e">
        <f t="shared" si="0"/>
        <v>#N/A</v>
      </c>
      <c r="K64" s="68" t="e">
        <f>VLOOKUP(B64,'Cadastro de Produtos'!$B$5:$G$1500,5,)</f>
        <v>#N/A</v>
      </c>
      <c r="L64" s="66" t="e">
        <f t="shared" si="1"/>
        <v>#N/A</v>
      </c>
      <c r="M64" s="75" t="e">
        <f t="shared" si="2"/>
        <v>#N/A</v>
      </c>
    </row>
    <row r="65" spans="1:13">
      <c r="A65" s="76" t="str">
        <f>IF('Compras de mercadoria'!H65&gt;0,'Compras de mercadoria'!A65,"")</f>
        <v/>
      </c>
      <c r="B65" s="69" t="e">
        <f>VLOOKUP(A65,'Compras de mercadoria'!$A$4:$V$960,2,)</f>
        <v>#N/A</v>
      </c>
      <c r="C65" s="69" t="e">
        <f>VLOOKUP(A65,'Compras de mercadoria'!$A$4:$V$1280,3,)</f>
        <v>#N/A</v>
      </c>
      <c r="D65" s="70" t="str">
        <f>IF('Compras de mercadoria'!H65&gt;0,'Compras de mercadoria'!H65,"")</f>
        <v/>
      </c>
      <c r="E65" s="71" t="e">
        <f>VLOOKUP(A65,'Compras de mercadoria'!$A$4:$V$830,21,)</f>
        <v>#N/A</v>
      </c>
      <c r="F65" s="69" t="e">
        <f>VLOOKUP(A65,'Compras de mercadoria'!$A$4:$V$830,12,)</f>
        <v>#N/A</v>
      </c>
      <c r="G65" s="69">
        <f>SUMIFS('Produtos Avariados'!$F$4:$F$1549,'Produtos Avariados'!$A$4:$A$1549,Estoque!A65)</f>
        <v>0</v>
      </c>
      <c r="H65" s="71" t="e">
        <f>VLOOKUP(A65,'Compras de mercadoria'!$A$4:$V$830,22,)</f>
        <v>#N/A</v>
      </c>
      <c r="I65" s="69">
        <f>SUMIFS(Vendas!$I$5:$I$1841,Vendas!$C$5:$C$1841,Estoque!B65,Vendas!$B$5:$B$1841,Estoque!A65,Vendas!$R$5:$R$1841,"Vendido")+SUMIFS(Vendas!$I$5:$I$1841,Vendas!$C$5:$C$1841,Estoque!B65,Vendas!$B$5:$B$1841,Estoque!A65,Vendas!$R$5:$R$1841,"Troca")+SUMIF('Combos Promocionais'!$D$3:$D$2278,Estoque!A65,'Combos Promocionais'!$M$3:$M$3129)</f>
        <v>0</v>
      </c>
      <c r="J65" s="72" t="e">
        <f t="shared" si="0"/>
        <v>#N/A</v>
      </c>
      <c r="K65" s="73" t="e">
        <f>VLOOKUP(B65,'Cadastro de Produtos'!$B$5:$G$1500,5,)</f>
        <v>#N/A</v>
      </c>
      <c r="L65" s="71" t="e">
        <f t="shared" si="1"/>
        <v>#N/A</v>
      </c>
      <c r="M65" s="77" t="e">
        <f t="shared" si="2"/>
        <v>#N/A</v>
      </c>
    </row>
    <row r="66" spans="1:13">
      <c r="A66" s="74" t="str">
        <f>IF('Compras de mercadoria'!H66&gt;0,'Compras de mercadoria'!A66,"")</f>
        <v/>
      </c>
      <c r="B66" s="64" t="e">
        <f>VLOOKUP(A66,'Compras de mercadoria'!$A$4:$V$960,2,)</f>
        <v>#N/A</v>
      </c>
      <c r="C66" s="64" t="e">
        <f>VLOOKUP(A66,'Compras de mercadoria'!$A$4:$V$1280,3,)</f>
        <v>#N/A</v>
      </c>
      <c r="D66" s="65" t="str">
        <f>IF('Compras de mercadoria'!H66&gt;0,'Compras de mercadoria'!H66,"")</f>
        <v/>
      </c>
      <c r="E66" s="66" t="e">
        <f>VLOOKUP(A66,'Compras de mercadoria'!$A$4:$V$830,21,)</f>
        <v>#N/A</v>
      </c>
      <c r="F66" s="64" t="e">
        <f>VLOOKUP(A66,'Compras de mercadoria'!$A$4:$V$830,12,)</f>
        <v>#N/A</v>
      </c>
      <c r="G66" s="64">
        <f>SUMIFS('Produtos Avariados'!$F$4:$F$1549,'Produtos Avariados'!$A$4:$A$1549,Estoque!A66)</f>
        <v>0</v>
      </c>
      <c r="H66" s="66" t="e">
        <f>VLOOKUP(A66,'Compras de mercadoria'!$A$4:$V$830,22,)</f>
        <v>#N/A</v>
      </c>
      <c r="I66" s="64">
        <f>SUMIFS(Vendas!$I$5:$I$1841,Vendas!$C$5:$C$1841,Estoque!B66,Vendas!$B$5:$B$1841,Estoque!A66,Vendas!$R$5:$R$1841,"Vendido")+SUMIFS(Vendas!$I$5:$I$1841,Vendas!$C$5:$C$1841,Estoque!B66,Vendas!$B$5:$B$1841,Estoque!A66,Vendas!$R$5:$R$1841,"Troca")+SUMIF('Combos Promocionais'!$D$3:$D$2278,Estoque!A66,'Combos Promocionais'!$M$3:$M$3129)</f>
        <v>0</v>
      </c>
      <c r="J66" s="67" t="e">
        <f t="shared" si="0"/>
        <v>#N/A</v>
      </c>
      <c r="K66" s="68" t="e">
        <f>VLOOKUP(B66,'Cadastro de Produtos'!$B$5:$G$1500,5,)</f>
        <v>#N/A</v>
      </c>
      <c r="L66" s="66" t="e">
        <f t="shared" si="1"/>
        <v>#N/A</v>
      </c>
      <c r="M66" s="75" t="e">
        <f t="shared" si="2"/>
        <v>#N/A</v>
      </c>
    </row>
    <row r="67" spans="1:13">
      <c r="A67" s="76" t="str">
        <f>IF('Compras de mercadoria'!H67&gt;0,'Compras de mercadoria'!A67,"")</f>
        <v/>
      </c>
      <c r="B67" s="69" t="e">
        <f>VLOOKUP(A67,'Compras de mercadoria'!$A$4:$V$960,2,)</f>
        <v>#N/A</v>
      </c>
      <c r="C67" s="69" t="e">
        <f>VLOOKUP(A67,'Compras de mercadoria'!$A$4:$V$1280,3,)</f>
        <v>#N/A</v>
      </c>
      <c r="D67" s="70" t="str">
        <f>IF('Compras de mercadoria'!H67&gt;0,'Compras de mercadoria'!H67,"")</f>
        <v/>
      </c>
      <c r="E67" s="71" t="e">
        <f>VLOOKUP(A67,'Compras de mercadoria'!$A$4:$V$830,21,)</f>
        <v>#N/A</v>
      </c>
      <c r="F67" s="69" t="e">
        <f>VLOOKUP(A67,'Compras de mercadoria'!$A$4:$V$830,12,)</f>
        <v>#N/A</v>
      </c>
      <c r="G67" s="69">
        <f>SUMIFS('Produtos Avariados'!$F$4:$F$1549,'Produtos Avariados'!$A$4:$A$1549,Estoque!A67)</f>
        <v>0</v>
      </c>
      <c r="H67" s="71" t="e">
        <f>VLOOKUP(A67,'Compras de mercadoria'!$A$4:$V$830,22,)</f>
        <v>#N/A</v>
      </c>
      <c r="I67" s="69">
        <f>SUMIFS(Vendas!$I$5:$I$1841,Vendas!$C$5:$C$1841,Estoque!B67,Vendas!$B$5:$B$1841,Estoque!A67,Vendas!$R$5:$R$1841,"Vendido")+SUMIFS(Vendas!$I$5:$I$1841,Vendas!$C$5:$C$1841,Estoque!B67,Vendas!$B$5:$B$1841,Estoque!A67,Vendas!$R$5:$R$1841,"Troca")+SUMIF('Combos Promocionais'!$D$3:$D$2278,Estoque!A67,'Combos Promocionais'!$M$3:$M$3129)</f>
        <v>0</v>
      </c>
      <c r="J67" s="72" t="e">
        <f t="shared" si="0"/>
        <v>#N/A</v>
      </c>
      <c r="K67" s="73" t="e">
        <f>VLOOKUP(B67,'Cadastro de Produtos'!$B$5:$G$1500,5,)</f>
        <v>#N/A</v>
      </c>
      <c r="L67" s="71" t="e">
        <f t="shared" si="1"/>
        <v>#N/A</v>
      </c>
      <c r="M67" s="77" t="e">
        <f t="shared" si="2"/>
        <v>#N/A</v>
      </c>
    </row>
    <row r="68" spans="1:13">
      <c r="A68" s="74" t="str">
        <f>IF('Compras de mercadoria'!H68&gt;0,'Compras de mercadoria'!A68,"")</f>
        <v/>
      </c>
      <c r="B68" s="64" t="e">
        <f>VLOOKUP(A68,'Compras de mercadoria'!$A$4:$V$960,2,)</f>
        <v>#N/A</v>
      </c>
      <c r="C68" s="64" t="e">
        <f>VLOOKUP(A68,'Compras de mercadoria'!$A$4:$V$1280,3,)</f>
        <v>#N/A</v>
      </c>
      <c r="D68" s="65" t="str">
        <f>IF('Compras de mercadoria'!H68&gt;0,'Compras de mercadoria'!H68,"")</f>
        <v/>
      </c>
      <c r="E68" s="66" t="e">
        <f>VLOOKUP(A68,'Compras de mercadoria'!$A$4:$V$830,21,)</f>
        <v>#N/A</v>
      </c>
      <c r="F68" s="64" t="e">
        <f>VLOOKUP(A68,'Compras de mercadoria'!$A$4:$V$830,12,)</f>
        <v>#N/A</v>
      </c>
      <c r="G68" s="64">
        <f>SUMIFS('Produtos Avariados'!$F$4:$F$1549,'Produtos Avariados'!$A$4:$A$1549,Estoque!A68)</f>
        <v>0</v>
      </c>
      <c r="H68" s="66" t="e">
        <f>VLOOKUP(A68,'Compras de mercadoria'!$A$4:$V$830,22,)</f>
        <v>#N/A</v>
      </c>
      <c r="I68" s="64">
        <f>SUMIFS(Vendas!$I$5:$I$1841,Vendas!$C$5:$C$1841,Estoque!B68,Vendas!$B$5:$B$1841,Estoque!A68,Vendas!$R$5:$R$1841,"Vendido")+SUMIFS(Vendas!$I$5:$I$1841,Vendas!$C$5:$C$1841,Estoque!B68,Vendas!$B$5:$B$1841,Estoque!A68,Vendas!$R$5:$R$1841,"Troca")+SUMIF('Combos Promocionais'!$D$3:$D$2278,Estoque!A68,'Combos Promocionais'!$M$3:$M$3129)</f>
        <v>0</v>
      </c>
      <c r="J68" s="67" t="e">
        <f t="shared" si="0"/>
        <v>#N/A</v>
      </c>
      <c r="K68" s="68" t="e">
        <f>VLOOKUP(B68,'Cadastro de Produtos'!$B$5:$G$1500,5,)</f>
        <v>#N/A</v>
      </c>
      <c r="L68" s="66" t="e">
        <f t="shared" si="1"/>
        <v>#N/A</v>
      </c>
      <c r="M68" s="75" t="e">
        <f t="shared" si="2"/>
        <v>#N/A</v>
      </c>
    </row>
    <row r="69" spans="1:13">
      <c r="A69" s="76" t="str">
        <f>IF('Compras de mercadoria'!H69&gt;0,'Compras de mercadoria'!A69,"")</f>
        <v/>
      </c>
      <c r="B69" s="69" t="e">
        <f>VLOOKUP(A69,'Compras de mercadoria'!$A$4:$V$960,2,)</f>
        <v>#N/A</v>
      </c>
      <c r="C69" s="69" t="e">
        <f>VLOOKUP(A69,'Compras de mercadoria'!$A$4:$V$1280,3,)</f>
        <v>#N/A</v>
      </c>
      <c r="D69" s="70" t="str">
        <f>IF('Compras de mercadoria'!H69&gt;0,'Compras de mercadoria'!H69,"")</f>
        <v/>
      </c>
      <c r="E69" s="71" t="e">
        <f>VLOOKUP(A69,'Compras de mercadoria'!$A$4:$V$830,21,)</f>
        <v>#N/A</v>
      </c>
      <c r="F69" s="69" t="e">
        <f>VLOOKUP(A69,'Compras de mercadoria'!$A$4:$V$830,12,)</f>
        <v>#N/A</v>
      </c>
      <c r="G69" s="69">
        <f>SUMIFS('Produtos Avariados'!$F$4:$F$1549,'Produtos Avariados'!$A$4:$A$1549,Estoque!A69)</f>
        <v>0</v>
      </c>
      <c r="H69" s="71" t="e">
        <f>VLOOKUP(A69,'Compras de mercadoria'!$A$4:$V$830,22,)</f>
        <v>#N/A</v>
      </c>
      <c r="I69" s="69">
        <f>SUMIFS(Vendas!$I$5:$I$1841,Vendas!$C$5:$C$1841,Estoque!B69,Vendas!$B$5:$B$1841,Estoque!A69,Vendas!$R$5:$R$1841,"Vendido")+SUMIFS(Vendas!$I$5:$I$1841,Vendas!$C$5:$C$1841,Estoque!B69,Vendas!$B$5:$B$1841,Estoque!A69,Vendas!$R$5:$R$1841,"Troca")+SUMIF('Combos Promocionais'!$D$3:$D$2278,Estoque!A69,'Combos Promocionais'!$M$3:$M$3129)</f>
        <v>0</v>
      </c>
      <c r="J69" s="72" t="e">
        <f t="shared" ref="J69:J132" si="3">SUM(F69-G69-I69)</f>
        <v>#N/A</v>
      </c>
      <c r="K69" s="73" t="e">
        <f>VLOOKUP(B69,'Cadastro de Produtos'!$B$5:$G$1500,5,)</f>
        <v>#N/A</v>
      </c>
      <c r="L69" s="71" t="e">
        <f t="shared" ref="L69:L132" si="4">SUM(J69*H69)</f>
        <v>#N/A</v>
      </c>
      <c r="M69" s="77" t="e">
        <f t="shared" ref="M69:M132" si="5">SUM(L69*100)/(E69)/100</f>
        <v>#N/A</v>
      </c>
    </row>
    <row r="70" spans="1:13">
      <c r="A70" s="74" t="str">
        <f>IF('Compras de mercadoria'!H70&gt;0,'Compras de mercadoria'!A70,"")</f>
        <v/>
      </c>
      <c r="B70" s="64" t="e">
        <f>VLOOKUP(A70,'Compras de mercadoria'!$A$4:$V$960,2,)</f>
        <v>#N/A</v>
      </c>
      <c r="C70" s="64" t="e">
        <f>VLOOKUP(A70,'Compras de mercadoria'!$A$4:$V$1280,3,)</f>
        <v>#N/A</v>
      </c>
      <c r="D70" s="65" t="str">
        <f>IF('Compras de mercadoria'!H70&gt;0,'Compras de mercadoria'!H70,"")</f>
        <v/>
      </c>
      <c r="E70" s="66" t="e">
        <f>VLOOKUP(A70,'Compras de mercadoria'!$A$4:$V$830,21,)</f>
        <v>#N/A</v>
      </c>
      <c r="F70" s="64" t="e">
        <f>VLOOKUP(A70,'Compras de mercadoria'!$A$4:$V$830,12,)</f>
        <v>#N/A</v>
      </c>
      <c r="G70" s="64">
        <f>SUMIFS('Produtos Avariados'!$F$4:$F$1549,'Produtos Avariados'!$A$4:$A$1549,Estoque!A70)</f>
        <v>0</v>
      </c>
      <c r="H70" s="66" t="e">
        <f>VLOOKUP(A70,'Compras de mercadoria'!$A$4:$V$830,22,)</f>
        <v>#N/A</v>
      </c>
      <c r="I70" s="64">
        <f>SUMIFS(Vendas!$I$5:$I$1841,Vendas!$C$5:$C$1841,Estoque!B70,Vendas!$B$5:$B$1841,Estoque!A70,Vendas!$R$5:$R$1841,"Vendido")+SUMIFS(Vendas!$I$5:$I$1841,Vendas!$C$5:$C$1841,Estoque!B70,Vendas!$B$5:$B$1841,Estoque!A70,Vendas!$R$5:$R$1841,"Troca")+SUMIF('Combos Promocionais'!$D$3:$D$2278,Estoque!A70,'Combos Promocionais'!$M$3:$M$3129)</f>
        <v>0</v>
      </c>
      <c r="J70" s="67" t="e">
        <f t="shared" si="3"/>
        <v>#N/A</v>
      </c>
      <c r="K70" s="68" t="e">
        <f>VLOOKUP(B70,'Cadastro de Produtos'!$B$5:$G$1500,5,)</f>
        <v>#N/A</v>
      </c>
      <c r="L70" s="66" t="e">
        <f t="shared" si="4"/>
        <v>#N/A</v>
      </c>
      <c r="M70" s="75" t="e">
        <f t="shared" si="5"/>
        <v>#N/A</v>
      </c>
    </row>
    <row r="71" spans="1:13">
      <c r="A71" s="76" t="str">
        <f>IF('Compras de mercadoria'!H71&gt;0,'Compras de mercadoria'!A71,"")</f>
        <v/>
      </c>
      <c r="B71" s="69" t="e">
        <f>VLOOKUP(A71,'Compras de mercadoria'!$A$4:$V$960,2,)</f>
        <v>#N/A</v>
      </c>
      <c r="C71" s="69" t="e">
        <f>VLOOKUP(A71,'Compras de mercadoria'!$A$4:$V$1280,3,)</f>
        <v>#N/A</v>
      </c>
      <c r="D71" s="70" t="str">
        <f>IF('Compras de mercadoria'!H71&gt;0,'Compras de mercadoria'!H71,"")</f>
        <v/>
      </c>
      <c r="E71" s="71" t="e">
        <f>VLOOKUP(A71,'Compras de mercadoria'!$A$4:$V$830,21,)</f>
        <v>#N/A</v>
      </c>
      <c r="F71" s="69" t="e">
        <f>VLOOKUP(A71,'Compras de mercadoria'!$A$4:$V$830,12,)</f>
        <v>#N/A</v>
      </c>
      <c r="G71" s="69">
        <f>SUMIFS('Produtos Avariados'!$F$4:$F$1549,'Produtos Avariados'!$A$4:$A$1549,Estoque!A71)</f>
        <v>0</v>
      </c>
      <c r="H71" s="71" t="e">
        <f>VLOOKUP(A71,'Compras de mercadoria'!$A$4:$V$830,22,)</f>
        <v>#N/A</v>
      </c>
      <c r="I71" s="69">
        <f>SUMIFS(Vendas!$I$5:$I$1841,Vendas!$C$5:$C$1841,Estoque!B71,Vendas!$B$5:$B$1841,Estoque!A71,Vendas!$R$5:$R$1841,"Vendido")+SUMIFS(Vendas!$I$5:$I$1841,Vendas!$C$5:$C$1841,Estoque!B71,Vendas!$B$5:$B$1841,Estoque!A71,Vendas!$R$5:$R$1841,"Troca")+SUMIF('Combos Promocionais'!$D$3:$D$2278,Estoque!A71,'Combos Promocionais'!$M$3:$M$3129)</f>
        <v>0</v>
      </c>
      <c r="J71" s="72" t="e">
        <f t="shared" si="3"/>
        <v>#N/A</v>
      </c>
      <c r="K71" s="73" t="e">
        <f>VLOOKUP(B71,'Cadastro de Produtos'!$B$5:$G$1500,5,)</f>
        <v>#N/A</v>
      </c>
      <c r="L71" s="71" t="e">
        <f t="shared" si="4"/>
        <v>#N/A</v>
      </c>
      <c r="M71" s="77" t="e">
        <f t="shared" si="5"/>
        <v>#N/A</v>
      </c>
    </row>
    <row r="72" spans="1:13">
      <c r="A72" s="74" t="str">
        <f>IF('Compras de mercadoria'!H72&gt;0,'Compras de mercadoria'!A72,"")</f>
        <v/>
      </c>
      <c r="B72" s="64" t="e">
        <f>VLOOKUP(A72,'Compras de mercadoria'!$A$4:$V$960,2,)</f>
        <v>#N/A</v>
      </c>
      <c r="C72" s="64" t="e">
        <f>VLOOKUP(A72,'Compras de mercadoria'!$A$4:$V$1280,3,)</f>
        <v>#N/A</v>
      </c>
      <c r="D72" s="65" t="str">
        <f>IF('Compras de mercadoria'!H72&gt;0,'Compras de mercadoria'!H72,"")</f>
        <v/>
      </c>
      <c r="E72" s="66" t="e">
        <f>VLOOKUP(A72,'Compras de mercadoria'!$A$4:$V$830,21,)</f>
        <v>#N/A</v>
      </c>
      <c r="F72" s="64" t="e">
        <f>VLOOKUP(A72,'Compras de mercadoria'!$A$4:$V$830,12,)</f>
        <v>#N/A</v>
      </c>
      <c r="G72" s="64">
        <f>SUMIFS('Produtos Avariados'!$F$4:$F$1549,'Produtos Avariados'!$A$4:$A$1549,Estoque!A72)</f>
        <v>0</v>
      </c>
      <c r="H72" s="66" t="e">
        <f>VLOOKUP(A72,'Compras de mercadoria'!$A$4:$V$830,22,)</f>
        <v>#N/A</v>
      </c>
      <c r="I72" s="64">
        <f>SUMIFS(Vendas!$I$5:$I$1841,Vendas!$C$5:$C$1841,Estoque!B72,Vendas!$B$5:$B$1841,Estoque!A72,Vendas!$R$5:$R$1841,"Vendido")+SUMIFS(Vendas!$I$5:$I$1841,Vendas!$C$5:$C$1841,Estoque!B72,Vendas!$B$5:$B$1841,Estoque!A72,Vendas!$R$5:$R$1841,"Troca")+SUMIF('Combos Promocionais'!$D$3:$D$2278,Estoque!A72,'Combos Promocionais'!$M$3:$M$3129)</f>
        <v>0</v>
      </c>
      <c r="J72" s="67" t="e">
        <f t="shared" si="3"/>
        <v>#N/A</v>
      </c>
      <c r="K72" s="68" t="e">
        <f>VLOOKUP(B72,'Cadastro de Produtos'!$B$5:$G$1500,5,)</f>
        <v>#N/A</v>
      </c>
      <c r="L72" s="66" t="e">
        <f t="shared" si="4"/>
        <v>#N/A</v>
      </c>
      <c r="M72" s="75" t="e">
        <f t="shared" si="5"/>
        <v>#N/A</v>
      </c>
    </row>
    <row r="73" spans="1:13">
      <c r="A73" s="76" t="str">
        <f>IF('Compras de mercadoria'!H73&gt;0,'Compras de mercadoria'!A73,"")</f>
        <v/>
      </c>
      <c r="B73" s="69" t="e">
        <f>VLOOKUP(A73,'Compras de mercadoria'!$A$4:$V$960,2,)</f>
        <v>#N/A</v>
      </c>
      <c r="C73" s="69" t="e">
        <f>VLOOKUP(A73,'Compras de mercadoria'!$A$4:$V$1280,3,)</f>
        <v>#N/A</v>
      </c>
      <c r="D73" s="70" t="str">
        <f>IF('Compras de mercadoria'!H73&gt;0,'Compras de mercadoria'!H73,"")</f>
        <v/>
      </c>
      <c r="E73" s="71" t="e">
        <f>VLOOKUP(A73,'Compras de mercadoria'!$A$4:$V$830,21,)</f>
        <v>#N/A</v>
      </c>
      <c r="F73" s="69" t="e">
        <f>VLOOKUP(A73,'Compras de mercadoria'!$A$4:$V$830,12,)</f>
        <v>#N/A</v>
      </c>
      <c r="G73" s="69">
        <f>SUMIFS('Produtos Avariados'!$F$4:$F$1549,'Produtos Avariados'!$A$4:$A$1549,Estoque!A73)</f>
        <v>0</v>
      </c>
      <c r="H73" s="71" t="e">
        <f>VLOOKUP(A73,'Compras de mercadoria'!$A$4:$V$830,22,)</f>
        <v>#N/A</v>
      </c>
      <c r="I73" s="69">
        <f>SUMIFS(Vendas!$I$5:$I$1841,Vendas!$C$5:$C$1841,Estoque!B73,Vendas!$B$5:$B$1841,Estoque!A73,Vendas!$R$5:$R$1841,"Vendido")+SUMIFS(Vendas!$I$5:$I$1841,Vendas!$C$5:$C$1841,Estoque!B73,Vendas!$B$5:$B$1841,Estoque!A73,Vendas!$R$5:$R$1841,"Troca")+SUMIF('Combos Promocionais'!$D$3:$D$2278,Estoque!A73,'Combos Promocionais'!$M$3:$M$3129)</f>
        <v>0</v>
      </c>
      <c r="J73" s="72" t="e">
        <f t="shared" si="3"/>
        <v>#N/A</v>
      </c>
      <c r="K73" s="73" t="e">
        <f>VLOOKUP(B73,'Cadastro de Produtos'!$B$5:$G$1500,5,)</f>
        <v>#N/A</v>
      </c>
      <c r="L73" s="71" t="e">
        <f t="shared" si="4"/>
        <v>#N/A</v>
      </c>
      <c r="M73" s="77" t="e">
        <f t="shared" si="5"/>
        <v>#N/A</v>
      </c>
    </row>
    <row r="74" spans="1:13">
      <c r="A74" s="74" t="str">
        <f>IF('Compras de mercadoria'!H74&gt;0,'Compras de mercadoria'!A74,"")</f>
        <v/>
      </c>
      <c r="B74" s="64" t="e">
        <f>VLOOKUP(A74,'Compras de mercadoria'!$A$4:$V$960,2,)</f>
        <v>#N/A</v>
      </c>
      <c r="C74" s="64" t="e">
        <f>VLOOKUP(A74,'Compras de mercadoria'!$A$4:$V$1280,3,)</f>
        <v>#N/A</v>
      </c>
      <c r="D74" s="65" t="str">
        <f>IF('Compras de mercadoria'!H74&gt;0,'Compras de mercadoria'!H74,"")</f>
        <v/>
      </c>
      <c r="E74" s="66" t="e">
        <f>VLOOKUP(A74,'Compras de mercadoria'!$A$4:$V$830,21,)</f>
        <v>#N/A</v>
      </c>
      <c r="F74" s="64" t="e">
        <f>VLOOKUP(A74,'Compras de mercadoria'!$A$4:$V$830,12,)</f>
        <v>#N/A</v>
      </c>
      <c r="G74" s="64">
        <f>SUMIFS('Produtos Avariados'!$F$4:$F$1549,'Produtos Avariados'!$A$4:$A$1549,Estoque!A74)</f>
        <v>0</v>
      </c>
      <c r="H74" s="66" t="e">
        <f>VLOOKUP(A74,'Compras de mercadoria'!$A$4:$V$830,22,)</f>
        <v>#N/A</v>
      </c>
      <c r="I74" s="64">
        <f>SUMIFS(Vendas!$I$5:$I$1841,Vendas!$C$5:$C$1841,Estoque!B74,Vendas!$B$5:$B$1841,Estoque!A74,Vendas!$R$5:$R$1841,"Vendido")+SUMIFS(Vendas!$I$5:$I$1841,Vendas!$C$5:$C$1841,Estoque!B74,Vendas!$B$5:$B$1841,Estoque!A74,Vendas!$R$5:$R$1841,"Troca")+SUMIF('Combos Promocionais'!$D$3:$D$2278,Estoque!A74,'Combos Promocionais'!$M$3:$M$3129)</f>
        <v>0</v>
      </c>
      <c r="J74" s="67" t="e">
        <f t="shared" si="3"/>
        <v>#N/A</v>
      </c>
      <c r="K74" s="68" t="e">
        <f>VLOOKUP(B74,'Cadastro de Produtos'!$B$5:$G$1500,5,)</f>
        <v>#N/A</v>
      </c>
      <c r="L74" s="66" t="e">
        <f t="shared" si="4"/>
        <v>#N/A</v>
      </c>
      <c r="M74" s="75" t="e">
        <f t="shared" si="5"/>
        <v>#N/A</v>
      </c>
    </row>
    <row r="75" spans="1:13">
      <c r="A75" s="76" t="str">
        <f>IF('Compras de mercadoria'!H75&gt;0,'Compras de mercadoria'!A75,"")</f>
        <v/>
      </c>
      <c r="B75" s="69" t="e">
        <f>VLOOKUP(A75,'Compras de mercadoria'!$A$4:$V$960,2,)</f>
        <v>#N/A</v>
      </c>
      <c r="C75" s="69" t="e">
        <f>VLOOKUP(A75,'Compras de mercadoria'!$A$4:$V$1280,3,)</f>
        <v>#N/A</v>
      </c>
      <c r="D75" s="70" t="str">
        <f>IF('Compras de mercadoria'!H75&gt;0,'Compras de mercadoria'!H75,"")</f>
        <v/>
      </c>
      <c r="E75" s="71" t="e">
        <f>VLOOKUP(A75,'Compras de mercadoria'!$A$4:$V$830,21,)</f>
        <v>#N/A</v>
      </c>
      <c r="F75" s="69" t="e">
        <f>VLOOKUP(A75,'Compras de mercadoria'!$A$4:$V$830,12,)</f>
        <v>#N/A</v>
      </c>
      <c r="G75" s="69">
        <f>SUMIFS('Produtos Avariados'!$F$4:$F$1549,'Produtos Avariados'!$A$4:$A$1549,Estoque!A75)</f>
        <v>0</v>
      </c>
      <c r="H75" s="71" t="e">
        <f>VLOOKUP(A75,'Compras de mercadoria'!$A$4:$V$830,22,)</f>
        <v>#N/A</v>
      </c>
      <c r="I75" s="69">
        <f>SUMIFS(Vendas!$I$5:$I$1841,Vendas!$C$5:$C$1841,Estoque!B75,Vendas!$B$5:$B$1841,Estoque!A75,Vendas!$R$5:$R$1841,"Vendido")+SUMIFS(Vendas!$I$5:$I$1841,Vendas!$C$5:$C$1841,Estoque!B75,Vendas!$B$5:$B$1841,Estoque!A75,Vendas!$R$5:$R$1841,"Troca")+SUMIF('Combos Promocionais'!$D$3:$D$2278,Estoque!A75,'Combos Promocionais'!$M$3:$M$3129)</f>
        <v>0</v>
      </c>
      <c r="J75" s="72" t="e">
        <f t="shared" si="3"/>
        <v>#N/A</v>
      </c>
      <c r="K75" s="73" t="e">
        <f>VLOOKUP(B75,'Cadastro de Produtos'!$B$5:$G$1500,5,)</f>
        <v>#N/A</v>
      </c>
      <c r="L75" s="71" t="e">
        <f t="shared" si="4"/>
        <v>#N/A</v>
      </c>
      <c r="M75" s="77" t="e">
        <f t="shared" si="5"/>
        <v>#N/A</v>
      </c>
    </row>
    <row r="76" spans="1:13">
      <c r="A76" s="74" t="str">
        <f>IF('Compras de mercadoria'!H76&gt;0,'Compras de mercadoria'!A76,"")</f>
        <v/>
      </c>
      <c r="B76" s="64" t="e">
        <f>VLOOKUP(A76,'Compras de mercadoria'!$A$4:$V$960,2,)</f>
        <v>#N/A</v>
      </c>
      <c r="C76" s="64" t="e">
        <f>VLOOKUP(A76,'Compras de mercadoria'!$A$4:$V$1280,3,)</f>
        <v>#N/A</v>
      </c>
      <c r="D76" s="65" t="str">
        <f>IF('Compras de mercadoria'!H76&gt;0,'Compras de mercadoria'!H76,"")</f>
        <v/>
      </c>
      <c r="E76" s="66" t="e">
        <f>VLOOKUP(A76,'Compras de mercadoria'!$A$4:$V$830,21,)</f>
        <v>#N/A</v>
      </c>
      <c r="F76" s="64" t="e">
        <f>VLOOKUP(A76,'Compras de mercadoria'!$A$4:$V$830,12,)</f>
        <v>#N/A</v>
      </c>
      <c r="G76" s="64">
        <f>SUMIFS('Produtos Avariados'!$F$4:$F$1549,'Produtos Avariados'!$A$4:$A$1549,Estoque!A76)</f>
        <v>0</v>
      </c>
      <c r="H76" s="66" t="e">
        <f>VLOOKUP(A76,'Compras de mercadoria'!$A$4:$V$830,22,)</f>
        <v>#N/A</v>
      </c>
      <c r="I76" s="64">
        <f>SUMIFS(Vendas!$I$5:$I$1841,Vendas!$C$5:$C$1841,Estoque!B76,Vendas!$B$5:$B$1841,Estoque!A76,Vendas!$R$5:$R$1841,"Vendido")+SUMIFS(Vendas!$I$5:$I$1841,Vendas!$C$5:$C$1841,Estoque!B76,Vendas!$B$5:$B$1841,Estoque!A76,Vendas!$R$5:$R$1841,"Troca")+SUMIF('Combos Promocionais'!$D$3:$D$2278,Estoque!A76,'Combos Promocionais'!$M$3:$M$3129)</f>
        <v>0</v>
      </c>
      <c r="J76" s="67" t="e">
        <f t="shared" si="3"/>
        <v>#N/A</v>
      </c>
      <c r="K76" s="68" t="e">
        <f>VLOOKUP(B76,'Cadastro de Produtos'!$B$5:$G$1500,5,)</f>
        <v>#N/A</v>
      </c>
      <c r="L76" s="66" t="e">
        <f t="shared" si="4"/>
        <v>#N/A</v>
      </c>
      <c r="M76" s="75" t="e">
        <f t="shared" si="5"/>
        <v>#N/A</v>
      </c>
    </row>
    <row r="77" spans="1:13">
      <c r="A77" s="76" t="str">
        <f>IF('Compras de mercadoria'!H77&gt;0,'Compras de mercadoria'!A77,"")</f>
        <v/>
      </c>
      <c r="B77" s="69" t="e">
        <f>VLOOKUP(A77,'Compras de mercadoria'!$A$4:$V$960,2,)</f>
        <v>#N/A</v>
      </c>
      <c r="C77" s="69" t="e">
        <f>VLOOKUP(A77,'Compras de mercadoria'!$A$4:$V$1280,3,)</f>
        <v>#N/A</v>
      </c>
      <c r="D77" s="70" t="str">
        <f>IF('Compras de mercadoria'!H77&gt;0,'Compras de mercadoria'!H77,"")</f>
        <v/>
      </c>
      <c r="E77" s="71" t="e">
        <f>VLOOKUP(A77,'Compras de mercadoria'!$A$4:$V$830,21,)</f>
        <v>#N/A</v>
      </c>
      <c r="F77" s="69" t="e">
        <f>VLOOKUP(A77,'Compras de mercadoria'!$A$4:$V$830,12,)</f>
        <v>#N/A</v>
      </c>
      <c r="G77" s="69">
        <f>SUMIFS('Produtos Avariados'!$F$4:$F$1549,'Produtos Avariados'!$A$4:$A$1549,Estoque!A77)</f>
        <v>0</v>
      </c>
      <c r="H77" s="71" t="e">
        <f>VLOOKUP(A77,'Compras de mercadoria'!$A$4:$V$830,22,)</f>
        <v>#N/A</v>
      </c>
      <c r="I77" s="69">
        <f>SUMIFS(Vendas!$I$5:$I$1841,Vendas!$C$5:$C$1841,Estoque!B77,Vendas!$B$5:$B$1841,Estoque!A77,Vendas!$R$5:$R$1841,"Vendido")+SUMIFS(Vendas!$I$5:$I$1841,Vendas!$C$5:$C$1841,Estoque!B77,Vendas!$B$5:$B$1841,Estoque!A77,Vendas!$R$5:$R$1841,"Troca")+SUMIF('Combos Promocionais'!$D$3:$D$2278,Estoque!A77,'Combos Promocionais'!$M$3:$M$3129)</f>
        <v>0</v>
      </c>
      <c r="J77" s="72" t="e">
        <f t="shared" si="3"/>
        <v>#N/A</v>
      </c>
      <c r="K77" s="73" t="e">
        <f>VLOOKUP(B77,'Cadastro de Produtos'!$B$5:$G$1500,5,)</f>
        <v>#N/A</v>
      </c>
      <c r="L77" s="71" t="e">
        <f t="shared" si="4"/>
        <v>#N/A</v>
      </c>
      <c r="M77" s="77" t="e">
        <f t="shared" si="5"/>
        <v>#N/A</v>
      </c>
    </row>
    <row r="78" spans="1:13">
      <c r="A78" s="74" t="str">
        <f>IF('Compras de mercadoria'!H78&gt;0,'Compras de mercadoria'!A78,"")</f>
        <v/>
      </c>
      <c r="B78" s="64" t="e">
        <f>VLOOKUP(A78,'Compras de mercadoria'!$A$4:$V$960,2,)</f>
        <v>#N/A</v>
      </c>
      <c r="C78" s="64" t="e">
        <f>VLOOKUP(A78,'Compras de mercadoria'!$A$4:$V$1280,3,)</f>
        <v>#N/A</v>
      </c>
      <c r="D78" s="65" t="str">
        <f>IF('Compras de mercadoria'!H78&gt;0,'Compras de mercadoria'!H78,"")</f>
        <v/>
      </c>
      <c r="E78" s="66" t="e">
        <f>VLOOKUP(A78,'Compras de mercadoria'!$A$4:$V$830,21,)</f>
        <v>#N/A</v>
      </c>
      <c r="F78" s="64" t="e">
        <f>VLOOKUP(A78,'Compras de mercadoria'!$A$4:$V$830,12,)</f>
        <v>#N/A</v>
      </c>
      <c r="G78" s="64">
        <f>SUMIFS('Produtos Avariados'!$F$4:$F$1549,'Produtos Avariados'!$A$4:$A$1549,Estoque!A78)</f>
        <v>0</v>
      </c>
      <c r="H78" s="66" t="e">
        <f>VLOOKUP(A78,'Compras de mercadoria'!$A$4:$V$830,22,)</f>
        <v>#N/A</v>
      </c>
      <c r="I78" s="64">
        <f>SUMIFS(Vendas!$I$5:$I$1841,Vendas!$C$5:$C$1841,Estoque!B78,Vendas!$B$5:$B$1841,Estoque!A78,Vendas!$R$5:$R$1841,"Vendido")+SUMIFS(Vendas!$I$5:$I$1841,Vendas!$C$5:$C$1841,Estoque!B78,Vendas!$B$5:$B$1841,Estoque!A78,Vendas!$R$5:$R$1841,"Troca")+SUMIF('Combos Promocionais'!$D$3:$D$2278,Estoque!A78,'Combos Promocionais'!$M$3:$M$3129)</f>
        <v>0</v>
      </c>
      <c r="J78" s="67" t="e">
        <f t="shared" si="3"/>
        <v>#N/A</v>
      </c>
      <c r="K78" s="68" t="e">
        <f>VLOOKUP(B78,'Cadastro de Produtos'!$B$5:$G$1500,5,)</f>
        <v>#N/A</v>
      </c>
      <c r="L78" s="66" t="e">
        <f t="shared" si="4"/>
        <v>#N/A</v>
      </c>
      <c r="M78" s="75" t="e">
        <f t="shared" si="5"/>
        <v>#N/A</v>
      </c>
    </row>
    <row r="79" spans="1:13">
      <c r="A79" s="76" t="str">
        <f>IF('Compras de mercadoria'!H79&gt;0,'Compras de mercadoria'!A79,"")</f>
        <v/>
      </c>
      <c r="B79" s="69" t="e">
        <f>VLOOKUP(A79,'Compras de mercadoria'!$A$4:$V$960,2,)</f>
        <v>#N/A</v>
      </c>
      <c r="C79" s="69" t="e">
        <f>VLOOKUP(A79,'Compras de mercadoria'!$A$4:$V$1280,3,)</f>
        <v>#N/A</v>
      </c>
      <c r="D79" s="70" t="str">
        <f>IF('Compras de mercadoria'!H79&gt;0,'Compras de mercadoria'!H79,"")</f>
        <v/>
      </c>
      <c r="E79" s="71" t="e">
        <f>VLOOKUP(A79,'Compras de mercadoria'!$A$4:$V$830,21,)</f>
        <v>#N/A</v>
      </c>
      <c r="F79" s="69" t="e">
        <f>VLOOKUP(A79,'Compras de mercadoria'!$A$4:$V$830,12,)</f>
        <v>#N/A</v>
      </c>
      <c r="G79" s="69">
        <f>SUMIFS('Produtos Avariados'!$F$4:$F$1549,'Produtos Avariados'!$A$4:$A$1549,Estoque!A79)</f>
        <v>0</v>
      </c>
      <c r="H79" s="71" t="e">
        <f>VLOOKUP(A79,'Compras de mercadoria'!$A$4:$V$830,22,)</f>
        <v>#N/A</v>
      </c>
      <c r="I79" s="69">
        <f>SUMIFS(Vendas!$I$5:$I$1841,Vendas!$C$5:$C$1841,Estoque!B79,Vendas!$B$5:$B$1841,Estoque!A79,Vendas!$R$5:$R$1841,"Vendido")+SUMIFS(Vendas!$I$5:$I$1841,Vendas!$C$5:$C$1841,Estoque!B79,Vendas!$B$5:$B$1841,Estoque!A79,Vendas!$R$5:$R$1841,"Troca")+SUMIF('Combos Promocionais'!$D$3:$D$2278,Estoque!A79,'Combos Promocionais'!$M$3:$M$3129)</f>
        <v>0</v>
      </c>
      <c r="J79" s="72" t="e">
        <f t="shared" si="3"/>
        <v>#N/A</v>
      </c>
      <c r="K79" s="73" t="e">
        <f>VLOOKUP(B79,'Cadastro de Produtos'!$B$5:$G$1500,5,)</f>
        <v>#N/A</v>
      </c>
      <c r="L79" s="71" t="e">
        <f t="shared" si="4"/>
        <v>#N/A</v>
      </c>
      <c r="M79" s="77" t="e">
        <f t="shared" si="5"/>
        <v>#N/A</v>
      </c>
    </row>
    <row r="80" spans="1:13">
      <c r="A80" s="74" t="str">
        <f>IF('Compras de mercadoria'!H80&gt;0,'Compras de mercadoria'!A80,"")</f>
        <v/>
      </c>
      <c r="B80" s="64" t="e">
        <f>VLOOKUP(A80,'Compras de mercadoria'!$A$4:$V$960,2,)</f>
        <v>#N/A</v>
      </c>
      <c r="C80" s="64" t="e">
        <f>VLOOKUP(A80,'Compras de mercadoria'!$A$4:$V$1280,3,)</f>
        <v>#N/A</v>
      </c>
      <c r="D80" s="65" t="str">
        <f>IF('Compras de mercadoria'!H80&gt;0,'Compras de mercadoria'!H80,"")</f>
        <v/>
      </c>
      <c r="E80" s="66" t="e">
        <f>VLOOKUP(A80,'Compras de mercadoria'!$A$4:$V$830,21,)</f>
        <v>#N/A</v>
      </c>
      <c r="F80" s="64" t="e">
        <f>VLOOKUP(A80,'Compras de mercadoria'!$A$4:$V$830,12,)</f>
        <v>#N/A</v>
      </c>
      <c r="G80" s="64">
        <f>SUMIFS('Produtos Avariados'!$F$4:$F$1549,'Produtos Avariados'!$A$4:$A$1549,Estoque!A80)</f>
        <v>0</v>
      </c>
      <c r="H80" s="66" t="e">
        <f>VLOOKUP(A80,'Compras de mercadoria'!$A$4:$V$830,22,)</f>
        <v>#N/A</v>
      </c>
      <c r="I80" s="64">
        <f>SUMIFS(Vendas!$I$5:$I$1841,Vendas!$C$5:$C$1841,Estoque!B80,Vendas!$B$5:$B$1841,Estoque!A80,Vendas!$R$5:$R$1841,"Vendido")+SUMIFS(Vendas!$I$5:$I$1841,Vendas!$C$5:$C$1841,Estoque!B80,Vendas!$B$5:$B$1841,Estoque!A80,Vendas!$R$5:$R$1841,"Troca")+SUMIF('Combos Promocionais'!$D$3:$D$2278,Estoque!A80,'Combos Promocionais'!$M$3:$M$3129)</f>
        <v>0</v>
      </c>
      <c r="J80" s="67" t="e">
        <f t="shared" si="3"/>
        <v>#N/A</v>
      </c>
      <c r="K80" s="68" t="e">
        <f>VLOOKUP(B80,'Cadastro de Produtos'!$B$5:$G$1500,5,)</f>
        <v>#N/A</v>
      </c>
      <c r="L80" s="66" t="e">
        <f t="shared" si="4"/>
        <v>#N/A</v>
      </c>
      <c r="M80" s="75" t="e">
        <f t="shared" si="5"/>
        <v>#N/A</v>
      </c>
    </row>
    <row r="81" spans="1:13">
      <c r="A81" s="76" t="str">
        <f>IF('Compras de mercadoria'!H81&gt;0,'Compras de mercadoria'!A81,"")</f>
        <v/>
      </c>
      <c r="B81" s="69" t="e">
        <f>VLOOKUP(A81,'Compras de mercadoria'!$A$4:$V$960,2,)</f>
        <v>#N/A</v>
      </c>
      <c r="C81" s="69" t="e">
        <f>VLOOKUP(A81,'Compras de mercadoria'!$A$4:$V$1280,3,)</f>
        <v>#N/A</v>
      </c>
      <c r="D81" s="70" t="str">
        <f>IF('Compras de mercadoria'!H81&gt;0,'Compras de mercadoria'!H81,"")</f>
        <v/>
      </c>
      <c r="E81" s="71" t="e">
        <f>VLOOKUP(A81,'Compras de mercadoria'!$A$4:$V$830,21,)</f>
        <v>#N/A</v>
      </c>
      <c r="F81" s="69" t="e">
        <f>VLOOKUP(A81,'Compras de mercadoria'!$A$4:$V$830,12,)</f>
        <v>#N/A</v>
      </c>
      <c r="G81" s="69">
        <f>SUMIFS('Produtos Avariados'!$F$4:$F$1549,'Produtos Avariados'!$A$4:$A$1549,Estoque!A81)</f>
        <v>0</v>
      </c>
      <c r="H81" s="71" t="e">
        <f>VLOOKUP(A81,'Compras de mercadoria'!$A$4:$V$830,22,)</f>
        <v>#N/A</v>
      </c>
      <c r="I81" s="69">
        <f>SUMIFS(Vendas!$I$5:$I$1841,Vendas!$C$5:$C$1841,Estoque!B81,Vendas!$B$5:$B$1841,Estoque!A81,Vendas!$R$5:$R$1841,"Vendido")+SUMIFS(Vendas!$I$5:$I$1841,Vendas!$C$5:$C$1841,Estoque!B81,Vendas!$B$5:$B$1841,Estoque!A81,Vendas!$R$5:$R$1841,"Troca")+SUMIF('Combos Promocionais'!$D$3:$D$2278,Estoque!A81,'Combos Promocionais'!$M$3:$M$3129)</f>
        <v>0</v>
      </c>
      <c r="J81" s="72" t="e">
        <f t="shared" si="3"/>
        <v>#N/A</v>
      </c>
      <c r="K81" s="73" t="e">
        <f>VLOOKUP(B81,'Cadastro de Produtos'!$B$5:$G$1500,5,)</f>
        <v>#N/A</v>
      </c>
      <c r="L81" s="71" t="e">
        <f t="shared" si="4"/>
        <v>#N/A</v>
      </c>
      <c r="M81" s="77" t="e">
        <f t="shared" si="5"/>
        <v>#N/A</v>
      </c>
    </row>
    <row r="82" spans="1:13">
      <c r="A82" s="74" t="str">
        <f>IF('Compras de mercadoria'!H82&gt;0,'Compras de mercadoria'!A82,"")</f>
        <v/>
      </c>
      <c r="B82" s="64" t="e">
        <f>VLOOKUP(A82,'Compras de mercadoria'!$A$4:$V$960,2,)</f>
        <v>#N/A</v>
      </c>
      <c r="C82" s="64" t="e">
        <f>VLOOKUP(A82,'Compras de mercadoria'!$A$4:$V$1280,3,)</f>
        <v>#N/A</v>
      </c>
      <c r="D82" s="65" t="str">
        <f>IF('Compras de mercadoria'!H82&gt;0,'Compras de mercadoria'!H82,"")</f>
        <v/>
      </c>
      <c r="E82" s="66" t="e">
        <f>VLOOKUP(A82,'Compras de mercadoria'!$A$4:$V$830,21,)</f>
        <v>#N/A</v>
      </c>
      <c r="F82" s="64" t="e">
        <f>VLOOKUP(A82,'Compras de mercadoria'!$A$4:$V$830,12,)</f>
        <v>#N/A</v>
      </c>
      <c r="G82" s="64">
        <f>SUMIFS('Produtos Avariados'!$F$4:$F$1549,'Produtos Avariados'!$A$4:$A$1549,Estoque!A82)</f>
        <v>0</v>
      </c>
      <c r="H82" s="66" t="e">
        <f>VLOOKUP(A82,'Compras de mercadoria'!$A$4:$V$830,22,)</f>
        <v>#N/A</v>
      </c>
      <c r="I82" s="64">
        <f>SUMIFS(Vendas!$I$5:$I$1841,Vendas!$C$5:$C$1841,Estoque!B82,Vendas!$B$5:$B$1841,Estoque!A82,Vendas!$R$5:$R$1841,"Vendido")+SUMIFS(Vendas!$I$5:$I$1841,Vendas!$C$5:$C$1841,Estoque!B82,Vendas!$B$5:$B$1841,Estoque!A82,Vendas!$R$5:$R$1841,"Troca")+SUMIF('Combos Promocionais'!$D$3:$D$2278,Estoque!A82,'Combos Promocionais'!$M$3:$M$3129)</f>
        <v>0</v>
      </c>
      <c r="J82" s="67" t="e">
        <f t="shared" si="3"/>
        <v>#N/A</v>
      </c>
      <c r="K82" s="68" t="e">
        <f>VLOOKUP(B82,'Cadastro de Produtos'!$B$5:$G$1500,5,)</f>
        <v>#N/A</v>
      </c>
      <c r="L82" s="66" t="e">
        <f t="shared" si="4"/>
        <v>#N/A</v>
      </c>
      <c r="M82" s="75" t="e">
        <f t="shared" si="5"/>
        <v>#N/A</v>
      </c>
    </row>
    <row r="83" spans="1:13">
      <c r="A83" s="76" t="str">
        <f>IF('Compras de mercadoria'!H83&gt;0,'Compras de mercadoria'!A83,"")</f>
        <v/>
      </c>
      <c r="B83" s="69" t="e">
        <f>VLOOKUP(A83,'Compras de mercadoria'!$A$4:$V$960,2,)</f>
        <v>#N/A</v>
      </c>
      <c r="C83" s="69" t="e">
        <f>VLOOKUP(A83,'Compras de mercadoria'!$A$4:$V$1280,3,)</f>
        <v>#N/A</v>
      </c>
      <c r="D83" s="70" t="str">
        <f>IF('Compras de mercadoria'!H83&gt;0,'Compras de mercadoria'!H83,"")</f>
        <v/>
      </c>
      <c r="E83" s="71" t="e">
        <f>VLOOKUP(A83,'Compras de mercadoria'!$A$4:$V$830,21,)</f>
        <v>#N/A</v>
      </c>
      <c r="F83" s="69" t="e">
        <f>VLOOKUP(A83,'Compras de mercadoria'!$A$4:$V$830,12,)</f>
        <v>#N/A</v>
      </c>
      <c r="G83" s="69">
        <f>SUMIFS('Produtos Avariados'!$F$4:$F$1549,'Produtos Avariados'!$A$4:$A$1549,Estoque!A83)</f>
        <v>0</v>
      </c>
      <c r="H83" s="71" t="e">
        <f>VLOOKUP(A83,'Compras de mercadoria'!$A$4:$V$830,22,)</f>
        <v>#N/A</v>
      </c>
      <c r="I83" s="69">
        <f>SUMIFS(Vendas!$I$5:$I$1841,Vendas!$C$5:$C$1841,Estoque!B83,Vendas!$B$5:$B$1841,Estoque!A83,Vendas!$R$5:$R$1841,"Vendido")+SUMIFS(Vendas!$I$5:$I$1841,Vendas!$C$5:$C$1841,Estoque!B83,Vendas!$B$5:$B$1841,Estoque!A83,Vendas!$R$5:$R$1841,"Troca")+SUMIF('Combos Promocionais'!$D$3:$D$2278,Estoque!A83,'Combos Promocionais'!$M$3:$M$3129)</f>
        <v>0</v>
      </c>
      <c r="J83" s="72" t="e">
        <f t="shared" si="3"/>
        <v>#N/A</v>
      </c>
      <c r="K83" s="73" t="e">
        <f>VLOOKUP(B83,'Cadastro de Produtos'!$B$5:$G$1500,5,)</f>
        <v>#N/A</v>
      </c>
      <c r="L83" s="71" t="e">
        <f t="shared" si="4"/>
        <v>#N/A</v>
      </c>
      <c r="M83" s="77" t="e">
        <f t="shared" si="5"/>
        <v>#N/A</v>
      </c>
    </row>
    <row r="84" spans="1:13">
      <c r="A84" s="74" t="str">
        <f>IF('Compras de mercadoria'!H84&gt;0,'Compras de mercadoria'!A84,"")</f>
        <v/>
      </c>
      <c r="B84" s="64" t="e">
        <f>VLOOKUP(A84,'Compras de mercadoria'!$A$4:$V$960,2,)</f>
        <v>#N/A</v>
      </c>
      <c r="C84" s="64" t="e">
        <f>VLOOKUP(A84,'Compras de mercadoria'!$A$4:$V$1280,3,)</f>
        <v>#N/A</v>
      </c>
      <c r="D84" s="65" t="str">
        <f>IF('Compras de mercadoria'!H84&gt;0,'Compras de mercadoria'!H84,"")</f>
        <v/>
      </c>
      <c r="E84" s="66" t="e">
        <f>VLOOKUP(A84,'Compras de mercadoria'!$A$4:$V$830,21,)</f>
        <v>#N/A</v>
      </c>
      <c r="F84" s="64" t="e">
        <f>VLOOKUP(A84,'Compras de mercadoria'!$A$4:$V$830,12,)</f>
        <v>#N/A</v>
      </c>
      <c r="G84" s="64">
        <f>SUMIFS('Produtos Avariados'!$F$4:$F$1549,'Produtos Avariados'!$A$4:$A$1549,Estoque!A84)</f>
        <v>0</v>
      </c>
      <c r="H84" s="66" t="e">
        <f>VLOOKUP(A84,'Compras de mercadoria'!$A$4:$V$830,22,)</f>
        <v>#N/A</v>
      </c>
      <c r="I84" s="64">
        <f>SUMIFS(Vendas!$I$5:$I$1841,Vendas!$C$5:$C$1841,Estoque!B84,Vendas!$B$5:$B$1841,Estoque!A84,Vendas!$R$5:$R$1841,"Vendido")+SUMIFS(Vendas!$I$5:$I$1841,Vendas!$C$5:$C$1841,Estoque!B84,Vendas!$B$5:$B$1841,Estoque!A84,Vendas!$R$5:$R$1841,"Troca")+SUMIF('Combos Promocionais'!$D$3:$D$2278,Estoque!A84,'Combos Promocionais'!$M$3:$M$3129)</f>
        <v>0</v>
      </c>
      <c r="J84" s="67" t="e">
        <f t="shared" si="3"/>
        <v>#N/A</v>
      </c>
      <c r="K84" s="68" t="e">
        <f>VLOOKUP(B84,'Cadastro de Produtos'!$B$5:$G$1500,5,)</f>
        <v>#N/A</v>
      </c>
      <c r="L84" s="66" t="e">
        <f t="shared" si="4"/>
        <v>#N/A</v>
      </c>
      <c r="M84" s="75" t="e">
        <f t="shared" si="5"/>
        <v>#N/A</v>
      </c>
    </row>
    <row r="85" spans="1:13">
      <c r="A85" s="76" t="str">
        <f>IF('Compras de mercadoria'!H85&gt;0,'Compras de mercadoria'!A85,"")</f>
        <v/>
      </c>
      <c r="B85" s="69" t="e">
        <f>VLOOKUP(A85,'Compras de mercadoria'!$A$4:$V$960,2,)</f>
        <v>#N/A</v>
      </c>
      <c r="C85" s="69" t="e">
        <f>VLOOKUP(A85,'Compras de mercadoria'!$A$4:$V$1280,3,)</f>
        <v>#N/A</v>
      </c>
      <c r="D85" s="70" t="str">
        <f>IF('Compras de mercadoria'!H85&gt;0,'Compras de mercadoria'!H85,"")</f>
        <v/>
      </c>
      <c r="E85" s="71" t="e">
        <f>VLOOKUP(A85,'Compras de mercadoria'!$A$4:$V$830,21,)</f>
        <v>#N/A</v>
      </c>
      <c r="F85" s="69" t="e">
        <f>VLOOKUP(A85,'Compras de mercadoria'!$A$4:$V$830,12,)</f>
        <v>#N/A</v>
      </c>
      <c r="G85" s="69">
        <f>SUMIFS('Produtos Avariados'!$F$4:$F$1549,'Produtos Avariados'!$A$4:$A$1549,Estoque!A85)</f>
        <v>0</v>
      </c>
      <c r="H85" s="71" t="e">
        <f>VLOOKUP(A85,'Compras de mercadoria'!$A$4:$V$830,22,)</f>
        <v>#N/A</v>
      </c>
      <c r="I85" s="69">
        <f>SUMIFS(Vendas!$I$5:$I$1841,Vendas!$C$5:$C$1841,Estoque!B85,Vendas!$B$5:$B$1841,Estoque!A85,Vendas!$R$5:$R$1841,"Vendido")+SUMIFS(Vendas!$I$5:$I$1841,Vendas!$C$5:$C$1841,Estoque!B85,Vendas!$B$5:$B$1841,Estoque!A85,Vendas!$R$5:$R$1841,"Troca")+SUMIF('Combos Promocionais'!$D$3:$D$2278,Estoque!A85,'Combos Promocionais'!$M$3:$M$3129)</f>
        <v>0</v>
      </c>
      <c r="J85" s="72" t="e">
        <f t="shared" si="3"/>
        <v>#N/A</v>
      </c>
      <c r="K85" s="73" t="e">
        <f>VLOOKUP(B85,'Cadastro de Produtos'!$B$5:$G$1500,5,)</f>
        <v>#N/A</v>
      </c>
      <c r="L85" s="71" t="e">
        <f t="shared" si="4"/>
        <v>#N/A</v>
      </c>
      <c r="M85" s="77" t="e">
        <f t="shared" si="5"/>
        <v>#N/A</v>
      </c>
    </row>
    <row r="86" spans="1:13">
      <c r="A86" s="74" t="str">
        <f>IF('Compras de mercadoria'!H86&gt;0,'Compras de mercadoria'!A86,"")</f>
        <v/>
      </c>
      <c r="B86" s="64" t="e">
        <f>VLOOKUP(A86,'Compras de mercadoria'!$A$4:$V$960,2,)</f>
        <v>#N/A</v>
      </c>
      <c r="C86" s="64" t="e">
        <f>VLOOKUP(A86,'Compras de mercadoria'!$A$4:$V$1280,3,)</f>
        <v>#N/A</v>
      </c>
      <c r="D86" s="65" t="str">
        <f>IF('Compras de mercadoria'!H86&gt;0,'Compras de mercadoria'!H86,"")</f>
        <v/>
      </c>
      <c r="E86" s="66" t="e">
        <f>VLOOKUP(A86,'Compras de mercadoria'!$A$4:$V$830,21,)</f>
        <v>#N/A</v>
      </c>
      <c r="F86" s="64" t="e">
        <f>VLOOKUP(A86,'Compras de mercadoria'!$A$4:$V$830,12,)</f>
        <v>#N/A</v>
      </c>
      <c r="G86" s="64">
        <f>SUMIFS('Produtos Avariados'!$F$4:$F$1549,'Produtos Avariados'!$A$4:$A$1549,Estoque!A86)</f>
        <v>0</v>
      </c>
      <c r="H86" s="66" t="e">
        <f>VLOOKUP(A86,'Compras de mercadoria'!$A$4:$V$830,22,)</f>
        <v>#N/A</v>
      </c>
      <c r="I86" s="64">
        <f>SUMIFS(Vendas!$I$5:$I$1841,Vendas!$C$5:$C$1841,Estoque!B86,Vendas!$B$5:$B$1841,Estoque!A86,Vendas!$R$5:$R$1841,"Vendido")+SUMIFS(Vendas!$I$5:$I$1841,Vendas!$C$5:$C$1841,Estoque!B86,Vendas!$B$5:$B$1841,Estoque!A86,Vendas!$R$5:$R$1841,"Troca")+SUMIF('Combos Promocionais'!$D$3:$D$2278,Estoque!A86,'Combos Promocionais'!$M$3:$M$3129)</f>
        <v>0</v>
      </c>
      <c r="J86" s="67" t="e">
        <f t="shared" si="3"/>
        <v>#N/A</v>
      </c>
      <c r="K86" s="68" t="e">
        <f>VLOOKUP(B86,'Cadastro de Produtos'!$B$5:$G$1500,5,)</f>
        <v>#N/A</v>
      </c>
      <c r="L86" s="66" t="e">
        <f t="shared" si="4"/>
        <v>#N/A</v>
      </c>
      <c r="M86" s="75" t="e">
        <f t="shared" si="5"/>
        <v>#N/A</v>
      </c>
    </row>
    <row r="87" spans="1:13">
      <c r="A87" s="76" t="str">
        <f>IF('Compras de mercadoria'!H87&gt;0,'Compras de mercadoria'!A87,"")</f>
        <v/>
      </c>
      <c r="B87" s="69" t="e">
        <f>VLOOKUP(A87,'Compras de mercadoria'!$A$4:$V$960,2,)</f>
        <v>#N/A</v>
      </c>
      <c r="C87" s="69" t="e">
        <f>VLOOKUP(A87,'Compras de mercadoria'!$A$4:$V$1280,3,)</f>
        <v>#N/A</v>
      </c>
      <c r="D87" s="70" t="str">
        <f>IF('Compras de mercadoria'!H87&gt;0,'Compras de mercadoria'!H87,"")</f>
        <v/>
      </c>
      <c r="E87" s="71" t="e">
        <f>VLOOKUP(A87,'Compras de mercadoria'!$A$4:$V$830,21,)</f>
        <v>#N/A</v>
      </c>
      <c r="F87" s="69" t="e">
        <f>VLOOKUP(A87,'Compras de mercadoria'!$A$4:$V$830,12,)</f>
        <v>#N/A</v>
      </c>
      <c r="G87" s="69">
        <f>SUMIFS('Produtos Avariados'!$F$4:$F$1549,'Produtos Avariados'!$A$4:$A$1549,Estoque!A87)</f>
        <v>0</v>
      </c>
      <c r="H87" s="71" t="e">
        <f>VLOOKUP(A87,'Compras de mercadoria'!$A$4:$V$830,22,)</f>
        <v>#N/A</v>
      </c>
      <c r="I87" s="69">
        <f>SUMIFS(Vendas!$I$5:$I$1841,Vendas!$C$5:$C$1841,Estoque!B87,Vendas!$B$5:$B$1841,Estoque!A87,Vendas!$R$5:$R$1841,"Vendido")+SUMIFS(Vendas!$I$5:$I$1841,Vendas!$C$5:$C$1841,Estoque!B87,Vendas!$B$5:$B$1841,Estoque!A87,Vendas!$R$5:$R$1841,"Troca")+SUMIF('Combos Promocionais'!$D$3:$D$2278,Estoque!A87,'Combos Promocionais'!$M$3:$M$3129)</f>
        <v>0</v>
      </c>
      <c r="J87" s="72" t="e">
        <f t="shared" si="3"/>
        <v>#N/A</v>
      </c>
      <c r="K87" s="73" t="e">
        <f>VLOOKUP(B87,'Cadastro de Produtos'!$B$5:$G$1500,5,)</f>
        <v>#N/A</v>
      </c>
      <c r="L87" s="71" t="e">
        <f t="shared" si="4"/>
        <v>#N/A</v>
      </c>
      <c r="M87" s="77" t="e">
        <f t="shared" si="5"/>
        <v>#N/A</v>
      </c>
    </row>
    <row r="88" spans="1:13">
      <c r="A88" s="74" t="str">
        <f>IF('Compras de mercadoria'!H88&gt;0,'Compras de mercadoria'!A88,"")</f>
        <v/>
      </c>
      <c r="B88" s="64" t="e">
        <f>VLOOKUP(A88,'Compras de mercadoria'!$A$4:$V$960,2,)</f>
        <v>#N/A</v>
      </c>
      <c r="C88" s="64" t="e">
        <f>VLOOKUP(A88,'Compras de mercadoria'!$A$4:$V$1280,3,)</f>
        <v>#N/A</v>
      </c>
      <c r="D88" s="65" t="str">
        <f>IF('Compras de mercadoria'!H88&gt;0,'Compras de mercadoria'!H88,"")</f>
        <v/>
      </c>
      <c r="E88" s="66" t="e">
        <f>VLOOKUP(A88,'Compras de mercadoria'!$A$4:$V$830,21,)</f>
        <v>#N/A</v>
      </c>
      <c r="F88" s="64" t="e">
        <f>VLOOKUP(A88,'Compras de mercadoria'!$A$4:$V$830,12,)</f>
        <v>#N/A</v>
      </c>
      <c r="G88" s="64">
        <f>SUMIFS('Produtos Avariados'!$F$4:$F$1549,'Produtos Avariados'!$A$4:$A$1549,Estoque!A88)</f>
        <v>0</v>
      </c>
      <c r="H88" s="66" t="e">
        <f>VLOOKUP(A88,'Compras de mercadoria'!$A$4:$V$830,22,)</f>
        <v>#N/A</v>
      </c>
      <c r="I88" s="64">
        <f>SUMIFS(Vendas!$I$5:$I$1841,Vendas!$C$5:$C$1841,Estoque!B88,Vendas!$B$5:$B$1841,Estoque!A88,Vendas!$R$5:$R$1841,"Vendido")+SUMIFS(Vendas!$I$5:$I$1841,Vendas!$C$5:$C$1841,Estoque!B88,Vendas!$B$5:$B$1841,Estoque!A88,Vendas!$R$5:$R$1841,"Troca")+SUMIF('Combos Promocionais'!$D$3:$D$2278,Estoque!A88,'Combos Promocionais'!$M$3:$M$3129)</f>
        <v>0</v>
      </c>
      <c r="J88" s="67" t="e">
        <f t="shared" si="3"/>
        <v>#N/A</v>
      </c>
      <c r="K88" s="68" t="e">
        <f>VLOOKUP(B88,'Cadastro de Produtos'!$B$5:$G$1500,5,)</f>
        <v>#N/A</v>
      </c>
      <c r="L88" s="66" t="e">
        <f t="shared" si="4"/>
        <v>#N/A</v>
      </c>
      <c r="M88" s="75" t="e">
        <f t="shared" si="5"/>
        <v>#N/A</v>
      </c>
    </row>
    <row r="89" spans="1:13">
      <c r="A89" s="76" t="str">
        <f>IF('Compras de mercadoria'!H89&gt;0,'Compras de mercadoria'!A89,"")</f>
        <v/>
      </c>
      <c r="B89" s="69" t="e">
        <f>VLOOKUP(A89,'Compras de mercadoria'!$A$4:$V$960,2,)</f>
        <v>#N/A</v>
      </c>
      <c r="C89" s="69" t="e">
        <f>VLOOKUP(A89,'Compras de mercadoria'!$A$4:$V$1280,3,)</f>
        <v>#N/A</v>
      </c>
      <c r="D89" s="70" t="str">
        <f>IF('Compras de mercadoria'!H89&gt;0,'Compras de mercadoria'!H89,"")</f>
        <v/>
      </c>
      <c r="E89" s="71" t="e">
        <f>VLOOKUP(A89,'Compras de mercadoria'!$A$4:$V$830,21,)</f>
        <v>#N/A</v>
      </c>
      <c r="F89" s="69" t="e">
        <f>VLOOKUP(A89,'Compras de mercadoria'!$A$4:$V$830,12,)</f>
        <v>#N/A</v>
      </c>
      <c r="G89" s="69">
        <f>SUMIFS('Produtos Avariados'!$F$4:$F$1549,'Produtos Avariados'!$A$4:$A$1549,Estoque!A89)</f>
        <v>0</v>
      </c>
      <c r="H89" s="71" t="e">
        <f>VLOOKUP(A89,'Compras de mercadoria'!$A$4:$V$830,22,)</f>
        <v>#N/A</v>
      </c>
      <c r="I89" s="69">
        <f>SUMIFS(Vendas!$I$5:$I$1841,Vendas!$C$5:$C$1841,Estoque!B89,Vendas!$B$5:$B$1841,Estoque!A89,Vendas!$R$5:$R$1841,"Vendido")+SUMIFS(Vendas!$I$5:$I$1841,Vendas!$C$5:$C$1841,Estoque!B89,Vendas!$B$5:$B$1841,Estoque!A89,Vendas!$R$5:$R$1841,"Troca")+SUMIF('Combos Promocionais'!$D$3:$D$2278,Estoque!A89,'Combos Promocionais'!$M$3:$M$3129)</f>
        <v>0</v>
      </c>
      <c r="J89" s="72" t="e">
        <f t="shared" si="3"/>
        <v>#N/A</v>
      </c>
      <c r="K89" s="73" t="e">
        <f>VLOOKUP(B89,'Cadastro de Produtos'!$B$5:$G$1500,5,)</f>
        <v>#N/A</v>
      </c>
      <c r="L89" s="71" t="e">
        <f t="shared" si="4"/>
        <v>#N/A</v>
      </c>
      <c r="M89" s="77" t="e">
        <f t="shared" si="5"/>
        <v>#N/A</v>
      </c>
    </row>
    <row r="90" spans="1:13">
      <c r="A90" s="74" t="str">
        <f>IF('Compras de mercadoria'!H90&gt;0,'Compras de mercadoria'!A90,"")</f>
        <v/>
      </c>
      <c r="B90" s="64" t="e">
        <f>VLOOKUP(A90,'Compras de mercadoria'!$A$4:$V$960,2,)</f>
        <v>#N/A</v>
      </c>
      <c r="C90" s="64" t="e">
        <f>VLOOKUP(A90,'Compras de mercadoria'!$A$4:$V$1280,3,)</f>
        <v>#N/A</v>
      </c>
      <c r="D90" s="65" t="str">
        <f>IF('Compras de mercadoria'!H90&gt;0,'Compras de mercadoria'!H90,"")</f>
        <v/>
      </c>
      <c r="E90" s="66" t="e">
        <f>VLOOKUP(A90,'Compras de mercadoria'!$A$4:$V$830,21,)</f>
        <v>#N/A</v>
      </c>
      <c r="F90" s="64" t="e">
        <f>VLOOKUP(A90,'Compras de mercadoria'!$A$4:$V$830,12,)</f>
        <v>#N/A</v>
      </c>
      <c r="G90" s="64">
        <f>SUMIFS('Produtos Avariados'!$F$4:$F$1549,'Produtos Avariados'!$A$4:$A$1549,Estoque!A90)</f>
        <v>0</v>
      </c>
      <c r="H90" s="66" t="e">
        <f>VLOOKUP(A90,'Compras de mercadoria'!$A$4:$V$830,22,)</f>
        <v>#N/A</v>
      </c>
      <c r="I90" s="64">
        <f>SUMIFS(Vendas!$I$5:$I$1841,Vendas!$C$5:$C$1841,Estoque!B90,Vendas!$B$5:$B$1841,Estoque!A90,Vendas!$R$5:$R$1841,"Vendido")+SUMIFS(Vendas!$I$5:$I$1841,Vendas!$C$5:$C$1841,Estoque!B90,Vendas!$B$5:$B$1841,Estoque!A90,Vendas!$R$5:$R$1841,"Troca")+SUMIF('Combos Promocionais'!$D$3:$D$2278,Estoque!A90,'Combos Promocionais'!$M$3:$M$3129)</f>
        <v>0</v>
      </c>
      <c r="J90" s="67" t="e">
        <f t="shared" si="3"/>
        <v>#N/A</v>
      </c>
      <c r="K90" s="68" t="e">
        <f>VLOOKUP(B90,'Cadastro de Produtos'!$B$5:$G$1500,5,)</f>
        <v>#N/A</v>
      </c>
      <c r="L90" s="66" t="e">
        <f t="shared" si="4"/>
        <v>#N/A</v>
      </c>
      <c r="M90" s="75" t="e">
        <f t="shared" si="5"/>
        <v>#N/A</v>
      </c>
    </row>
    <row r="91" spans="1:13">
      <c r="A91" s="76" t="str">
        <f>IF('Compras de mercadoria'!H91&gt;0,'Compras de mercadoria'!A91,"")</f>
        <v/>
      </c>
      <c r="B91" s="69" t="e">
        <f>VLOOKUP(A91,'Compras de mercadoria'!$A$4:$V$960,2,)</f>
        <v>#N/A</v>
      </c>
      <c r="C91" s="69" t="e">
        <f>VLOOKUP(A91,'Compras de mercadoria'!$A$4:$V$1280,3,)</f>
        <v>#N/A</v>
      </c>
      <c r="D91" s="70" t="str">
        <f>IF('Compras de mercadoria'!H91&gt;0,'Compras de mercadoria'!H91,"")</f>
        <v/>
      </c>
      <c r="E91" s="71" t="e">
        <f>VLOOKUP(A91,'Compras de mercadoria'!$A$4:$V$830,21,)</f>
        <v>#N/A</v>
      </c>
      <c r="F91" s="69" t="e">
        <f>VLOOKUP(A91,'Compras de mercadoria'!$A$4:$V$830,12,)</f>
        <v>#N/A</v>
      </c>
      <c r="G91" s="69">
        <f>SUMIFS('Produtos Avariados'!$F$4:$F$1549,'Produtos Avariados'!$A$4:$A$1549,Estoque!A91)</f>
        <v>0</v>
      </c>
      <c r="H91" s="71" t="e">
        <f>VLOOKUP(A91,'Compras de mercadoria'!$A$4:$V$830,22,)</f>
        <v>#N/A</v>
      </c>
      <c r="I91" s="69">
        <f>SUMIFS(Vendas!$I$5:$I$1841,Vendas!$C$5:$C$1841,Estoque!B91,Vendas!$B$5:$B$1841,Estoque!A91,Vendas!$R$5:$R$1841,"Vendido")+SUMIFS(Vendas!$I$5:$I$1841,Vendas!$C$5:$C$1841,Estoque!B91,Vendas!$B$5:$B$1841,Estoque!A91,Vendas!$R$5:$R$1841,"Troca")+SUMIF('Combos Promocionais'!$D$3:$D$2278,Estoque!A91,'Combos Promocionais'!$M$3:$M$3129)</f>
        <v>0</v>
      </c>
      <c r="J91" s="72" t="e">
        <f t="shared" si="3"/>
        <v>#N/A</v>
      </c>
      <c r="K91" s="73" t="e">
        <f>VLOOKUP(B91,'Cadastro de Produtos'!$B$5:$G$1500,5,)</f>
        <v>#N/A</v>
      </c>
      <c r="L91" s="71" t="e">
        <f t="shared" si="4"/>
        <v>#N/A</v>
      </c>
      <c r="M91" s="77" t="e">
        <f t="shared" si="5"/>
        <v>#N/A</v>
      </c>
    </row>
    <row r="92" spans="1:13">
      <c r="A92" s="74" t="str">
        <f>IF('Compras de mercadoria'!H92&gt;0,'Compras de mercadoria'!A92,"")</f>
        <v/>
      </c>
      <c r="B92" s="64" t="e">
        <f>VLOOKUP(A92,'Compras de mercadoria'!$A$4:$V$960,2,)</f>
        <v>#N/A</v>
      </c>
      <c r="C92" s="64" t="e">
        <f>VLOOKUP(A92,'Compras de mercadoria'!$A$4:$V$1280,3,)</f>
        <v>#N/A</v>
      </c>
      <c r="D92" s="65" t="str">
        <f>IF('Compras de mercadoria'!H92&gt;0,'Compras de mercadoria'!H92,"")</f>
        <v/>
      </c>
      <c r="E92" s="66" t="e">
        <f>VLOOKUP(A92,'Compras de mercadoria'!$A$4:$V$830,21,)</f>
        <v>#N/A</v>
      </c>
      <c r="F92" s="64" t="e">
        <f>VLOOKUP(A92,'Compras de mercadoria'!$A$4:$V$830,12,)</f>
        <v>#N/A</v>
      </c>
      <c r="G92" s="64">
        <f>SUMIFS('Produtos Avariados'!$F$4:$F$1549,'Produtos Avariados'!$A$4:$A$1549,Estoque!A92)</f>
        <v>0</v>
      </c>
      <c r="H92" s="66" t="e">
        <f>VLOOKUP(A92,'Compras de mercadoria'!$A$4:$V$830,22,)</f>
        <v>#N/A</v>
      </c>
      <c r="I92" s="64">
        <f>SUMIFS(Vendas!$I$5:$I$1841,Vendas!$C$5:$C$1841,Estoque!B92,Vendas!$B$5:$B$1841,Estoque!A92,Vendas!$R$5:$R$1841,"Vendido")+SUMIFS(Vendas!$I$5:$I$1841,Vendas!$C$5:$C$1841,Estoque!B92,Vendas!$B$5:$B$1841,Estoque!A92,Vendas!$R$5:$R$1841,"Troca")+SUMIF('Combos Promocionais'!$D$3:$D$2278,Estoque!A92,'Combos Promocionais'!$M$3:$M$3129)</f>
        <v>0</v>
      </c>
      <c r="J92" s="67" t="e">
        <f t="shared" si="3"/>
        <v>#N/A</v>
      </c>
      <c r="K92" s="68" t="e">
        <f>VLOOKUP(B92,'Cadastro de Produtos'!$B$5:$G$1500,5,)</f>
        <v>#N/A</v>
      </c>
      <c r="L92" s="66" t="e">
        <f t="shared" si="4"/>
        <v>#N/A</v>
      </c>
      <c r="M92" s="75" t="e">
        <f t="shared" si="5"/>
        <v>#N/A</v>
      </c>
    </row>
    <row r="93" spans="1:13">
      <c r="A93" s="76" t="str">
        <f>IF('Compras de mercadoria'!H93&gt;0,'Compras de mercadoria'!A93,"")</f>
        <v/>
      </c>
      <c r="B93" s="69" t="e">
        <f>VLOOKUP(A93,'Compras de mercadoria'!$A$4:$V$960,2,)</f>
        <v>#N/A</v>
      </c>
      <c r="C93" s="69" t="e">
        <f>VLOOKUP(A93,'Compras de mercadoria'!$A$4:$V$1280,3,)</f>
        <v>#N/A</v>
      </c>
      <c r="D93" s="70" t="str">
        <f>IF('Compras de mercadoria'!H93&gt;0,'Compras de mercadoria'!H93,"")</f>
        <v/>
      </c>
      <c r="E93" s="71" t="e">
        <f>VLOOKUP(A93,'Compras de mercadoria'!$A$4:$V$830,21,)</f>
        <v>#N/A</v>
      </c>
      <c r="F93" s="69" t="e">
        <f>VLOOKUP(A93,'Compras de mercadoria'!$A$4:$V$830,12,)</f>
        <v>#N/A</v>
      </c>
      <c r="G93" s="69">
        <f>SUMIFS('Produtos Avariados'!$F$4:$F$1549,'Produtos Avariados'!$A$4:$A$1549,Estoque!A93)</f>
        <v>0</v>
      </c>
      <c r="H93" s="71" t="e">
        <f>VLOOKUP(A93,'Compras de mercadoria'!$A$4:$V$830,22,)</f>
        <v>#N/A</v>
      </c>
      <c r="I93" s="69">
        <f>SUMIFS(Vendas!$I$5:$I$1841,Vendas!$C$5:$C$1841,Estoque!B93,Vendas!$B$5:$B$1841,Estoque!A93,Vendas!$R$5:$R$1841,"Vendido")+SUMIFS(Vendas!$I$5:$I$1841,Vendas!$C$5:$C$1841,Estoque!B93,Vendas!$B$5:$B$1841,Estoque!A93,Vendas!$R$5:$R$1841,"Troca")+SUMIF('Combos Promocionais'!$D$3:$D$2278,Estoque!A93,'Combos Promocionais'!$M$3:$M$3129)</f>
        <v>0</v>
      </c>
      <c r="J93" s="72" t="e">
        <f t="shared" si="3"/>
        <v>#N/A</v>
      </c>
      <c r="K93" s="73" t="e">
        <f>VLOOKUP(B93,'Cadastro de Produtos'!$B$5:$G$1500,5,)</f>
        <v>#N/A</v>
      </c>
      <c r="L93" s="71" t="e">
        <f t="shared" si="4"/>
        <v>#N/A</v>
      </c>
      <c r="M93" s="77" t="e">
        <f t="shared" si="5"/>
        <v>#N/A</v>
      </c>
    </row>
    <row r="94" spans="1:13">
      <c r="A94" s="74" t="str">
        <f>IF('Compras de mercadoria'!H94&gt;0,'Compras de mercadoria'!A94,"")</f>
        <v/>
      </c>
      <c r="B94" s="64" t="e">
        <f>VLOOKUP(A94,'Compras de mercadoria'!$A$4:$V$960,2,)</f>
        <v>#N/A</v>
      </c>
      <c r="C94" s="64" t="e">
        <f>VLOOKUP(A94,'Compras de mercadoria'!$A$4:$V$1280,3,)</f>
        <v>#N/A</v>
      </c>
      <c r="D94" s="65" t="str">
        <f>IF('Compras de mercadoria'!H94&gt;0,'Compras de mercadoria'!H94,"")</f>
        <v/>
      </c>
      <c r="E94" s="66" t="e">
        <f>VLOOKUP(A94,'Compras de mercadoria'!$A$4:$V$830,21,)</f>
        <v>#N/A</v>
      </c>
      <c r="F94" s="64" t="e">
        <f>VLOOKUP(A94,'Compras de mercadoria'!$A$4:$V$830,12,)</f>
        <v>#N/A</v>
      </c>
      <c r="G94" s="64">
        <f>SUMIFS('Produtos Avariados'!$F$4:$F$1549,'Produtos Avariados'!$A$4:$A$1549,Estoque!A94)</f>
        <v>0</v>
      </c>
      <c r="H94" s="66" t="e">
        <f>VLOOKUP(A94,'Compras de mercadoria'!$A$4:$V$830,22,)</f>
        <v>#N/A</v>
      </c>
      <c r="I94" s="64">
        <f>SUMIFS(Vendas!$I$5:$I$1841,Vendas!$C$5:$C$1841,Estoque!B94,Vendas!$B$5:$B$1841,Estoque!A94,Vendas!$R$5:$R$1841,"Vendido")+SUMIFS(Vendas!$I$5:$I$1841,Vendas!$C$5:$C$1841,Estoque!B94,Vendas!$B$5:$B$1841,Estoque!A94,Vendas!$R$5:$R$1841,"Troca")+SUMIF('Combos Promocionais'!$D$3:$D$2278,Estoque!A94,'Combos Promocionais'!$M$3:$M$3129)</f>
        <v>0</v>
      </c>
      <c r="J94" s="67" t="e">
        <f t="shared" si="3"/>
        <v>#N/A</v>
      </c>
      <c r="K94" s="68" t="e">
        <f>VLOOKUP(B94,'Cadastro de Produtos'!$B$5:$G$1500,5,)</f>
        <v>#N/A</v>
      </c>
      <c r="L94" s="66" t="e">
        <f t="shared" si="4"/>
        <v>#N/A</v>
      </c>
      <c r="M94" s="75" t="e">
        <f t="shared" si="5"/>
        <v>#N/A</v>
      </c>
    </row>
    <row r="95" spans="1:13">
      <c r="A95" s="76" t="str">
        <f>IF('Compras de mercadoria'!H95&gt;0,'Compras de mercadoria'!A95,"")</f>
        <v/>
      </c>
      <c r="B95" s="69" t="e">
        <f>VLOOKUP(A95,'Compras de mercadoria'!$A$4:$V$960,2,)</f>
        <v>#N/A</v>
      </c>
      <c r="C95" s="69" t="e">
        <f>VLOOKUP(A95,'Compras de mercadoria'!$A$4:$V$1280,3,)</f>
        <v>#N/A</v>
      </c>
      <c r="D95" s="70" t="str">
        <f>IF('Compras de mercadoria'!H95&gt;0,'Compras de mercadoria'!H95,"")</f>
        <v/>
      </c>
      <c r="E95" s="71" t="e">
        <f>VLOOKUP(A95,'Compras de mercadoria'!$A$4:$V$830,21,)</f>
        <v>#N/A</v>
      </c>
      <c r="F95" s="69" t="e">
        <f>VLOOKUP(A95,'Compras de mercadoria'!$A$4:$V$830,12,)</f>
        <v>#N/A</v>
      </c>
      <c r="G95" s="69">
        <f>SUMIFS('Produtos Avariados'!$F$4:$F$1549,'Produtos Avariados'!$A$4:$A$1549,Estoque!A95)</f>
        <v>0</v>
      </c>
      <c r="H95" s="71" t="e">
        <f>VLOOKUP(A95,'Compras de mercadoria'!$A$4:$V$830,22,)</f>
        <v>#N/A</v>
      </c>
      <c r="I95" s="69">
        <f>SUMIFS(Vendas!$I$5:$I$1841,Vendas!$C$5:$C$1841,Estoque!B95,Vendas!$B$5:$B$1841,Estoque!A95,Vendas!$R$5:$R$1841,"Vendido")+SUMIFS(Vendas!$I$5:$I$1841,Vendas!$C$5:$C$1841,Estoque!B95,Vendas!$B$5:$B$1841,Estoque!A95,Vendas!$R$5:$R$1841,"Troca")+SUMIF('Combos Promocionais'!$D$3:$D$2278,Estoque!A95,'Combos Promocionais'!$M$3:$M$3129)</f>
        <v>0</v>
      </c>
      <c r="J95" s="72" t="e">
        <f t="shared" si="3"/>
        <v>#N/A</v>
      </c>
      <c r="K95" s="73" t="e">
        <f>VLOOKUP(B95,'Cadastro de Produtos'!$B$5:$G$1500,5,)</f>
        <v>#N/A</v>
      </c>
      <c r="L95" s="71" t="e">
        <f t="shared" si="4"/>
        <v>#N/A</v>
      </c>
      <c r="M95" s="77" t="e">
        <f t="shared" si="5"/>
        <v>#N/A</v>
      </c>
    </row>
    <row r="96" spans="1:13">
      <c r="A96" s="74" t="str">
        <f>IF('Compras de mercadoria'!H96&gt;0,'Compras de mercadoria'!A96,"")</f>
        <v/>
      </c>
      <c r="B96" s="64" t="e">
        <f>VLOOKUP(A96,'Compras de mercadoria'!$A$4:$V$960,2,)</f>
        <v>#N/A</v>
      </c>
      <c r="C96" s="64" t="e">
        <f>VLOOKUP(A96,'Compras de mercadoria'!$A$4:$V$1280,3,)</f>
        <v>#N/A</v>
      </c>
      <c r="D96" s="65" t="str">
        <f>IF('Compras de mercadoria'!H96&gt;0,'Compras de mercadoria'!H96,"")</f>
        <v/>
      </c>
      <c r="E96" s="66" t="e">
        <f>VLOOKUP(A96,'Compras de mercadoria'!$A$4:$V$830,21,)</f>
        <v>#N/A</v>
      </c>
      <c r="F96" s="64" t="e">
        <f>VLOOKUP(A96,'Compras de mercadoria'!$A$4:$V$830,12,)</f>
        <v>#N/A</v>
      </c>
      <c r="G96" s="64">
        <f>SUMIFS('Produtos Avariados'!$F$4:$F$1549,'Produtos Avariados'!$A$4:$A$1549,Estoque!A96)</f>
        <v>0</v>
      </c>
      <c r="H96" s="66" t="e">
        <f>VLOOKUP(A96,'Compras de mercadoria'!$A$4:$V$830,22,)</f>
        <v>#N/A</v>
      </c>
      <c r="I96" s="64">
        <f>SUMIFS(Vendas!$I$5:$I$1841,Vendas!$C$5:$C$1841,Estoque!B96,Vendas!$B$5:$B$1841,Estoque!A96,Vendas!$R$5:$R$1841,"Vendido")+SUMIFS(Vendas!$I$5:$I$1841,Vendas!$C$5:$C$1841,Estoque!B96,Vendas!$B$5:$B$1841,Estoque!A96,Vendas!$R$5:$R$1841,"Troca")+SUMIF('Combos Promocionais'!$D$3:$D$2278,Estoque!A96,'Combos Promocionais'!$M$3:$M$3129)</f>
        <v>0</v>
      </c>
      <c r="J96" s="67" t="e">
        <f t="shared" si="3"/>
        <v>#N/A</v>
      </c>
      <c r="K96" s="68" t="e">
        <f>VLOOKUP(B96,'Cadastro de Produtos'!$B$5:$G$1500,5,)</f>
        <v>#N/A</v>
      </c>
      <c r="L96" s="66" t="e">
        <f t="shared" si="4"/>
        <v>#N/A</v>
      </c>
      <c r="M96" s="75" t="e">
        <f t="shared" si="5"/>
        <v>#N/A</v>
      </c>
    </row>
    <row r="97" spans="1:13">
      <c r="A97" s="76" t="str">
        <f>IF('Compras de mercadoria'!H97&gt;0,'Compras de mercadoria'!A97,"")</f>
        <v/>
      </c>
      <c r="B97" s="69" t="e">
        <f>VLOOKUP(A97,'Compras de mercadoria'!$A$4:$V$960,2,)</f>
        <v>#N/A</v>
      </c>
      <c r="C97" s="69" t="e">
        <f>VLOOKUP(A97,'Compras de mercadoria'!$A$4:$V$1280,3,)</f>
        <v>#N/A</v>
      </c>
      <c r="D97" s="70" t="str">
        <f>IF('Compras de mercadoria'!H97&gt;0,'Compras de mercadoria'!H97,"")</f>
        <v/>
      </c>
      <c r="E97" s="71" t="e">
        <f>VLOOKUP(A97,'Compras de mercadoria'!$A$4:$V$830,21,)</f>
        <v>#N/A</v>
      </c>
      <c r="F97" s="69" t="e">
        <f>VLOOKUP(A97,'Compras de mercadoria'!$A$4:$V$830,12,)</f>
        <v>#N/A</v>
      </c>
      <c r="G97" s="69">
        <f>SUMIFS('Produtos Avariados'!$F$4:$F$1549,'Produtos Avariados'!$A$4:$A$1549,Estoque!A97)</f>
        <v>0</v>
      </c>
      <c r="H97" s="71" t="e">
        <f>VLOOKUP(A97,'Compras de mercadoria'!$A$4:$V$830,22,)</f>
        <v>#N/A</v>
      </c>
      <c r="I97" s="69">
        <f>SUMIFS(Vendas!$I$5:$I$1841,Vendas!$C$5:$C$1841,Estoque!B97,Vendas!$B$5:$B$1841,Estoque!A97,Vendas!$R$5:$R$1841,"Vendido")+SUMIFS(Vendas!$I$5:$I$1841,Vendas!$C$5:$C$1841,Estoque!B97,Vendas!$B$5:$B$1841,Estoque!A97,Vendas!$R$5:$R$1841,"Troca")+SUMIF('Combos Promocionais'!$D$3:$D$2278,Estoque!A97,'Combos Promocionais'!$M$3:$M$3129)</f>
        <v>0</v>
      </c>
      <c r="J97" s="72" t="e">
        <f t="shared" si="3"/>
        <v>#N/A</v>
      </c>
      <c r="K97" s="73" t="e">
        <f>VLOOKUP(B97,'Cadastro de Produtos'!$B$5:$G$1500,5,)</f>
        <v>#N/A</v>
      </c>
      <c r="L97" s="71" t="e">
        <f t="shared" si="4"/>
        <v>#N/A</v>
      </c>
      <c r="M97" s="77" t="e">
        <f t="shared" si="5"/>
        <v>#N/A</v>
      </c>
    </row>
    <row r="98" spans="1:13">
      <c r="A98" s="74" t="str">
        <f>IF('Compras de mercadoria'!H98&gt;0,'Compras de mercadoria'!A98,"")</f>
        <v/>
      </c>
      <c r="B98" s="64" t="e">
        <f>VLOOKUP(A98,'Compras de mercadoria'!$A$4:$V$960,2,)</f>
        <v>#N/A</v>
      </c>
      <c r="C98" s="64" t="e">
        <f>VLOOKUP(A98,'Compras de mercadoria'!$A$4:$V$1280,3,)</f>
        <v>#N/A</v>
      </c>
      <c r="D98" s="65" t="str">
        <f>IF('Compras de mercadoria'!H98&gt;0,'Compras de mercadoria'!H98,"")</f>
        <v/>
      </c>
      <c r="E98" s="66" t="e">
        <f>VLOOKUP(A98,'Compras de mercadoria'!$A$4:$V$830,21,)</f>
        <v>#N/A</v>
      </c>
      <c r="F98" s="64" t="e">
        <f>VLOOKUP(A98,'Compras de mercadoria'!$A$4:$V$830,12,)</f>
        <v>#N/A</v>
      </c>
      <c r="G98" s="64">
        <f>SUMIFS('Produtos Avariados'!$F$4:$F$1549,'Produtos Avariados'!$A$4:$A$1549,Estoque!A98)</f>
        <v>0</v>
      </c>
      <c r="H98" s="66" t="e">
        <f>VLOOKUP(A98,'Compras de mercadoria'!$A$4:$V$830,22,)</f>
        <v>#N/A</v>
      </c>
      <c r="I98" s="64">
        <f>SUMIFS(Vendas!$I$5:$I$1841,Vendas!$C$5:$C$1841,Estoque!B98,Vendas!$B$5:$B$1841,Estoque!A98,Vendas!$R$5:$R$1841,"Vendido")+SUMIFS(Vendas!$I$5:$I$1841,Vendas!$C$5:$C$1841,Estoque!B98,Vendas!$B$5:$B$1841,Estoque!A98,Vendas!$R$5:$R$1841,"Troca")+SUMIF('Combos Promocionais'!$D$3:$D$2278,Estoque!A98,'Combos Promocionais'!$M$3:$M$3129)</f>
        <v>0</v>
      </c>
      <c r="J98" s="67" t="e">
        <f t="shared" si="3"/>
        <v>#N/A</v>
      </c>
      <c r="K98" s="68" t="e">
        <f>VLOOKUP(B98,'Cadastro de Produtos'!$B$5:$G$1500,5,)</f>
        <v>#N/A</v>
      </c>
      <c r="L98" s="66" t="e">
        <f t="shared" si="4"/>
        <v>#N/A</v>
      </c>
      <c r="M98" s="75" t="e">
        <f t="shared" si="5"/>
        <v>#N/A</v>
      </c>
    </row>
    <row r="99" spans="1:13">
      <c r="A99" s="76" t="str">
        <f>IF('Compras de mercadoria'!H99&gt;0,'Compras de mercadoria'!A99,"")</f>
        <v/>
      </c>
      <c r="B99" s="69" t="e">
        <f>VLOOKUP(A99,'Compras de mercadoria'!$A$4:$V$960,2,)</f>
        <v>#N/A</v>
      </c>
      <c r="C99" s="69" t="e">
        <f>VLOOKUP(A99,'Compras de mercadoria'!$A$4:$V$1280,3,)</f>
        <v>#N/A</v>
      </c>
      <c r="D99" s="70" t="str">
        <f>IF('Compras de mercadoria'!H99&gt;0,'Compras de mercadoria'!H99,"")</f>
        <v/>
      </c>
      <c r="E99" s="71" t="e">
        <f>VLOOKUP(A99,'Compras de mercadoria'!$A$4:$V$830,21,)</f>
        <v>#N/A</v>
      </c>
      <c r="F99" s="69" t="e">
        <f>VLOOKUP(A99,'Compras de mercadoria'!$A$4:$V$830,12,)</f>
        <v>#N/A</v>
      </c>
      <c r="G99" s="69">
        <f>SUMIFS('Produtos Avariados'!$F$4:$F$1549,'Produtos Avariados'!$A$4:$A$1549,Estoque!A99)</f>
        <v>0</v>
      </c>
      <c r="H99" s="71" t="e">
        <f>VLOOKUP(A99,'Compras de mercadoria'!$A$4:$V$830,22,)</f>
        <v>#N/A</v>
      </c>
      <c r="I99" s="69">
        <f>SUMIFS(Vendas!$I$5:$I$1841,Vendas!$C$5:$C$1841,Estoque!B99,Vendas!$B$5:$B$1841,Estoque!A99,Vendas!$R$5:$R$1841,"Vendido")+SUMIFS(Vendas!$I$5:$I$1841,Vendas!$C$5:$C$1841,Estoque!B99,Vendas!$B$5:$B$1841,Estoque!A99,Vendas!$R$5:$R$1841,"Troca")+SUMIF('Combos Promocionais'!$D$3:$D$2278,Estoque!A99,'Combos Promocionais'!$M$3:$M$3129)</f>
        <v>0</v>
      </c>
      <c r="J99" s="72" t="e">
        <f t="shared" si="3"/>
        <v>#N/A</v>
      </c>
      <c r="K99" s="73" t="e">
        <f>VLOOKUP(B99,'Cadastro de Produtos'!$B$5:$G$1500,5,)</f>
        <v>#N/A</v>
      </c>
      <c r="L99" s="71" t="e">
        <f t="shared" si="4"/>
        <v>#N/A</v>
      </c>
      <c r="M99" s="77" t="e">
        <f t="shared" si="5"/>
        <v>#N/A</v>
      </c>
    </row>
    <row r="100" spans="1:13">
      <c r="A100" s="74" t="str">
        <f>IF('Compras de mercadoria'!H100&gt;0,'Compras de mercadoria'!A100,"")</f>
        <v/>
      </c>
      <c r="B100" s="64" t="e">
        <f>VLOOKUP(A100,'Compras de mercadoria'!$A$4:$V$960,2,)</f>
        <v>#N/A</v>
      </c>
      <c r="C100" s="64" t="e">
        <f>VLOOKUP(A100,'Compras de mercadoria'!$A$4:$V$1280,3,)</f>
        <v>#N/A</v>
      </c>
      <c r="D100" s="65" t="str">
        <f>IF('Compras de mercadoria'!H100&gt;0,'Compras de mercadoria'!H100,"")</f>
        <v/>
      </c>
      <c r="E100" s="66" t="e">
        <f>VLOOKUP(A100,'Compras de mercadoria'!$A$4:$V$830,21,)</f>
        <v>#N/A</v>
      </c>
      <c r="F100" s="64" t="e">
        <f>VLOOKUP(A100,'Compras de mercadoria'!$A$4:$V$830,12,)</f>
        <v>#N/A</v>
      </c>
      <c r="G100" s="64">
        <f>SUMIFS('Produtos Avariados'!$F$4:$F$1549,'Produtos Avariados'!$A$4:$A$1549,Estoque!A100)</f>
        <v>0</v>
      </c>
      <c r="H100" s="66" t="e">
        <f>VLOOKUP(A100,'Compras de mercadoria'!$A$4:$V$830,22,)</f>
        <v>#N/A</v>
      </c>
      <c r="I100" s="64">
        <f>SUMIFS(Vendas!$I$5:$I$1841,Vendas!$C$5:$C$1841,Estoque!B100,Vendas!$B$5:$B$1841,Estoque!A100,Vendas!$R$5:$R$1841,"Vendido")+SUMIFS(Vendas!$I$5:$I$1841,Vendas!$C$5:$C$1841,Estoque!B100,Vendas!$B$5:$B$1841,Estoque!A100,Vendas!$R$5:$R$1841,"Troca")+SUMIF('Combos Promocionais'!$D$3:$D$2278,Estoque!A100,'Combos Promocionais'!$M$3:$M$3129)</f>
        <v>0</v>
      </c>
      <c r="J100" s="67" t="e">
        <f t="shared" si="3"/>
        <v>#N/A</v>
      </c>
      <c r="K100" s="68" t="e">
        <f>VLOOKUP(B100,'Cadastro de Produtos'!$B$5:$G$1500,5,)</f>
        <v>#N/A</v>
      </c>
      <c r="L100" s="66" t="e">
        <f t="shared" si="4"/>
        <v>#N/A</v>
      </c>
      <c r="M100" s="75" t="e">
        <f t="shared" si="5"/>
        <v>#N/A</v>
      </c>
    </row>
    <row r="101" spans="1:13">
      <c r="A101" s="76" t="str">
        <f>IF('Compras de mercadoria'!H101&gt;0,'Compras de mercadoria'!A101,"")</f>
        <v/>
      </c>
      <c r="B101" s="69" t="e">
        <f>VLOOKUP(A101,'Compras de mercadoria'!$A$4:$V$960,2,)</f>
        <v>#N/A</v>
      </c>
      <c r="C101" s="69" t="e">
        <f>VLOOKUP(A101,'Compras de mercadoria'!$A$4:$V$1280,3,)</f>
        <v>#N/A</v>
      </c>
      <c r="D101" s="70" t="str">
        <f>IF('Compras de mercadoria'!H101&gt;0,'Compras de mercadoria'!H101,"")</f>
        <v/>
      </c>
      <c r="E101" s="71" t="e">
        <f>VLOOKUP(A101,'Compras de mercadoria'!$A$4:$V$830,21,)</f>
        <v>#N/A</v>
      </c>
      <c r="F101" s="69" t="e">
        <f>VLOOKUP(A101,'Compras de mercadoria'!$A$4:$V$830,12,)</f>
        <v>#N/A</v>
      </c>
      <c r="G101" s="69">
        <f>SUMIFS('Produtos Avariados'!$F$4:$F$1549,'Produtos Avariados'!$A$4:$A$1549,Estoque!A101)</f>
        <v>0</v>
      </c>
      <c r="H101" s="71" t="e">
        <f>VLOOKUP(A101,'Compras de mercadoria'!$A$4:$V$830,22,)</f>
        <v>#N/A</v>
      </c>
      <c r="I101" s="69">
        <f>SUMIFS(Vendas!$I$5:$I$1841,Vendas!$C$5:$C$1841,Estoque!B101,Vendas!$B$5:$B$1841,Estoque!A101,Vendas!$R$5:$R$1841,"Vendido")+SUMIFS(Vendas!$I$5:$I$1841,Vendas!$C$5:$C$1841,Estoque!B101,Vendas!$B$5:$B$1841,Estoque!A101,Vendas!$R$5:$R$1841,"Troca")+SUMIF('Combos Promocionais'!$D$3:$D$2278,Estoque!A101,'Combos Promocionais'!$M$3:$M$3129)</f>
        <v>0</v>
      </c>
      <c r="J101" s="72" t="e">
        <f t="shared" si="3"/>
        <v>#N/A</v>
      </c>
      <c r="K101" s="73" t="e">
        <f>VLOOKUP(B101,'Cadastro de Produtos'!$B$5:$G$1500,5,)</f>
        <v>#N/A</v>
      </c>
      <c r="L101" s="71" t="e">
        <f t="shared" si="4"/>
        <v>#N/A</v>
      </c>
      <c r="M101" s="77" t="e">
        <f t="shared" si="5"/>
        <v>#N/A</v>
      </c>
    </row>
    <row r="102" spans="1:13">
      <c r="A102" s="74" t="str">
        <f>IF('Compras de mercadoria'!H102&gt;0,'Compras de mercadoria'!A102,"")</f>
        <v/>
      </c>
      <c r="B102" s="64" t="e">
        <f>VLOOKUP(A102,'Compras de mercadoria'!$A$4:$V$960,2,)</f>
        <v>#N/A</v>
      </c>
      <c r="C102" s="64" t="e">
        <f>VLOOKUP(A102,'Compras de mercadoria'!$A$4:$V$1280,3,)</f>
        <v>#N/A</v>
      </c>
      <c r="D102" s="65" t="str">
        <f>IF('Compras de mercadoria'!H102&gt;0,'Compras de mercadoria'!H102,"")</f>
        <v/>
      </c>
      <c r="E102" s="66" t="e">
        <f>VLOOKUP(A102,'Compras de mercadoria'!$A$4:$V$830,21,)</f>
        <v>#N/A</v>
      </c>
      <c r="F102" s="64" t="e">
        <f>VLOOKUP(A102,'Compras de mercadoria'!$A$4:$V$830,12,)</f>
        <v>#N/A</v>
      </c>
      <c r="G102" s="64">
        <f>SUMIFS('Produtos Avariados'!$F$4:$F$1549,'Produtos Avariados'!$A$4:$A$1549,Estoque!A102)</f>
        <v>0</v>
      </c>
      <c r="H102" s="66" t="e">
        <f>VLOOKUP(A102,'Compras de mercadoria'!$A$4:$V$830,22,)</f>
        <v>#N/A</v>
      </c>
      <c r="I102" s="64">
        <f>SUMIFS(Vendas!$I$5:$I$1841,Vendas!$C$5:$C$1841,Estoque!B102,Vendas!$B$5:$B$1841,Estoque!A102,Vendas!$R$5:$R$1841,"Vendido")+SUMIFS(Vendas!$I$5:$I$1841,Vendas!$C$5:$C$1841,Estoque!B102,Vendas!$B$5:$B$1841,Estoque!A102,Vendas!$R$5:$R$1841,"Troca")+SUMIF('Combos Promocionais'!$D$3:$D$2278,Estoque!A102,'Combos Promocionais'!$M$3:$M$3129)</f>
        <v>0</v>
      </c>
      <c r="J102" s="67" t="e">
        <f t="shared" si="3"/>
        <v>#N/A</v>
      </c>
      <c r="K102" s="68" t="e">
        <f>VLOOKUP(B102,'Cadastro de Produtos'!$B$5:$G$1500,5,)</f>
        <v>#N/A</v>
      </c>
      <c r="L102" s="66" t="e">
        <f t="shared" si="4"/>
        <v>#N/A</v>
      </c>
      <c r="M102" s="75" t="e">
        <f t="shared" si="5"/>
        <v>#N/A</v>
      </c>
    </row>
    <row r="103" spans="1:13">
      <c r="A103" s="76" t="str">
        <f>IF('Compras de mercadoria'!H103&gt;0,'Compras de mercadoria'!A103,"")</f>
        <v/>
      </c>
      <c r="B103" s="69" t="e">
        <f>VLOOKUP(A103,'Compras de mercadoria'!$A$4:$V$960,2,)</f>
        <v>#N/A</v>
      </c>
      <c r="C103" s="69" t="e">
        <f>VLOOKUP(A103,'Compras de mercadoria'!$A$4:$V$1280,3,)</f>
        <v>#N/A</v>
      </c>
      <c r="D103" s="70" t="str">
        <f>IF('Compras de mercadoria'!H103&gt;0,'Compras de mercadoria'!H103,"")</f>
        <v/>
      </c>
      <c r="E103" s="71" t="e">
        <f>VLOOKUP(A103,'Compras de mercadoria'!$A$4:$V$830,21,)</f>
        <v>#N/A</v>
      </c>
      <c r="F103" s="69" t="e">
        <f>VLOOKUP(A103,'Compras de mercadoria'!$A$4:$V$830,12,)</f>
        <v>#N/A</v>
      </c>
      <c r="G103" s="69">
        <f>SUMIFS('Produtos Avariados'!$F$4:$F$1549,'Produtos Avariados'!$A$4:$A$1549,Estoque!A103)</f>
        <v>0</v>
      </c>
      <c r="H103" s="71" t="e">
        <f>VLOOKUP(A103,'Compras de mercadoria'!$A$4:$V$830,22,)</f>
        <v>#N/A</v>
      </c>
      <c r="I103" s="69">
        <f>SUMIFS(Vendas!$I$5:$I$1841,Vendas!$C$5:$C$1841,Estoque!B103,Vendas!$B$5:$B$1841,Estoque!A103,Vendas!$R$5:$R$1841,"Vendido")+SUMIFS(Vendas!$I$5:$I$1841,Vendas!$C$5:$C$1841,Estoque!B103,Vendas!$B$5:$B$1841,Estoque!A103,Vendas!$R$5:$R$1841,"Troca")+SUMIF('Combos Promocionais'!$D$3:$D$2278,Estoque!A103,'Combos Promocionais'!$M$3:$M$3129)</f>
        <v>0</v>
      </c>
      <c r="J103" s="72" t="e">
        <f t="shared" si="3"/>
        <v>#N/A</v>
      </c>
      <c r="K103" s="73" t="e">
        <f>VLOOKUP(B103,'Cadastro de Produtos'!$B$5:$G$1500,5,)</f>
        <v>#N/A</v>
      </c>
      <c r="L103" s="71" t="e">
        <f t="shared" si="4"/>
        <v>#N/A</v>
      </c>
      <c r="M103" s="77" t="e">
        <f t="shared" si="5"/>
        <v>#N/A</v>
      </c>
    </row>
    <row r="104" spans="1:13">
      <c r="A104" s="74" t="str">
        <f>IF('Compras de mercadoria'!H104&gt;0,'Compras de mercadoria'!A104,"")</f>
        <v/>
      </c>
      <c r="B104" s="64" t="e">
        <f>VLOOKUP(A104,'Compras de mercadoria'!$A$4:$V$960,2,)</f>
        <v>#N/A</v>
      </c>
      <c r="C104" s="64" t="e">
        <f>VLOOKUP(A104,'Compras de mercadoria'!$A$4:$V$1280,3,)</f>
        <v>#N/A</v>
      </c>
      <c r="D104" s="65" t="str">
        <f>IF('Compras de mercadoria'!H104&gt;0,'Compras de mercadoria'!H104,"")</f>
        <v/>
      </c>
      <c r="E104" s="66" t="e">
        <f>VLOOKUP(A104,'Compras de mercadoria'!$A$4:$V$830,21,)</f>
        <v>#N/A</v>
      </c>
      <c r="F104" s="64" t="e">
        <f>VLOOKUP(A104,'Compras de mercadoria'!$A$4:$V$830,12,)</f>
        <v>#N/A</v>
      </c>
      <c r="G104" s="64">
        <f>SUMIFS('Produtos Avariados'!$F$4:$F$1549,'Produtos Avariados'!$A$4:$A$1549,Estoque!A104)</f>
        <v>0</v>
      </c>
      <c r="H104" s="66" t="e">
        <f>VLOOKUP(A104,'Compras de mercadoria'!$A$4:$V$830,22,)</f>
        <v>#N/A</v>
      </c>
      <c r="I104" s="64">
        <f>SUMIFS(Vendas!$I$5:$I$1841,Vendas!$C$5:$C$1841,Estoque!B104,Vendas!$B$5:$B$1841,Estoque!A104,Vendas!$R$5:$R$1841,"Vendido")+SUMIFS(Vendas!$I$5:$I$1841,Vendas!$C$5:$C$1841,Estoque!B104,Vendas!$B$5:$B$1841,Estoque!A104,Vendas!$R$5:$R$1841,"Troca")+SUMIF('Combos Promocionais'!$D$3:$D$2278,Estoque!A104,'Combos Promocionais'!$M$3:$M$3129)</f>
        <v>0</v>
      </c>
      <c r="J104" s="67" t="e">
        <f t="shared" si="3"/>
        <v>#N/A</v>
      </c>
      <c r="K104" s="68" t="e">
        <f>VLOOKUP(B104,'Cadastro de Produtos'!$B$5:$G$1500,5,)</f>
        <v>#N/A</v>
      </c>
      <c r="L104" s="66" t="e">
        <f t="shared" si="4"/>
        <v>#N/A</v>
      </c>
      <c r="M104" s="75" t="e">
        <f t="shared" si="5"/>
        <v>#N/A</v>
      </c>
    </row>
    <row r="105" spans="1:13">
      <c r="A105" s="76" t="str">
        <f>IF('Compras de mercadoria'!H105&gt;0,'Compras de mercadoria'!A105,"")</f>
        <v/>
      </c>
      <c r="B105" s="69" t="e">
        <f>VLOOKUP(A105,'Compras de mercadoria'!$A$4:$V$960,2,)</f>
        <v>#N/A</v>
      </c>
      <c r="C105" s="69" t="e">
        <f>VLOOKUP(A105,'Compras de mercadoria'!$A$4:$V$1280,3,)</f>
        <v>#N/A</v>
      </c>
      <c r="D105" s="70" t="str">
        <f>IF('Compras de mercadoria'!H105&gt;0,'Compras de mercadoria'!H105,"")</f>
        <v/>
      </c>
      <c r="E105" s="71" t="e">
        <f>VLOOKUP(A105,'Compras de mercadoria'!$A$4:$V$830,21,)</f>
        <v>#N/A</v>
      </c>
      <c r="F105" s="69" t="e">
        <f>VLOOKUP(A105,'Compras de mercadoria'!$A$4:$V$830,12,)</f>
        <v>#N/A</v>
      </c>
      <c r="G105" s="69">
        <f>SUMIFS('Produtos Avariados'!$F$4:$F$1549,'Produtos Avariados'!$A$4:$A$1549,Estoque!A105)</f>
        <v>0</v>
      </c>
      <c r="H105" s="71" t="e">
        <f>VLOOKUP(A105,'Compras de mercadoria'!$A$4:$V$830,22,)</f>
        <v>#N/A</v>
      </c>
      <c r="I105" s="69">
        <f>SUMIFS(Vendas!$I$5:$I$1841,Vendas!$C$5:$C$1841,Estoque!B105,Vendas!$B$5:$B$1841,Estoque!A105,Vendas!$R$5:$R$1841,"Vendido")+SUMIFS(Vendas!$I$5:$I$1841,Vendas!$C$5:$C$1841,Estoque!B105,Vendas!$B$5:$B$1841,Estoque!A105,Vendas!$R$5:$R$1841,"Troca")+SUMIF('Combos Promocionais'!$D$3:$D$2278,Estoque!A105,'Combos Promocionais'!$M$3:$M$3129)</f>
        <v>0</v>
      </c>
      <c r="J105" s="72" t="e">
        <f t="shared" si="3"/>
        <v>#N/A</v>
      </c>
      <c r="K105" s="73" t="e">
        <f>VLOOKUP(B105,'Cadastro de Produtos'!$B$5:$G$1500,5,)</f>
        <v>#N/A</v>
      </c>
      <c r="L105" s="71" t="e">
        <f t="shared" si="4"/>
        <v>#N/A</v>
      </c>
      <c r="M105" s="77" t="e">
        <f t="shared" si="5"/>
        <v>#N/A</v>
      </c>
    </row>
    <row r="106" spans="1:13">
      <c r="A106" s="74" t="str">
        <f>IF('Compras de mercadoria'!H106&gt;0,'Compras de mercadoria'!A106,"")</f>
        <v/>
      </c>
      <c r="B106" s="64" t="e">
        <f>VLOOKUP(A106,'Compras de mercadoria'!$A$4:$V$960,2,)</f>
        <v>#N/A</v>
      </c>
      <c r="C106" s="64" t="e">
        <f>VLOOKUP(A106,'Compras de mercadoria'!$A$4:$V$1280,3,)</f>
        <v>#N/A</v>
      </c>
      <c r="D106" s="65" t="str">
        <f>IF('Compras de mercadoria'!H106&gt;0,'Compras de mercadoria'!H106,"")</f>
        <v/>
      </c>
      <c r="E106" s="66" t="e">
        <f>VLOOKUP(A106,'Compras de mercadoria'!$A$4:$V$830,21,)</f>
        <v>#N/A</v>
      </c>
      <c r="F106" s="64" t="e">
        <f>VLOOKUP(A106,'Compras de mercadoria'!$A$4:$V$830,12,)</f>
        <v>#N/A</v>
      </c>
      <c r="G106" s="64">
        <f>SUMIFS('Produtos Avariados'!$F$4:$F$1549,'Produtos Avariados'!$A$4:$A$1549,Estoque!A106)</f>
        <v>0</v>
      </c>
      <c r="H106" s="66" t="e">
        <f>VLOOKUP(A106,'Compras de mercadoria'!$A$4:$V$830,22,)</f>
        <v>#N/A</v>
      </c>
      <c r="I106" s="64">
        <f>SUMIFS(Vendas!$I$5:$I$1841,Vendas!$C$5:$C$1841,Estoque!B106,Vendas!$B$5:$B$1841,Estoque!A106,Vendas!$R$5:$R$1841,"Vendido")+SUMIFS(Vendas!$I$5:$I$1841,Vendas!$C$5:$C$1841,Estoque!B106,Vendas!$B$5:$B$1841,Estoque!A106,Vendas!$R$5:$R$1841,"Troca")+SUMIF('Combos Promocionais'!$D$3:$D$2278,Estoque!A106,'Combos Promocionais'!$M$3:$M$3129)</f>
        <v>0</v>
      </c>
      <c r="J106" s="67" t="e">
        <f t="shared" si="3"/>
        <v>#N/A</v>
      </c>
      <c r="K106" s="68" t="e">
        <f>VLOOKUP(B106,'Cadastro de Produtos'!$B$5:$G$1500,5,)</f>
        <v>#N/A</v>
      </c>
      <c r="L106" s="66" t="e">
        <f t="shared" si="4"/>
        <v>#N/A</v>
      </c>
      <c r="M106" s="75" t="e">
        <f t="shared" si="5"/>
        <v>#N/A</v>
      </c>
    </row>
    <row r="107" spans="1:13">
      <c r="A107" s="76" t="str">
        <f>IF('Compras de mercadoria'!H107&gt;0,'Compras de mercadoria'!A107,"")</f>
        <v/>
      </c>
      <c r="B107" s="69" t="e">
        <f>VLOOKUP(A107,'Compras de mercadoria'!$A$4:$V$960,2,)</f>
        <v>#N/A</v>
      </c>
      <c r="C107" s="69" t="e">
        <f>VLOOKUP(A107,'Compras de mercadoria'!$A$4:$V$1280,3,)</f>
        <v>#N/A</v>
      </c>
      <c r="D107" s="70" t="str">
        <f>IF('Compras de mercadoria'!H107&gt;0,'Compras de mercadoria'!H107,"")</f>
        <v/>
      </c>
      <c r="E107" s="71" t="e">
        <f>VLOOKUP(A107,'Compras de mercadoria'!$A$4:$V$830,21,)</f>
        <v>#N/A</v>
      </c>
      <c r="F107" s="69" t="e">
        <f>VLOOKUP(A107,'Compras de mercadoria'!$A$4:$V$830,12,)</f>
        <v>#N/A</v>
      </c>
      <c r="G107" s="69">
        <f>SUMIFS('Produtos Avariados'!$F$4:$F$1549,'Produtos Avariados'!$A$4:$A$1549,Estoque!A107)</f>
        <v>0</v>
      </c>
      <c r="H107" s="71" t="e">
        <f>VLOOKUP(A107,'Compras de mercadoria'!$A$4:$V$830,22,)</f>
        <v>#N/A</v>
      </c>
      <c r="I107" s="69">
        <f>SUMIFS(Vendas!$I$5:$I$1841,Vendas!$C$5:$C$1841,Estoque!B107,Vendas!$B$5:$B$1841,Estoque!A107,Vendas!$R$5:$R$1841,"Vendido")+SUMIFS(Vendas!$I$5:$I$1841,Vendas!$C$5:$C$1841,Estoque!B107,Vendas!$B$5:$B$1841,Estoque!A107,Vendas!$R$5:$R$1841,"Troca")+SUMIF('Combos Promocionais'!$D$3:$D$2278,Estoque!A107,'Combos Promocionais'!$M$3:$M$3129)</f>
        <v>0</v>
      </c>
      <c r="J107" s="72" t="e">
        <f t="shared" si="3"/>
        <v>#N/A</v>
      </c>
      <c r="K107" s="73" t="e">
        <f>VLOOKUP(B107,'Cadastro de Produtos'!$B$5:$G$1500,5,)</f>
        <v>#N/A</v>
      </c>
      <c r="L107" s="71" t="e">
        <f t="shared" si="4"/>
        <v>#N/A</v>
      </c>
      <c r="M107" s="77" t="e">
        <f t="shared" si="5"/>
        <v>#N/A</v>
      </c>
    </row>
    <row r="108" spans="1:13">
      <c r="A108" s="74" t="str">
        <f>IF('Compras de mercadoria'!H108&gt;0,'Compras de mercadoria'!A108,"")</f>
        <v/>
      </c>
      <c r="B108" s="64" t="e">
        <f>VLOOKUP(A108,'Compras de mercadoria'!$A$4:$V$960,2,)</f>
        <v>#N/A</v>
      </c>
      <c r="C108" s="64" t="e">
        <f>VLOOKUP(A108,'Compras de mercadoria'!$A$4:$V$1280,3,)</f>
        <v>#N/A</v>
      </c>
      <c r="D108" s="65" t="str">
        <f>IF('Compras de mercadoria'!H108&gt;0,'Compras de mercadoria'!H108,"")</f>
        <v/>
      </c>
      <c r="E108" s="66" t="e">
        <f>VLOOKUP(A108,'Compras de mercadoria'!$A$4:$V$830,21,)</f>
        <v>#N/A</v>
      </c>
      <c r="F108" s="64" t="e">
        <f>VLOOKUP(A108,'Compras de mercadoria'!$A$4:$V$830,12,)</f>
        <v>#N/A</v>
      </c>
      <c r="G108" s="64">
        <f>SUMIFS('Produtos Avariados'!$F$4:$F$1549,'Produtos Avariados'!$A$4:$A$1549,Estoque!A108)</f>
        <v>0</v>
      </c>
      <c r="H108" s="66" t="e">
        <f>VLOOKUP(A108,'Compras de mercadoria'!$A$4:$V$830,22,)</f>
        <v>#N/A</v>
      </c>
      <c r="I108" s="64">
        <f>SUMIFS(Vendas!$I$5:$I$1841,Vendas!$C$5:$C$1841,Estoque!B108,Vendas!$B$5:$B$1841,Estoque!A108,Vendas!$R$5:$R$1841,"Vendido")+SUMIFS(Vendas!$I$5:$I$1841,Vendas!$C$5:$C$1841,Estoque!B108,Vendas!$B$5:$B$1841,Estoque!A108,Vendas!$R$5:$R$1841,"Troca")+SUMIF('Combos Promocionais'!$D$3:$D$2278,Estoque!A108,'Combos Promocionais'!$M$3:$M$3129)</f>
        <v>0</v>
      </c>
      <c r="J108" s="67" t="e">
        <f t="shared" si="3"/>
        <v>#N/A</v>
      </c>
      <c r="K108" s="68" t="e">
        <f>VLOOKUP(B108,'Cadastro de Produtos'!$B$5:$G$1500,5,)</f>
        <v>#N/A</v>
      </c>
      <c r="L108" s="66" t="e">
        <f t="shared" si="4"/>
        <v>#N/A</v>
      </c>
      <c r="M108" s="75" t="e">
        <f t="shared" si="5"/>
        <v>#N/A</v>
      </c>
    </row>
    <row r="109" spans="1:13">
      <c r="A109" s="76" t="str">
        <f>IF('Compras de mercadoria'!H109&gt;0,'Compras de mercadoria'!A109,"")</f>
        <v/>
      </c>
      <c r="B109" s="69" t="e">
        <f>VLOOKUP(A109,'Compras de mercadoria'!$A$4:$V$960,2,)</f>
        <v>#N/A</v>
      </c>
      <c r="C109" s="69" t="e">
        <f>VLOOKUP(A109,'Compras de mercadoria'!$A$4:$V$1280,3,)</f>
        <v>#N/A</v>
      </c>
      <c r="D109" s="70" t="str">
        <f>IF('Compras de mercadoria'!H109&gt;0,'Compras de mercadoria'!H109,"")</f>
        <v/>
      </c>
      <c r="E109" s="71" t="e">
        <f>VLOOKUP(A109,'Compras de mercadoria'!$A$4:$V$830,21,)</f>
        <v>#N/A</v>
      </c>
      <c r="F109" s="69" t="e">
        <f>VLOOKUP(A109,'Compras de mercadoria'!$A$4:$V$830,12,)</f>
        <v>#N/A</v>
      </c>
      <c r="G109" s="69">
        <f>SUMIFS('Produtos Avariados'!$F$4:$F$1549,'Produtos Avariados'!$A$4:$A$1549,Estoque!A109)</f>
        <v>0</v>
      </c>
      <c r="H109" s="71" t="e">
        <f>VLOOKUP(A109,'Compras de mercadoria'!$A$4:$V$830,22,)</f>
        <v>#N/A</v>
      </c>
      <c r="I109" s="69">
        <f>SUMIFS(Vendas!$I$5:$I$1841,Vendas!$C$5:$C$1841,Estoque!B109,Vendas!$B$5:$B$1841,Estoque!A109,Vendas!$R$5:$R$1841,"Vendido")+SUMIFS(Vendas!$I$5:$I$1841,Vendas!$C$5:$C$1841,Estoque!B109,Vendas!$B$5:$B$1841,Estoque!A109,Vendas!$R$5:$R$1841,"Troca")+SUMIF('Combos Promocionais'!$D$3:$D$2278,Estoque!A109,'Combos Promocionais'!$M$3:$M$3129)</f>
        <v>0</v>
      </c>
      <c r="J109" s="72" t="e">
        <f t="shared" si="3"/>
        <v>#N/A</v>
      </c>
      <c r="K109" s="73" t="e">
        <f>VLOOKUP(B109,'Cadastro de Produtos'!$B$5:$G$1500,5,)</f>
        <v>#N/A</v>
      </c>
      <c r="L109" s="71" t="e">
        <f t="shared" si="4"/>
        <v>#N/A</v>
      </c>
      <c r="M109" s="77" t="e">
        <f t="shared" si="5"/>
        <v>#N/A</v>
      </c>
    </row>
    <row r="110" spans="1:13">
      <c r="A110" s="74" t="str">
        <f>IF('Compras de mercadoria'!H110&gt;0,'Compras de mercadoria'!A110,"")</f>
        <v/>
      </c>
      <c r="B110" s="64" t="e">
        <f>VLOOKUP(A110,'Compras de mercadoria'!$A$4:$V$960,2,)</f>
        <v>#N/A</v>
      </c>
      <c r="C110" s="64" t="e">
        <f>VLOOKUP(A110,'Compras de mercadoria'!$A$4:$V$1280,3,)</f>
        <v>#N/A</v>
      </c>
      <c r="D110" s="65" t="str">
        <f>IF('Compras de mercadoria'!H110&gt;0,'Compras de mercadoria'!H110,"")</f>
        <v/>
      </c>
      <c r="E110" s="66" t="e">
        <f>VLOOKUP(A110,'Compras de mercadoria'!$A$4:$V$830,21,)</f>
        <v>#N/A</v>
      </c>
      <c r="F110" s="64" t="e">
        <f>VLOOKUP(A110,'Compras de mercadoria'!$A$4:$V$830,12,)</f>
        <v>#N/A</v>
      </c>
      <c r="G110" s="64">
        <f>SUMIFS('Produtos Avariados'!$F$4:$F$1549,'Produtos Avariados'!$A$4:$A$1549,Estoque!A110)</f>
        <v>0</v>
      </c>
      <c r="H110" s="66" t="e">
        <f>VLOOKUP(A110,'Compras de mercadoria'!$A$4:$V$830,22,)</f>
        <v>#N/A</v>
      </c>
      <c r="I110" s="64">
        <f>SUMIFS(Vendas!$I$5:$I$1841,Vendas!$C$5:$C$1841,Estoque!B110,Vendas!$B$5:$B$1841,Estoque!A110,Vendas!$R$5:$R$1841,"Vendido")+SUMIFS(Vendas!$I$5:$I$1841,Vendas!$C$5:$C$1841,Estoque!B110,Vendas!$B$5:$B$1841,Estoque!A110,Vendas!$R$5:$R$1841,"Troca")+SUMIF('Combos Promocionais'!$D$3:$D$2278,Estoque!A110,'Combos Promocionais'!$M$3:$M$3129)</f>
        <v>0</v>
      </c>
      <c r="J110" s="67" t="e">
        <f t="shared" si="3"/>
        <v>#N/A</v>
      </c>
      <c r="K110" s="68" t="e">
        <f>VLOOKUP(B110,'Cadastro de Produtos'!$B$5:$G$1500,5,)</f>
        <v>#N/A</v>
      </c>
      <c r="L110" s="66" t="e">
        <f t="shared" si="4"/>
        <v>#N/A</v>
      </c>
      <c r="M110" s="75" t="e">
        <f t="shared" si="5"/>
        <v>#N/A</v>
      </c>
    </row>
    <row r="111" spans="1:13">
      <c r="A111" s="76" t="str">
        <f>IF('Compras de mercadoria'!H111&gt;0,'Compras de mercadoria'!A111,"")</f>
        <v/>
      </c>
      <c r="B111" s="69" t="e">
        <f>VLOOKUP(A111,'Compras de mercadoria'!$A$4:$V$960,2,)</f>
        <v>#N/A</v>
      </c>
      <c r="C111" s="69" t="e">
        <f>VLOOKUP(A111,'Compras de mercadoria'!$A$4:$V$1280,3,)</f>
        <v>#N/A</v>
      </c>
      <c r="D111" s="70" t="str">
        <f>IF('Compras de mercadoria'!H111&gt;0,'Compras de mercadoria'!H111,"")</f>
        <v/>
      </c>
      <c r="E111" s="71" t="e">
        <f>VLOOKUP(A111,'Compras de mercadoria'!$A$4:$V$830,21,)</f>
        <v>#N/A</v>
      </c>
      <c r="F111" s="69" t="e">
        <f>VLOOKUP(A111,'Compras de mercadoria'!$A$4:$V$830,12,)</f>
        <v>#N/A</v>
      </c>
      <c r="G111" s="69">
        <f>SUMIFS('Produtos Avariados'!$F$4:$F$1549,'Produtos Avariados'!$A$4:$A$1549,Estoque!A111)</f>
        <v>0</v>
      </c>
      <c r="H111" s="71" t="e">
        <f>VLOOKUP(A111,'Compras de mercadoria'!$A$4:$V$830,22,)</f>
        <v>#N/A</v>
      </c>
      <c r="I111" s="69">
        <f>SUMIFS(Vendas!$I$5:$I$1841,Vendas!$C$5:$C$1841,Estoque!B111,Vendas!$B$5:$B$1841,Estoque!A111,Vendas!$R$5:$R$1841,"Vendido")+SUMIFS(Vendas!$I$5:$I$1841,Vendas!$C$5:$C$1841,Estoque!B111,Vendas!$B$5:$B$1841,Estoque!A111,Vendas!$R$5:$R$1841,"Troca")+SUMIF('Combos Promocionais'!$D$3:$D$2278,Estoque!A111,'Combos Promocionais'!$M$3:$M$3129)</f>
        <v>0</v>
      </c>
      <c r="J111" s="72" t="e">
        <f t="shared" si="3"/>
        <v>#N/A</v>
      </c>
      <c r="K111" s="73" t="e">
        <f>VLOOKUP(B111,'Cadastro de Produtos'!$B$5:$G$1500,5,)</f>
        <v>#N/A</v>
      </c>
      <c r="L111" s="71" t="e">
        <f t="shared" si="4"/>
        <v>#N/A</v>
      </c>
      <c r="M111" s="77" t="e">
        <f t="shared" si="5"/>
        <v>#N/A</v>
      </c>
    </row>
    <row r="112" spans="1:13">
      <c r="A112" s="74" t="str">
        <f>IF('Compras de mercadoria'!H112&gt;0,'Compras de mercadoria'!A112,"")</f>
        <v/>
      </c>
      <c r="B112" s="64" t="e">
        <f>VLOOKUP(A112,'Compras de mercadoria'!$A$4:$V$960,2,)</f>
        <v>#N/A</v>
      </c>
      <c r="C112" s="64" t="e">
        <f>VLOOKUP(A112,'Compras de mercadoria'!$A$4:$V$1280,3,)</f>
        <v>#N/A</v>
      </c>
      <c r="D112" s="65" t="str">
        <f>IF('Compras de mercadoria'!H112&gt;0,'Compras de mercadoria'!H112,"")</f>
        <v/>
      </c>
      <c r="E112" s="66" t="e">
        <f>VLOOKUP(A112,'Compras de mercadoria'!$A$4:$V$830,21,)</f>
        <v>#N/A</v>
      </c>
      <c r="F112" s="64" t="e">
        <f>VLOOKUP(A112,'Compras de mercadoria'!$A$4:$V$830,12,)</f>
        <v>#N/A</v>
      </c>
      <c r="G112" s="64">
        <f>SUMIFS('Produtos Avariados'!$F$4:$F$1549,'Produtos Avariados'!$A$4:$A$1549,Estoque!A112)</f>
        <v>0</v>
      </c>
      <c r="H112" s="66" t="e">
        <f>VLOOKUP(A112,'Compras de mercadoria'!$A$4:$V$830,22,)</f>
        <v>#N/A</v>
      </c>
      <c r="I112" s="64">
        <f>SUMIFS(Vendas!$I$5:$I$1841,Vendas!$C$5:$C$1841,Estoque!B112,Vendas!$B$5:$B$1841,Estoque!A112,Vendas!$R$5:$R$1841,"Vendido")+SUMIFS(Vendas!$I$5:$I$1841,Vendas!$C$5:$C$1841,Estoque!B112,Vendas!$B$5:$B$1841,Estoque!A112,Vendas!$R$5:$R$1841,"Troca")+SUMIF('Combos Promocionais'!$D$3:$D$2278,Estoque!A112,'Combos Promocionais'!$M$3:$M$3129)</f>
        <v>0</v>
      </c>
      <c r="J112" s="67" t="e">
        <f t="shared" si="3"/>
        <v>#N/A</v>
      </c>
      <c r="K112" s="68" t="e">
        <f>VLOOKUP(B112,'Cadastro de Produtos'!$B$5:$G$1500,5,)</f>
        <v>#N/A</v>
      </c>
      <c r="L112" s="66" t="e">
        <f t="shared" si="4"/>
        <v>#N/A</v>
      </c>
      <c r="M112" s="75" t="e">
        <f t="shared" si="5"/>
        <v>#N/A</v>
      </c>
    </row>
    <row r="113" spans="1:13">
      <c r="A113" s="76" t="str">
        <f>IF('Compras de mercadoria'!H113&gt;0,'Compras de mercadoria'!A113,"")</f>
        <v/>
      </c>
      <c r="B113" s="69" t="e">
        <f>VLOOKUP(A113,'Compras de mercadoria'!$A$4:$V$960,2,)</f>
        <v>#N/A</v>
      </c>
      <c r="C113" s="69" t="e">
        <f>VLOOKUP(A113,'Compras de mercadoria'!$A$4:$V$1280,3,)</f>
        <v>#N/A</v>
      </c>
      <c r="D113" s="70" t="str">
        <f>IF('Compras de mercadoria'!H113&gt;0,'Compras de mercadoria'!H113,"")</f>
        <v/>
      </c>
      <c r="E113" s="71" t="e">
        <f>VLOOKUP(A113,'Compras de mercadoria'!$A$4:$V$830,21,)</f>
        <v>#N/A</v>
      </c>
      <c r="F113" s="69" t="e">
        <f>VLOOKUP(A113,'Compras de mercadoria'!$A$4:$V$830,12,)</f>
        <v>#N/A</v>
      </c>
      <c r="G113" s="69">
        <f>SUMIFS('Produtos Avariados'!$F$4:$F$1549,'Produtos Avariados'!$A$4:$A$1549,Estoque!A113)</f>
        <v>0</v>
      </c>
      <c r="H113" s="71" t="e">
        <f>VLOOKUP(A113,'Compras de mercadoria'!$A$4:$V$830,22,)</f>
        <v>#N/A</v>
      </c>
      <c r="I113" s="69">
        <f>SUMIFS(Vendas!$I$5:$I$1841,Vendas!$C$5:$C$1841,Estoque!B113,Vendas!$B$5:$B$1841,Estoque!A113,Vendas!$R$5:$R$1841,"Vendido")+SUMIFS(Vendas!$I$5:$I$1841,Vendas!$C$5:$C$1841,Estoque!B113,Vendas!$B$5:$B$1841,Estoque!A113,Vendas!$R$5:$R$1841,"Troca")+SUMIF('Combos Promocionais'!$D$3:$D$2278,Estoque!A113,'Combos Promocionais'!$M$3:$M$3129)</f>
        <v>0</v>
      </c>
      <c r="J113" s="72" t="e">
        <f t="shared" si="3"/>
        <v>#N/A</v>
      </c>
      <c r="K113" s="73" t="e">
        <f>VLOOKUP(B113,'Cadastro de Produtos'!$B$5:$G$1500,5,)</f>
        <v>#N/A</v>
      </c>
      <c r="L113" s="71" t="e">
        <f t="shared" si="4"/>
        <v>#N/A</v>
      </c>
      <c r="M113" s="77" t="e">
        <f t="shared" si="5"/>
        <v>#N/A</v>
      </c>
    </row>
    <row r="114" spans="1:13">
      <c r="A114" s="74" t="str">
        <f>IF('Compras de mercadoria'!H114&gt;0,'Compras de mercadoria'!A114,"")</f>
        <v/>
      </c>
      <c r="B114" s="64" t="e">
        <f>VLOOKUP(A114,'Compras de mercadoria'!$A$4:$V$960,2,)</f>
        <v>#N/A</v>
      </c>
      <c r="C114" s="64" t="e">
        <f>VLOOKUP(A114,'Compras de mercadoria'!$A$4:$V$1280,3,)</f>
        <v>#N/A</v>
      </c>
      <c r="D114" s="65" t="str">
        <f>IF('Compras de mercadoria'!H114&gt;0,'Compras de mercadoria'!H114,"")</f>
        <v/>
      </c>
      <c r="E114" s="66" t="e">
        <f>VLOOKUP(A114,'Compras de mercadoria'!$A$4:$V$830,21,)</f>
        <v>#N/A</v>
      </c>
      <c r="F114" s="64" t="e">
        <f>VLOOKUP(A114,'Compras de mercadoria'!$A$4:$V$830,12,)</f>
        <v>#N/A</v>
      </c>
      <c r="G114" s="64">
        <f>SUMIFS('Produtos Avariados'!$F$4:$F$1549,'Produtos Avariados'!$A$4:$A$1549,Estoque!A114)</f>
        <v>0</v>
      </c>
      <c r="H114" s="66" t="e">
        <f>VLOOKUP(A114,'Compras de mercadoria'!$A$4:$V$830,22,)</f>
        <v>#N/A</v>
      </c>
      <c r="I114" s="64">
        <f>SUMIFS(Vendas!$I$5:$I$1841,Vendas!$C$5:$C$1841,Estoque!B114,Vendas!$B$5:$B$1841,Estoque!A114,Vendas!$R$5:$R$1841,"Vendido")+SUMIFS(Vendas!$I$5:$I$1841,Vendas!$C$5:$C$1841,Estoque!B114,Vendas!$B$5:$B$1841,Estoque!A114,Vendas!$R$5:$R$1841,"Troca")+SUMIF('Combos Promocionais'!$D$3:$D$2278,Estoque!A114,'Combos Promocionais'!$M$3:$M$3129)</f>
        <v>0</v>
      </c>
      <c r="J114" s="67" t="e">
        <f t="shared" si="3"/>
        <v>#N/A</v>
      </c>
      <c r="K114" s="68" t="e">
        <f>VLOOKUP(B114,'Cadastro de Produtos'!$B$5:$G$1500,5,)</f>
        <v>#N/A</v>
      </c>
      <c r="L114" s="66" t="e">
        <f t="shared" si="4"/>
        <v>#N/A</v>
      </c>
      <c r="M114" s="75" t="e">
        <f t="shared" si="5"/>
        <v>#N/A</v>
      </c>
    </row>
    <row r="115" spans="1:13">
      <c r="A115" s="76" t="str">
        <f>IF('Compras de mercadoria'!H115&gt;0,'Compras de mercadoria'!A115,"")</f>
        <v/>
      </c>
      <c r="B115" s="69" t="e">
        <f>VLOOKUP(A115,'Compras de mercadoria'!$A$4:$V$960,2,)</f>
        <v>#N/A</v>
      </c>
      <c r="C115" s="69" t="e">
        <f>VLOOKUP(A115,'Compras de mercadoria'!$A$4:$V$1280,3,)</f>
        <v>#N/A</v>
      </c>
      <c r="D115" s="70" t="str">
        <f>IF('Compras de mercadoria'!H115&gt;0,'Compras de mercadoria'!H115,"")</f>
        <v/>
      </c>
      <c r="E115" s="71" t="e">
        <f>VLOOKUP(A115,'Compras de mercadoria'!$A$4:$V$830,21,)</f>
        <v>#N/A</v>
      </c>
      <c r="F115" s="69" t="e">
        <f>VLOOKUP(A115,'Compras de mercadoria'!$A$4:$V$830,12,)</f>
        <v>#N/A</v>
      </c>
      <c r="G115" s="69">
        <f>SUMIFS('Produtos Avariados'!$F$4:$F$1549,'Produtos Avariados'!$A$4:$A$1549,Estoque!A115)</f>
        <v>0</v>
      </c>
      <c r="H115" s="71" t="e">
        <f>VLOOKUP(A115,'Compras de mercadoria'!$A$4:$V$830,22,)</f>
        <v>#N/A</v>
      </c>
      <c r="I115" s="69">
        <f>SUMIFS(Vendas!$I$5:$I$1841,Vendas!$C$5:$C$1841,Estoque!B115,Vendas!$B$5:$B$1841,Estoque!A115,Vendas!$R$5:$R$1841,"Vendido")+SUMIFS(Vendas!$I$5:$I$1841,Vendas!$C$5:$C$1841,Estoque!B115,Vendas!$B$5:$B$1841,Estoque!A115,Vendas!$R$5:$R$1841,"Troca")+SUMIF('Combos Promocionais'!$D$3:$D$2278,Estoque!A115,'Combos Promocionais'!$M$3:$M$3129)</f>
        <v>0</v>
      </c>
      <c r="J115" s="72" t="e">
        <f t="shared" si="3"/>
        <v>#N/A</v>
      </c>
      <c r="K115" s="73" t="e">
        <f>VLOOKUP(B115,'Cadastro de Produtos'!$B$5:$G$1500,5,)</f>
        <v>#N/A</v>
      </c>
      <c r="L115" s="71" t="e">
        <f t="shared" si="4"/>
        <v>#N/A</v>
      </c>
      <c r="M115" s="77" t="e">
        <f t="shared" si="5"/>
        <v>#N/A</v>
      </c>
    </row>
    <row r="116" spans="1:13">
      <c r="A116" s="74" t="str">
        <f>IF('Compras de mercadoria'!H116&gt;0,'Compras de mercadoria'!A116,"")</f>
        <v/>
      </c>
      <c r="B116" s="64" t="e">
        <f>VLOOKUP(A116,'Compras de mercadoria'!$A$4:$V$960,2,)</f>
        <v>#N/A</v>
      </c>
      <c r="C116" s="64" t="e">
        <f>VLOOKUP(A116,'Compras de mercadoria'!$A$4:$V$1280,3,)</f>
        <v>#N/A</v>
      </c>
      <c r="D116" s="65" t="str">
        <f>IF('Compras de mercadoria'!H116&gt;0,'Compras de mercadoria'!H116,"")</f>
        <v/>
      </c>
      <c r="E116" s="66" t="e">
        <f>VLOOKUP(A116,'Compras de mercadoria'!$A$4:$V$830,21,)</f>
        <v>#N/A</v>
      </c>
      <c r="F116" s="64" t="e">
        <f>VLOOKUP(A116,'Compras de mercadoria'!$A$4:$V$830,12,)</f>
        <v>#N/A</v>
      </c>
      <c r="G116" s="64">
        <f>SUMIFS('Produtos Avariados'!$F$4:$F$1549,'Produtos Avariados'!$A$4:$A$1549,Estoque!A116)</f>
        <v>0</v>
      </c>
      <c r="H116" s="66" t="e">
        <f>VLOOKUP(A116,'Compras de mercadoria'!$A$4:$V$830,22,)</f>
        <v>#N/A</v>
      </c>
      <c r="I116" s="64">
        <f>SUMIFS(Vendas!$I$5:$I$1841,Vendas!$C$5:$C$1841,Estoque!B116,Vendas!$B$5:$B$1841,Estoque!A116,Vendas!$R$5:$R$1841,"Vendido")+SUMIFS(Vendas!$I$5:$I$1841,Vendas!$C$5:$C$1841,Estoque!B116,Vendas!$B$5:$B$1841,Estoque!A116,Vendas!$R$5:$R$1841,"Troca")+SUMIF('Combos Promocionais'!$D$3:$D$2278,Estoque!A116,'Combos Promocionais'!$M$3:$M$3129)</f>
        <v>0</v>
      </c>
      <c r="J116" s="67" t="e">
        <f t="shared" si="3"/>
        <v>#N/A</v>
      </c>
      <c r="K116" s="68" t="e">
        <f>VLOOKUP(B116,'Cadastro de Produtos'!$B$5:$G$1500,5,)</f>
        <v>#N/A</v>
      </c>
      <c r="L116" s="66" t="e">
        <f t="shared" si="4"/>
        <v>#N/A</v>
      </c>
      <c r="M116" s="75" t="e">
        <f t="shared" si="5"/>
        <v>#N/A</v>
      </c>
    </row>
    <row r="117" spans="1:13">
      <c r="A117" s="76" t="str">
        <f>IF('Compras de mercadoria'!H117&gt;0,'Compras de mercadoria'!A117,"")</f>
        <v/>
      </c>
      <c r="B117" s="69" t="e">
        <f>VLOOKUP(A117,'Compras de mercadoria'!$A$4:$V$960,2,)</f>
        <v>#N/A</v>
      </c>
      <c r="C117" s="69" t="e">
        <f>VLOOKUP(A117,'Compras de mercadoria'!$A$4:$V$1280,3,)</f>
        <v>#N/A</v>
      </c>
      <c r="D117" s="70" t="str">
        <f>IF('Compras de mercadoria'!H117&gt;0,'Compras de mercadoria'!H117,"")</f>
        <v/>
      </c>
      <c r="E117" s="71" t="e">
        <f>VLOOKUP(A117,'Compras de mercadoria'!$A$4:$V$830,21,)</f>
        <v>#N/A</v>
      </c>
      <c r="F117" s="69" t="e">
        <f>VLOOKUP(A117,'Compras de mercadoria'!$A$4:$V$830,12,)</f>
        <v>#N/A</v>
      </c>
      <c r="G117" s="69">
        <f>SUMIFS('Produtos Avariados'!$F$4:$F$1549,'Produtos Avariados'!$A$4:$A$1549,Estoque!A117)</f>
        <v>0</v>
      </c>
      <c r="H117" s="71" t="e">
        <f>VLOOKUP(A117,'Compras de mercadoria'!$A$4:$V$830,22,)</f>
        <v>#N/A</v>
      </c>
      <c r="I117" s="69">
        <f>SUMIFS(Vendas!$I$5:$I$1841,Vendas!$C$5:$C$1841,Estoque!B117,Vendas!$B$5:$B$1841,Estoque!A117,Vendas!$R$5:$R$1841,"Vendido")+SUMIFS(Vendas!$I$5:$I$1841,Vendas!$C$5:$C$1841,Estoque!B117,Vendas!$B$5:$B$1841,Estoque!A117,Vendas!$R$5:$R$1841,"Troca")+SUMIF('Combos Promocionais'!$D$3:$D$2278,Estoque!A117,'Combos Promocionais'!$M$3:$M$3129)</f>
        <v>0</v>
      </c>
      <c r="J117" s="72" t="e">
        <f t="shared" si="3"/>
        <v>#N/A</v>
      </c>
      <c r="K117" s="73" t="e">
        <f>VLOOKUP(B117,'Cadastro de Produtos'!$B$5:$G$1500,5,)</f>
        <v>#N/A</v>
      </c>
      <c r="L117" s="71" t="e">
        <f t="shared" si="4"/>
        <v>#N/A</v>
      </c>
      <c r="M117" s="77" t="e">
        <f t="shared" si="5"/>
        <v>#N/A</v>
      </c>
    </row>
    <row r="118" spans="1:13">
      <c r="A118" s="74" t="str">
        <f>IF('Compras de mercadoria'!H118&gt;0,'Compras de mercadoria'!A118,"")</f>
        <v/>
      </c>
      <c r="B118" s="64" t="e">
        <f>VLOOKUP(A118,'Compras de mercadoria'!$A$4:$V$960,2,)</f>
        <v>#N/A</v>
      </c>
      <c r="C118" s="64" t="e">
        <f>VLOOKUP(A118,'Compras de mercadoria'!$A$4:$V$1280,3,)</f>
        <v>#N/A</v>
      </c>
      <c r="D118" s="65" t="str">
        <f>IF('Compras de mercadoria'!H118&gt;0,'Compras de mercadoria'!H118,"")</f>
        <v/>
      </c>
      <c r="E118" s="66" t="e">
        <f>VLOOKUP(A118,'Compras de mercadoria'!$A$4:$V$830,21,)</f>
        <v>#N/A</v>
      </c>
      <c r="F118" s="64" t="e">
        <f>VLOOKUP(A118,'Compras de mercadoria'!$A$4:$V$830,12,)</f>
        <v>#N/A</v>
      </c>
      <c r="G118" s="64">
        <f>SUMIFS('Produtos Avariados'!$F$4:$F$1549,'Produtos Avariados'!$A$4:$A$1549,Estoque!A118)</f>
        <v>0</v>
      </c>
      <c r="H118" s="66" t="e">
        <f>VLOOKUP(A118,'Compras de mercadoria'!$A$4:$V$830,22,)</f>
        <v>#N/A</v>
      </c>
      <c r="I118" s="64">
        <f>SUMIFS(Vendas!$I$5:$I$1841,Vendas!$C$5:$C$1841,Estoque!B118,Vendas!$B$5:$B$1841,Estoque!A118,Vendas!$R$5:$R$1841,"Vendido")+SUMIFS(Vendas!$I$5:$I$1841,Vendas!$C$5:$C$1841,Estoque!B118,Vendas!$B$5:$B$1841,Estoque!A118,Vendas!$R$5:$R$1841,"Troca")+SUMIF('Combos Promocionais'!$D$3:$D$2278,Estoque!A118,'Combos Promocionais'!$M$3:$M$3129)</f>
        <v>0</v>
      </c>
      <c r="J118" s="67" t="e">
        <f t="shared" si="3"/>
        <v>#N/A</v>
      </c>
      <c r="K118" s="68" t="e">
        <f>VLOOKUP(B118,'Cadastro de Produtos'!$B$5:$G$1500,5,)</f>
        <v>#N/A</v>
      </c>
      <c r="L118" s="66" t="e">
        <f t="shared" si="4"/>
        <v>#N/A</v>
      </c>
      <c r="M118" s="75" t="e">
        <f t="shared" si="5"/>
        <v>#N/A</v>
      </c>
    </row>
    <row r="119" spans="1:13">
      <c r="A119" s="76" t="str">
        <f>IF('Compras de mercadoria'!H119&gt;0,'Compras de mercadoria'!A119,"")</f>
        <v/>
      </c>
      <c r="B119" s="69" t="e">
        <f>VLOOKUP(A119,'Compras de mercadoria'!$A$4:$V$960,2,)</f>
        <v>#N/A</v>
      </c>
      <c r="C119" s="69" t="e">
        <f>VLOOKUP(A119,'Compras de mercadoria'!$A$4:$V$1280,3,)</f>
        <v>#N/A</v>
      </c>
      <c r="D119" s="70" t="str">
        <f>IF('Compras de mercadoria'!H119&gt;0,'Compras de mercadoria'!H119,"")</f>
        <v/>
      </c>
      <c r="E119" s="71" t="e">
        <f>VLOOKUP(A119,'Compras de mercadoria'!$A$4:$V$830,21,)</f>
        <v>#N/A</v>
      </c>
      <c r="F119" s="69" t="e">
        <f>VLOOKUP(A119,'Compras de mercadoria'!$A$4:$V$830,12,)</f>
        <v>#N/A</v>
      </c>
      <c r="G119" s="69">
        <f>SUMIFS('Produtos Avariados'!$F$4:$F$1549,'Produtos Avariados'!$A$4:$A$1549,Estoque!A119)</f>
        <v>0</v>
      </c>
      <c r="H119" s="71" t="e">
        <f>VLOOKUP(A119,'Compras de mercadoria'!$A$4:$V$830,22,)</f>
        <v>#N/A</v>
      </c>
      <c r="I119" s="69">
        <f>SUMIFS(Vendas!$I$5:$I$1841,Vendas!$C$5:$C$1841,Estoque!B119,Vendas!$B$5:$B$1841,Estoque!A119,Vendas!$R$5:$R$1841,"Vendido")+SUMIFS(Vendas!$I$5:$I$1841,Vendas!$C$5:$C$1841,Estoque!B119,Vendas!$B$5:$B$1841,Estoque!A119,Vendas!$R$5:$R$1841,"Troca")+SUMIF('Combos Promocionais'!$D$3:$D$2278,Estoque!A119,'Combos Promocionais'!$M$3:$M$3129)</f>
        <v>0</v>
      </c>
      <c r="J119" s="72" t="e">
        <f t="shared" si="3"/>
        <v>#N/A</v>
      </c>
      <c r="K119" s="73" t="e">
        <f>VLOOKUP(B119,'Cadastro de Produtos'!$B$5:$G$1500,5,)</f>
        <v>#N/A</v>
      </c>
      <c r="L119" s="71" t="e">
        <f t="shared" si="4"/>
        <v>#N/A</v>
      </c>
      <c r="M119" s="77" t="e">
        <f t="shared" si="5"/>
        <v>#N/A</v>
      </c>
    </row>
    <row r="120" spans="1:13">
      <c r="A120" s="74" t="str">
        <f>IF('Compras de mercadoria'!H120&gt;0,'Compras de mercadoria'!A120,"")</f>
        <v/>
      </c>
      <c r="B120" s="64" t="e">
        <f>VLOOKUP(A120,'Compras de mercadoria'!$A$4:$V$960,2,)</f>
        <v>#N/A</v>
      </c>
      <c r="C120" s="64" t="e">
        <f>VLOOKUP(A120,'Compras de mercadoria'!$A$4:$V$1280,3,)</f>
        <v>#N/A</v>
      </c>
      <c r="D120" s="65" t="str">
        <f>IF('Compras de mercadoria'!H120&gt;0,'Compras de mercadoria'!H120,"")</f>
        <v/>
      </c>
      <c r="E120" s="66" t="e">
        <f>VLOOKUP(A120,'Compras de mercadoria'!$A$4:$V$830,21,)</f>
        <v>#N/A</v>
      </c>
      <c r="F120" s="64" t="e">
        <f>VLOOKUP(A120,'Compras de mercadoria'!$A$4:$V$830,12,)</f>
        <v>#N/A</v>
      </c>
      <c r="G120" s="64">
        <f>SUMIFS('Produtos Avariados'!$F$4:$F$1549,'Produtos Avariados'!$A$4:$A$1549,Estoque!A120)</f>
        <v>0</v>
      </c>
      <c r="H120" s="66" t="e">
        <f>VLOOKUP(A120,'Compras de mercadoria'!$A$4:$V$830,22,)</f>
        <v>#N/A</v>
      </c>
      <c r="I120" s="64">
        <f>SUMIFS(Vendas!$I$5:$I$1841,Vendas!$C$5:$C$1841,Estoque!B120,Vendas!$B$5:$B$1841,Estoque!A120,Vendas!$R$5:$R$1841,"Vendido")+SUMIFS(Vendas!$I$5:$I$1841,Vendas!$C$5:$C$1841,Estoque!B120,Vendas!$B$5:$B$1841,Estoque!A120,Vendas!$R$5:$R$1841,"Troca")+SUMIF('Combos Promocionais'!$D$3:$D$2278,Estoque!A120,'Combos Promocionais'!$M$3:$M$3129)</f>
        <v>0</v>
      </c>
      <c r="J120" s="67" t="e">
        <f t="shared" si="3"/>
        <v>#N/A</v>
      </c>
      <c r="K120" s="68" t="e">
        <f>VLOOKUP(B120,'Cadastro de Produtos'!$B$5:$G$1500,5,)</f>
        <v>#N/A</v>
      </c>
      <c r="L120" s="66" t="e">
        <f t="shared" si="4"/>
        <v>#N/A</v>
      </c>
      <c r="M120" s="75" t="e">
        <f t="shared" si="5"/>
        <v>#N/A</v>
      </c>
    </row>
    <row r="121" spans="1:13">
      <c r="A121" s="76" t="str">
        <f>IF('Compras de mercadoria'!H121&gt;0,'Compras de mercadoria'!A121,"")</f>
        <v/>
      </c>
      <c r="B121" s="69" t="e">
        <f>VLOOKUP(A121,'Compras de mercadoria'!$A$4:$V$960,2,)</f>
        <v>#N/A</v>
      </c>
      <c r="C121" s="69" t="e">
        <f>VLOOKUP(A121,'Compras de mercadoria'!$A$4:$V$1280,3,)</f>
        <v>#N/A</v>
      </c>
      <c r="D121" s="70" t="str">
        <f>IF('Compras de mercadoria'!H121&gt;0,'Compras de mercadoria'!H121,"")</f>
        <v/>
      </c>
      <c r="E121" s="71" t="e">
        <f>VLOOKUP(A121,'Compras de mercadoria'!$A$4:$V$830,21,)</f>
        <v>#N/A</v>
      </c>
      <c r="F121" s="69" t="e">
        <f>VLOOKUP(A121,'Compras de mercadoria'!$A$4:$V$830,12,)</f>
        <v>#N/A</v>
      </c>
      <c r="G121" s="69">
        <f>SUMIFS('Produtos Avariados'!$F$4:$F$1549,'Produtos Avariados'!$A$4:$A$1549,Estoque!A121)</f>
        <v>0</v>
      </c>
      <c r="H121" s="71" t="e">
        <f>VLOOKUP(A121,'Compras de mercadoria'!$A$4:$V$830,22,)</f>
        <v>#N/A</v>
      </c>
      <c r="I121" s="69">
        <f>SUMIFS(Vendas!$I$5:$I$1841,Vendas!$C$5:$C$1841,Estoque!B121,Vendas!$B$5:$B$1841,Estoque!A121,Vendas!$R$5:$R$1841,"Vendido")+SUMIFS(Vendas!$I$5:$I$1841,Vendas!$C$5:$C$1841,Estoque!B121,Vendas!$B$5:$B$1841,Estoque!A121,Vendas!$R$5:$R$1841,"Troca")+SUMIF('Combos Promocionais'!$D$3:$D$2278,Estoque!A121,'Combos Promocionais'!$M$3:$M$3129)</f>
        <v>0</v>
      </c>
      <c r="J121" s="72" t="e">
        <f t="shared" si="3"/>
        <v>#N/A</v>
      </c>
      <c r="K121" s="73" t="e">
        <f>VLOOKUP(B121,'Cadastro de Produtos'!$B$5:$G$1500,5,)</f>
        <v>#N/A</v>
      </c>
      <c r="L121" s="71" t="e">
        <f t="shared" si="4"/>
        <v>#N/A</v>
      </c>
      <c r="M121" s="77" t="e">
        <f t="shared" si="5"/>
        <v>#N/A</v>
      </c>
    </row>
    <row r="122" spans="1:13">
      <c r="A122" s="74" t="str">
        <f>IF('Compras de mercadoria'!H122&gt;0,'Compras de mercadoria'!A122,"")</f>
        <v/>
      </c>
      <c r="B122" s="64" t="e">
        <f>VLOOKUP(A122,'Compras de mercadoria'!$A$4:$V$960,2,)</f>
        <v>#N/A</v>
      </c>
      <c r="C122" s="64" t="e">
        <f>VLOOKUP(A122,'Compras de mercadoria'!$A$4:$V$1280,3,)</f>
        <v>#N/A</v>
      </c>
      <c r="D122" s="65" t="str">
        <f>IF('Compras de mercadoria'!H122&gt;0,'Compras de mercadoria'!H122,"")</f>
        <v/>
      </c>
      <c r="E122" s="66" t="e">
        <f>VLOOKUP(A122,'Compras de mercadoria'!$A$4:$V$830,21,)</f>
        <v>#N/A</v>
      </c>
      <c r="F122" s="64" t="e">
        <f>VLOOKUP(A122,'Compras de mercadoria'!$A$4:$V$830,12,)</f>
        <v>#N/A</v>
      </c>
      <c r="G122" s="64">
        <f>SUMIFS('Produtos Avariados'!$F$4:$F$1549,'Produtos Avariados'!$A$4:$A$1549,Estoque!A122)</f>
        <v>0</v>
      </c>
      <c r="H122" s="66" t="e">
        <f>VLOOKUP(A122,'Compras de mercadoria'!$A$4:$V$830,22,)</f>
        <v>#N/A</v>
      </c>
      <c r="I122" s="64">
        <f>SUMIFS(Vendas!$I$5:$I$1841,Vendas!$C$5:$C$1841,Estoque!B122,Vendas!$B$5:$B$1841,Estoque!A122,Vendas!$R$5:$R$1841,"Vendido")+SUMIFS(Vendas!$I$5:$I$1841,Vendas!$C$5:$C$1841,Estoque!B122,Vendas!$B$5:$B$1841,Estoque!A122,Vendas!$R$5:$R$1841,"Troca")+SUMIF('Combos Promocionais'!$D$3:$D$2278,Estoque!A122,'Combos Promocionais'!$M$3:$M$3129)</f>
        <v>0</v>
      </c>
      <c r="J122" s="67" t="e">
        <f t="shared" si="3"/>
        <v>#N/A</v>
      </c>
      <c r="K122" s="68" t="e">
        <f>VLOOKUP(B122,'Cadastro de Produtos'!$B$5:$G$1500,5,)</f>
        <v>#N/A</v>
      </c>
      <c r="L122" s="66" t="e">
        <f t="shared" si="4"/>
        <v>#N/A</v>
      </c>
      <c r="M122" s="75" t="e">
        <f t="shared" si="5"/>
        <v>#N/A</v>
      </c>
    </row>
    <row r="123" spans="1:13">
      <c r="A123" s="76" t="str">
        <f>IF('Compras de mercadoria'!H123&gt;0,'Compras de mercadoria'!A123,"")</f>
        <v/>
      </c>
      <c r="B123" s="69" t="e">
        <f>VLOOKUP(A123,'Compras de mercadoria'!$A$4:$V$960,2,)</f>
        <v>#N/A</v>
      </c>
      <c r="C123" s="69" t="e">
        <f>VLOOKUP(A123,'Compras de mercadoria'!$A$4:$V$1280,3,)</f>
        <v>#N/A</v>
      </c>
      <c r="D123" s="70" t="str">
        <f>IF('Compras de mercadoria'!H123&gt;0,'Compras de mercadoria'!H123,"")</f>
        <v/>
      </c>
      <c r="E123" s="71" t="e">
        <f>VLOOKUP(A123,'Compras de mercadoria'!$A$4:$V$830,21,)</f>
        <v>#N/A</v>
      </c>
      <c r="F123" s="69" t="e">
        <f>VLOOKUP(A123,'Compras de mercadoria'!$A$4:$V$830,12,)</f>
        <v>#N/A</v>
      </c>
      <c r="G123" s="69">
        <f>SUMIFS('Produtos Avariados'!$F$4:$F$1549,'Produtos Avariados'!$A$4:$A$1549,Estoque!A123)</f>
        <v>0</v>
      </c>
      <c r="H123" s="71" t="e">
        <f>VLOOKUP(A123,'Compras de mercadoria'!$A$4:$V$830,22,)</f>
        <v>#N/A</v>
      </c>
      <c r="I123" s="69">
        <f>SUMIFS(Vendas!$I$5:$I$1841,Vendas!$C$5:$C$1841,Estoque!B123,Vendas!$B$5:$B$1841,Estoque!A123,Vendas!$R$5:$R$1841,"Vendido")+SUMIFS(Vendas!$I$5:$I$1841,Vendas!$C$5:$C$1841,Estoque!B123,Vendas!$B$5:$B$1841,Estoque!A123,Vendas!$R$5:$R$1841,"Troca")+SUMIF('Combos Promocionais'!$D$3:$D$2278,Estoque!A123,'Combos Promocionais'!$M$3:$M$3129)</f>
        <v>0</v>
      </c>
      <c r="J123" s="72" t="e">
        <f t="shared" si="3"/>
        <v>#N/A</v>
      </c>
      <c r="K123" s="73" t="e">
        <f>VLOOKUP(B123,'Cadastro de Produtos'!$B$5:$G$1500,5,)</f>
        <v>#N/A</v>
      </c>
      <c r="L123" s="71" t="e">
        <f t="shared" si="4"/>
        <v>#N/A</v>
      </c>
      <c r="M123" s="77" t="e">
        <f t="shared" si="5"/>
        <v>#N/A</v>
      </c>
    </row>
    <row r="124" spans="1:13">
      <c r="A124" s="74" t="str">
        <f>IF('Compras de mercadoria'!H124&gt;0,'Compras de mercadoria'!A124,"")</f>
        <v/>
      </c>
      <c r="B124" s="64" t="e">
        <f>VLOOKUP(A124,'Compras de mercadoria'!$A$4:$V$960,2,)</f>
        <v>#N/A</v>
      </c>
      <c r="C124" s="64" t="e">
        <f>VLOOKUP(A124,'Compras de mercadoria'!$A$4:$V$1280,3,)</f>
        <v>#N/A</v>
      </c>
      <c r="D124" s="65" t="str">
        <f>IF('Compras de mercadoria'!H124&gt;0,'Compras de mercadoria'!H124,"")</f>
        <v/>
      </c>
      <c r="E124" s="66" t="e">
        <f>VLOOKUP(A124,'Compras de mercadoria'!$A$4:$V$830,21,)</f>
        <v>#N/A</v>
      </c>
      <c r="F124" s="64" t="e">
        <f>VLOOKUP(A124,'Compras de mercadoria'!$A$4:$V$830,12,)</f>
        <v>#N/A</v>
      </c>
      <c r="G124" s="64">
        <f>SUMIFS('Produtos Avariados'!$F$4:$F$1549,'Produtos Avariados'!$A$4:$A$1549,Estoque!A124)</f>
        <v>0</v>
      </c>
      <c r="H124" s="66" t="e">
        <f>VLOOKUP(A124,'Compras de mercadoria'!$A$4:$V$830,22,)</f>
        <v>#N/A</v>
      </c>
      <c r="I124" s="64">
        <f>SUMIFS(Vendas!$I$5:$I$1841,Vendas!$C$5:$C$1841,Estoque!B124,Vendas!$B$5:$B$1841,Estoque!A124,Vendas!$R$5:$R$1841,"Vendido")+SUMIFS(Vendas!$I$5:$I$1841,Vendas!$C$5:$C$1841,Estoque!B124,Vendas!$B$5:$B$1841,Estoque!A124,Vendas!$R$5:$R$1841,"Troca")+SUMIF('Combos Promocionais'!$D$3:$D$2278,Estoque!A124,'Combos Promocionais'!$M$3:$M$3129)</f>
        <v>0</v>
      </c>
      <c r="J124" s="67" t="e">
        <f t="shared" si="3"/>
        <v>#N/A</v>
      </c>
      <c r="K124" s="68" t="e">
        <f>VLOOKUP(B124,'Cadastro de Produtos'!$B$5:$G$1500,5,)</f>
        <v>#N/A</v>
      </c>
      <c r="L124" s="66" t="e">
        <f t="shared" si="4"/>
        <v>#N/A</v>
      </c>
      <c r="M124" s="75" t="e">
        <f t="shared" si="5"/>
        <v>#N/A</v>
      </c>
    </row>
    <row r="125" spans="1:13">
      <c r="A125" s="76" t="str">
        <f>IF('Compras de mercadoria'!H125&gt;0,'Compras de mercadoria'!A125,"")</f>
        <v/>
      </c>
      <c r="B125" s="69" t="e">
        <f>VLOOKUP(A125,'Compras de mercadoria'!$A$4:$V$960,2,)</f>
        <v>#N/A</v>
      </c>
      <c r="C125" s="69" t="e">
        <f>VLOOKUP(A125,'Compras de mercadoria'!$A$4:$V$1280,3,)</f>
        <v>#N/A</v>
      </c>
      <c r="D125" s="70" t="str">
        <f>IF('Compras de mercadoria'!H125&gt;0,'Compras de mercadoria'!H125,"")</f>
        <v/>
      </c>
      <c r="E125" s="71" t="e">
        <f>VLOOKUP(A125,'Compras de mercadoria'!$A$4:$V$830,21,)</f>
        <v>#N/A</v>
      </c>
      <c r="F125" s="69" t="e">
        <f>VLOOKUP(A125,'Compras de mercadoria'!$A$4:$V$830,12,)</f>
        <v>#N/A</v>
      </c>
      <c r="G125" s="69">
        <f>SUMIFS('Produtos Avariados'!$F$4:$F$1549,'Produtos Avariados'!$A$4:$A$1549,Estoque!A125)</f>
        <v>0</v>
      </c>
      <c r="H125" s="71" t="e">
        <f>VLOOKUP(A125,'Compras de mercadoria'!$A$4:$V$830,22,)</f>
        <v>#N/A</v>
      </c>
      <c r="I125" s="69">
        <f>SUMIFS(Vendas!$I$5:$I$1841,Vendas!$C$5:$C$1841,Estoque!B125,Vendas!$B$5:$B$1841,Estoque!A125,Vendas!$R$5:$R$1841,"Vendido")+SUMIFS(Vendas!$I$5:$I$1841,Vendas!$C$5:$C$1841,Estoque!B125,Vendas!$B$5:$B$1841,Estoque!A125,Vendas!$R$5:$R$1841,"Troca")+SUMIF('Combos Promocionais'!$D$3:$D$2278,Estoque!A125,'Combos Promocionais'!$M$3:$M$3129)</f>
        <v>0</v>
      </c>
      <c r="J125" s="72" t="e">
        <f t="shared" si="3"/>
        <v>#N/A</v>
      </c>
      <c r="K125" s="73" t="e">
        <f>VLOOKUP(B125,'Cadastro de Produtos'!$B$5:$G$1500,5,)</f>
        <v>#N/A</v>
      </c>
      <c r="L125" s="71" t="e">
        <f t="shared" si="4"/>
        <v>#N/A</v>
      </c>
      <c r="M125" s="77" t="e">
        <f t="shared" si="5"/>
        <v>#N/A</v>
      </c>
    </row>
    <row r="126" spans="1:13">
      <c r="A126" s="74" t="str">
        <f>IF('Compras de mercadoria'!H126&gt;0,'Compras de mercadoria'!A126,"")</f>
        <v/>
      </c>
      <c r="B126" s="64" t="e">
        <f>VLOOKUP(A126,'Compras de mercadoria'!$A$4:$V$960,2,)</f>
        <v>#N/A</v>
      </c>
      <c r="C126" s="64" t="e">
        <f>VLOOKUP(A126,'Compras de mercadoria'!$A$4:$V$1280,3,)</f>
        <v>#N/A</v>
      </c>
      <c r="D126" s="65" t="str">
        <f>IF('Compras de mercadoria'!H126&gt;0,'Compras de mercadoria'!H126,"")</f>
        <v/>
      </c>
      <c r="E126" s="66" t="e">
        <f>VLOOKUP(A126,'Compras de mercadoria'!$A$4:$V$830,21,)</f>
        <v>#N/A</v>
      </c>
      <c r="F126" s="64" t="e">
        <f>VLOOKUP(A126,'Compras de mercadoria'!$A$4:$V$830,12,)</f>
        <v>#N/A</v>
      </c>
      <c r="G126" s="64">
        <f>SUMIFS('Produtos Avariados'!$F$4:$F$1549,'Produtos Avariados'!$A$4:$A$1549,Estoque!A126)</f>
        <v>0</v>
      </c>
      <c r="H126" s="66" t="e">
        <f>VLOOKUP(A126,'Compras de mercadoria'!$A$4:$V$830,22,)</f>
        <v>#N/A</v>
      </c>
      <c r="I126" s="64">
        <f>SUMIFS(Vendas!$I$5:$I$1841,Vendas!$C$5:$C$1841,Estoque!B126,Vendas!$B$5:$B$1841,Estoque!A126,Vendas!$R$5:$R$1841,"Vendido")+SUMIFS(Vendas!$I$5:$I$1841,Vendas!$C$5:$C$1841,Estoque!B126,Vendas!$B$5:$B$1841,Estoque!A126,Vendas!$R$5:$R$1841,"Troca")+SUMIF('Combos Promocionais'!$D$3:$D$2278,Estoque!A126,'Combos Promocionais'!$M$3:$M$3129)</f>
        <v>0</v>
      </c>
      <c r="J126" s="67" t="e">
        <f t="shared" si="3"/>
        <v>#N/A</v>
      </c>
      <c r="K126" s="68" t="e">
        <f>VLOOKUP(B126,'Cadastro de Produtos'!$B$5:$G$1500,5,)</f>
        <v>#N/A</v>
      </c>
      <c r="L126" s="66" t="e">
        <f t="shared" si="4"/>
        <v>#N/A</v>
      </c>
      <c r="M126" s="75" t="e">
        <f t="shared" si="5"/>
        <v>#N/A</v>
      </c>
    </row>
    <row r="127" spans="1:13">
      <c r="A127" s="76" t="str">
        <f>IF('Compras de mercadoria'!H127&gt;0,'Compras de mercadoria'!A127,"")</f>
        <v/>
      </c>
      <c r="B127" s="69" t="e">
        <f>VLOOKUP(A127,'Compras de mercadoria'!$A$4:$V$960,2,)</f>
        <v>#N/A</v>
      </c>
      <c r="C127" s="69" t="e">
        <f>VLOOKUP(A127,'Compras de mercadoria'!$A$4:$V$1280,3,)</f>
        <v>#N/A</v>
      </c>
      <c r="D127" s="70" t="str">
        <f>IF('Compras de mercadoria'!H127&gt;0,'Compras de mercadoria'!H127,"")</f>
        <v/>
      </c>
      <c r="E127" s="71" t="e">
        <f>VLOOKUP(A127,'Compras de mercadoria'!$A$4:$V$830,21,)</f>
        <v>#N/A</v>
      </c>
      <c r="F127" s="69" t="e">
        <f>VLOOKUP(A127,'Compras de mercadoria'!$A$4:$V$830,12,)</f>
        <v>#N/A</v>
      </c>
      <c r="G127" s="69">
        <f>SUMIFS('Produtos Avariados'!$F$4:$F$1549,'Produtos Avariados'!$A$4:$A$1549,Estoque!A127)</f>
        <v>0</v>
      </c>
      <c r="H127" s="71" t="e">
        <f>VLOOKUP(A127,'Compras de mercadoria'!$A$4:$V$830,22,)</f>
        <v>#N/A</v>
      </c>
      <c r="I127" s="69">
        <f>SUMIFS(Vendas!$I$5:$I$1841,Vendas!$C$5:$C$1841,Estoque!B127,Vendas!$B$5:$B$1841,Estoque!A127,Vendas!$R$5:$R$1841,"Vendido")+SUMIFS(Vendas!$I$5:$I$1841,Vendas!$C$5:$C$1841,Estoque!B127,Vendas!$B$5:$B$1841,Estoque!A127,Vendas!$R$5:$R$1841,"Troca")+SUMIF('Combos Promocionais'!$D$3:$D$2278,Estoque!A127,'Combos Promocionais'!$M$3:$M$3129)</f>
        <v>0</v>
      </c>
      <c r="J127" s="72" t="e">
        <f t="shared" si="3"/>
        <v>#N/A</v>
      </c>
      <c r="K127" s="73" t="e">
        <f>VLOOKUP(B127,'Cadastro de Produtos'!$B$5:$G$1500,5,)</f>
        <v>#N/A</v>
      </c>
      <c r="L127" s="71" t="e">
        <f t="shared" si="4"/>
        <v>#N/A</v>
      </c>
      <c r="M127" s="77" t="e">
        <f t="shared" si="5"/>
        <v>#N/A</v>
      </c>
    </row>
    <row r="128" spans="1:13">
      <c r="A128" s="74" t="str">
        <f>IF('Compras de mercadoria'!H128&gt;0,'Compras de mercadoria'!A128,"")</f>
        <v/>
      </c>
      <c r="B128" s="64" t="e">
        <f>VLOOKUP(A128,'Compras de mercadoria'!$A$4:$V$960,2,)</f>
        <v>#N/A</v>
      </c>
      <c r="C128" s="64" t="e">
        <f>VLOOKUP(A128,'Compras de mercadoria'!$A$4:$V$1280,3,)</f>
        <v>#N/A</v>
      </c>
      <c r="D128" s="65" t="str">
        <f>IF('Compras de mercadoria'!H128&gt;0,'Compras de mercadoria'!H128,"")</f>
        <v/>
      </c>
      <c r="E128" s="66" t="e">
        <f>VLOOKUP(A128,'Compras de mercadoria'!$A$4:$V$830,21,)</f>
        <v>#N/A</v>
      </c>
      <c r="F128" s="64" t="e">
        <f>VLOOKUP(A128,'Compras de mercadoria'!$A$4:$V$830,12,)</f>
        <v>#N/A</v>
      </c>
      <c r="G128" s="64">
        <f>SUMIFS('Produtos Avariados'!$F$4:$F$1549,'Produtos Avariados'!$A$4:$A$1549,Estoque!A128)</f>
        <v>0</v>
      </c>
      <c r="H128" s="66" t="e">
        <f>VLOOKUP(A128,'Compras de mercadoria'!$A$4:$V$830,22,)</f>
        <v>#N/A</v>
      </c>
      <c r="I128" s="64">
        <f>SUMIFS(Vendas!$I$5:$I$1841,Vendas!$C$5:$C$1841,Estoque!B128,Vendas!$B$5:$B$1841,Estoque!A128,Vendas!$R$5:$R$1841,"Vendido")+SUMIFS(Vendas!$I$5:$I$1841,Vendas!$C$5:$C$1841,Estoque!B128,Vendas!$B$5:$B$1841,Estoque!A128,Vendas!$R$5:$R$1841,"Troca")+SUMIF('Combos Promocionais'!$D$3:$D$2278,Estoque!A128,'Combos Promocionais'!$M$3:$M$3129)</f>
        <v>0</v>
      </c>
      <c r="J128" s="67" t="e">
        <f t="shared" si="3"/>
        <v>#N/A</v>
      </c>
      <c r="K128" s="68" t="e">
        <f>VLOOKUP(B128,'Cadastro de Produtos'!$B$5:$G$1500,5,)</f>
        <v>#N/A</v>
      </c>
      <c r="L128" s="66" t="e">
        <f t="shared" si="4"/>
        <v>#N/A</v>
      </c>
      <c r="M128" s="75" t="e">
        <f t="shared" si="5"/>
        <v>#N/A</v>
      </c>
    </row>
    <row r="129" spans="1:13">
      <c r="A129" s="76" t="str">
        <f>IF('Compras de mercadoria'!H129&gt;0,'Compras de mercadoria'!A129,"")</f>
        <v/>
      </c>
      <c r="B129" s="69" t="e">
        <f>VLOOKUP(A129,'Compras de mercadoria'!$A$4:$V$960,2,)</f>
        <v>#N/A</v>
      </c>
      <c r="C129" s="69" t="e">
        <f>VLOOKUP(A129,'Compras de mercadoria'!$A$4:$V$1280,3,)</f>
        <v>#N/A</v>
      </c>
      <c r="D129" s="70" t="str">
        <f>IF('Compras de mercadoria'!H129&gt;0,'Compras de mercadoria'!H129,"")</f>
        <v/>
      </c>
      <c r="E129" s="71" t="e">
        <f>VLOOKUP(A129,'Compras de mercadoria'!$A$4:$V$830,21,)</f>
        <v>#N/A</v>
      </c>
      <c r="F129" s="69" t="e">
        <f>VLOOKUP(A129,'Compras de mercadoria'!$A$4:$V$830,12,)</f>
        <v>#N/A</v>
      </c>
      <c r="G129" s="69">
        <f>SUMIFS('Produtos Avariados'!$F$4:$F$1549,'Produtos Avariados'!$A$4:$A$1549,Estoque!A129)</f>
        <v>0</v>
      </c>
      <c r="H129" s="71" t="e">
        <f>VLOOKUP(A129,'Compras de mercadoria'!$A$4:$V$830,22,)</f>
        <v>#N/A</v>
      </c>
      <c r="I129" s="69">
        <f>SUMIFS(Vendas!$I$5:$I$1841,Vendas!$C$5:$C$1841,Estoque!B129,Vendas!$B$5:$B$1841,Estoque!A129,Vendas!$R$5:$R$1841,"Vendido")+SUMIFS(Vendas!$I$5:$I$1841,Vendas!$C$5:$C$1841,Estoque!B129,Vendas!$B$5:$B$1841,Estoque!A129,Vendas!$R$5:$R$1841,"Troca")+SUMIF('Combos Promocionais'!$D$3:$D$2278,Estoque!A129,'Combos Promocionais'!$M$3:$M$3129)</f>
        <v>0</v>
      </c>
      <c r="J129" s="72" t="e">
        <f t="shared" si="3"/>
        <v>#N/A</v>
      </c>
      <c r="K129" s="73" t="e">
        <f>VLOOKUP(B129,'Cadastro de Produtos'!$B$5:$G$1500,5,)</f>
        <v>#N/A</v>
      </c>
      <c r="L129" s="71" t="e">
        <f t="shared" si="4"/>
        <v>#N/A</v>
      </c>
      <c r="M129" s="77" t="e">
        <f t="shared" si="5"/>
        <v>#N/A</v>
      </c>
    </row>
    <row r="130" spans="1:13">
      <c r="A130" s="74" t="str">
        <f>IF('Compras de mercadoria'!H130&gt;0,'Compras de mercadoria'!A130,"")</f>
        <v/>
      </c>
      <c r="B130" s="64" t="e">
        <f>VLOOKUP(A130,'Compras de mercadoria'!$A$4:$V$960,2,)</f>
        <v>#N/A</v>
      </c>
      <c r="C130" s="64" t="e">
        <f>VLOOKUP(A130,'Compras de mercadoria'!$A$4:$V$1280,3,)</f>
        <v>#N/A</v>
      </c>
      <c r="D130" s="65" t="str">
        <f>IF('Compras de mercadoria'!H130&gt;0,'Compras de mercadoria'!H130,"")</f>
        <v/>
      </c>
      <c r="E130" s="66" t="e">
        <f>VLOOKUP(A130,'Compras de mercadoria'!$A$4:$V$830,21,)</f>
        <v>#N/A</v>
      </c>
      <c r="F130" s="64" t="e">
        <f>VLOOKUP(A130,'Compras de mercadoria'!$A$4:$V$830,12,)</f>
        <v>#N/A</v>
      </c>
      <c r="G130" s="64">
        <f>SUMIFS('Produtos Avariados'!$F$4:$F$1549,'Produtos Avariados'!$A$4:$A$1549,Estoque!A130)</f>
        <v>0</v>
      </c>
      <c r="H130" s="66" t="e">
        <f>VLOOKUP(A130,'Compras de mercadoria'!$A$4:$V$830,22,)</f>
        <v>#N/A</v>
      </c>
      <c r="I130" s="64">
        <f>SUMIFS(Vendas!$I$5:$I$1841,Vendas!$C$5:$C$1841,Estoque!B130,Vendas!$B$5:$B$1841,Estoque!A130,Vendas!$R$5:$R$1841,"Vendido")+SUMIFS(Vendas!$I$5:$I$1841,Vendas!$C$5:$C$1841,Estoque!B130,Vendas!$B$5:$B$1841,Estoque!A130,Vendas!$R$5:$R$1841,"Troca")+SUMIF('Combos Promocionais'!$D$3:$D$2278,Estoque!A130,'Combos Promocionais'!$M$3:$M$3129)</f>
        <v>0</v>
      </c>
      <c r="J130" s="67" t="e">
        <f t="shared" si="3"/>
        <v>#N/A</v>
      </c>
      <c r="K130" s="68" t="e">
        <f>VLOOKUP(B130,'Cadastro de Produtos'!$B$5:$G$1500,5,)</f>
        <v>#N/A</v>
      </c>
      <c r="L130" s="66" t="e">
        <f t="shared" si="4"/>
        <v>#N/A</v>
      </c>
      <c r="M130" s="75" t="e">
        <f t="shared" si="5"/>
        <v>#N/A</v>
      </c>
    </row>
    <row r="131" spans="1:13">
      <c r="A131" s="76" t="str">
        <f>IF('Compras de mercadoria'!H131&gt;0,'Compras de mercadoria'!A131,"")</f>
        <v/>
      </c>
      <c r="B131" s="69" t="e">
        <f>VLOOKUP(A131,'Compras de mercadoria'!$A$4:$V$960,2,)</f>
        <v>#N/A</v>
      </c>
      <c r="C131" s="69" t="e">
        <f>VLOOKUP(A131,'Compras de mercadoria'!$A$4:$V$1280,3,)</f>
        <v>#N/A</v>
      </c>
      <c r="D131" s="70" t="str">
        <f>IF('Compras de mercadoria'!H131&gt;0,'Compras de mercadoria'!H131,"")</f>
        <v/>
      </c>
      <c r="E131" s="71" t="e">
        <f>VLOOKUP(A131,'Compras de mercadoria'!$A$4:$V$830,21,)</f>
        <v>#N/A</v>
      </c>
      <c r="F131" s="69" t="e">
        <f>VLOOKUP(A131,'Compras de mercadoria'!$A$4:$V$830,12,)</f>
        <v>#N/A</v>
      </c>
      <c r="G131" s="69">
        <f>SUMIFS('Produtos Avariados'!$F$4:$F$1549,'Produtos Avariados'!$A$4:$A$1549,Estoque!A131)</f>
        <v>0</v>
      </c>
      <c r="H131" s="71" t="e">
        <f>VLOOKUP(A131,'Compras de mercadoria'!$A$4:$V$830,22,)</f>
        <v>#N/A</v>
      </c>
      <c r="I131" s="69">
        <f>SUMIFS(Vendas!$I$5:$I$1841,Vendas!$C$5:$C$1841,Estoque!B131,Vendas!$B$5:$B$1841,Estoque!A131,Vendas!$R$5:$R$1841,"Vendido")+SUMIFS(Vendas!$I$5:$I$1841,Vendas!$C$5:$C$1841,Estoque!B131,Vendas!$B$5:$B$1841,Estoque!A131,Vendas!$R$5:$R$1841,"Troca")+SUMIF('Combos Promocionais'!$D$3:$D$2278,Estoque!A131,'Combos Promocionais'!$M$3:$M$3129)</f>
        <v>0</v>
      </c>
      <c r="J131" s="72" t="e">
        <f t="shared" si="3"/>
        <v>#N/A</v>
      </c>
      <c r="K131" s="73" t="e">
        <f>VLOOKUP(B131,'Cadastro de Produtos'!$B$5:$G$1500,5,)</f>
        <v>#N/A</v>
      </c>
      <c r="L131" s="71" t="e">
        <f t="shared" si="4"/>
        <v>#N/A</v>
      </c>
      <c r="M131" s="77" t="e">
        <f t="shared" si="5"/>
        <v>#N/A</v>
      </c>
    </row>
    <row r="132" spans="1:13">
      <c r="A132" s="74" t="str">
        <f>IF('Compras de mercadoria'!H132&gt;0,'Compras de mercadoria'!A132,"")</f>
        <v/>
      </c>
      <c r="B132" s="64" t="e">
        <f>VLOOKUP(A132,'Compras de mercadoria'!$A$4:$V$960,2,)</f>
        <v>#N/A</v>
      </c>
      <c r="C132" s="64" t="e">
        <f>VLOOKUP(A132,'Compras de mercadoria'!$A$4:$V$1280,3,)</f>
        <v>#N/A</v>
      </c>
      <c r="D132" s="65" t="str">
        <f>IF('Compras de mercadoria'!H132&gt;0,'Compras de mercadoria'!H132,"")</f>
        <v/>
      </c>
      <c r="E132" s="66" t="e">
        <f>VLOOKUP(A132,'Compras de mercadoria'!$A$4:$V$830,21,)</f>
        <v>#N/A</v>
      </c>
      <c r="F132" s="64" t="e">
        <f>VLOOKUP(A132,'Compras de mercadoria'!$A$4:$V$830,12,)</f>
        <v>#N/A</v>
      </c>
      <c r="G132" s="64">
        <f>SUMIFS('Produtos Avariados'!$F$4:$F$1549,'Produtos Avariados'!$A$4:$A$1549,Estoque!A132)</f>
        <v>0</v>
      </c>
      <c r="H132" s="66" t="e">
        <f>VLOOKUP(A132,'Compras de mercadoria'!$A$4:$V$830,22,)</f>
        <v>#N/A</v>
      </c>
      <c r="I132" s="64">
        <f>SUMIFS(Vendas!$I$5:$I$1841,Vendas!$C$5:$C$1841,Estoque!B132,Vendas!$B$5:$B$1841,Estoque!A132,Vendas!$R$5:$R$1841,"Vendido")+SUMIFS(Vendas!$I$5:$I$1841,Vendas!$C$5:$C$1841,Estoque!B132,Vendas!$B$5:$B$1841,Estoque!A132,Vendas!$R$5:$R$1841,"Troca")+SUMIF('Combos Promocionais'!$D$3:$D$2278,Estoque!A132,'Combos Promocionais'!$M$3:$M$3129)</f>
        <v>0</v>
      </c>
      <c r="J132" s="67" t="e">
        <f t="shared" si="3"/>
        <v>#N/A</v>
      </c>
      <c r="K132" s="68" t="e">
        <f>VLOOKUP(B132,'Cadastro de Produtos'!$B$5:$G$1500,5,)</f>
        <v>#N/A</v>
      </c>
      <c r="L132" s="66" t="e">
        <f t="shared" si="4"/>
        <v>#N/A</v>
      </c>
      <c r="M132" s="75" t="e">
        <f t="shared" si="5"/>
        <v>#N/A</v>
      </c>
    </row>
    <row r="133" spans="1:13">
      <c r="A133" s="76" t="str">
        <f>IF('Compras de mercadoria'!H133&gt;0,'Compras de mercadoria'!A133,"")</f>
        <v/>
      </c>
      <c r="B133" s="69" t="e">
        <f>VLOOKUP(A133,'Compras de mercadoria'!$A$4:$V$960,2,)</f>
        <v>#N/A</v>
      </c>
      <c r="C133" s="69" t="e">
        <f>VLOOKUP(A133,'Compras de mercadoria'!$A$4:$V$1280,3,)</f>
        <v>#N/A</v>
      </c>
      <c r="D133" s="70" t="str">
        <f>IF('Compras de mercadoria'!H133&gt;0,'Compras de mercadoria'!H133,"")</f>
        <v/>
      </c>
      <c r="E133" s="71" t="e">
        <f>VLOOKUP(A133,'Compras de mercadoria'!$A$4:$V$830,21,)</f>
        <v>#N/A</v>
      </c>
      <c r="F133" s="69" t="e">
        <f>VLOOKUP(A133,'Compras de mercadoria'!$A$4:$V$830,12,)</f>
        <v>#N/A</v>
      </c>
      <c r="G133" s="69">
        <f>SUMIFS('Produtos Avariados'!$F$4:$F$1549,'Produtos Avariados'!$A$4:$A$1549,Estoque!A133)</f>
        <v>0</v>
      </c>
      <c r="H133" s="71" t="e">
        <f>VLOOKUP(A133,'Compras de mercadoria'!$A$4:$V$830,22,)</f>
        <v>#N/A</v>
      </c>
      <c r="I133" s="69">
        <f>SUMIFS(Vendas!$I$5:$I$1841,Vendas!$C$5:$C$1841,Estoque!B133,Vendas!$B$5:$B$1841,Estoque!A133,Vendas!$R$5:$R$1841,"Vendido")+SUMIFS(Vendas!$I$5:$I$1841,Vendas!$C$5:$C$1841,Estoque!B133,Vendas!$B$5:$B$1841,Estoque!A133,Vendas!$R$5:$R$1841,"Troca")+SUMIF('Combos Promocionais'!$D$3:$D$2278,Estoque!A133,'Combos Promocionais'!$M$3:$M$3129)</f>
        <v>0</v>
      </c>
      <c r="J133" s="72" t="e">
        <f t="shared" ref="J133:J196" si="6">SUM(F133-G133-I133)</f>
        <v>#N/A</v>
      </c>
      <c r="K133" s="73" t="e">
        <f>VLOOKUP(B133,'Cadastro de Produtos'!$B$5:$G$1500,5,)</f>
        <v>#N/A</v>
      </c>
      <c r="L133" s="71" t="e">
        <f t="shared" ref="L133:L196" si="7">SUM(J133*H133)</f>
        <v>#N/A</v>
      </c>
      <c r="M133" s="77" t="e">
        <f t="shared" ref="M133:M196" si="8">SUM(L133*100)/(E133)/100</f>
        <v>#N/A</v>
      </c>
    </row>
    <row r="134" spans="1:13">
      <c r="A134" s="74" t="str">
        <f>IF('Compras de mercadoria'!H134&gt;0,'Compras de mercadoria'!A134,"")</f>
        <v/>
      </c>
      <c r="B134" s="64" t="e">
        <f>VLOOKUP(A134,'Compras de mercadoria'!$A$4:$V$960,2,)</f>
        <v>#N/A</v>
      </c>
      <c r="C134" s="64" t="e">
        <f>VLOOKUP(A134,'Compras de mercadoria'!$A$4:$V$1280,3,)</f>
        <v>#N/A</v>
      </c>
      <c r="D134" s="65" t="str">
        <f>IF('Compras de mercadoria'!H134&gt;0,'Compras de mercadoria'!H134,"")</f>
        <v/>
      </c>
      <c r="E134" s="66" t="e">
        <f>VLOOKUP(A134,'Compras de mercadoria'!$A$4:$V$830,21,)</f>
        <v>#N/A</v>
      </c>
      <c r="F134" s="64" t="e">
        <f>VLOOKUP(A134,'Compras de mercadoria'!$A$4:$V$830,12,)</f>
        <v>#N/A</v>
      </c>
      <c r="G134" s="64">
        <f>SUMIFS('Produtos Avariados'!$F$4:$F$1549,'Produtos Avariados'!$A$4:$A$1549,Estoque!A134)</f>
        <v>0</v>
      </c>
      <c r="H134" s="66" t="e">
        <f>VLOOKUP(A134,'Compras de mercadoria'!$A$4:$V$830,22,)</f>
        <v>#N/A</v>
      </c>
      <c r="I134" s="64">
        <f>SUMIFS(Vendas!$I$5:$I$1841,Vendas!$C$5:$C$1841,Estoque!B134,Vendas!$B$5:$B$1841,Estoque!A134,Vendas!$R$5:$R$1841,"Vendido")+SUMIFS(Vendas!$I$5:$I$1841,Vendas!$C$5:$C$1841,Estoque!B134,Vendas!$B$5:$B$1841,Estoque!A134,Vendas!$R$5:$R$1841,"Troca")+SUMIF('Combos Promocionais'!$D$3:$D$2278,Estoque!A134,'Combos Promocionais'!$M$3:$M$3129)</f>
        <v>0</v>
      </c>
      <c r="J134" s="67" t="e">
        <f t="shared" si="6"/>
        <v>#N/A</v>
      </c>
      <c r="K134" s="68" t="e">
        <f>VLOOKUP(B134,'Cadastro de Produtos'!$B$5:$G$1500,5,)</f>
        <v>#N/A</v>
      </c>
      <c r="L134" s="66" t="e">
        <f t="shared" si="7"/>
        <v>#N/A</v>
      </c>
      <c r="M134" s="75" t="e">
        <f t="shared" si="8"/>
        <v>#N/A</v>
      </c>
    </row>
    <row r="135" spans="1:13">
      <c r="A135" s="76" t="str">
        <f>IF('Compras de mercadoria'!H135&gt;0,'Compras de mercadoria'!A135,"")</f>
        <v/>
      </c>
      <c r="B135" s="69" t="e">
        <f>VLOOKUP(A135,'Compras de mercadoria'!$A$4:$V$960,2,)</f>
        <v>#N/A</v>
      </c>
      <c r="C135" s="69" t="e">
        <f>VLOOKUP(A135,'Compras de mercadoria'!$A$4:$V$1280,3,)</f>
        <v>#N/A</v>
      </c>
      <c r="D135" s="70" t="str">
        <f>IF('Compras de mercadoria'!H135&gt;0,'Compras de mercadoria'!H135,"")</f>
        <v/>
      </c>
      <c r="E135" s="71" t="e">
        <f>VLOOKUP(A135,'Compras de mercadoria'!$A$4:$V$830,21,)</f>
        <v>#N/A</v>
      </c>
      <c r="F135" s="69" t="e">
        <f>VLOOKUP(A135,'Compras de mercadoria'!$A$4:$V$830,12,)</f>
        <v>#N/A</v>
      </c>
      <c r="G135" s="69">
        <f>SUMIFS('Produtos Avariados'!$F$4:$F$1549,'Produtos Avariados'!$A$4:$A$1549,Estoque!A135)</f>
        <v>0</v>
      </c>
      <c r="H135" s="71" t="e">
        <f>VLOOKUP(A135,'Compras de mercadoria'!$A$4:$V$830,22,)</f>
        <v>#N/A</v>
      </c>
      <c r="I135" s="69">
        <f>SUMIFS(Vendas!$I$5:$I$1841,Vendas!$C$5:$C$1841,Estoque!B135,Vendas!$B$5:$B$1841,Estoque!A135,Vendas!$R$5:$R$1841,"Vendido")+SUMIFS(Vendas!$I$5:$I$1841,Vendas!$C$5:$C$1841,Estoque!B135,Vendas!$B$5:$B$1841,Estoque!A135,Vendas!$R$5:$R$1841,"Troca")+SUMIF('Combos Promocionais'!$D$3:$D$2278,Estoque!A135,'Combos Promocionais'!$M$3:$M$3129)</f>
        <v>0</v>
      </c>
      <c r="J135" s="72" t="e">
        <f t="shared" si="6"/>
        <v>#N/A</v>
      </c>
      <c r="K135" s="73" t="e">
        <f>VLOOKUP(B135,'Cadastro de Produtos'!$B$5:$G$1500,5,)</f>
        <v>#N/A</v>
      </c>
      <c r="L135" s="71" t="e">
        <f t="shared" si="7"/>
        <v>#N/A</v>
      </c>
      <c r="M135" s="77" t="e">
        <f t="shared" si="8"/>
        <v>#N/A</v>
      </c>
    </row>
    <row r="136" spans="1:13">
      <c r="A136" s="74" t="str">
        <f>IF('Compras de mercadoria'!H136&gt;0,'Compras de mercadoria'!A136,"")</f>
        <v/>
      </c>
      <c r="B136" s="64" t="e">
        <f>VLOOKUP(A136,'Compras de mercadoria'!$A$4:$V$960,2,)</f>
        <v>#N/A</v>
      </c>
      <c r="C136" s="64" t="e">
        <f>VLOOKUP(A136,'Compras de mercadoria'!$A$4:$V$1280,3,)</f>
        <v>#N/A</v>
      </c>
      <c r="D136" s="65" t="str">
        <f>IF('Compras de mercadoria'!H136&gt;0,'Compras de mercadoria'!H136,"")</f>
        <v/>
      </c>
      <c r="E136" s="66" t="e">
        <f>VLOOKUP(A136,'Compras de mercadoria'!$A$4:$V$830,21,)</f>
        <v>#N/A</v>
      </c>
      <c r="F136" s="64" t="e">
        <f>VLOOKUP(A136,'Compras de mercadoria'!$A$4:$V$830,12,)</f>
        <v>#N/A</v>
      </c>
      <c r="G136" s="64">
        <f>SUMIFS('Produtos Avariados'!$F$4:$F$1549,'Produtos Avariados'!$A$4:$A$1549,Estoque!A136)</f>
        <v>0</v>
      </c>
      <c r="H136" s="66" t="e">
        <f>VLOOKUP(A136,'Compras de mercadoria'!$A$4:$V$830,22,)</f>
        <v>#N/A</v>
      </c>
      <c r="I136" s="64">
        <f>SUMIFS(Vendas!$I$5:$I$1841,Vendas!$C$5:$C$1841,Estoque!B136,Vendas!$B$5:$B$1841,Estoque!A136,Vendas!$R$5:$R$1841,"Vendido")+SUMIFS(Vendas!$I$5:$I$1841,Vendas!$C$5:$C$1841,Estoque!B136,Vendas!$B$5:$B$1841,Estoque!A136,Vendas!$R$5:$R$1841,"Troca")+SUMIF('Combos Promocionais'!$D$3:$D$2278,Estoque!A136,'Combos Promocionais'!$M$3:$M$3129)</f>
        <v>0</v>
      </c>
      <c r="J136" s="67" t="e">
        <f t="shared" si="6"/>
        <v>#N/A</v>
      </c>
      <c r="K136" s="68" t="e">
        <f>VLOOKUP(B136,'Cadastro de Produtos'!$B$5:$G$1500,5,)</f>
        <v>#N/A</v>
      </c>
      <c r="L136" s="66" t="e">
        <f t="shared" si="7"/>
        <v>#N/A</v>
      </c>
      <c r="M136" s="75" t="e">
        <f t="shared" si="8"/>
        <v>#N/A</v>
      </c>
    </row>
    <row r="137" spans="1:13">
      <c r="A137" s="76" t="str">
        <f>IF('Compras de mercadoria'!H137&gt;0,'Compras de mercadoria'!A137,"")</f>
        <v/>
      </c>
      <c r="B137" s="69" t="e">
        <f>VLOOKUP(A137,'Compras de mercadoria'!$A$4:$V$960,2,)</f>
        <v>#N/A</v>
      </c>
      <c r="C137" s="69" t="e">
        <f>VLOOKUP(A137,'Compras de mercadoria'!$A$4:$V$1280,3,)</f>
        <v>#N/A</v>
      </c>
      <c r="D137" s="70" t="str">
        <f>IF('Compras de mercadoria'!H137&gt;0,'Compras de mercadoria'!H137,"")</f>
        <v/>
      </c>
      <c r="E137" s="71" t="e">
        <f>VLOOKUP(A137,'Compras de mercadoria'!$A$4:$V$830,21,)</f>
        <v>#N/A</v>
      </c>
      <c r="F137" s="69" t="e">
        <f>VLOOKUP(A137,'Compras de mercadoria'!$A$4:$V$830,12,)</f>
        <v>#N/A</v>
      </c>
      <c r="G137" s="69">
        <f>SUMIFS('Produtos Avariados'!$F$4:$F$1549,'Produtos Avariados'!$A$4:$A$1549,Estoque!A137)</f>
        <v>0</v>
      </c>
      <c r="H137" s="71" t="e">
        <f>VLOOKUP(A137,'Compras de mercadoria'!$A$4:$V$830,22,)</f>
        <v>#N/A</v>
      </c>
      <c r="I137" s="69">
        <f>SUMIFS(Vendas!$I$5:$I$1841,Vendas!$C$5:$C$1841,Estoque!B137,Vendas!$B$5:$B$1841,Estoque!A137,Vendas!$R$5:$R$1841,"Vendido")+SUMIFS(Vendas!$I$5:$I$1841,Vendas!$C$5:$C$1841,Estoque!B137,Vendas!$B$5:$B$1841,Estoque!A137,Vendas!$R$5:$R$1841,"Troca")+SUMIF('Combos Promocionais'!$D$3:$D$2278,Estoque!A137,'Combos Promocionais'!$M$3:$M$3129)</f>
        <v>0</v>
      </c>
      <c r="J137" s="72" t="e">
        <f t="shared" si="6"/>
        <v>#N/A</v>
      </c>
      <c r="K137" s="73" t="e">
        <f>VLOOKUP(B137,'Cadastro de Produtos'!$B$5:$G$1500,5,)</f>
        <v>#N/A</v>
      </c>
      <c r="L137" s="71" t="e">
        <f t="shared" si="7"/>
        <v>#N/A</v>
      </c>
      <c r="M137" s="77" t="e">
        <f t="shared" si="8"/>
        <v>#N/A</v>
      </c>
    </row>
    <row r="138" spans="1:13">
      <c r="A138" s="74" t="str">
        <f>IF('Compras de mercadoria'!H138&gt;0,'Compras de mercadoria'!A138,"")</f>
        <v/>
      </c>
      <c r="B138" s="64" t="e">
        <f>VLOOKUP(A138,'Compras de mercadoria'!$A$4:$V$960,2,)</f>
        <v>#N/A</v>
      </c>
      <c r="C138" s="64" t="e">
        <f>VLOOKUP(A138,'Compras de mercadoria'!$A$4:$V$1280,3,)</f>
        <v>#N/A</v>
      </c>
      <c r="D138" s="65" t="str">
        <f>IF('Compras de mercadoria'!H138&gt;0,'Compras de mercadoria'!H138,"")</f>
        <v/>
      </c>
      <c r="E138" s="66" t="e">
        <f>VLOOKUP(A138,'Compras de mercadoria'!$A$4:$V$830,21,)</f>
        <v>#N/A</v>
      </c>
      <c r="F138" s="64" t="e">
        <f>VLOOKUP(A138,'Compras de mercadoria'!$A$4:$V$830,12,)</f>
        <v>#N/A</v>
      </c>
      <c r="G138" s="64">
        <f>SUMIFS('Produtos Avariados'!$F$4:$F$1549,'Produtos Avariados'!$A$4:$A$1549,Estoque!A138)</f>
        <v>0</v>
      </c>
      <c r="H138" s="66" t="e">
        <f>VLOOKUP(A138,'Compras de mercadoria'!$A$4:$V$830,22,)</f>
        <v>#N/A</v>
      </c>
      <c r="I138" s="64">
        <f>SUMIFS(Vendas!$I$5:$I$1841,Vendas!$C$5:$C$1841,Estoque!B138,Vendas!$B$5:$B$1841,Estoque!A138,Vendas!$R$5:$R$1841,"Vendido")+SUMIFS(Vendas!$I$5:$I$1841,Vendas!$C$5:$C$1841,Estoque!B138,Vendas!$B$5:$B$1841,Estoque!A138,Vendas!$R$5:$R$1841,"Troca")+SUMIF('Combos Promocionais'!$D$3:$D$2278,Estoque!A138,'Combos Promocionais'!$M$3:$M$3129)</f>
        <v>0</v>
      </c>
      <c r="J138" s="67" t="e">
        <f t="shared" si="6"/>
        <v>#N/A</v>
      </c>
      <c r="K138" s="68" t="e">
        <f>VLOOKUP(B138,'Cadastro de Produtos'!$B$5:$G$1500,5,)</f>
        <v>#N/A</v>
      </c>
      <c r="L138" s="66" t="e">
        <f t="shared" si="7"/>
        <v>#N/A</v>
      </c>
      <c r="M138" s="75" t="e">
        <f t="shared" si="8"/>
        <v>#N/A</v>
      </c>
    </row>
    <row r="139" spans="1:13">
      <c r="A139" s="76" t="str">
        <f>IF('Compras de mercadoria'!H139&gt;0,'Compras de mercadoria'!A139,"")</f>
        <v/>
      </c>
      <c r="B139" s="69" t="e">
        <f>VLOOKUP(A139,'Compras de mercadoria'!$A$4:$V$960,2,)</f>
        <v>#N/A</v>
      </c>
      <c r="C139" s="69" t="e">
        <f>VLOOKUP(A139,'Compras de mercadoria'!$A$4:$V$1280,3,)</f>
        <v>#N/A</v>
      </c>
      <c r="D139" s="70" t="str">
        <f>IF('Compras de mercadoria'!H139&gt;0,'Compras de mercadoria'!H139,"")</f>
        <v/>
      </c>
      <c r="E139" s="71" t="e">
        <f>VLOOKUP(A139,'Compras de mercadoria'!$A$4:$V$830,21,)</f>
        <v>#N/A</v>
      </c>
      <c r="F139" s="69" t="e">
        <f>VLOOKUP(A139,'Compras de mercadoria'!$A$4:$V$830,12,)</f>
        <v>#N/A</v>
      </c>
      <c r="G139" s="69">
        <f>SUMIFS('Produtos Avariados'!$F$4:$F$1549,'Produtos Avariados'!$A$4:$A$1549,Estoque!A139)</f>
        <v>0</v>
      </c>
      <c r="H139" s="71" t="e">
        <f>VLOOKUP(A139,'Compras de mercadoria'!$A$4:$V$830,22,)</f>
        <v>#N/A</v>
      </c>
      <c r="I139" s="69">
        <f>SUMIFS(Vendas!$I$5:$I$1841,Vendas!$C$5:$C$1841,Estoque!B139,Vendas!$B$5:$B$1841,Estoque!A139,Vendas!$R$5:$R$1841,"Vendido")+SUMIFS(Vendas!$I$5:$I$1841,Vendas!$C$5:$C$1841,Estoque!B139,Vendas!$B$5:$B$1841,Estoque!A139,Vendas!$R$5:$R$1841,"Troca")+SUMIF('Combos Promocionais'!$D$3:$D$2278,Estoque!A139,'Combos Promocionais'!$M$3:$M$3129)</f>
        <v>0</v>
      </c>
      <c r="J139" s="72" t="e">
        <f t="shared" si="6"/>
        <v>#N/A</v>
      </c>
      <c r="K139" s="73" t="e">
        <f>VLOOKUP(B139,'Cadastro de Produtos'!$B$5:$G$1500,5,)</f>
        <v>#N/A</v>
      </c>
      <c r="L139" s="71" t="e">
        <f t="shared" si="7"/>
        <v>#N/A</v>
      </c>
      <c r="M139" s="77" t="e">
        <f t="shared" si="8"/>
        <v>#N/A</v>
      </c>
    </row>
    <row r="140" spans="1:13">
      <c r="A140" s="74" t="str">
        <f>IF('Compras de mercadoria'!H140&gt;0,'Compras de mercadoria'!A140,"")</f>
        <v/>
      </c>
      <c r="B140" s="64" t="e">
        <f>VLOOKUP(A140,'Compras de mercadoria'!$A$4:$V$960,2,)</f>
        <v>#N/A</v>
      </c>
      <c r="C140" s="64" t="e">
        <f>VLOOKUP(A140,'Compras de mercadoria'!$A$4:$V$1280,3,)</f>
        <v>#N/A</v>
      </c>
      <c r="D140" s="65" t="str">
        <f>IF('Compras de mercadoria'!H140&gt;0,'Compras de mercadoria'!H140,"")</f>
        <v/>
      </c>
      <c r="E140" s="66" t="e">
        <f>VLOOKUP(A140,'Compras de mercadoria'!$A$4:$V$830,21,)</f>
        <v>#N/A</v>
      </c>
      <c r="F140" s="64" t="e">
        <f>VLOOKUP(A140,'Compras de mercadoria'!$A$4:$V$830,12,)</f>
        <v>#N/A</v>
      </c>
      <c r="G140" s="64">
        <f>SUMIFS('Produtos Avariados'!$F$4:$F$1549,'Produtos Avariados'!$A$4:$A$1549,Estoque!A140)</f>
        <v>0</v>
      </c>
      <c r="H140" s="66" t="e">
        <f>VLOOKUP(A140,'Compras de mercadoria'!$A$4:$V$830,22,)</f>
        <v>#N/A</v>
      </c>
      <c r="I140" s="64">
        <f>SUMIFS(Vendas!$I$5:$I$1841,Vendas!$C$5:$C$1841,Estoque!B140,Vendas!$B$5:$B$1841,Estoque!A140,Vendas!$R$5:$R$1841,"Vendido")+SUMIFS(Vendas!$I$5:$I$1841,Vendas!$C$5:$C$1841,Estoque!B140,Vendas!$B$5:$B$1841,Estoque!A140,Vendas!$R$5:$R$1841,"Troca")+SUMIF('Combos Promocionais'!$D$3:$D$2278,Estoque!A140,'Combos Promocionais'!$M$3:$M$3129)</f>
        <v>0</v>
      </c>
      <c r="J140" s="67" t="e">
        <f t="shared" si="6"/>
        <v>#N/A</v>
      </c>
      <c r="K140" s="68" t="e">
        <f>VLOOKUP(B140,'Cadastro de Produtos'!$B$5:$G$1500,5,)</f>
        <v>#N/A</v>
      </c>
      <c r="L140" s="66" t="e">
        <f t="shared" si="7"/>
        <v>#N/A</v>
      </c>
      <c r="M140" s="75" t="e">
        <f t="shared" si="8"/>
        <v>#N/A</v>
      </c>
    </row>
    <row r="141" spans="1:13">
      <c r="A141" s="76" t="str">
        <f>IF('Compras de mercadoria'!H141&gt;0,'Compras de mercadoria'!A141,"")</f>
        <v/>
      </c>
      <c r="B141" s="69" t="e">
        <f>VLOOKUP(A141,'Compras de mercadoria'!$A$4:$V$960,2,)</f>
        <v>#N/A</v>
      </c>
      <c r="C141" s="69" t="e">
        <f>VLOOKUP(A141,'Compras de mercadoria'!$A$4:$V$1280,3,)</f>
        <v>#N/A</v>
      </c>
      <c r="D141" s="70" t="str">
        <f>IF('Compras de mercadoria'!H141&gt;0,'Compras de mercadoria'!H141,"")</f>
        <v/>
      </c>
      <c r="E141" s="71" t="e">
        <f>VLOOKUP(A141,'Compras de mercadoria'!$A$4:$V$830,21,)</f>
        <v>#N/A</v>
      </c>
      <c r="F141" s="69" t="e">
        <f>VLOOKUP(A141,'Compras de mercadoria'!$A$4:$V$830,12,)</f>
        <v>#N/A</v>
      </c>
      <c r="G141" s="69">
        <f>SUMIFS('Produtos Avariados'!$F$4:$F$1549,'Produtos Avariados'!$A$4:$A$1549,Estoque!A141)</f>
        <v>0</v>
      </c>
      <c r="H141" s="71" t="e">
        <f>VLOOKUP(A141,'Compras de mercadoria'!$A$4:$V$830,22,)</f>
        <v>#N/A</v>
      </c>
      <c r="I141" s="69">
        <f>SUMIFS(Vendas!$I$5:$I$1841,Vendas!$C$5:$C$1841,Estoque!B141,Vendas!$B$5:$B$1841,Estoque!A141,Vendas!$R$5:$R$1841,"Vendido")+SUMIFS(Vendas!$I$5:$I$1841,Vendas!$C$5:$C$1841,Estoque!B141,Vendas!$B$5:$B$1841,Estoque!A141,Vendas!$R$5:$R$1841,"Troca")+SUMIF('Combos Promocionais'!$D$3:$D$2278,Estoque!A141,'Combos Promocionais'!$M$3:$M$3129)</f>
        <v>0</v>
      </c>
      <c r="J141" s="72" t="e">
        <f t="shared" si="6"/>
        <v>#N/A</v>
      </c>
      <c r="K141" s="73" t="e">
        <f>VLOOKUP(B141,'Cadastro de Produtos'!$B$5:$G$1500,5,)</f>
        <v>#N/A</v>
      </c>
      <c r="L141" s="71" t="e">
        <f t="shared" si="7"/>
        <v>#N/A</v>
      </c>
      <c r="M141" s="77" t="e">
        <f t="shared" si="8"/>
        <v>#N/A</v>
      </c>
    </row>
    <row r="142" spans="1:13">
      <c r="A142" s="74" t="str">
        <f>IF('Compras de mercadoria'!H142&gt;0,'Compras de mercadoria'!A142,"")</f>
        <v/>
      </c>
      <c r="B142" s="64" t="e">
        <f>VLOOKUP(A142,'Compras de mercadoria'!$A$4:$V$960,2,)</f>
        <v>#N/A</v>
      </c>
      <c r="C142" s="64" t="e">
        <f>VLOOKUP(A142,'Compras de mercadoria'!$A$4:$V$1280,3,)</f>
        <v>#N/A</v>
      </c>
      <c r="D142" s="65" t="str">
        <f>IF('Compras de mercadoria'!H142&gt;0,'Compras de mercadoria'!H142,"")</f>
        <v/>
      </c>
      <c r="E142" s="66" t="e">
        <f>VLOOKUP(A142,'Compras de mercadoria'!$A$4:$V$830,21,)</f>
        <v>#N/A</v>
      </c>
      <c r="F142" s="64" t="e">
        <f>VLOOKUP(A142,'Compras de mercadoria'!$A$4:$V$830,12,)</f>
        <v>#N/A</v>
      </c>
      <c r="G142" s="64">
        <f>SUMIFS('Produtos Avariados'!$F$4:$F$1549,'Produtos Avariados'!$A$4:$A$1549,Estoque!A142)</f>
        <v>0</v>
      </c>
      <c r="H142" s="66" t="e">
        <f>VLOOKUP(A142,'Compras de mercadoria'!$A$4:$V$830,22,)</f>
        <v>#N/A</v>
      </c>
      <c r="I142" s="64">
        <f>SUMIFS(Vendas!$I$5:$I$1841,Vendas!$C$5:$C$1841,Estoque!B142,Vendas!$B$5:$B$1841,Estoque!A142,Vendas!$R$5:$R$1841,"Vendido")+SUMIFS(Vendas!$I$5:$I$1841,Vendas!$C$5:$C$1841,Estoque!B142,Vendas!$B$5:$B$1841,Estoque!A142,Vendas!$R$5:$R$1841,"Troca")+SUMIF('Combos Promocionais'!$D$3:$D$2278,Estoque!A142,'Combos Promocionais'!$M$3:$M$3129)</f>
        <v>0</v>
      </c>
      <c r="J142" s="67" t="e">
        <f t="shared" si="6"/>
        <v>#N/A</v>
      </c>
      <c r="K142" s="68" t="e">
        <f>VLOOKUP(B142,'Cadastro de Produtos'!$B$5:$G$1500,5,)</f>
        <v>#N/A</v>
      </c>
      <c r="L142" s="66" t="e">
        <f t="shared" si="7"/>
        <v>#N/A</v>
      </c>
      <c r="M142" s="75" t="e">
        <f t="shared" si="8"/>
        <v>#N/A</v>
      </c>
    </row>
    <row r="143" spans="1:13">
      <c r="A143" s="76" t="str">
        <f>IF('Compras de mercadoria'!H143&gt;0,'Compras de mercadoria'!A143,"")</f>
        <v/>
      </c>
      <c r="B143" s="69" t="e">
        <f>VLOOKUP(A143,'Compras de mercadoria'!$A$4:$V$960,2,)</f>
        <v>#N/A</v>
      </c>
      <c r="C143" s="69" t="e">
        <f>VLOOKUP(A143,'Compras de mercadoria'!$A$4:$V$1280,3,)</f>
        <v>#N/A</v>
      </c>
      <c r="D143" s="70" t="str">
        <f>IF('Compras de mercadoria'!H143&gt;0,'Compras de mercadoria'!H143,"")</f>
        <v/>
      </c>
      <c r="E143" s="71" t="e">
        <f>VLOOKUP(A143,'Compras de mercadoria'!$A$4:$V$830,21,)</f>
        <v>#N/A</v>
      </c>
      <c r="F143" s="69" t="e">
        <f>VLOOKUP(A143,'Compras de mercadoria'!$A$4:$V$830,12,)</f>
        <v>#N/A</v>
      </c>
      <c r="G143" s="69">
        <f>SUMIFS('Produtos Avariados'!$F$4:$F$1549,'Produtos Avariados'!$A$4:$A$1549,Estoque!A143)</f>
        <v>0</v>
      </c>
      <c r="H143" s="71" t="e">
        <f>VLOOKUP(A143,'Compras de mercadoria'!$A$4:$V$830,22,)</f>
        <v>#N/A</v>
      </c>
      <c r="I143" s="69">
        <f>SUMIFS(Vendas!$I$5:$I$1841,Vendas!$C$5:$C$1841,Estoque!B143,Vendas!$B$5:$B$1841,Estoque!A143,Vendas!$R$5:$R$1841,"Vendido")+SUMIFS(Vendas!$I$5:$I$1841,Vendas!$C$5:$C$1841,Estoque!B143,Vendas!$B$5:$B$1841,Estoque!A143,Vendas!$R$5:$R$1841,"Troca")+SUMIF('Combos Promocionais'!$D$3:$D$2278,Estoque!A143,'Combos Promocionais'!$M$3:$M$3129)</f>
        <v>0</v>
      </c>
      <c r="J143" s="72" t="e">
        <f t="shared" si="6"/>
        <v>#N/A</v>
      </c>
      <c r="K143" s="73" t="e">
        <f>VLOOKUP(B143,'Cadastro de Produtos'!$B$5:$G$1500,5,)</f>
        <v>#N/A</v>
      </c>
      <c r="L143" s="71" t="e">
        <f t="shared" si="7"/>
        <v>#N/A</v>
      </c>
      <c r="M143" s="77" t="e">
        <f t="shared" si="8"/>
        <v>#N/A</v>
      </c>
    </row>
    <row r="144" spans="1:13">
      <c r="A144" s="74" t="str">
        <f>IF('Compras de mercadoria'!H144&gt;0,'Compras de mercadoria'!A144,"")</f>
        <v/>
      </c>
      <c r="B144" s="64" t="e">
        <f>VLOOKUP(A144,'Compras de mercadoria'!$A$4:$V$960,2,)</f>
        <v>#N/A</v>
      </c>
      <c r="C144" s="64" t="e">
        <f>VLOOKUP(A144,'Compras de mercadoria'!$A$4:$V$1280,3,)</f>
        <v>#N/A</v>
      </c>
      <c r="D144" s="65" t="str">
        <f>IF('Compras de mercadoria'!H144&gt;0,'Compras de mercadoria'!H144,"")</f>
        <v/>
      </c>
      <c r="E144" s="66" t="e">
        <f>VLOOKUP(A144,'Compras de mercadoria'!$A$4:$V$830,21,)</f>
        <v>#N/A</v>
      </c>
      <c r="F144" s="64" t="e">
        <f>VLOOKUP(A144,'Compras de mercadoria'!$A$4:$V$830,12,)</f>
        <v>#N/A</v>
      </c>
      <c r="G144" s="64">
        <f>SUMIFS('Produtos Avariados'!$F$4:$F$1549,'Produtos Avariados'!$A$4:$A$1549,Estoque!A144)</f>
        <v>0</v>
      </c>
      <c r="H144" s="66" t="e">
        <f>VLOOKUP(A144,'Compras de mercadoria'!$A$4:$V$830,22,)</f>
        <v>#N/A</v>
      </c>
      <c r="I144" s="64">
        <f>SUMIFS(Vendas!$I$5:$I$1841,Vendas!$C$5:$C$1841,Estoque!B144,Vendas!$B$5:$B$1841,Estoque!A144,Vendas!$R$5:$R$1841,"Vendido")+SUMIFS(Vendas!$I$5:$I$1841,Vendas!$C$5:$C$1841,Estoque!B144,Vendas!$B$5:$B$1841,Estoque!A144,Vendas!$R$5:$R$1841,"Troca")+SUMIF('Combos Promocionais'!$D$3:$D$2278,Estoque!A144,'Combos Promocionais'!$M$3:$M$3129)</f>
        <v>0</v>
      </c>
      <c r="J144" s="67" t="e">
        <f t="shared" si="6"/>
        <v>#N/A</v>
      </c>
      <c r="K144" s="68" t="e">
        <f>VLOOKUP(B144,'Cadastro de Produtos'!$B$5:$G$1500,5,)</f>
        <v>#N/A</v>
      </c>
      <c r="L144" s="66" t="e">
        <f t="shared" si="7"/>
        <v>#N/A</v>
      </c>
      <c r="M144" s="75" t="e">
        <f t="shared" si="8"/>
        <v>#N/A</v>
      </c>
    </row>
    <row r="145" spans="1:13">
      <c r="A145" s="76" t="str">
        <f>IF('Compras de mercadoria'!H145&gt;0,'Compras de mercadoria'!A145,"")</f>
        <v/>
      </c>
      <c r="B145" s="69" t="e">
        <f>VLOOKUP(A145,'Compras de mercadoria'!$A$4:$V$960,2,)</f>
        <v>#N/A</v>
      </c>
      <c r="C145" s="69" t="e">
        <f>VLOOKUP(A145,'Compras de mercadoria'!$A$4:$V$1280,3,)</f>
        <v>#N/A</v>
      </c>
      <c r="D145" s="70" t="str">
        <f>IF('Compras de mercadoria'!H145&gt;0,'Compras de mercadoria'!H145,"")</f>
        <v/>
      </c>
      <c r="E145" s="71" t="e">
        <f>VLOOKUP(A145,'Compras de mercadoria'!$A$4:$V$830,21,)</f>
        <v>#N/A</v>
      </c>
      <c r="F145" s="69" t="e">
        <f>VLOOKUP(A145,'Compras de mercadoria'!$A$4:$V$830,12,)</f>
        <v>#N/A</v>
      </c>
      <c r="G145" s="69">
        <f>SUMIFS('Produtos Avariados'!$F$4:$F$1549,'Produtos Avariados'!$A$4:$A$1549,Estoque!A145)</f>
        <v>0</v>
      </c>
      <c r="H145" s="71" t="e">
        <f>VLOOKUP(A145,'Compras de mercadoria'!$A$4:$V$830,22,)</f>
        <v>#N/A</v>
      </c>
      <c r="I145" s="69">
        <f>SUMIFS(Vendas!$I$5:$I$1841,Vendas!$C$5:$C$1841,Estoque!B145,Vendas!$B$5:$B$1841,Estoque!A145,Vendas!$R$5:$R$1841,"Vendido")+SUMIFS(Vendas!$I$5:$I$1841,Vendas!$C$5:$C$1841,Estoque!B145,Vendas!$B$5:$B$1841,Estoque!A145,Vendas!$R$5:$R$1841,"Troca")+SUMIF('Combos Promocionais'!$D$3:$D$2278,Estoque!A145,'Combos Promocionais'!$M$3:$M$3129)</f>
        <v>0</v>
      </c>
      <c r="J145" s="72" t="e">
        <f t="shared" si="6"/>
        <v>#N/A</v>
      </c>
      <c r="K145" s="73" t="e">
        <f>VLOOKUP(B145,'Cadastro de Produtos'!$B$5:$G$1500,5,)</f>
        <v>#N/A</v>
      </c>
      <c r="L145" s="71" t="e">
        <f t="shared" si="7"/>
        <v>#N/A</v>
      </c>
      <c r="M145" s="77" t="e">
        <f t="shared" si="8"/>
        <v>#N/A</v>
      </c>
    </row>
    <row r="146" spans="1:13">
      <c r="A146" s="74" t="str">
        <f>IF('Compras de mercadoria'!H146&gt;0,'Compras de mercadoria'!A146,"")</f>
        <v/>
      </c>
      <c r="B146" s="64" t="e">
        <f>VLOOKUP(A146,'Compras de mercadoria'!$A$4:$V$960,2,)</f>
        <v>#N/A</v>
      </c>
      <c r="C146" s="64" t="e">
        <f>VLOOKUP(A146,'Compras de mercadoria'!$A$4:$V$1280,3,)</f>
        <v>#N/A</v>
      </c>
      <c r="D146" s="65" t="str">
        <f>IF('Compras de mercadoria'!H146&gt;0,'Compras de mercadoria'!H146,"")</f>
        <v/>
      </c>
      <c r="E146" s="66" t="e">
        <f>VLOOKUP(A146,'Compras de mercadoria'!$A$4:$V$830,21,)</f>
        <v>#N/A</v>
      </c>
      <c r="F146" s="64" t="e">
        <f>VLOOKUP(A146,'Compras de mercadoria'!$A$4:$V$830,12,)</f>
        <v>#N/A</v>
      </c>
      <c r="G146" s="64">
        <f>SUMIFS('Produtos Avariados'!$F$4:$F$1549,'Produtos Avariados'!$A$4:$A$1549,Estoque!A146)</f>
        <v>0</v>
      </c>
      <c r="H146" s="66" t="e">
        <f>VLOOKUP(A146,'Compras de mercadoria'!$A$4:$V$830,22,)</f>
        <v>#N/A</v>
      </c>
      <c r="I146" s="64">
        <f>SUMIFS(Vendas!$I$5:$I$1841,Vendas!$C$5:$C$1841,Estoque!B146,Vendas!$B$5:$B$1841,Estoque!A146,Vendas!$R$5:$R$1841,"Vendido")+SUMIFS(Vendas!$I$5:$I$1841,Vendas!$C$5:$C$1841,Estoque!B146,Vendas!$B$5:$B$1841,Estoque!A146,Vendas!$R$5:$R$1841,"Troca")+SUMIF('Combos Promocionais'!$D$3:$D$2278,Estoque!A146,'Combos Promocionais'!$M$3:$M$3129)</f>
        <v>0</v>
      </c>
      <c r="J146" s="67" t="e">
        <f t="shared" si="6"/>
        <v>#N/A</v>
      </c>
      <c r="K146" s="68" t="e">
        <f>VLOOKUP(B146,'Cadastro de Produtos'!$B$5:$G$1500,5,)</f>
        <v>#N/A</v>
      </c>
      <c r="L146" s="66" t="e">
        <f t="shared" si="7"/>
        <v>#N/A</v>
      </c>
      <c r="M146" s="75" t="e">
        <f t="shared" si="8"/>
        <v>#N/A</v>
      </c>
    </row>
    <row r="147" spans="1:13">
      <c r="A147" s="76" t="str">
        <f>IF('Compras de mercadoria'!H147&gt;0,'Compras de mercadoria'!A147,"")</f>
        <v/>
      </c>
      <c r="B147" s="69" t="e">
        <f>VLOOKUP(A147,'Compras de mercadoria'!$A$4:$V$960,2,)</f>
        <v>#N/A</v>
      </c>
      <c r="C147" s="69" t="e">
        <f>VLOOKUP(A147,'Compras de mercadoria'!$A$4:$V$1280,3,)</f>
        <v>#N/A</v>
      </c>
      <c r="D147" s="70" t="str">
        <f>IF('Compras de mercadoria'!H147&gt;0,'Compras de mercadoria'!H147,"")</f>
        <v/>
      </c>
      <c r="E147" s="71" t="e">
        <f>VLOOKUP(A147,'Compras de mercadoria'!$A$4:$V$830,21,)</f>
        <v>#N/A</v>
      </c>
      <c r="F147" s="69" t="e">
        <f>VLOOKUP(A147,'Compras de mercadoria'!$A$4:$V$830,12,)</f>
        <v>#N/A</v>
      </c>
      <c r="G147" s="69">
        <f>SUMIFS('Produtos Avariados'!$F$4:$F$1549,'Produtos Avariados'!$A$4:$A$1549,Estoque!A147)</f>
        <v>0</v>
      </c>
      <c r="H147" s="71" t="e">
        <f>VLOOKUP(A147,'Compras de mercadoria'!$A$4:$V$830,22,)</f>
        <v>#N/A</v>
      </c>
      <c r="I147" s="69">
        <f>SUMIFS(Vendas!$I$5:$I$1841,Vendas!$C$5:$C$1841,Estoque!B147,Vendas!$B$5:$B$1841,Estoque!A147,Vendas!$R$5:$R$1841,"Vendido")+SUMIFS(Vendas!$I$5:$I$1841,Vendas!$C$5:$C$1841,Estoque!B147,Vendas!$B$5:$B$1841,Estoque!A147,Vendas!$R$5:$R$1841,"Troca")+SUMIF('Combos Promocionais'!$D$3:$D$2278,Estoque!A147,'Combos Promocionais'!$M$3:$M$3129)</f>
        <v>0</v>
      </c>
      <c r="J147" s="72" t="e">
        <f t="shared" si="6"/>
        <v>#N/A</v>
      </c>
      <c r="K147" s="73" t="e">
        <f>VLOOKUP(B147,'Cadastro de Produtos'!$B$5:$G$1500,5,)</f>
        <v>#N/A</v>
      </c>
      <c r="L147" s="71" t="e">
        <f t="shared" si="7"/>
        <v>#N/A</v>
      </c>
      <c r="M147" s="77" t="e">
        <f t="shared" si="8"/>
        <v>#N/A</v>
      </c>
    </row>
    <row r="148" spans="1:13">
      <c r="A148" s="74" t="str">
        <f>IF('Compras de mercadoria'!H148&gt;0,'Compras de mercadoria'!A148,"")</f>
        <v/>
      </c>
      <c r="B148" s="64" t="e">
        <f>VLOOKUP(A148,'Compras de mercadoria'!$A$4:$V$960,2,)</f>
        <v>#N/A</v>
      </c>
      <c r="C148" s="64" t="e">
        <f>VLOOKUP(A148,'Compras de mercadoria'!$A$4:$V$1280,3,)</f>
        <v>#N/A</v>
      </c>
      <c r="D148" s="65" t="str">
        <f>IF('Compras de mercadoria'!H148&gt;0,'Compras de mercadoria'!H148,"")</f>
        <v/>
      </c>
      <c r="E148" s="66" t="e">
        <f>VLOOKUP(A148,'Compras de mercadoria'!$A$4:$V$830,21,)</f>
        <v>#N/A</v>
      </c>
      <c r="F148" s="64" t="e">
        <f>VLOOKUP(A148,'Compras de mercadoria'!$A$4:$V$830,12,)</f>
        <v>#N/A</v>
      </c>
      <c r="G148" s="64">
        <f>SUMIFS('Produtos Avariados'!$F$4:$F$1549,'Produtos Avariados'!$A$4:$A$1549,Estoque!A148)</f>
        <v>0</v>
      </c>
      <c r="H148" s="66" t="e">
        <f>VLOOKUP(A148,'Compras de mercadoria'!$A$4:$V$830,22,)</f>
        <v>#N/A</v>
      </c>
      <c r="I148" s="64">
        <f>SUMIFS(Vendas!$I$5:$I$1841,Vendas!$C$5:$C$1841,Estoque!B148,Vendas!$B$5:$B$1841,Estoque!A148,Vendas!$R$5:$R$1841,"Vendido")+SUMIFS(Vendas!$I$5:$I$1841,Vendas!$C$5:$C$1841,Estoque!B148,Vendas!$B$5:$B$1841,Estoque!A148,Vendas!$R$5:$R$1841,"Troca")+SUMIF('Combos Promocionais'!$D$3:$D$2278,Estoque!A148,'Combos Promocionais'!$M$3:$M$3129)</f>
        <v>0</v>
      </c>
      <c r="J148" s="67" t="e">
        <f t="shared" si="6"/>
        <v>#N/A</v>
      </c>
      <c r="K148" s="68" t="e">
        <f>VLOOKUP(B148,'Cadastro de Produtos'!$B$5:$G$1500,5,)</f>
        <v>#N/A</v>
      </c>
      <c r="L148" s="66" t="e">
        <f t="shared" si="7"/>
        <v>#N/A</v>
      </c>
      <c r="M148" s="75" t="e">
        <f t="shared" si="8"/>
        <v>#N/A</v>
      </c>
    </row>
    <row r="149" spans="1:13">
      <c r="A149" s="76" t="str">
        <f>IF('Compras de mercadoria'!H149&gt;0,'Compras de mercadoria'!A149,"")</f>
        <v/>
      </c>
      <c r="B149" s="69" t="e">
        <f>VLOOKUP(A149,'Compras de mercadoria'!$A$4:$V$960,2,)</f>
        <v>#N/A</v>
      </c>
      <c r="C149" s="69" t="e">
        <f>VLOOKUP(A149,'Compras de mercadoria'!$A$4:$V$1280,3,)</f>
        <v>#N/A</v>
      </c>
      <c r="D149" s="70" t="str">
        <f>IF('Compras de mercadoria'!H149&gt;0,'Compras de mercadoria'!H149,"")</f>
        <v/>
      </c>
      <c r="E149" s="71" t="e">
        <f>VLOOKUP(A149,'Compras de mercadoria'!$A$4:$V$830,21,)</f>
        <v>#N/A</v>
      </c>
      <c r="F149" s="69" t="e">
        <f>VLOOKUP(A149,'Compras de mercadoria'!$A$4:$V$830,12,)</f>
        <v>#N/A</v>
      </c>
      <c r="G149" s="69">
        <f>SUMIFS('Produtos Avariados'!$F$4:$F$1549,'Produtos Avariados'!$A$4:$A$1549,Estoque!A149)</f>
        <v>0</v>
      </c>
      <c r="H149" s="71" t="e">
        <f>VLOOKUP(A149,'Compras de mercadoria'!$A$4:$V$830,22,)</f>
        <v>#N/A</v>
      </c>
      <c r="I149" s="69">
        <f>SUMIFS(Vendas!$I$5:$I$1841,Vendas!$C$5:$C$1841,Estoque!B149,Vendas!$B$5:$B$1841,Estoque!A149,Vendas!$R$5:$R$1841,"Vendido")+SUMIFS(Vendas!$I$5:$I$1841,Vendas!$C$5:$C$1841,Estoque!B149,Vendas!$B$5:$B$1841,Estoque!A149,Vendas!$R$5:$R$1841,"Troca")+SUMIF('Combos Promocionais'!$D$3:$D$2278,Estoque!A149,'Combos Promocionais'!$M$3:$M$3129)</f>
        <v>0</v>
      </c>
      <c r="J149" s="72" t="e">
        <f t="shared" si="6"/>
        <v>#N/A</v>
      </c>
      <c r="K149" s="73" t="e">
        <f>VLOOKUP(B149,'Cadastro de Produtos'!$B$5:$G$1500,5,)</f>
        <v>#N/A</v>
      </c>
      <c r="L149" s="71" t="e">
        <f t="shared" si="7"/>
        <v>#N/A</v>
      </c>
      <c r="M149" s="77" t="e">
        <f t="shared" si="8"/>
        <v>#N/A</v>
      </c>
    </row>
    <row r="150" spans="1:13">
      <c r="A150" s="74" t="str">
        <f>IF('Compras de mercadoria'!H150&gt;0,'Compras de mercadoria'!A150,"")</f>
        <v/>
      </c>
      <c r="B150" s="64" t="e">
        <f>VLOOKUP(A150,'Compras de mercadoria'!$A$4:$V$960,2,)</f>
        <v>#N/A</v>
      </c>
      <c r="C150" s="64" t="e">
        <f>VLOOKUP(A150,'Compras de mercadoria'!$A$4:$V$1280,3,)</f>
        <v>#N/A</v>
      </c>
      <c r="D150" s="65" t="str">
        <f>IF('Compras de mercadoria'!H150&gt;0,'Compras de mercadoria'!H150,"")</f>
        <v/>
      </c>
      <c r="E150" s="66" t="e">
        <f>VLOOKUP(A150,'Compras de mercadoria'!$A$4:$V$830,21,)</f>
        <v>#N/A</v>
      </c>
      <c r="F150" s="64" t="e">
        <f>VLOOKUP(A150,'Compras de mercadoria'!$A$4:$V$830,12,)</f>
        <v>#N/A</v>
      </c>
      <c r="G150" s="64">
        <f>SUMIFS('Produtos Avariados'!$F$4:$F$1549,'Produtos Avariados'!$A$4:$A$1549,Estoque!A150)</f>
        <v>0</v>
      </c>
      <c r="H150" s="66" t="e">
        <f>VLOOKUP(A150,'Compras de mercadoria'!$A$4:$V$830,22,)</f>
        <v>#N/A</v>
      </c>
      <c r="I150" s="64">
        <f>SUMIFS(Vendas!$I$5:$I$1841,Vendas!$C$5:$C$1841,Estoque!B150,Vendas!$B$5:$B$1841,Estoque!A150,Vendas!$R$5:$R$1841,"Vendido")+SUMIFS(Vendas!$I$5:$I$1841,Vendas!$C$5:$C$1841,Estoque!B150,Vendas!$B$5:$B$1841,Estoque!A150,Vendas!$R$5:$R$1841,"Troca")+SUMIF('Combos Promocionais'!$D$3:$D$2278,Estoque!A150,'Combos Promocionais'!$M$3:$M$3129)</f>
        <v>0</v>
      </c>
      <c r="J150" s="67" t="e">
        <f t="shared" si="6"/>
        <v>#N/A</v>
      </c>
      <c r="K150" s="68" t="e">
        <f>VLOOKUP(B150,'Cadastro de Produtos'!$B$5:$G$1500,5,)</f>
        <v>#N/A</v>
      </c>
      <c r="L150" s="66" t="e">
        <f t="shared" si="7"/>
        <v>#N/A</v>
      </c>
      <c r="M150" s="75" t="e">
        <f t="shared" si="8"/>
        <v>#N/A</v>
      </c>
    </row>
    <row r="151" spans="1:13">
      <c r="A151" s="76" t="str">
        <f>IF('Compras de mercadoria'!H151&gt;0,'Compras de mercadoria'!A151,"")</f>
        <v/>
      </c>
      <c r="B151" s="69" t="e">
        <f>VLOOKUP(A151,'Compras de mercadoria'!$A$4:$V$960,2,)</f>
        <v>#N/A</v>
      </c>
      <c r="C151" s="69" t="e">
        <f>VLOOKUP(A151,'Compras de mercadoria'!$A$4:$V$1280,3,)</f>
        <v>#N/A</v>
      </c>
      <c r="D151" s="70" t="str">
        <f>IF('Compras de mercadoria'!H151&gt;0,'Compras de mercadoria'!H151,"")</f>
        <v/>
      </c>
      <c r="E151" s="71" t="e">
        <f>VLOOKUP(A151,'Compras de mercadoria'!$A$4:$V$830,21,)</f>
        <v>#N/A</v>
      </c>
      <c r="F151" s="69" t="e">
        <f>VLOOKUP(A151,'Compras de mercadoria'!$A$4:$V$830,12,)</f>
        <v>#N/A</v>
      </c>
      <c r="G151" s="69">
        <f>SUMIFS('Produtos Avariados'!$F$4:$F$1549,'Produtos Avariados'!$A$4:$A$1549,Estoque!A151)</f>
        <v>0</v>
      </c>
      <c r="H151" s="71" t="e">
        <f>VLOOKUP(A151,'Compras de mercadoria'!$A$4:$V$830,22,)</f>
        <v>#N/A</v>
      </c>
      <c r="I151" s="69">
        <f>SUMIFS(Vendas!$I$5:$I$1841,Vendas!$C$5:$C$1841,Estoque!B151,Vendas!$B$5:$B$1841,Estoque!A151,Vendas!$R$5:$R$1841,"Vendido")+SUMIFS(Vendas!$I$5:$I$1841,Vendas!$C$5:$C$1841,Estoque!B151,Vendas!$B$5:$B$1841,Estoque!A151,Vendas!$R$5:$R$1841,"Troca")+SUMIF('Combos Promocionais'!$D$3:$D$2278,Estoque!A151,'Combos Promocionais'!$M$3:$M$3129)</f>
        <v>0</v>
      </c>
      <c r="J151" s="72" t="e">
        <f t="shared" si="6"/>
        <v>#N/A</v>
      </c>
      <c r="K151" s="73" t="e">
        <f>VLOOKUP(B151,'Cadastro de Produtos'!$B$5:$G$1500,5,)</f>
        <v>#N/A</v>
      </c>
      <c r="L151" s="71" t="e">
        <f t="shared" si="7"/>
        <v>#N/A</v>
      </c>
      <c r="M151" s="77" t="e">
        <f t="shared" si="8"/>
        <v>#N/A</v>
      </c>
    </row>
    <row r="152" spans="1:13">
      <c r="A152" s="74" t="str">
        <f>IF('Compras de mercadoria'!H152&gt;0,'Compras de mercadoria'!A152,"")</f>
        <v/>
      </c>
      <c r="B152" s="64" t="e">
        <f>VLOOKUP(A152,'Compras de mercadoria'!$A$4:$V$960,2,)</f>
        <v>#N/A</v>
      </c>
      <c r="C152" s="64" t="e">
        <f>VLOOKUP(A152,'Compras de mercadoria'!$A$4:$V$1280,3,)</f>
        <v>#N/A</v>
      </c>
      <c r="D152" s="65" t="str">
        <f>IF('Compras de mercadoria'!H152&gt;0,'Compras de mercadoria'!H152,"")</f>
        <v/>
      </c>
      <c r="E152" s="66" t="e">
        <f>VLOOKUP(A152,'Compras de mercadoria'!$A$4:$V$830,21,)</f>
        <v>#N/A</v>
      </c>
      <c r="F152" s="64" t="e">
        <f>VLOOKUP(A152,'Compras de mercadoria'!$A$4:$V$830,12,)</f>
        <v>#N/A</v>
      </c>
      <c r="G152" s="64">
        <f>SUMIFS('Produtos Avariados'!$F$4:$F$1549,'Produtos Avariados'!$A$4:$A$1549,Estoque!A152)</f>
        <v>0</v>
      </c>
      <c r="H152" s="66" t="e">
        <f>VLOOKUP(A152,'Compras de mercadoria'!$A$4:$V$830,22,)</f>
        <v>#N/A</v>
      </c>
      <c r="I152" s="64">
        <f>SUMIFS(Vendas!$I$5:$I$1841,Vendas!$C$5:$C$1841,Estoque!B152,Vendas!$B$5:$B$1841,Estoque!A152,Vendas!$R$5:$R$1841,"Vendido")+SUMIFS(Vendas!$I$5:$I$1841,Vendas!$C$5:$C$1841,Estoque!B152,Vendas!$B$5:$B$1841,Estoque!A152,Vendas!$R$5:$R$1841,"Troca")+SUMIF('Combos Promocionais'!$D$3:$D$2278,Estoque!A152,'Combos Promocionais'!$M$3:$M$3129)</f>
        <v>0</v>
      </c>
      <c r="J152" s="67" t="e">
        <f t="shared" si="6"/>
        <v>#N/A</v>
      </c>
      <c r="K152" s="68" t="e">
        <f>VLOOKUP(B152,'Cadastro de Produtos'!$B$5:$G$1500,5,)</f>
        <v>#N/A</v>
      </c>
      <c r="L152" s="66" t="e">
        <f t="shared" si="7"/>
        <v>#N/A</v>
      </c>
      <c r="M152" s="75" t="e">
        <f t="shared" si="8"/>
        <v>#N/A</v>
      </c>
    </row>
    <row r="153" spans="1:13">
      <c r="A153" s="76" t="str">
        <f>IF('Compras de mercadoria'!H153&gt;0,'Compras de mercadoria'!A153,"")</f>
        <v/>
      </c>
      <c r="B153" s="69" t="e">
        <f>VLOOKUP(A153,'Compras de mercadoria'!$A$4:$V$960,2,)</f>
        <v>#N/A</v>
      </c>
      <c r="C153" s="69" t="e">
        <f>VLOOKUP(A153,'Compras de mercadoria'!$A$4:$V$1280,3,)</f>
        <v>#N/A</v>
      </c>
      <c r="D153" s="70" t="str">
        <f>IF('Compras de mercadoria'!H153&gt;0,'Compras de mercadoria'!H153,"")</f>
        <v/>
      </c>
      <c r="E153" s="71" t="e">
        <f>VLOOKUP(A153,'Compras de mercadoria'!$A$4:$V$830,21,)</f>
        <v>#N/A</v>
      </c>
      <c r="F153" s="69" t="e">
        <f>VLOOKUP(A153,'Compras de mercadoria'!$A$4:$V$830,12,)</f>
        <v>#N/A</v>
      </c>
      <c r="G153" s="69">
        <f>SUMIFS('Produtos Avariados'!$F$4:$F$1549,'Produtos Avariados'!$A$4:$A$1549,Estoque!A153)</f>
        <v>0</v>
      </c>
      <c r="H153" s="71" t="e">
        <f>VLOOKUP(A153,'Compras de mercadoria'!$A$4:$V$830,22,)</f>
        <v>#N/A</v>
      </c>
      <c r="I153" s="69">
        <f>SUMIFS(Vendas!$I$5:$I$1841,Vendas!$C$5:$C$1841,Estoque!B153,Vendas!$B$5:$B$1841,Estoque!A153,Vendas!$R$5:$R$1841,"Vendido")+SUMIFS(Vendas!$I$5:$I$1841,Vendas!$C$5:$C$1841,Estoque!B153,Vendas!$B$5:$B$1841,Estoque!A153,Vendas!$R$5:$R$1841,"Troca")+SUMIF('Combos Promocionais'!$D$3:$D$2278,Estoque!A153,'Combos Promocionais'!$M$3:$M$3129)</f>
        <v>0</v>
      </c>
      <c r="J153" s="72" t="e">
        <f t="shared" si="6"/>
        <v>#N/A</v>
      </c>
      <c r="K153" s="73" t="e">
        <f>VLOOKUP(B153,'Cadastro de Produtos'!$B$5:$G$1500,5,)</f>
        <v>#N/A</v>
      </c>
      <c r="L153" s="71" t="e">
        <f t="shared" si="7"/>
        <v>#N/A</v>
      </c>
      <c r="M153" s="77" t="e">
        <f t="shared" si="8"/>
        <v>#N/A</v>
      </c>
    </row>
    <row r="154" spans="1:13">
      <c r="A154" s="74" t="str">
        <f>IF('Compras de mercadoria'!H154&gt;0,'Compras de mercadoria'!A154,"")</f>
        <v/>
      </c>
      <c r="B154" s="64" t="e">
        <f>VLOOKUP(A154,'Compras de mercadoria'!$A$4:$V$960,2,)</f>
        <v>#N/A</v>
      </c>
      <c r="C154" s="64" t="e">
        <f>VLOOKUP(A154,'Compras de mercadoria'!$A$4:$V$1280,3,)</f>
        <v>#N/A</v>
      </c>
      <c r="D154" s="65" t="str">
        <f>IF('Compras de mercadoria'!H154&gt;0,'Compras de mercadoria'!H154,"")</f>
        <v/>
      </c>
      <c r="E154" s="66" t="e">
        <f>VLOOKUP(A154,'Compras de mercadoria'!$A$4:$V$830,21,)</f>
        <v>#N/A</v>
      </c>
      <c r="F154" s="64" t="e">
        <f>VLOOKUP(A154,'Compras de mercadoria'!$A$4:$V$830,12,)</f>
        <v>#N/A</v>
      </c>
      <c r="G154" s="64">
        <f>SUMIFS('Produtos Avariados'!$F$4:$F$1549,'Produtos Avariados'!$A$4:$A$1549,Estoque!A154)</f>
        <v>0</v>
      </c>
      <c r="H154" s="66" t="e">
        <f>VLOOKUP(A154,'Compras de mercadoria'!$A$4:$V$830,22,)</f>
        <v>#N/A</v>
      </c>
      <c r="I154" s="64">
        <f>SUMIFS(Vendas!$I$5:$I$1841,Vendas!$C$5:$C$1841,Estoque!B154,Vendas!$B$5:$B$1841,Estoque!A154,Vendas!$R$5:$R$1841,"Vendido")+SUMIFS(Vendas!$I$5:$I$1841,Vendas!$C$5:$C$1841,Estoque!B154,Vendas!$B$5:$B$1841,Estoque!A154,Vendas!$R$5:$R$1841,"Troca")+SUMIF('Combos Promocionais'!$D$3:$D$2278,Estoque!A154,'Combos Promocionais'!$M$3:$M$3129)</f>
        <v>0</v>
      </c>
      <c r="J154" s="67" t="e">
        <f t="shared" si="6"/>
        <v>#N/A</v>
      </c>
      <c r="K154" s="68" t="e">
        <f>VLOOKUP(B154,'Cadastro de Produtos'!$B$5:$G$1500,5,)</f>
        <v>#N/A</v>
      </c>
      <c r="L154" s="66" t="e">
        <f t="shared" si="7"/>
        <v>#N/A</v>
      </c>
      <c r="M154" s="75" t="e">
        <f t="shared" si="8"/>
        <v>#N/A</v>
      </c>
    </row>
    <row r="155" spans="1:13">
      <c r="A155" s="76" t="str">
        <f>IF('Compras de mercadoria'!H155&gt;0,'Compras de mercadoria'!A155,"")</f>
        <v/>
      </c>
      <c r="B155" s="69" t="e">
        <f>VLOOKUP(A155,'Compras de mercadoria'!$A$4:$V$960,2,)</f>
        <v>#N/A</v>
      </c>
      <c r="C155" s="69" t="e">
        <f>VLOOKUP(A155,'Compras de mercadoria'!$A$4:$V$1280,3,)</f>
        <v>#N/A</v>
      </c>
      <c r="D155" s="70" t="str">
        <f>IF('Compras de mercadoria'!H155&gt;0,'Compras de mercadoria'!H155,"")</f>
        <v/>
      </c>
      <c r="E155" s="71" t="e">
        <f>VLOOKUP(A155,'Compras de mercadoria'!$A$4:$V$830,21,)</f>
        <v>#N/A</v>
      </c>
      <c r="F155" s="69" t="e">
        <f>VLOOKUP(A155,'Compras de mercadoria'!$A$4:$V$830,12,)</f>
        <v>#N/A</v>
      </c>
      <c r="G155" s="69">
        <f>SUMIFS('Produtos Avariados'!$F$4:$F$1549,'Produtos Avariados'!$A$4:$A$1549,Estoque!A155)</f>
        <v>0</v>
      </c>
      <c r="H155" s="71" t="e">
        <f>VLOOKUP(A155,'Compras de mercadoria'!$A$4:$V$830,22,)</f>
        <v>#N/A</v>
      </c>
      <c r="I155" s="69">
        <f>SUMIFS(Vendas!$I$5:$I$1841,Vendas!$C$5:$C$1841,Estoque!B155,Vendas!$B$5:$B$1841,Estoque!A155,Vendas!$R$5:$R$1841,"Vendido")+SUMIFS(Vendas!$I$5:$I$1841,Vendas!$C$5:$C$1841,Estoque!B155,Vendas!$B$5:$B$1841,Estoque!A155,Vendas!$R$5:$R$1841,"Troca")+SUMIF('Combos Promocionais'!$D$3:$D$2278,Estoque!A155,'Combos Promocionais'!$M$3:$M$3129)</f>
        <v>0</v>
      </c>
      <c r="J155" s="72" t="e">
        <f t="shared" si="6"/>
        <v>#N/A</v>
      </c>
      <c r="K155" s="73" t="e">
        <f>VLOOKUP(B155,'Cadastro de Produtos'!$B$5:$G$1500,5,)</f>
        <v>#N/A</v>
      </c>
      <c r="L155" s="71" t="e">
        <f t="shared" si="7"/>
        <v>#N/A</v>
      </c>
      <c r="M155" s="77" t="e">
        <f t="shared" si="8"/>
        <v>#N/A</v>
      </c>
    </row>
    <row r="156" spans="1:13">
      <c r="A156" s="74" t="str">
        <f>IF('Compras de mercadoria'!H156&gt;0,'Compras de mercadoria'!A156,"")</f>
        <v/>
      </c>
      <c r="B156" s="64" t="e">
        <f>VLOOKUP(A156,'Compras de mercadoria'!$A$4:$V$960,2,)</f>
        <v>#N/A</v>
      </c>
      <c r="C156" s="64" t="e">
        <f>VLOOKUP(A156,'Compras de mercadoria'!$A$4:$V$1280,3,)</f>
        <v>#N/A</v>
      </c>
      <c r="D156" s="65" t="str">
        <f>IF('Compras de mercadoria'!H156&gt;0,'Compras de mercadoria'!H156,"")</f>
        <v/>
      </c>
      <c r="E156" s="66" t="e">
        <f>VLOOKUP(A156,'Compras de mercadoria'!$A$4:$V$830,21,)</f>
        <v>#N/A</v>
      </c>
      <c r="F156" s="64" t="e">
        <f>VLOOKUP(A156,'Compras de mercadoria'!$A$4:$V$830,12,)</f>
        <v>#N/A</v>
      </c>
      <c r="G156" s="64">
        <f>SUMIFS('Produtos Avariados'!$F$4:$F$1549,'Produtos Avariados'!$A$4:$A$1549,Estoque!A156)</f>
        <v>0</v>
      </c>
      <c r="H156" s="66" t="e">
        <f>VLOOKUP(A156,'Compras de mercadoria'!$A$4:$V$830,22,)</f>
        <v>#N/A</v>
      </c>
      <c r="I156" s="64">
        <f>SUMIFS(Vendas!$I$5:$I$1841,Vendas!$C$5:$C$1841,Estoque!B156,Vendas!$B$5:$B$1841,Estoque!A156,Vendas!$R$5:$R$1841,"Vendido")+SUMIFS(Vendas!$I$5:$I$1841,Vendas!$C$5:$C$1841,Estoque!B156,Vendas!$B$5:$B$1841,Estoque!A156,Vendas!$R$5:$R$1841,"Troca")+SUMIF('Combos Promocionais'!$D$3:$D$2278,Estoque!A156,'Combos Promocionais'!$M$3:$M$3129)</f>
        <v>0</v>
      </c>
      <c r="J156" s="67" t="e">
        <f t="shared" si="6"/>
        <v>#N/A</v>
      </c>
      <c r="K156" s="68" t="e">
        <f>VLOOKUP(B156,'Cadastro de Produtos'!$B$5:$G$1500,5,)</f>
        <v>#N/A</v>
      </c>
      <c r="L156" s="66" t="e">
        <f t="shared" si="7"/>
        <v>#N/A</v>
      </c>
      <c r="M156" s="75" t="e">
        <f t="shared" si="8"/>
        <v>#N/A</v>
      </c>
    </row>
    <row r="157" spans="1:13">
      <c r="A157" s="76" t="str">
        <f>IF('Compras de mercadoria'!H157&gt;0,'Compras de mercadoria'!A157,"")</f>
        <v/>
      </c>
      <c r="B157" s="69" t="e">
        <f>VLOOKUP(A157,'Compras de mercadoria'!$A$4:$V$960,2,)</f>
        <v>#N/A</v>
      </c>
      <c r="C157" s="69" t="e">
        <f>VLOOKUP(A157,'Compras de mercadoria'!$A$4:$V$1280,3,)</f>
        <v>#N/A</v>
      </c>
      <c r="D157" s="70" t="str">
        <f>IF('Compras de mercadoria'!H157&gt;0,'Compras de mercadoria'!H157,"")</f>
        <v/>
      </c>
      <c r="E157" s="71" t="e">
        <f>VLOOKUP(A157,'Compras de mercadoria'!$A$4:$V$830,21,)</f>
        <v>#N/A</v>
      </c>
      <c r="F157" s="69" t="e">
        <f>VLOOKUP(A157,'Compras de mercadoria'!$A$4:$V$830,12,)</f>
        <v>#N/A</v>
      </c>
      <c r="G157" s="69">
        <f>SUMIFS('Produtos Avariados'!$F$4:$F$1549,'Produtos Avariados'!$A$4:$A$1549,Estoque!A157)</f>
        <v>0</v>
      </c>
      <c r="H157" s="71" t="e">
        <f>VLOOKUP(A157,'Compras de mercadoria'!$A$4:$V$830,22,)</f>
        <v>#N/A</v>
      </c>
      <c r="I157" s="69">
        <f>SUMIFS(Vendas!$I$5:$I$1841,Vendas!$C$5:$C$1841,Estoque!B157,Vendas!$B$5:$B$1841,Estoque!A157,Vendas!$R$5:$R$1841,"Vendido")+SUMIFS(Vendas!$I$5:$I$1841,Vendas!$C$5:$C$1841,Estoque!B157,Vendas!$B$5:$B$1841,Estoque!A157,Vendas!$R$5:$R$1841,"Troca")+SUMIF('Combos Promocionais'!$D$3:$D$2278,Estoque!A157,'Combos Promocionais'!$M$3:$M$3129)</f>
        <v>0</v>
      </c>
      <c r="J157" s="72" t="e">
        <f t="shared" si="6"/>
        <v>#N/A</v>
      </c>
      <c r="K157" s="73" t="e">
        <f>VLOOKUP(B157,'Cadastro de Produtos'!$B$5:$G$1500,5,)</f>
        <v>#N/A</v>
      </c>
      <c r="L157" s="71" t="e">
        <f t="shared" si="7"/>
        <v>#N/A</v>
      </c>
      <c r="M157" s="77" t="e">
        <f t="shared" si="8"/>
        <v>#N/A</v>
      </c>
    </row>
    <row r="158" spans="1:13">
      <c r="A158" s="74" t="str">
        <f>IF('Compras de mercadoria'!H158&gt;0,'Compras de mercadoria'!A158,"")</f>
        <v/>
      </c>
      <c r="B158" s="64" t="e">
        <f>VLOOKUP(A158,'Compras de mercadoria'!$A$4:$V$960,2,)</f>
        <v>#N/A</v>
      </c>
      <c r="C158" s="64" t="e">
        <f>VLOOKUP(A158,'Compras de mercadoria'!$A$4:$V$1280,3,)</f>
        <v>#N/A</v>
      </c>
      <c r="D158" s="65" t="str">
        <f>IF('Compras de mercadoria'!H158&gt;0,'Compras de mercadoria'!H158,"")</f>
        <v/>
      </c>
      <c r="E158" s="66" t="e">
        <f>VLOOKUP(A158,'Compras de mercadoria'!$A$4:$V$830,21,)</f>
        <v>#N/A</v>
      </c>
      <c r="F158" s="64" t="e">
        <f>VLOOKUP(A158,'Compras de mercadoria'!$A$4:$V$830,12,)</f>
        <v>#N/A</v>
      </c>
      <c r="G158" s="64">
        <f>SUMIFS('Produtos Avariados'!$F$4:$F$1549,'Produtos Avariados'!$A$4:$A$1549,Estoque!A158)</f>
        <v>0</v>
      </c>
      <c r="H158" s="66" t="e">
        <f>VLOOKUP(A158,'Compras de mercadoria'!$A$4:$V$830,22,)</f>
        <v>#N/A</v>
      </c>
      <c r="I158" s="64">
        <f>SUMIFS(Vendas!$I$5:$I$1841,Vendas!$C$5:$C$1841,Estoque!B158,Vendas!$B$5:$B$1841,Estoque!A158,Vendas!$R$5:$R$1841,"Vendido")+SUMIFS(Vendas!$I$5:$I$1841,Vendas!$C$5:$C$1841,Estoque!B158,Vendas!$B$5:$B$1841,Estoque!A158,Vendas!$R$5:$R$1841,"Troca")+SUMIF('Combos Promocionais'!$D$3:$D$2278,Estoque!A158,'Combos Promocionais'!$M$3:$M$3129)</f>
        <v>0</v>
      </c>
      <c r="J158" s="67" t="e">
        <f t="shared" si="6"/>
        <v>#N/A</v>
      </c>
      <c r="K158" s="68" t="e">
        <f>VLOOKUP(B158,'Cadastro de Produtos'!$B$5:$G$1500,5,)</f>
        <v>#N/A</v>
      </c>
      <c r="L158" s="66" t="e">
        <f t="shared" si="7"/>
        <v>#N/A</v>
      </c>
      <c r="M158" s="75" t="e">
        <f t="shared" si="8"/>
        <v>#N/A</v>
      </c>
    </row>
    <row r="159" spans="1:13">
      <c r="A159" s="76" t="str">
        <f>IF('Compras de mercadoria'!H159&gt;0,'Compras de mercadoria'!A159,"")</f>
        <v/>
      </c>
      <c r="B159" s="69" t="e">
        <f>VLOOKUP(A159,'Compras de mercadoria'!$A$4:$V$960,2,)</f>
        <v>#N/A</v>
      </c>
      <c r="C159" s="69" t="e">
        <f>VLOOKUP(A159,'Compras de mercadoria'!$A$4:$V$1280,3,)</f>
        <v>#N/A</v>
      </c>
      <c r="D159" s="70" t="str">
        <f>IF('Compras de mercadoria'!H159&gt;0,'Compras de mercadoria'!H159,"")</f>
        <v/>
      </c>
      <c r="E159" s="71" t="e">
        <f>VLOOKUP(A159,'Compras de mercadoria'!$A$4:$V$830,21,)</f>
        <v>#N/A</v>
      </c>
      <c r="F159" s="69" t="e">
        <f>VLOOKUP(A159,'Compras de mercadoria'!$A$4:$V$830,12,)</f>
        <v>#N/A</v>
      </c>
      <c r="G159" s="69">
        <f>SUMIFS('Produtos Avariados'!$F$4:$F$1549,'Produtos Avariados'!$A$4:$A$1549,Estoque!A159)</f>
        <v>0</v>
      </c>
      <c r="H159" s="71" t="e">
        <f>VLOOKUP(A159,'Compras de mercadoria'!$A$4:$V$830,22,)</f>
        <v>#N/A</v>
      </c>
      <c r="I159" s="69">
        <f>SUMIFS(Vendas!$I$5:$I$1841,Vendas!$C$5:$C$1841,Estoque!B159,Vendas!$B$5:$B$1841,Estoque!A159,Vendas!$R$5:$R$1841,"Vendido")+SUMIFS(Vendas!$I$5:$I$1841,Vendas!$C$5:$C$1841,Estoque!B159,Vendas!$B$5:$B$1841,Estoque!A159,Vendas!$R$5:$R$1841,"Troca")+SUMIF('Combos Promocionais'!$D$3:$D$2278,Estoque!A159,'Combos Promocionais'!$M$3:$M$3129)</f>
        <v>0</v>
      </c>
      <c r="J159" s="72" t="e">
        <f t="shared" si="6"/>
        <v>#N/A</v>
      </c>
      <c r="K159" s="73" t="e">
        <f>VLOOKUP(B159,'Cadastro de Produtos'!$B$5:$G$1500,5,)</f>
        <v>#N/A</v>
      </c>
      <c r="L159" s="71" t="e">
        <f t="shared" si="7"/>
        <v>#N/A</v>
      </c>
      <c r="M159" s="77" t="e">
        <f t="shared" si="8"/>
        <v>#N/A</v>
      </c>
    </row>
    <row r="160" spans="1:13">
      <c r="A160" s="74" t="str">
        <f>IF('Compras de mercadoria'!H160&gt;0,'Compras de mercadoria'!A160,"")</f>
        <v/>
      </c>
      <c r="B160" s="64" t="e">
        <f>VLOOKUP(A160,'Compras de mercadoria'!$A$4:$V$960,2,)</f>
        <v>#N/A</v>
      </c>
      <c r="C160" s="64" t="e">
        <f>VLOOKUP(A160,'Compras de mercadoria'!$A$4:$V$1280,3,)</f>
        <v>#N/A</v>
      </c>
      <c r="D160" s="65" t="str">
        <f>IF('Compras de mercadoria'!H160&gt;0,'Compras de mercadoria'!H160,"")</f>
        <v/>
      </c>
      <c r="E160" s="66" t="e">
        <f>VLOOKUP(A160,'Compras de mercadoria'!$A$4:$V$830,21,)</f>
        <v>#N/A</v>
      </c>
      <c r="F160" s="64" t="e">
        <f>VLOOKUP(A160,'Compras de mercadoria'!$A$4:$V$830,12,)</f>
        <v>#N/A</v>
      </c>
      <c r="G160" s="64">
        <f>SUMIFS('Produtos Avariados'!$F$4:$F$1549,'Produtos Avariados'!$A$4:$A$1549,Estoque!A160)</f>
        <v>0</v>
      </c>
      <c r="H160" s="66" t="e">
        <f>VLOOKUP(A160,'Compras de mercadoria'!$A$4:$V$830,22,)</f>
        <v>#N/A</v>
      </c>
      <c r="I160" s="64">
        <f>SUMIFS(Vendas!$I$5:$I$1841,Vendas!$C$5:$C$1841,Estoque!B160,Vendas!$B$5:$B$1841,Estoque!A160,Vendas!$R$5:$R$1841,"Vendido")+SUMIFS(Vendas!$I$5:$I$1841,Vendas!$C$5:$C$1841,Estoque!B160,Vendas!$B$5:$B$1841,Estoque!A160,Vendas!$R$5:$R$1841,"Troca")+SUMIF('Combos Promocionais'!$D$3:$D$2278,Estoque!A160,'Combos Promocionais'!$M$3:$M$3129)</f>
        <v>0</v>
      </c>
      <c r="J160" s="67" t="e">
        <f t="shared" si="6"/>
        <v>#N/A</v>
      </c>
      <c r="K160" s="68" t="e">
        <f>VLOOKUP(B160,'Cadastro de Produtos'!$B$5:$G$1500,5,)</f>
        <v>#N/A</v>
      </c>
      <c r="L160" s="66" t="e">
        <f t="shared" si="7"/>
        <v>#N/A</v>
      </c>
      <c r="M160" s="75" t="e">
        <f t="shared" si="8"/>
        <v>#N/A</v>
      </c>
    </row>
    <row r="161" spans="1:13">
      <c r="A161" s="76" t="str">
        <f>IF('Compras de mercadoria'!H161&gt;0,'Compras de mercadoria'!A161,"")</f>
        <v/>
      </c>
      <c r="B161" s="69" t="e">
        <f>VLOOKUP(A161,'Compras de mercadoria'!$A$4:$V$960,2,)</f>
        <v>#N/A</v>
      </c>
      <c r="C161" s="69" t="e">
        <f>VLOOKUP(A161,'Compras de mercadoria'!$A$4:$V$1280,3,)</f>
        <v>#N/A</v>
      </c>
      <c r="D161" s="70" t="str">
        <f>IF('Compras de mercadoria'!H161&gt;0,'Compras de mercadoria'!H161,"")</f>
        <v/>
      </c>
      <c r="E161" s="71" t="e">
        <f>VLOOKUP(A161,'Compras de mercadoria'!$A$4:$V$830,21,)</f>
        <v>#N/A</v>
      </c>
      <c r="F161" s="69" t="e">
        <f>VLOOKUP(A161,'Compras de mercadoria'!$A$4:$V$830,12,)</f>
        <v>#N/A</v>
      </c>
      <c r="G161" s="69">
        <f>SUMIFS('Produtos Avariados'!$F$4:$F$1549,'Produtos Avariados'!$A$4:$A$1549,Estoque!A161)</f>
        <v>0</v>
      </c>
      <c r="H161" s="71" t="e">
        <f>VLOOKUP(A161,'Compras de mercadoria'!$A$4:$V$830,22,)</f>
        <v>#N/A</v>
      </c>
      <c r="I161" s="69">
        <f>SUMIFS(Vendas!$I$5:$I$1841,Vendas!$C$5:$C$1841,Estoque!B161,Vendas!$B$5:$B$1841,Estoque!A161,Vendas!$R$5:$R$1841,"Vendido")+SUMIFS(Vendas!$I$5:$I$1841,Vendas!$C$5:$C$1841,Estoque!B161,Vendas!$B$5:$B$1841,Estoque!A161,Vendas!$R$5:$R$1841,"Troca")+SUMIF('Combos Promocionais'!$D$3:$D$2278,Estoque!A161,'Combos Promocionais'!$M$3:$M$3129)</f>
        <v>0</v>
      </c>
      <c r="J161" s="72" t="e">
        <f t="shared" si="6"/>
        <v>#N/A</v>
      </c>
      <c r="K161" s="73" t="e">
        <f>VLOOKUP(B161,'Cadastro de Produtos'!$B$5:$G$1500,5,)</f>
        <v>#N/A</v>
      </c>
      <c r="L161" s="71" t="e">
        <f t="shared" si="7"/>
        <v>#N/A</v>
      </c>
      <c r="M161" s="77" t="e">
        <f t="shared" si="8"/>
        <v>#N/A</v>
      </c>
    </row>
    <row r="162" spans="1:13">
      <c r="A162" s="74" t="str">
        <f>IF('Compras de mercadoria'!H162&gt;0,'Compras de mercadoria'!A162,"")</f>
        <v/>
      </c>
      <c r="B162" s="64" t="e">
        <f>VLOOKUP(A162,'Compras de mercadoria'!$A$4:$V$960,2,)</f>
        <v>#N/A</v>
      </c>
      <c r="C162" s="64" t="e">
        <f>VLOOKUP(A162,'Compras de mercadoria'!$A$4:$V$1280,3,)</f>
        <v>#N/A</v>
      </c>
      <c r="D162" s="65" t="str">
        <f>IF('Compras de mercadoria'!H162&gt;0,'Compras de mercadoria'!H162,"")</f>
        <v/>
      </c>
      <c r="E162" s="66" t="e">
        <f>VLOOKUP(A162,'Compras de mercadoria'!$A$4:$V$830,21,)</f>
        <v>#N/A</v>
      </c>
      <c r="F162" s="64" t="e">
        <f>VLOOKUP(A162,'Compras de mercadoria'!$A$4:$V$830,12,)</f>
        <v>#N/A</v>
      </c>
      <c r="G162" s="64">
        <f>SUMIFS('Produtos Avariados'!$F$4:$F$1549,'Produtos Avariados'!$A$4:$A$1549,Estoque!A162)</f>
        <v>0</v>
      </c>
      <c r="H162" s="66" t="e">
        <f>VLOOKUP(A162,'Compras de mercadoria'!$A$4:$V$830,22,)</f>
        <v>#N/A</v>
      </c>
      <c r="I162" s="64">
        <f>SUMIFS(Vendas!$I$5:$I$1841,Vendas!$C$5:$C$1841,Estoque!B162,Vendas!$B$5:$B$1841,Estoque!A162,Vendas!$R$5:$R$1841,"Vendido")+SUMIFS(Vendas!$I$5:$I$1841,Vendas!$C$5:$C$1841,Estoque!B162,Vendas!$B$5:$B$1841,Estoque!A162,Vendas!$R$5:$R$1841,"Troca")+SUMIF('Combos Promocionais'!$D$3:$D$2278,Estoque!A162,'Combos Promocionais'!$M$3:$M$3129)</f>
        <v>0</v>
      </c>
      <c r="J162" s="67" t="e">
        <f t="shared" si="6"/>
        <v>#N/A</v>
      </c>
      <c r="K162" s="68" t="e">
        <f>VLOOKUP(B162,'Cadastro de Produtos'!$B$5:$G$1500,5,)</f>
        <v>#N/A</v>
      </c>
      <c r="L162" s="66" t="e">
        <f t="shared" si="7"/>
        <v>#N/A</v>
      </c>
      <c r="M162" s="75" t="e">
        <f t="shared" si="8"/>
        <v>#N/A</v>
      </c>
    </row>
    <row r="163" spans="1:13">
      <c r="A163" s="76" t="str">
        <f>IF('Compras de mercadoria'!H163&gt;0,'Compras de mercadoria'!A163,"")</f>
        <v/>
      </c>
      <c r="B163" s="69" t="e">
        <f>VLOOKUP(A163,'Compras de mercadoria'!$A$4:$V$960,2,)</f>
        <v>#N/A</v>
      </c>
      <c r="C163" s="69" t="e">
        <f>VLOOKUP(A163,'Compras de mercadoria'!$A$4:$V$1280,3,)</f>
        <v>#N/A</v>
      </c>
      <c r="D163" s="70" t="str">
        <f>IF('Compras de mercadoria'!H163&gt;0,'Compras de mercadoria'!H163,"")</f>
        <v/>
      </c>
      <c r="E163" s="71" t="e">
        <f>VLOOKUP(A163,'Compras de mercadoria'!$A$4:$V$830,21,)</f>
        <v>#N/A</v>
      </c>
      <c r="F163" s="69" t="e">
        <f>VLOOKUP(A163,'Compras de mercadoria'!$A$4:$V$830,12,)</f>
        <v>#N/A</v>
      </c>
      <c r="G163" s="69">
        <f>SUMIFS('Produtos Avariados'!$F$4:$F$1549,'Produtos Avariados'!$A$4:$A$1549,Estoque!A163)</f>
        <v>0</v>
      </c>
      <c r="H163" s="71" t="e">
        <f>VLOOKUP(A163,'Compras de mercadoria'!$A$4:$V$830,22,)</f>
        <v>#N/A</v>
      </c>
      <c r="I163" s="69">
        <f>SUMIFS(Vendas!$I$5:$I$1841,Vendas!$C$5:$C$1841,Estoque!B163,Vendas!$B$5:$B$1841,Estoque!A163,Vendas!$R$5:$R$1841,"Vendido")+SUMIFS(Vendas!$I$5:$I$1841,Vendas!$C$5:$C$1841,Estoque!B163,Vendas!$B$5:$B$1841,Estoque!A163,Vendas!$R$5:$R$1841,"Troca")+SUMIF('Combos Promocionais'!$D$3:$D$2278,Estoque!A163,'Combos Promocionais'!$M$3:$M$3129)</f>
        <v>0</v>
      </c>
      <c r="J163" s="72" t="e">
        <f t="shared" si="6"/>
        <v>#N/A</v>
      </c>
      <c r="K163" s="73" t="e">
        <f>VLOOKUP(B163,'Cadastro de Produtos'!$B$5:$G$1500,5,)</f>
        <v>#N/A</v>
      </c>
      <c r="L163" s="71" t="e">
        <f t="shared" si="7"/>
        <v>#N/A</v>
      </c>
      <c r="M163" s="77" t="e">
        <f t="shared" si="8"/>
        <v>#N/A</v>
      </c>
    </row>
    <row r="164" spans="1:13">
      <c r="A164" s="74" t="str">
        <f>IF('Compras de mercadoria'!H164&gt;0,'Compras de mercadoria'!A164,"")</f>
        <v/>
      </c>
      <c r="B164" s="64" t="e">
        <f>VLOOKUP(A164,'Compras de mercadoria'!$A$4:$V$960,2,)</f>
        <v>#N/A</v>
      </c>
      <c r="C164" s="64" t="e">
        <f>VLOOKUP(A164,'Compras de mercadoria'!$A$4:$V$1280,3,)</f>
        <v>#N/A</v>
      </c>
      <c r="D164" s="65" t="str">
        <f>IF('Compras de mercadoria'!H164&gt;0,'Compras de mercadoria'!H164,"")</f>
        <v/>
      </c>
      <c r="E164" s="66" t="e">
        <f>VLOOKUP(A164,'Compras de mercadoria'!$A$4:$V$830,21,)</f>
        <v>#N/A</v>
      </c>
      <c r="F164" s="64" t="e">
        <f>VLOOKUP(A164,'Compras de mercadoria'!$A$4:$V$830,12,)</f>
        <v>#N/A</v>
      </c>
      <c r="G164" s="64">
        <f>SUMIFS('Produtos Avariados'!$F$4:$F$1549,'Produtos Avariados'!$A$4:$A$1549,Estoque!A164)</f>
        <v>0</v>
      </c>
      <c r="H164" s="66" t="e">
        <f>VLOOKUP(A164,'Compras de mercadoria'!$A$4:$V$830,22,)</f>
        <v>#N/A</v>
      </c>
      <c r="I164" s="64">
        <f>SUMIFS(Vendas!$I$5:$I$1841,Vendas!$C$5:$C$1841,Estoque!B164,Vendas!$B$5:$B$1841,Estoque!A164,Vendas!$R$5:$R$1841,"Vendido")+SUMIFS(Vendas!$I$5:$I$1841,Vendas!$C$5:$C$1841,Estoque!B164,Vendas!$B$5:$B$1841,Estoque!A164,Vendas!$R$5:$R$1841,"Troca")+SUMIF('Combos Promocionais'!$D$3:$D$2278,Estoque!A164,'Combos Promocionais'!$M$3:$M$3129)</f>
        <v>0</v>
      </c>
      <c r="J164" s="67" t="e">
        <f t="shared" si="6"/>
        <v>#N/A</v>
      </c>
      <c r="K164" s="68" t="e">
        <f>VLOOKUP(B164,'Cadastro de Produtos'!$B$5:$G$1500,5,)</f>
        <v>#N/A</v>
      </c>
      <c r="L164" s="66" t="e">
        <f t="shared" si="7"/>
        <v>#N/A</v>
      </c>
      <c r="M164" s="75" t="e">
        <f t="shared" si="8"/>
        <v>#N/A</v>
      </c>
    </row>
    <row r="165" spans="1:13">
      <c r="A165" s="76" t="str">
        <f>IF('Compras de mercadoria'!H165&gt;0,'Compras de mercadoria'!A165,"")</f>
        <v/>
      </c>
      <c r="B165" s="69" t="e">
        <f>VLOOKUP(A165,'Compras de mercadoria'!$A$4:$V$960,2,)</f>
        <v>#N/A</v>
      </c>
      <c r="C165" s="69" t="e">
        <f>VLOOKUP(A165,'Compras de mercadoria'!$A$4:$V$1280,3,)</f>
        <v>#N/A</v>
      </c>
      <c r="D165" s="70" t="str">
        <f>IF('Compras de mercadoria'!H165&gt;0,'Compras de mercadoria'!H165,"")</f>
        <v/>
      </c>
      <c r="E165" s="71" t="e">
        <f>VLOOKUP(A165,'Compras de mercadoria'!$A$4:$V$830,21,)</f>
        <v>#N/A</v>
      </c>
      <c r="F165" s="69" t="e">
        <f>VLOOKUP(A165,'Compras de mercadoria'!$A$4:$V$830,12,)</f>
        <v>#N/A</v>
      </c>
      <c r="G165" s="69">
        <f>SUMIFS('Produtos Avariados'!$F$4:$F$1549,'Produtos Avariados'!$A$4:$A$1549,Estoque!A165)</f>
        <v>0</v>
      </c>
      <c r="H165" s="71" t="e">
        <f>VLOOKUP(A165,'Compras de mercadoria'!$A$4:$V$830,22,)</f>
        <v>#N/A</v>
      </c>
      <c r="I165" s="69">
        <f>SUMIFS(Vendas!$I$5:$I$1841,Vendas!$C$5:$C$1841,Estoque!B165,Vendas!$B$5:$B$1841,Estoque!A165,Vendas!$R$5:$R$1841,"Vendido")+SUMIFS(Vendas!$I$5:$I$1841,Vendas!$C$5:$C$1841,Estoque!B165,Vendas!$B$5:$B$1841,Estoque!A165,Vendas!$R$5:$R$1841,"Troca")+SUMIF('Combos Promocionais'!$D$3:$D$2278,Estoque!A165,'Combos Promocionais'!$M$3:$M$3129)</f>
        <v>0</v>
      </c>
      <c r="J165" s="72" t="e">
        <f t="shared" si="6"/>
        <v>#N/A</v>
      </c>
      <c r="K165" s="73" t="e">
        <f>VLOOKUP(B165,'Cadastro de Produtos'!$B$5:$G$1500,5,)</f>
        <v>#N/A</v>
      </c>
      <c r="L165" s="71" t="e">
        <f t="shared" si="7"/>
        <v>#N/A</v>
      </c>
      <c r="M165" s="77" t="e">
        <f t="shared" si="8"/>
        <v>#N/A</v>
      </c>
    </row>
    <row r="166" spans="1:13">
      <c r="A166" s="74" t="str">
        <f>IF('Compras de mercadoria'!H166&gt;0,'Compras de mercadoria'!A166,"")</f>
        <v/>
      </c>
      <c r="B166" s="64" t="e">
        <f>VLOOKUP(A166,'Compras de mercadoria'!$A$4:$V$960,2,)</f>
        <v>#N/A</v>
      </c>
      <c r="C166" s="64" t="e">
        <f>VLOOKUP(A166,'Compras de mercadoria'!$A$4:$V$1280,3,)</f>
        <v>#N/A</v>
      </c>
      <c r="D166" s="65" t="str">
        <f>IF('Compras de mercadoria'!H166&gt;0,'Compras de mercadoria'!H166,"")</f>
        <v/>
      </c>
      <c r="E166" s="66" t="e">
        <f>VLOOKUP(A166,'Compras de mercadoria'!$A$4:$V$830,21,)</f>
        <v>#N/A</v>
      </c>
      <c r="F166" s="64" t="e">
        <f>VLOOKUP(A166,'Compras de mercadoria'!$A$4:$V$830,12,)</f>
        <v>#N/A</v>
      </c>
      <c r="G166" s="64">
        <f>SUMIFS('Produtos Avariados'!$F$4:$F$1549,'Produtos Avariados'!$A$4:$A$1549,Estoque!A166)</f>
        <v>0</v>
      </c>
      <c r="H166" s="66" t="e">
        <f>VLOOKUP(A166,'Compras de mercadoria'!$A$4:$V$830,22,)</f>
        <v>#N/A</v>
      </c>
      <c r="I166" s="64">
        <f>SUMIFS(Vendas!$I$5:$I$1841,Vendas!$C$5:$C$1841,Estoque!B166,Vendas!$B$5:$B$1841,Estoque!A166,Vendas!$R$5:$R$1841,"Vendido")+SUMIFS(Vendas!$I$5:$I$1841,Vendas!$C$5:$C$1841,Estoque!B166,Vendas!$B$5:$B$1841,Estoque!A166,Vendas!$R$5:$R$1841,"Troca")+SUMIF('Combos Promocionais'!$D$3:$D$2278,Estoque!A166,'Combos Promocionais'!$M$3:$M$3129)</f>
        <v>0</v>
      </c>
      <c r="J166" s="67" t="e">
        <f t="shared" si="6"/>
        <v>#N/A</v>
      </c>
      <c r="K166" s="68" t="e">
        <f>VLOOKUP(B166,'Cadastro de Produtos'!$B$5:$G$1500,5,)</f>
        <v>#N/A</v>
      </c>
      <c r="L166" s="66" t="e">
        <f t="shared" si="7"/>
        <v>#N/A</v>
      </c>
      <c r="M166" s="75" t="e">
        <f t="shared" si="8"/>
        <v>#N/A</v>
      </c>
    </row>
    <row r="167" spans="1:13">
      <c r="A167" s="76" t="str">
        <f>IF('Compras de mercadoria'!H167&gt;0,'Compras de mercadoria'!A167,"")</f>
        <v/>
      </c>
      <c r="B167" s="69" t="e">
        <f>VLOOKUP(A167,'Compras de mercadoria'!$A$4:$V$960,2,)</f>
        <v>#N/A</v>
      </c>
      <c r="C167" s="69" t="e">
        <f>VLOOKUP(A167,'Compras de mercadoria'!$A$4:$V$1280,3,)</f>
        <v>#N/A</v>
      </c>
      <c r="D167" s="70" t="str">
        <f>IF('Compras de mercadoria'!H167&gt;0,'Compras de mercadoria'!H167,"")</f>
        <v/>
      </c>
      <c r="E167" s="71" t="e">
        <f>VLOOKUP(A167,'Compras de mercadoria'!$A$4:$V$830,21,)</f>
        <v>#N/A</v>
      </c>
      <c r="F167" s="69" t="e">
        <f>VLOOKUP(A167,'Compras de mercadoria'!$A$4:$V$830,12,)</f>
        <v>#N/A</v>
      </c>
      <c r="G167" s="69">
        <f>SUMIFS('Produtos Avariados'!$F$4:$F$1549,'Produtos Avariados'!$A$4:$A$1549,Estoque!A167)</f>
        <v>0</v>
      </c>
      <c r="H167" s="71" t="e">
        <f>VLOOKUP(A167,'Compras de mercadoria'!$A$4:$V$830,22,)</f>
        <v>#N/A</v>
      </c>
      <c r="I167" s="69">
        <f>SUMIFS(Vendas!$I$5:$I$1841,Vendas!$C$5:$C$1841,Estoque!B167,Vendas!$B$5:$B$1841,Estoque!A167,Vendas!$R$5:$R$1841,"Vendido")+SUMIFS(Vendas!$I$5:$I$1841,Vendas!$C$5:$C$1841,Estoque!B167,Vendas!$B$5:$B$1841,Estoque!A167,Vendas!$R$5:$R$1841,"Troca")+SUMIF('Combos Promocionais'!$D$3:$D$2278,Estoque!A167,'Combos Promocionais'!$M$3:$M$3129)</f>
        <v>0</v>
      </c>
      <c r="J167" s="72" t="e">
        <f t="shared" si="6"/>
        <v>#N/A</v>
      </c>
      <c r="K167" s="73" t="e">
        <f>VLOOKUP(B167,'Cadastro de Produtos'!$B$5:$G$1500,5,)</f>
        <v>#N/A</v>
      </c>
      <c r="L167" s="71" t="e">
        <f t="shared" si="7"/>
        <v>#N/A</v>
      </c>
      <c r="M167" s="77" t="e">
        <f t="shared" si="8"/>
        <v>#N/A</v>
      </c>
    </row>
    <row r="168" spans="1:13">
      <c r="A168" s="74" t="str">
        <f>IF('Compras de mercadoria'!H168&gt;0,'Compras de mercadoria'!A168,"")</f>
        <v/>
      </c>
      <c r="B168" s="64" t="e">
        <f>VLOOKUP(A168,'Compras de mercadoria'!$A$4:$V$960,2,)</f>
        <v>#N/A</v>
      </c>
      <c r="C168" s="64" t="e">
        <f>VLOOKUP(A168,'Compras de mercadoria'!$A$4:$V$1280,3,)</f>
        <v>#N/A</v>
      </c>
      <c r="D168" s="65" t="str">
        <f>IF('Compras de mercadoria'!H168&gt;0,'Compras de mercadoria'!H168,"")</f>
        <v/>
      </c>
      <c r="E168" s="66" t="e">
        <f>VLOOKUP(A168,'Compras de mercadoria'!$A$4:$V$830,21,)</f>
        <v>#N/A</v>
      </c>
      <c r="F168" s="64" t="e">
        <f>VLOOKUP(A168,'Compras de mercadoria'!$A$4:$V$830,12,)</f>
        <v>#N/A</v>
      </c>
      <c r="G168" s="64">
        <f>SUMIFS('Produtos Avariados'!$F$4:$F$1549,'Produtos Avariados'!$A$4:$A$1549,Estoque!A168)</f>
        <v>0</v>
      </c>
      <c r="H168" s="66" t="e">
        <f>VLOOKUP(A168,'Compras de mercadoria'!$A$4:$V$830,22,)</f>
        <v>#N/A</v>
      </c>
      <c r="I168" s="64">
        <f>SUMIFS(Vendas!$I$5:$I$1841,Vendas!$C$5:$C$1841,Estoque!B168,Vendas!$B$5:$B$1841,Estoque!A168,Vendas!$R$5:$R$1841,"Vendido")+SUMIFS(Vendas!$I$5:$I$1841,Vendas!$C$5:$C$1841,Estoque!B168,Vendas!$B$5:$B$1841,Estoque!A168,Vendas!$R$5:$R$1841,"Troca")+SUMIF('Combos Promocionais'!$D$3:$D$2278,Estoque!A168,'Combos Promocionais'!$M$3:$M$3129)</f>
        <v>0</v>
      </c>
      <c r="J168" s="67" t="e">
        <f t="shared" si="6"/>
        <v>#N/A</v>
      </c>
      <c r="K168" s="68" t="e">
        <f>VLOOKUP(B168,'Cadastro de Produtos'!$B$5:$G$1500,5,)</f>
        <v>#N/A</v>
      </c>
      <c r="L168" s="66" t="e">
        <f t="shared" si="7"/>
        <v>#N/A</v>
      </c>
      <c r="M168" s="75" t="e">
        <f t="shared" si="8"/>
        <v>#N/A</v>
      </c>
    </row>
    <row r="169" spans="1:13">
      <c r="A169" s="76" t="str">
        <f>IF('Compras de mercadoria'!H169&gt;0,'Compras de mercadoria'!A169,"")</f>
        <v/>
      </c>
      <c r="B169" s="69" t="e">
        <f>VLOOKUP(A169,'Compras de mercadoria'!$A$4:$V$960,2,)</f>
        <v>#N/A</v>
      </c>
      <c r="C169" s="69" t="e">
        <f>VLOOKUP(A169,'Compras de mercadoria'!$A$4:$V$1280,3,)</f>
        <v>#N/A</v>
      </c>
      <c r="D169" s="70" t="str">
        <f>IF('Compras de mercadoria'!H169&gt;0,'Compras de mercadoria'!H169,"")</f>
        <v/>
      </c>
      <c r="E169" s="71" t="e">
        <f>VLOOKUP(A169,'Compras de mercadoria'!$A$4:$V$830,21,)</f>
        <v>#N/A</v>
      </c>
      <c r="F169" s="69" t="e">
        <f>VLOOKUP(A169,'Compras de mercadoria'!$A$4:$V$830,12,)</f>
        <v>#N/A</v>
      </c>
      <c r="G169" s="69">
        <f>SUMIFS('Produtos Avariados'!$F$4:$F$1549,'Produtos Avariados'!$A$4:$A$1549,Estoque!A169)</f>
        <v>0</v>
      </c>
      <c r="H169" s="71" t="e">
        <f>VLOOKUP(A169,'Compras de mercadoria'!$A$4:$V$830,22,)</f>
        <v>#N/A</v>
      </c>
      <c r="I169" s="69">
        <f>SUMIFS(Vendas!$I$5:$I$1841,Vendas!$C$5:$C$1841,Estoque!B169,Vendas!$B$5:$B$1841,Estoque!A169,Vendas!$R$5:$R$1841,"Vendido")+SUMIFS(Vendas!$I$5:$I$1841,Vendas!$C$5:$C$1841,Estoque!B169,Vendas!$B$5:$B$1841,Estoque!A169,Vendas!$R$5:$R$1841,"Troca")+SUMIF('Combos Promocionais'!$D$3:$D$2278,Estoque!A169,'Combos Promocionais'!$M$3:$M$3129)</f>
        <v>0</v>
      </c>
      <c r="J169" s="72" t="e">
        <f t="shared" si="6"/>
        <v>#N/A</v>
      </c>
      <c r="K169" s="73" t="e">
        <f>VLOOKUP(B169,'Cadastro de Produtos'!$B$5:$G$1500,5,)</f>
        <v>#N/A</v>
      </c>
      <c r="L169" s="71" t="e">
        <f t="shared" si="7"/>
        <v>#N/A</v>
      </c>
      <c r="M169" s="77" t="e">
        <f t="shared" si="8"/>
        <v>#N/A</v>
      </c>
    </row>
    <row r="170" spans="1:13">
      <c r="A170" s="74" t="str">
        <f>IF('Compras de mercadoria'!H170&gt;0,'Compras de mercadoria'!A170,"")</f>
        <v/>
      </c>
      <c r="B170" s="64" t="e">
        <f>VLOOKUP(A170,'Compras de mercadoria'!$A$4:$V$960,2,)</f>
        <v>#N/A</v>
      </c>
      <c r="C170" s="64" t="e">
        <f>VLOOKUP(A170,'Compras de mercadoria'!$A$4:$V$1280,3,)</f>
        <v>#N/A</v>
      </c>
      <c r="D170" s="65" t="str">
        <f>IF('Compras de mercadoria'!H170&gt;0,'Compras de mercadoria'!H170,"")</f>
        <v/>
      </c>
      <c r="E170" s="66" t="e">
        <f>VLOOKUP(A170,'Compras de mercadoria'!$A$4:$V$830,21,)</f>
        <v>#N/A</v>
      </c>
      <c r="F170" s="64" t="e">
        <f>VLOOKUP(A170,'Compras de mercadoria'!$A$4:$V$830,12,)</f>
        <v>#N/A</v>
      </c>
      <c r="G170" s="64">
        <f>SUMIFS('Produtos Avariados'!$F$4:$F$1549,'Produtos Avariados'!$A$4:$A$1549,Estoque!A170)</f>
        <v>0</v>
      </c>
      <c r="H170" s="66" t="e">
        <f>VLOOKUP(A170,'Compras de mercadoria'!$A$4:$V$830,22,)</f>
        <v>#N/A</v>
      </c>
      <c r="I170" s="64">
        <f>SUMIFS(Vendas!$I$5:$I$1841,Vendas!$C$5:$C$1841,Estoque!B170,Vendas!$B$5:$B$1841,Estoque!A170,Vendas!$R$5:$R$1841,"Vendido")+SUMIFS(Vendas!$I$5:$I$1841,Vendas!$C$5:$C$1841,Estoque!B170,Vendas!$B$5:$B$1841,Estoque!A170,Vendas!$R$5:$R$1841,"Troca")+SUMIF('Combos Promocionais'!$D$3:$D$2278,Estoque!A170,'Combos Promocionais'!$M$3:$M$3129)</f>
        <v>0</v>
      </c>
      <c r="J170" s="67" t="e">
        <f t="shared" si="6"/>
        <v>#N/A</v>
      </c>
      <c r="K170" s="68" t="e">
        <f>VLOOKUP(B170,'Cadastro de Produtos'!$B$5:$G$1500,5,)</f>
        <v>#N/A</v>
      </c>
      <c r="L170" s="66" t="e">
        <f t="shared" si="7"/>
        <v>#N/A</v>
      </c>
      <c r="M170" s="75" t="e">
        <f t="shared" si="8"/>
        <v>#N/A</v>
      </c>
    </row>
    <row r="171" spans="1:13">
      <c r="A171" s="76" t="str">
        <f>IF('Compras de mercadoria'!H171&gt;0,'Compras de mercadoria'!A171,"")</f>
        <v/>
      </c>
      <c r="B171" s="69" t="e">
        <f>VLOOKUP(A171,'Compras de mercadoria'!$A$4:$V$960,2,)</f>
        <v>#N/A</v>
      </c>
      <c r="C171" s="69" t="e">
        <f>VLOOKUP(A171,'Compras de mercadoria'!$A$4:$V$1280,3,)</f>
        <v>#N/A</v>
      </c>
      <c r="D171" s="70" t="str">
        <f>IF('Compras de mercadoria'!H171&gt;0,'Compras de mercadoria'!H171,"")</f>
        <v/>
      </c>
      <c r="E171" s="71" t="e">
        <f>VLOOKUP(A171,'Compras de mercadoria'!$A$4:$V$830,21,)</f>
        <v>#N/A</v>
      </c>
      <c r="F171" s="69" t="e">
        <f>VLOOKUP(A171,'Compras de mercadoria'!$A$4:$V$830,12,)</f>
        <v>#N/A</v>
      </c>
      <c r="G171" s="69">
        <f>SUMIFS('Produtos Avariados'!$F$4:$F$1549,'Produtos Avariados'!$A$4:$A$1549,Estoque!A171)</f>
        <v>0</v>
      </c>
      <c r="H171" s="71" t="e">
        <f>VLOOKUP(A171,'Compras de mercadoria'!$A$4:$V$830,22,)</f>
        <v>#N/A</v>
      </c>
      <c r="I171" s="69">
        <f>SUMIFS(Vendas!$I$5:$I$1841,Vendas!$C$5:$C$1841,Estoque!B171,Vendas!$B$5:$B$1841,Estoque!A171,Vendas!$R$5:$R$1841,"Vendido")+SUMIFS(Vendas!$I$5:$I$1841,Vendas!$C$5:$C$1841,Estoque!B171,Vendas!$B$5:$B$1841,Estoque!A171,Vendas!$R$5:$R$1841,"Troca")+SUMIF('Combos Promocionais'!$D$3:$D$2278,Estoque!A171,'Combos Promocionais'!$M$3:$M$3129)</f>
        <v>0</v>
      </c>
      <c r="J171" s="72" t="e">
        <f t="shared" si="6"/>
        <v>#N/A</v>
      </c>
      <c r="K171" s="73" t="e">
        <f>VLOOKUP(B171,'Cadastro de Produtos'!$B$5:$G$1500,5,)</f>
        <v>#N/A</v>
      </c>
      <c r="L171" s="71" t="e">
        <f t="shared" si="7"/>
        <v>#N/A</v>
      </c>
      <c r="M171" s="77" t="e">
        <f t="shared" si="8"/>
        <v>#N/A</v>
      </c>
    </row>
    <row r="172" spans="1:13">
      <c r="A172" s="74" t="str">
        <f>IF('Compras de mercadoria'!H172&gt;0,'Compras de mercadoria'!A172,"")</f>
        <v/>
      </c>
      <c r="B172" s="64" t="e">
        <f>VLOOKUP(A172,'Compras de mercadoria'!$A$4:$V$960,2,)</f>
        <v>#N/A</v>
      </c>
      <c r="C172" s="64" t="e">
        <f>VLOOKUP(A172,'Compras de mercadoria'!$A$4:$V$1280,3,)</f>
        <v>#N/A</v>
      </c>
      <c r="D172" s="65" t="str">
        <f>IF('Compras de mercadoria'!H172&gt;0,'Compras de mercadoria'!H172,"")</f>
        <v/>
      </c>
      <c r="E172" s="66" t="e">
        <f>VLOOKUP(A172,'Compras de mercadoria'!$A$4:$V$830,21,)</f>
        <v>#N/A</v>
      </c>
      <c r="F172" s="64" t="e">
        <f>VLOOKUP(A172,'Compras de mercadoria'!$A$4:$V$830,12,)</f>
        <v>#N/A</v>
      </c>
      <c r="G172" s="64">
        <f>SUMIFS('Produtos Avariados'!$F$4:$F$1549,'Produtos Avariados'!$A$4:$A$1549,Estoque!A172)</f>
        <v>0</v>
      </c>
      <c r="H172" s="66" t="e">
        <f>VLOOKUP(A172,'Compras de mercadoria'!$A$4:$V$830,22,)</f>
        <v>#N/A</v>
      </c>
      <c r="I172" s="64">
        <f>SUMIFS(Vendas!$I$5:$I$1841,Vendas!$C$5:$C$1841,Estoque!B172,Vendas!$B$5:$B$1841,Estoque!A172,Vendas!$R$5:$R$1841,"Vendido")+SUMIFS(Vendas!$I$5:$I$1841,Vendas!$C$5:$C$1841,Estoque!B172,Vendas!$B$5:$B$1841,Estoque!A172,Vendas!$R$5:$R$1841,"Troca")+SUMIF('Combos Promocionais'!$D$3:$D$2278,Estoque!A172,'Combos Promocionais'!$M$3:$M$3129)</f>
        <v>0</v>
      </c>
      <c r="J172" s="67" t="e">
        <f t="shared" si="6"/>
        <v>#N/A</v>
      </c>
      <c r="K172" s="68" t="e">
        <f>VLOOKUP(B172,'Cadastro de Produtos'!$B$5:$G$1500,5,)</f>
        <v>#N/A</v>
      </c>
      <c r="L172" s="66" t="e">
        <f t="shared" si="7"/>
        <v>#N/A</v>
      </c>
      <c r="M172" s="75" t="e">
        <f t="shared" si="8"/>
        <v>#N/A</v>
      </c>
    </row>
    <row r="173" spans="1:13">
      <c r="A173" s="76" t="str">
        <f>IF('Compras de mercadoria'!H173&gt;0,'Compras de mercadoria'!A173,"")</f>
        <v/>
      </c>
      <c r="B173" s="69" t="e">
        <f>VLOOKUP(A173,'Compras de mercadoria'!$A$4:$V$960,2,)</f>
        <v>#N/A</v>
      </c>
      <c r="C173" s="69" t="e">
        <f>VLOOKUP(A173,'Compras de mercadoria'!$A$4:$V$1280,3,)</f>
        <v>#N/A</v>
      </c>
      <c r="D173" s="70" t="str">
        <f>IF('Compras de mercadoria'!H173&gt;0,'Compras de mercadoria'!H173,"")</f>
        <v/>
      </c>
      <c r="E173" s="71" t="e">
        <f>VLOOKUP(A173,'Compras de mercadoria'!$A$4:$V$830,21,)</f>
        <v>#N/A</v>
      </c>
      <c r="F173" s="69" t="e">
        <f>VLOOKUP(A173,'Compras de mercadoria'!$A$4:$V$830,12,)</f>
        <v>#N/A</v>
      </c>
      <c r="G173" s="69">
        <f>SUMIFS('Produtos Avariados'!$F$4:$F$1549,'Produtos Avariados'!$A$4:$A$1549,Estoque!A173)</f>
        <v>0</v>
      </c>
      <c r="H173" s="71" t="e">
        <f>VLOOKUP(A173,'Compras de mercadoria'!$A$4:$V$830,22,)</f>
        <v>#N/A</v>
      </c>
      <c r="I173" s="69">
        <f>SUMIFS(Vendas!$I$5:$I$1841,Vendas!$C$5:$C$1841,Estoque!B173,Vendas!$B$5:$B$1841,Estoque!A173,Vendas!$R$5:$R$1841,"Vendido")+SUMIFS(Vendas!$I$5:$I$1841,Vendas!$C$5:$C$1841,Estoque!B173,Vendas!$B$5:$B$1841,Estoque!A173,Vendas!$R$5:$R$1841,"Troca")+SUMIF('Combos Promocionais'!$D$3:$D$2278,Estoque!A173,'Combos Promocionais'!$M$3:$M$3129)</f>
        <v>0</v>
      </c>
      <c r="J173" s="72" t="e">
        <f t="shared" si="6"/>
        <v>#N/A</v>
      </c>
      <c r="K173" s="73" t="e">
        <f>VLOOKUP(B173,'Cadastro de Produtos'!$B$5:$G$1500,5,)</f>
        <v>#N/A</v>
      </c>
      <c r="L173" s="71" t="e">
        <f t="shared" si="7"/>
        <v>#N/A</v>
      </c>
      <c r="M173" s="77" t="e">
        <f t="shared" si="8"/>
        <v>#N/A</v>
      </c>
    </row>
    <row r="174" spans="1:13">
      <c r="A174" s="74" t="str">
        <f>IF('Compras de mercadoria'!H174&gt;0,'Compras de mercadoria'!A174,"")</f>
        <v/>
      </c>
      <c r="B174" s="64" t="e">
        <f>VLOOKUP(A174,'Compras de mercadoria'!$A$4:$V$960,2,)</f>
        <v>#N/A</v>
      </c>
      <c r="C174" s="64" t="e">
        <f>VLOOKUP(A174,'Compras de mercadoria'!$A$4:$V$1280,3,)</f>
        <v>#N/A</v>
      </c>
      <c r="D174" s="65" t="str">
        <f>IF('Compras de mercadoria'!H174&gt;0,'Compras de mercadoria'!H174,"")</f>
        <v/>
      </c>
      <c r="E174" s="66" t="e">
        <f>VLOOKUP(A174,'Compras de mercadoria'!$A$4:$V$830,21,)</f>
        <v>#N/A</v>
      </c>
      <c r="F174" s="64" t="e">
        <f>VLOOKUP(A174,'Compras de mercadoria'!$A$4:$V$830,12,)</f>
        <v>#N/A</v>
      </c>
      <c r="G174" s="64">
        <f>SUMIFS('Produtos Avariados'!$F$4:$F$1549,'Produtos Avariados'!$A$4:$A$1549,Estoque!A174)</f>
        <v>0</v>
      </c>
      <c r="H174" s="66" t="e">
        <f>VLOOKUP(A174,'Compras de mercadoria'!$A$4:$V$830,22,)</f>
        <v>#N/A</v>
      </c>
      <c r="I174" s="64">
        <f>SUMIFS(Vendas!$I$5:$I$1841,Vendas!$C$5:$C$1841,Estoque!B174,Vendas!$B$5:$B$1841,Estoque!A174,Vendas!$R$5:$R$1841,"Vendido")+SUMIFS(Vendas!$I$5:$I$1841,Vendas!$C$5:$C$1841,Estoque!B174,Vendas!$B$5:$B$1841,Estoque!A174,Vendas!$R$5:$R$1841,"Troca")+SUMIF('Combos Promocionais'!$D$3:$D$2278,Estoque!A174,'Combos Promocionais'!$M$3:$M$3129)</f>
        <v>0</v>
      </c>
      <c r="J174" s="67" t="e">
        <f t="shared" si="6"/>
        <v>#N/A</v>
      </c>
      <c r="K174" s="68" t="e">
        <f>VLOOKUP(B174,'Cadastro de Produtos'!$B$5:$G$1500,5,)</f>
        <v>#N/A</v>
      </c>
      <c r="L174" s="66" t="e">
        <f t="shared" si="7"/>
        <v>#N/A</v>
      </c>
      <c r="M174" s="75" t="e">
        <f t="shared" si="8"/>
        <v>#N/A</v>
      </c>
    </row>
    <row r="175" spans="1:13">
      <c r="A175" s="76" t="str">
        <f>IF('Compras de mercadoria'!H175&gt;0,'Compras de mercadoria'!A175,"")</f>
        <v/>
      </c>
      <c r="B175" s="69" t="e">
        <f>VLOOKUP(A175,'Compras de mercadoria'!$A$4:$V$960,2,)</f>
        <v>#N/A</v>
      </c>
      <c r="C175" s="69" t="e">
        <f>VLOOKUP(A175,'Compras de mercadoria'!$A$4:$V$1280,3,)</f>
        <v>#N/A</v>
      </c>
      <c r="D175" s="70" t="str">
        <f>IF('Compras de mercadoria'!H175&gt;0,'Compras de mercadoria'!H175,"")</f>
        <v/>
      </c>
      <c r="E175" s="71" t="e">
        <f>VLOOKUP(A175,'Compras de mercadoria'!$A$4:$V$830,21,)</f>
        <v>#N/A</v>
      </c>
      <c r="F175" s="69" t="e">
        <f>VLOOKUP(A175,'Compras de mercadoria'!$A$4:$V$830,12,)</f>
        <v>#N/A</v>
      </c>
      <c r="G175" s="69">
        <f>SUMIFS('Produtos Avariados'!$F$4:$F$1549,'Produtos Avariados'!$A$4:$A$1549,Estoque!A175)</f>
        <v>0</v>
      </c>
      <c r="H175" s="71" t="e">
        <f>VLOOKUP(A175,'Compras de mercadoria'!$A$4:$V$830,22,)</f>
        <v>#N/A</v>
      </c>
      <c r="I175" s="69">
        <f>SUMIFS(Vendas!$I$5:$I$1841,Vendas!$C$5:$C$1841,Estoque!B175,Vendas!$B$5:$B$1841,Estoque!A175,Vendas!$R$5:$R$1841,"Vendido")+SUMIFS(Vendas!$I$5:$I$1841,Vendas!$C$5:$C$1841,Estoque!B175,Vendas!$B$5:$B$1841,Estoque!A175,Vendas!$R$5:$R$1841,"Troca")+SUMIF('Combos Promocionais'!$D$3:$D$2278,Estoque!A175,'Combos Promocionais'!$M$3:$M$3129)</f>
        <v>0</v>
      </c>
      <c r="J175" s="72" t="e">
        <f t="shared" si="6"/>
        <v>#N/A</v>
      </c>
      <c r="K175" s="73" t="e">
        <f>VLOOKUP(B175,'Cadastro de Produtos'!$B$5:$G$1500,5,)</f>
        <v>#N/A</v>
      </c>
      <c r="L175" s="71" t="e">
        <f t="shared" si="7"/>
        <v>#N/A</v>
      </c>
      <c r="M175" s="77" t="e">
        <f t="shared" si="8"/>
        <v>#N/A</v>
      </c>
    </row>
    <row r="176" spans="1:13">
      <c r="A176" s="74" t="str">
        <f>IF('Compras de mercadoria'!H176&gt;0,'Compras de mercadoria'!A176,"")</f>
        <v/>
      </c>
      <c r="B176" s="64" t="e">
        <f>VLOOKUP(A176,'Compras de mercadoria'!$A$4:$V$960,2,)</f>
        <v>#N/A</v>
      </c>
      <c r="C176" s="64" t="e">
        <f>VLOOKUP(A176,'Compras de mercadoria'!$A$4:$V$1280,3,)</f>
        <v>#N/A</v>
      </c>
      <c r="D176" s="65" t="str">
        <f>IF('Compras de mercadoria'!H176&gt;0,'Compras de mercadoria'!H176,"")</f>
        <v/>
      </c>
      <c r="E176" s="66" t="e">
        <f>VLOOKUP(A176,'Compras de mercadoria'!$A$4:$V$830,21,)</f>
        <v>#N/A</v>
      </c>
      <c r="F176" s="64" t="e">
        <f>VLOOKUP(A176,'Compras de mercadoria'!$A$4:$V$830,12,)</f>
        <v>#N/A</v>
      </c>
      <c r="G176" s="64">
        <f>SUMIFS('Produtos Avariados'!$F$4:$F$1549,'Produtos Avariados'!$A$4:$A$1549,Estoque!A176)</f>
        <v>0</v>
      </c>
      <c r="H176" s="66" t="e">
        <f>VLOOKUP(A176,'Compras de mercadoria'!$A$4:$V$830,22,)</f>
        <v>#N/A</v>
      </c>
      <c r="I176" s="64">
        <f>SUMIFS(Vendas!$I$5:$I$1841,Vendas!$C$5:$C$1841,Estoque!B176,Vendas!$B$5:$B$1841,Estoque!A176,Vendas!$R$5:$R$1841,"Vendido")+SUMIFS(Vendas!$I$5:$I$1841,Vendas!$C$5:$C$1841,Estoque!B176,Vendas!$B$5:$B$1841,Estoque!A176,Vendas!$R$5:$R$1841,"Troca")+SUMIF('Combos Promocionais'!$D$3:$D$2278,Estoque!A176,'Combos Promocionais'!$M$3:$M$3129)</f>
        <v>0</v>
      </c>
      <c r="J176" s="67" t="e">
        <f t="shared" si="6"/>
        <v>#N/A</v>
      </c>
      <c r="K176" s="68" t="e">
        <f>VLOOKUP(B176,'Cadastro de Produtos'!$B$5:$G$1500,5,)</f>
        <v>#N/A</v>
      </c>
      <c r="L176" s="66" t="e">
        <f t="shared" si="7"/>
        <v>#N/A</v>
      </c>
      <c r="M176" s="75" t="e">
        <f t="shared" si="8"/>
        <v>#N/A</v>
      </c>
    </row>
    <row r="177" spans="1:13">
      <c r="A177" s="76" t="str">
        <f>IF('Compras de mercadoria'!H177&gt;0,'Compras de mercadoria'!A177,"")</f>
        <v/>
      </c>
      <c r="B177" s="69" t="e">
        <f>VLOOKUP(A177,'Compras de mercadoria'!$A$4:$V$960,2,)</f>
        <v>#N/A</v>
      </c>
      <c r="C177" s="69" t="e">
        <f>VLOOKUP(A177,'Compras de mercadoria'!$A$4:$V$1280,3,)</f>
        <v>#N/A</v>
      </c>
      <c r="D177" s="70" t="str">
        <f>IF('Compras de mercadoria'!H177&gt;0,'Compras de mercadoria'!H177,"")</f>
        <v/>
      </c>
      <c r="E177" s="71" t="e">
        <f>VLOOKUP(A177,'Compras de mercadoria'!$A$4:$V$830,21,)</f>
        <v>#N/A</v>
      </c>
      <c r="F177" s="69" t="e">
        <f>VLOOKUP(A177,'Compras de mercadoria'!$A$4:$V$830,12,)</f>
        <v>#N/A</v>
      </c>
      <c r="G177" s="69">
        <f>SUMIFS('Produtos Avariados'!$F$4:$F$1549,'Produtos Avariados'!$A$4:$A$1549,Estoque!A177)</f>
        <v>0</v>
      </c>
      <c r="H177" s="71" t="e">
        <f>VLOOKUP(A177,'Compras de mercadoria'!$A$4:$V$830,22,)</f>
        <v>#N/A</v>
      </c>
      <c r="I177" s="69">
        <f>SUMIFS(Vendas!$I$5:$I$1841,Vendas!$C$5:$C$1841,Estoque!B177,Vendas!$B$5:$B$1841,Estoque!A177,Vendas!$R$5:$R$1841,"Vendido")+SUMIFS(Vendas!$I$5:$I$1841,Vendas!$C$5:$C$1841,Estoque!B177,Vendas!$B$5:$B$1841,Estoque!A177,Vendas!$R$5:$R$1841,"Troca")+SUMIF('Combos Promocionais'!$D$3:$D$2278,Estoque!A177,'Combos Promocionais'!$M$3:$M$3129)</f>
        <v>0</v>
      </c>
      <c r="J177" s="72" t="e">
        <f t="shared" si="6"/>
        <v>#N/A</v>
      </c>
      <c r="K177" s="73" t="e">
        <f>VLOOKUP(B177,'Cadastro de Produtos'!$B$5:$G$1500,5,)</f>
        <v>#N/A</v>
      </c>
      <c r="L177" s="71" t="e">
        <f t="shared" si="7"/>
        <v>#N/A</v>
      </c>
      <c r="M177" s="77" t="e">
        <f t="shared" si="8"/>
        <v>#N/A</v>
      </c>
    </row>
    <row r="178" spans="1:13">
      <c r="A178" s="74" t="str">
        <f>IF('Compras de mercadoria'!H178&gt;0,'Compras de mercadoria'!A178,"")</f>
        <v/>
      </c>
      <c r="B178" s="64" t="e">
        <f>VLOOKUP(A178,'Compras de mercadoria'!$A$4:$V$960,2,)</f>
        <v>#N/A</v>
      </c>
      <c r="C178" s="64" t="e">
        <f>VLOOKUP(A178,'Compras de mercadoria'!$A$4:$V$1280,3,)</f>
        <v>#N/A</v>
      </c>
      <c r="D178" s="65" t="str">
        <f>IF('Compras de mercadoria'!H178&gt;0,'Compras de mercadoria'!H178,"")</f>
        <v/>
      </c>
      <c r="E178" s="66" t="e">
        <f>VLOOKUP(A178,'Compras de mercadoria'!$A$4:$V$830,21,)</f>
        <v>#N/A</v>
      </c>
      <c r="F178" s="64" t="e">
        <f>VLOOKUP(A178,'Compras de mercadoria'!$A$4:$V$830,12,)</f>
        <v>#N/A</v>
      </c>
      <c r="G178" s="64">
        <f>SUMIFS('Produtos Avariados'!$F$4:$F$1549,'Produtos Avariados'!$A$4:$A$1549,Estoque!A178)</f>
        <v>0</v>
      </c>
      <c r="H178" s="66" t="e">
        <f>VLOOKUP(A178,'Compras de mercadoria'!$A$4:$V$830,22,)</f>
        <v>#N/A</v>
      </c>
      <c r="I178" s="64">
        <f>SUMIFS(Vendas!$I$5:$I$1841,Vendas!$C$5:$C$1841,Estoque!B178,Vendas!$B$5:$B$1841,Estoque!A178,Vendas!$R$5:$R$1841,"Vendido")+SUMIFS(Vendas!$I$5:$I$1841,Vendas!$C$5:$C$1841,Estoque!B178,Vendas!$B$5:$B$1841,Estoque!A178,Vendas!$R$5:$R$1841,"Troca")+SUMIF('Combos Promocionais'!$D$3:$D$2278,Estoque!A178,'Combos Promocionais'!$M$3:$M$3129)</f>
        <v>0</v>
      </c>
      <c r="J178" s="67" t="e">
        <f t="shared" si="6"/>
        <v>#N/A</v>
      </c>
      <c r="K178" s="68" t="e">
        <f>VLOOKUP(B178,'Cadastro de Produtos'!$B$5:$G$1500,5,)</f>
        <v>#N/A</v>
      </c>
      <c r="L178" s="66" t="e">
        <f t="shared" si="7"/>
        <v>#N/A</v>
      </c>
      <c r="M178" s="75" t="e">
        <f t="shared" si="8"/>
        <v>#N/A</v>
      </c>
    </row>
    <row r="179" spans="1:13">
      <c r="A179" s="76" t="str">
        <f>IF('Compras de mercadoria'!H179&gt;0,'Compras de mercadoria'!A179,"")</f>
        <v/>
      </c>
      <c r="B179" s="69" t="e">
        <f>VLOOKUP(A179,'Compras de mercadoria'!$A$4:$V$960,2,)</f>
        <v>#N/A</v>
      </c>
      <c r="C179" s="69" t="e">
        <f>VLOOKUP(A179,'Compras de mercadoria'!$A$4:$V$1280,3,)</f>
        <v>#N/A</v>
      </c>
      <c r="D179" s="70" t="str">
        <f>IF('Compras de mercadoria'!H179&gt;0,'Compras de mercadoria'!H179,"")</f>
        <v/>
      </c>
      <c r="E179" s="71" t="e">
        <f>VLOOKUP(A179,'Compras de mercadoria'!$A$4:$V$830,21,)</f>
        <v>#N/A</v>
      </c>
      <c r="F179" s="69" t="e">
        <f>VLOOKUP(A179,'Compras de mercadoria'!$A$4:$V$830,12,)</f>
        <v>#N/A</v>
      </c>
      <c r="G179" s="69">
        <f>SUMIFS('Produtos Avariados'!$F$4:$F$1549,'Produtos Avariados'!$A$4:$A$1549,Estoque!A179)</f>
        <v>0</v>
      </c>
      <c r="H179" s="71" t="e">
        <f>VLOOKUP(A179,'Compras de mercadoria'!$A$4:$V$830,22,)</f>
        <v>#N/A</v>
      </c>
      <c r="I179" s="69">
        <f>SUMIFS(Vendas!$I$5:$I$1841,Vendas!$C$5:$C$1841,Estoque!B179,Vendas!$B$5:$B$1841,Estoque!A179,Vendas!$R$5:$R$1841,"Vendido")+SUMIFS(Vendas!$I$5:$I$1841,Vendas!$C$5:$C$1841,Estoque!B179,Vendas!$B$5:$B$1841,Estoque!A179,Vendas!$R$5:$R$1841,"Troca")+SUMIF('Combos Promocionais'!$D$3:$D$2278,Estoque!A179,'Combos Promocionais'!$M$3:$M$3129)</f>
        <v>0</v>
      </c>
      <c r="J179" s="72" t="e">
        <f t="shared" si="6"/>
        <v>#N/A</v>
      </c>
      <c r="K179" s="73" t="e">
        <f>VLOOKUP(B179,'Cadastro de Produtos'!$B$5:$G$1500,5,)</f>
        <v>#N/A</v>
      </c>
      <c r="L179" s="71" t="e">
        <f t="shared" si="7"/>
        <v>#N/A</v>
      </c>
      <c r="M179" s="77" t="e">
        <f t="shared" si="8"/>
        <v>#N/A</v>
      </c>
    </row>
    <row r="180" spans="1:13">
      <c r="A180" s="74" t="str">
        <f>IF('Compras de mercadoria'!H180&gt;0,'Compras de mercadoria'!A180,"")</f>
        <v/>
      </c>
      <c r="B180" s="64" t="e">
        <f>VLOOKUP(A180,'Compras de mercadoria'!$A$4:$V$960,2,)</f>
        <v>#N/A</v>
      </c>
      <c r="C180" s="64" t="e">
        <f>VLOOKUP(A180,'Compras de mercadoria'!$A$4:$V$1280,3,)</f>
        <v>#N/A</v>
      </c>
      <c r="D180" s="65" t="str">
        <f>IF('Compras de mercadoria'!H180&gt;0,'Compras de mercadoria'!H180,"")</f>
        <v/>
      </c>
      <c r="E180" s="66" t="e">
        <f>VLOOKUP(A180,'Compras de mercadoria'!$A$4:$V$830,21,)</f>
        <v>#N/A</v>
      </c>
      <c r="F180" s="64" t="e">
        <f>VLOOKUP(A180,'Compras de mercadoria'!$A$4:$V$830,12,)</f>
        <v>#N/A</v>
      </c>
      <c r="G180" s="64">
        <f>SUMIFS('Produtos Avariados'!$F$4:$F$1549,'Produtos Avariados'!$A$4:$A$1549,Estoque!A180)</f>
        <v>0</v>
      </c>
      <c r="H180" s="66" t="e">
        <f>VLOOKUP(A180,'Compras de mercadoria'!$A$4:$V$830,22,)</f>
        <v>#N/A</v>
      </c>
      <c r="I180" s="64">
        <f>SUMIFS(Vendas!$I$5:$I$1841,Vendas!$C$5:$C$1841,Estoque!B180,Vendas!$B$5:$B$1841,Estoque!A180,Vendas!$R$5:$R$1841,"Vendido")+SUMIFS(Vendas!$I$5:$I$1841,Vendas!$C$5:$C$1841,Estoque!B180,Vendas!$B$5:$B$1841,Estoque!A180,Vendas!$R$5:$R$1841,"Troca")+SUMIF('Combos Promocionais'!$D$3:$D$2278,Estoque!A180,'Combos Promocionais'!$M$3:$M$3129)</f>
        <v>0</v>
      </c>
      <c r="J180" s="67" t="e">
        <f t="shared" si="6"/>
        <v>#N/A</v>
      </c>
      <c r="K180" s="68" t="e">
        <f>VLOOKUP(B180,'Cadastro de Produtos'!$B$5:$G$1500,5,)</f>
        <v>#N/A</v>
      </c>
      <c r="L180" s="66" t="e">
        <f t="shared" si="7"/>
        <v>#N/A</v>
      </c>
      <c r="M180" s="75" t="e">
        <f t="shared" si="8"/>
        <v>#N/A</v>
      </c>
    </row>
    <row r="181" spans="1:13">
      <c r="A181" s="76" t="str">
        <f>IF('Compras de mercadoria'!H181&gt;0,'Compras de mercadoria'!A181,"")</f>
        <v/>
      </c>
      <c r="B181" s="69" t="e">
        <f>VLOOKUP(A181,'Compras de mercadoria'!$A$4:$V$960,2,)</f>
        <v>#N/A</v>
      </c>
      <c r="C181" s="69" t="e">
        <f>VLOOKUP(A181,'Compras de mercadoria'!$A$4:$V$1280,3,)</f>
        <v>#N/A</v>
      </c>
      <c r="D181" s="70" t="str">
        <f>IF('Compras de mercadoria'!H181&gt;0,'Compras de mercadoria'!H181,"")</f>
        <v/>
      </c>
      <c r="E181" s="71" t="e">
        <f>VLOOKUP(A181,'Compras de mercadoria'!$A$4:$V$830,21,)</f>
        <v>#N/A</v>
      </c>
      <c r="F181" s="69" t="e">
        <f>VLOOKUP(A181,'Compras de mercadoria'!$A$4:$V$830,12,)</f>
        <v>#N/A</v>
      </c>
      <c r="G181" s="69">
        <f>SUMIFS('Produtos Avariados'!$F$4:$F$1549,'Produtos Avariados'!$A$4:$A$1549,Estoque!A181)</f>
        <v>0</v>
      </c>
      <c r="H181" s="71" t="e">
        <f>VLOOKUP(A181,'Compras de mercadoria'!$A$4:$V$830,22,)</f>
        <v>#N/A</v>
      </c>
      <c r="I181" s="69">
        <f>SUMIFS(Vendas!$I$5:$I$1841,Vendas!$C$5:$C$1841,Estoque!B181,Vendas!$B$5:$B$1841,Estoque!A181,Vendas!$R$5:$R$1841,"Vendido")+SUMIFS(Vendas!$I$5:$I$1841,Vendas!$C$5:$C$1841,Estoque!B181,Vendas!$B$5:$B$1841,Estoque!A181,Vendas!$R$5:$R$1841,"Troca")+SUMIF('Combos Promocionais'!$D$3:$D$2278,Estoque!A181,'Combos Promocionais'!$M$3:$M$3129)</f>
        <v>0</v>
      </c>
      <c r="J181" s="72" t="e">
        <f t="shared" si="6"/>
        <v>#N/A</v>
      </c>
      <c r="K181" s="73" t="e">
        <f>VLOOKUP(B181,'Cadastro de Produtos'!$B$5:$G$1500,5,)</f>
        <v>#N/A</v>
      </c>
      <c r="L181" s="71" t="e">
        <f t="shared" si="7"/>
        <v>#N/A</v>
      </c>
      <c r="M181" s="77" t="e">
        <f t="shared" si="8"/>
        <v>#N/A</v>
      </c>
    </row>
    <row r="182" spans="1:13">
      <c r="A182" s="74" t="str">
        <f>IF('Compras de mercadoria'!H182&gt;0,'Compras de mercadoria'!A182,"")</f>
        <v/>
      </c>
      <c r="B182" s="64" t="e">
        <f>VLOOKUP(A182,'Compras de mercadoria'!$A$4:$V$960,2,)</f>
        <v>#N/A</v>
      </c>
      <c r="C182" s="64" t="e">
        <f>VLOOKUP(A182,'Compras de mercadoria'!$A$4:$V$1280,3,)</f>
        <v>#N/A</v>
      </c>
      <c r="D182" s="65" t="str">
        <f>IF('Compras de mercadoria'!H182&gt;0,'Compras de mercadoria'!H182,"")</f>
        <v/>
      </c>
      <c r="E182" s="66" t="e">
        <f>VLOOKUP(A182,'Compras de mercadoria'!$A$4:$V$830,21,)</f>
        <v>#N/A</v>
      </c>
      <c r="F182" s="64" t="e">
        <f>VLOOKUP(A182,'Compras de mercadoria'!$A$4:$V$830,12,)</f>
        <v>#N/A</v>
      </c>
      <c r="G182" s="64">
        <f>SUMIFS('Produtos Avariados'!$F$4:$F$1549,'Produtos Avariados'!$A$4:$A$1549,Estoque!A182)</f>
        <v>0</v>
      </c>
      <c r="H182" s="66" t="e">
        <f>VLOOKUP(A182,'Compras de mercadoria'!$A$4:$V$830,22,)</f>
        <v>#N/A</v>
      </c>
      <c r="I182" s="64">
        <f>SUMIFS(Vendas!$I$5:$I$1841,Vendas!$C$5:$C$1841,Estoque!B182,Vendas!$B$5:$B$1841,Estoque!A182,Vendas!$R$5:$R$1841,"Vendido")+SUMIFS(Vendas!$I$5:$I$1841,Vendas!$C$5:$C$1841,Estoque!B182,Vendas!$B$5:$B$1841,Estoque!A182,Vendas!$R$5:$R$1841,"Troca")+SUMIF('Combos Promocionais'!$D$3:$D$2278,Estoque!A182,'Combos Promocionais'!$M$3:$M$3129)</f>
        <v>0</v>
      </c>
      <c r="J182" s="67" t="e">
        <f t="shared" si="6"/>
        <v>#N/A</v>
      </c>
      <c r="K182" s="68" t="e">
        <f>VLOOKUP(B182,'Cadastro de Produtos'!$B$5:$G$1500,5,)</f>
        <v>#N/A</v>
      </c>
      <c r="L182" s="66" t="e">
        <f t="shared" si="7"/>
        <v>#N/A</v>
      </c>
      <c r="M182" s="75" t="e">
        <f t="shared" si="8"/>
        <v>#N/A</v>
      </c>
    </row>
    <row r="183" spans="1:13">
      <c r="A183" s="76" t="str">
        <f>IF('Compras de mercadoria'!H183&gt;0,'Compras de mercadoria'!A183,"")</f>
        <v/>
      </c>
      <c r="B183" s="69" t="e">
        <f>VLOOKUP(A183,'Compras de mercadoria'!$A$4:$V$960,2,)</f>
        <v>#N/A</v>
      </c>
      <c r="C183" s="69" t="e">
        <f>VLOOKUP(A183,'Compras de mercadoria'!$A$4:$V$1280,3,)</f>
        <v>#N/A</v>
      </c>
      <c r="D183" s="70" t="str">
        <f>IF('Compras de mercadoria'!H183&gt;0,'Compras de mercadoria'!H183,"")</f>
        <v/>
      </c>
      <c r="E183" s="71" t="e">
        <f>VLOOKUP(A183,'Compras de mercadoria'!$A$4:$V$830,21,)</f>
        <v>#N/A</v>
      </c>
      <c r="F183" s="69" t="e">
        <f>VLOOKUP(A183,'Compras de mercadoria'!$A$4:$V$830,12,)</f>
        <v>#N/A</v>
      </c>
      <c r="G183" s="69">
        <f>SUMIFS('Produtos Avariados'!$F$4:$F$1549,'Produtos Avariados'!$A$4:$A$1549,Estoque!A183)</f>
        <v>0</v>
      </c>
      <c r="H183" s="71" t="e">
        <f>VLOOKUP(A183,'Compras de mercadoria'!$A$4:$V$830,22,)</f>
        <v>#N/A</v>
      </c>
      <c r="I183" s="69">
        <f>SUMIFS(Vendas!$I$5:$I$1841,Vendas!$C$5:$C$1841,Estoque!B183,Vendas!$B$5:$B$1841,Estoque!A183,Vendas!$R$5:$R$1841,"Vendido")+SUMIFS(Vendas!$I$5:$I$1841,Vendas!$C$5:$C$1841,Estoque!B183,Vendas!$B$5:$B$1841,Estoque!A183,Vendas!$R$5:$R$1841,"Troca")+SUMIF('Combos Promocionais'!$D$3:$D$2278,Estoque!A183,'Combos Promocionais'!$M$3:$M$3129)</f>
        <v>0</v>
      </c>
      <c r="J183" s="72" t="e">
        <f t="shared" si="6"/>
        <v>#N/A</v>
      </c>
      <c r="K183" s="73" t="e">
        <f>VLOOKUP(B183,'Cadastro de Produtos'!$B$5:$G$1500,5,)</f>
        <v>#N/A</v>
      </c>
      <c r="L183" s="71" t="e">
        <f t="shared" si="7"/>
        <v>#N/A</v>
      </c>
      <c r="M183" s="77" t="e">
        <f t="shared" si="8"/>
        <v>#N/A</v>
      </c>
    </row>
    <row r="184" spans="1:13">
      <c r="A184" s="74" t="str">
        <f>IF('Compras de mercadoria'!H184&gt;0,'Compras de mercadoria'!A184,"")</f>
        <v/>
      </c>
      <c r="B184" s="64" t="e">
        <f>VLOOKUP(A184,'Compras de mercadoria'!$A$4:$V$960,2,)</f>
        <v>#N/A</v>
      </c>
      <c r="C184" s="64" t="e">
        <f>VLOOKUP(A184,'Compras de mercadoria'!$A$4:$V$1280,3,)</f>
        <v>#N/A</v>
      </c>
      <c r="D184" s="65" t="str">
        <f>IF('Compras de mercadoria'!H184&gt;0,'Compras de mercadoria'!H184,"")</f>
        <v/>
      </c>
      <c r="E184" s="66" t="e">
        <f>VLOOKUP(A184,'Compras de mercadoria'!$A$4:$V$830,21,)</f>
        <v>#N/A</v>
      </c>
      <c r="F184" s="64" t="e">
        <f>VLOOKUP(A184,'Compras de mercadoria'!$A$4:$V$830,12,)</f>
        <v>#N/A</v>
      </c>
      <c r="G184" s="64">
        <f>SUMIFS('Produtos Avariados'!$F$4:$F$1549,'Produtos Avariados'!$A$4:$A$1549,Estoque!A184)</f>
        <v>0</v>
      </c>
      <c r="H184" s="66" t="e">
        <f>VLOOKUP(A184,'Compras de mercadoria'!$A$4:$V$830,22,)</f>
        <v>#N/A</v>
      </c>
      <c r="I184" s="64">
        <f>SUMIFS(Vendas!$I$5:$I$1841,Vendas!$C$5:$C$1841,Estoque!B184,Vendas!$B$5:$B$1841,Estoque!A184,Vendas!$R$5:$R$1841,"Vendido")+SUMIFS(Vendas!$I$5:$I$1841,Vendas!$C$5:$C$1841,Estoque!B184,Vendas!$B$5:$B$1841,Estoque!A184,Vendas!$R$5:$R$1841,"Troca")+SUMIF('Combos Promocionais'!$D$3:$D$2278,Estoque!A184,'Combos Promocionais'!$M$3:$M$3129)</f>
        <v>0</v>
      </c>
      <c r="J184" s="67" t="e">
        <f t="shared" si="6"/>
        <v>#N/A</v>
      </c>
      <c r="K184" s="68" t="e">
        <f>VLOOKUP(B184,'Cadastro de Produtos'!$B$5:$G$1500,5,)</f>
        <v>#N/A</v>
      </c>
      <c r="L184" s="66" t="e">
        <f t="shared" si="7"/>
        <v>#N/A</v>
      </c>
      <c r="M184" s="75" t="e">
        <f t="shared" si="8"/>
        <v>#N/A</v>
      </c>
    </row>
    <row r="185" spans="1:13">
      <c r="A185" s="76" t="str">
        <f>IF('Compras de mercadoria'!H185&gt;0,'Compras de mercadoria'!A185,"")</f>
        <v/>
      </c>
      <c r="B185" s="69" t="e">
        <f>VLOOKUP(A185,'Compras de mercadoria'!$A$4:$V$960,2,)</f>
        <v>#N/A</v>
      </c>
      <c r="C185" s="69" t="e">
        <f>VLOOKUP(A185,'Compras de mercadoria'!$A$4:$V$1280,3,)</f>
        <v>#N/A</v>
      </c>
      <c r="D185" s="70" t="str">
        <f>IF('Compras de mercadoria'!H185&gt;0,'Compras de mercadoria'!H185,"")</f>
        <v/>
      </c>
      <c r="E185" s="71" t="e">
        <f>VLOOKUP(A185,'Compras de mercadoria'!$A$4:$V$830,21,)</f>
        <v>#N/A</v>
      </c>
      <c r="F185" s="69" t="e">
        <f>VLOOKUP(A185,'Compras de mercadoria'!$A$4:$V$830,12,)</f>
        <v>#N/A</v>
      </c>
      <c r="G185" s="69">
        <f>SUMIFS('Produtos Avariados'!$F$4:$F$1549,'Produtos Avariados'!$A$4:$A$1549,Estoque!A185)</f>
        <v>0</v>
      </c>
      <c r="H185" s="71" t="e">
        <f>VLOOKUP(A185,'Compras de mercadoria'!$A$4:$V$830,22,)</f>
        <v>#N/A</v>
      </c>
      <c r="I185" s="69">
        <f>SUMIFS(Vendas!$I$5:$I$1841,Vendas!$C$5:$C$1841,Estoque!B185,Vendas!$B$5:$B$1841,Estoque!A185,Vendas!$R$5:$R$1841,"Vendido")+SUMIFS(Vendas!$I$5:$I$1841,Vendas!$C$5:$C$1841,Estoque!B185,Vendas!$B$5:$B$1841,Estoque!A185,Vendas!$R$5:$R$1841,"Troca")+SUMIF('Combos Promocionais'!$D$3:$D$2278,Estoque!A185,'Combos Promocionais'!$M$3:$M$3129)</f>
        <v>0</v>
      </c>
      <c r="J185" s="72" t="e">
        <f t="shared" si="6"/>
        <v>#N/A</v>
      </c>
      <c r="K185" s="73" t="e">
        <f>VLOOKUP(B185,'Cadastro de Produtos'!$B$5:$G$1500,5,)</f>
        <v>#N/A</v>
      </c>
      <c r="L185" s="71" t="e">
        <f t="shared" si="7"/>
        <v>#N/A</v>
      </c>
      <c r="M185" s="77" t="e">
        <f t="shared" si="8"/>
        <v>#N/A</v>
      </c>
    </row>
    <row r="186" spans="1:13">
      <c r="A186" s="74" t="str">
        <f>IF('Compras de mercadoria'!H186&gt;0,'Compras de mercadoria'!A186,"")</f>
        <v/>
      </c>
      <c r="B186" s="64" t="e">
        <f>VLOOKUP(A186,'Compras de mercadoria'!$A$4:$V$960,2,)</f>
        <v>#N/A</v>
      </c>
      <c r="C186" s="64" t="e">
        <f>VLOOKUP(A186,'Compras de mercadoria'!$A$4:$V$1280,3,)</f>
        <v>#N/A</v>
      </c>
      <c r="D186" s="65" t="str">
        <f>IF('Compras de mercadoria'!H186&gt;0,'Compras de mercadoria'!H186,"")</f>
        <v/>
      </c>
      <c r="E186" s="66" t="e">
        <f>VLOOKUP(A186,'Compras de mercadoria'!$A$4:$V$830,21,)</f>
        <v>#N/A</v>
      </c>
      <c r="F186" s="64" t="e">
        <f>VLOOKUP(A186,'Compras de mercadoria'!$A$4:$V$830,12,)</f>
        <v>#N/A</v>
      </c>
      <c r="G186" s="64">
        <f>SUMIFS('Produtos Avariados'!$F$4:$F$1549,'Produtos Avariados'!$A$4:$A$1549,Estoque!A186)</f>
        <v>0</v>
      </c>
      <c r="H186" s="66" t="e">
        <f>VLOOKUP(A186,'Compras de mercadoria'!$A$4:$V$830,22,)</f>
        <v>#N/A</v>
      </c>
      <c r="I186" s="64">
        <f>SUMIFS(Vendas!$I$5:$I$1841,Vendas!$C$5:$C$1841,Estoque!B186,Vendas!$B$5:$B$1841,Estoque!A186,Vendas!$R$5:$R$1841,"Vendido")+SUMIFS(Vendas!$I$5:$I$1841,Vendas!$C$5:$C$1841,Estoque!B186,Vendas!$B$5:$B$1841,Estoque!A186,Vendas!$R$5:$R$1841,"Troca")+SUMIF('Combos Promocionais'!$D$3:$D$2278,Estoque!A186,'Combos Promocionais'!$M$3:$M$3129)</f>
        <v>0</v>
      </c>
      <c r="J186" s="67" t="e">
        <f t="shared" si="6"/>
        <v>#N/A</v>
      </c>
      <c r="K186" s="68" t="e">
        <f>VLOOKUP(B186,'Cadastro de Produtos'!$B$5:$G$1500,5,)</f>
        <v>#N/A</v>
      </c>
      <c r="L186" s="66" t="e">
        <f t="shared" si="7"/>
        <v>#N/A</v>
      </c>
      <c r="M186" s="75" t="e">
        <f t="shared" si="8"/>
        <v>#N/A</v>
      </c>
    </row>
    <row r="187" spans="1:13">
      <c r="A187" s="76" t="str">
        <f>IF('Compras de mercadoria'!H187&gt;0,'Compras de mercadoria'!A187,"")</f>
        <v/>
      </c>
      <c r="B187" s="69" t="e">
        <f>VLOOKUP(A187,'Compras de mercadoria'!$A$4:$V$960,2,)</f>
        <v>#N/A</v>
      </c>
      <c r="C187" s="69" t="e">
        <f>VLOOKUP(A187,'Compras de mercadoria'!$A$4:$V$1280,3,)</f>
        <v>#N/A</v>
      </c>
      <c r="D187" s="70" t="str">
        <f>IF('Compras de mercadoria'!H187&gt;0,'Compras de mercadoria'!H187,"")</f>
        <v/>
      </c>
      <c r="E187" s="71" t="e">
        <f>VLOOKUP(A187,'Compras de mercadoria'!$A$4:$V$830,21,)</f>
        <v>#N/A</v>
      </c>
      <c r="F187" s="69" t="e">
        <f>VLOOKUP(A187,'Compras de mercadoria'!$A$4:$V$830,12,)</f>
        <v>#N/A</v>
      </c>
      <c r="G187" s="69">
        <f>SUMIFS('Produtos Avariados'!$F$4:$F$1549,'Produtos Avariados'!$A$4:$A$1549,Estoque!A187)</f>
        <v>0</v>
      </c>
      <c r="H187" s="71" t="e">
        <f>VLOOKUP(A187,'Compras de mercadoria'!$A$4:$V$830,22,)</f>
        <v>#N/A</v>
      </c>
      <c r="I187" s="69">
        <f>SUMIFS(Vendas!$I$5:$I$1841,Vendas!$C$5:$C$1841,Estoque!B187,Vendas!$B$5:$B$1841,Estoque!A187,Vendas!$R$5:$R$1841,"Vendido")+SUMIFS(Vendas!$I$5:$I$1841,Vendas!$C$5:$C$1841,Estoque!B187,Vendas!$B$5:$B$1841,Estoque!A187,Vendas!$R$5:$R$1841,"Troca")+SUMIF('Combos Promocionais'!$D$3:$D$2278,Estoque!A187,'Combos Promocionais'!$M$3:$M$3129)</f>
        <v>0</v>
      </c>
      <c r="J187" s="72" t="e">
        <f t="shared" si="6"/>
        <v>#N/A</v>
      </c>
      <c r="K187" s="73" t="e">
        <f>VLOOKUP(B187,'Cadastro de Produtos'!$B$5:$G$1500,5,)</f>
        <v>#N/A</v>
      </c>
      <c r="L187" s="71" t="e">
        <f t="shared" si="7"/>
        <v>#N/A</v>
      </c>
      <c r="M187" s="77" t="e">
        <f t="shared" si="8"/>
        <v>#N/A</v>
      </c>
    </row>
    <row r="188" spans="1:13">
      <c r="A188" s="74" t="str">
        <f>IF('Compras de mercadoria'!H188&gt;0,'Compras de mercadoria'!A188,"")</f>
        <v/>
      </c>
      <c r="B188" s="64" t="e">
        <f>VLOOKUP(A188,'Compras de mercadoria'!$A$4:$V$960,2,)</f>
        <v>#N/A</v>
      </c>
      <c r="C188" s="64" t="e">
        <f>VLOOKUP(A188,'Compras de mercadoria'!$A$4:$V$1280,3,)</f>
        <v>#N/A</v>
      </c>
      <c r="D188" s="65" t="str">
        <f>IF('Compras de mercadoria'!H188&gt;0,'Compras de mercadoria'!H188,"")</f>
        <v/>
      </c>
      <c r="E188" s="66" t="e">
        <f>VLOOKUP(A188,'Compras de mercadoria'!$A$4:$V$830,21,)</f>
        <v>#N/A</v>
      </c>
      <c r="F188" s="64" t="e">
        <f>VLOOKUP(A188,'Compras de mercadoria'!$A$4:$V$830,12,)</f>
        <v>#N/A</v>
      </c>
      <c r="G188" s="64">
        <f>SUMIFS('Produtos Avariados'!$F$4:$F$1549,'Produtos Avariados'!$A$4:$A$1549,Estoque!A188)</f>
        <v>0</v>
      </c>
      <c r="H188" s="66" t="e">
        <f>VLOOKUP(A188,'Compras de mercadoria'!$A$4:$V$830,22,)</f>
        <v>#N/A</v>
      </c>
      <c r="I188" s="64">
        <f>SUMIFS(Vendas!$I$5:$I$1841,Vendas!$C$5:$C$1841,Estoque!B188,Vendas!$B$5:$B$1841,Estoque!A188,Vendas!$R$5:$R$1841,"Vendido")+SUMIFS(Vendas!$I$5:$I$1841,Vendas!$C$5:$C$1841,Estoque!B188,Vendas!$B$5:$B$1841,Estoque!A188,Vendas!$R$5:$R$1841,"Troca")+SUMIF('Combos Promocionais'!$D$3:$D$2278,Estoque!A188,'Combos Promocionais'!$M$3:$M$3129)</f>
        <v>0</v>
      </c>
      <c r="J188" s="67" t="e">
        <f t="shared" si="6"/>
        <v>#N/A</v>
      </c>
      <c r="K188" s="68" t="e">
        <f>VLOOKUP(B188,'Cadastro de Produtos'!$B$5:$G$1500,5,)</f>
        <v>#N/A</v>
      </c>
      <c r="L188" s="66" t="e">
        <f t="shared" si="7"/>
        <v>#N/A</v>
      </c>
      <c r="M188" s="75" t="e">
        <f t="shared" si="8"/>
        <v>#N/A</v>
      </c>
    </row>
    <row r="189" spans="1:13">
      <c r="A189" s="76" t="str">
        <f>IF('Compras de mercadoria'!H189&gt;0,'Compras de mercadoria'!A189,"")</f>
        <v/>
      </c>
      <c r="B189" s="69" t="e">
        <f>VLOOKUP(A189,'Compras de mercadoria'!$A$4:$V$960,2,)</f>
        <v>#N/A</v>
      </c>
      <c r="C189" s="69" t="e">
        <f>VLOOKUP(A189,'Compras de mercadoria'!$A$4:$V$1280,3,)</f>
        <v>#N/A</v>
      </c>
      <c r="D189" s="70" t="str">
        <f>IF('Compras de mercadoria'!H189&gt;0,'Compras de mercadoria'!H189,"")</f>
        <v/>
      </c>
      <c r="E189" s="71" t="e">
        <f>VLOOKUP(A189,'Compras de mercadoria'!$A$4:$V$830,21,)</f>
        <v>#N/A</v>
      </c>
      <c r="F189" s="69" t="e">
        <f>VLOOKUP(A189,'Compras de mercadoria'!$A$4:$V$830,12,)</f>
        <v>#N/A</v>
      </c>
      <c r="G189" s="69">
        <f>SUMIFS('Produtos Avariados'!$F$4:$F$1549,'Produtos Avariados'!$A$4:$A$1549,Estoque!A189)</f>
        <v>0</v>
      </c>
      <c r="H189" s="71" t="e">
        <f>VLOOKUP(A189,'Compras de mercadoria'!$A$4:$V$830,22,)</f>
        <v>#N/A</v>
      </c>
      <c r="I189" s="69">
        <f>SUMIFS(Vendas!$I$5:$I$1841,Vendas!$C$5:$C$1841,Estoque!B189,Vendas!$B$5:$B$1841,Estoque!A189,Vendas!$R$5:$R$1841,"Vendido")+SUMIFS(Vendas!$I$5:$I$1841,Vendas!$C$5:$C$1841,Estoque!B189,Vendas!$B$5:$B$1841,Estoque!A189,Vendas!$R$5:$R$1841,"Troca")+SUMIF('Combos Promocionais'!$D$3:$D$2278,Estoque!A189,'Combos Promocionais'!$M$3:$M$3129)</f>
        <v>0</v>
      </c>
      <c r="J189" s="72" t="e">
        <f t="shared" si="6"/>
        <v>#N/A</v>
      </c>
      <c r="K189" s="73" t="e">
        <f>VLOOKUP(B189,'Cadastro de Produtos'!$B$5:$G$1500,5,)</f>
        <v>#N/A</v>
      </c>
      <c r="L189" s="71" t="e">
        <f t="shared" si="7"/>
        <v>#N/A</v>
      </c>
      <c r="M189" s="77" t="e">
        <f t="shared" si="8"/>
        <v>#N/A</v>
      </c>
    </row>
    <row r="190" spans="1:13">
      <c r="A190" s="74" t="str">
        <f>IF('Compras de mercadoria'!H190&gt;0,'Compras de mercadoria'!A190,"")</f>
        <v/>
      </c>
      <c r="B190" s="64" t="e">
        <f>VLOOKUP(A190,'Compras de mercadoria'!$A$4:$V$960,2,)</f>
        <v>#N/A</v>
      </c>
      <c r="C190" s="64" t="e">
        <f>VLOOKUP(A190,'Compras de mercadoria'!$A$4:$V$1280,3,)</f>
        <v>#N/A</v>
      </c>
      <c r="D190" s="65" t="str">
        <f>IF('Compras de mercadoria'!H190&gt;0,'Compras de mercadoria'!H190,"")</f>
        <v/>
      </c>
      <c r="E190" s="66" t="e">
        <f>VLOOKUP(A190,'Compras de mercadoria'!$A$4:$V$830,21,)</f>
        <v>#N/A</v>
      </c>
      <c r="F190" s="64" t="e">
        <f>VLOOKUP(A190,'Compras de mercadoria'!$A$4:$V$830,12,)</f>
        <v>#N/A</v>
      </c>
      <c r="G190" s="64">
        <f>SUMIFS('Produtos Avariados'!$F$4:$F$1549,'Produtos Avariados'!$A$4:$A$1549,Estoque!A190)</f>
        <v>0</v>
      </c>
      <c r="H190" s="66" t="e">
        <f>VLOOKUP(A190,'Compras de mercadoria'!$A$4:$V$830,22,)</f>
        <v>#N/A</v>
      </c>
      <c r="I190" s="64">
        <f>SUMIFS(Vendas!$I$5:$I$1841,Vendas!$C$5:$C$1841,Estoque!B190,Vendas!$B$5:$B$1841,Estoque!A190,Vendas!$R$5:$R$1841,"Vendido")+SUMIFS(Vendas!$I$5:$I$1841,Vendas!$C$5:$C$1841,Estoque!B190,Vendas!$B$5:$B$1841,Estoque!A190,Vendas!$R$5:$R$1841,"Troca")+SUMIF('Combos Promocionais'!$D$3:$D$2278,Estoque!A190,'Combos Promocionais'!$M$3:$M$3129)</f>
        <v>0</v>
      </c>
      <c r="J190" s="67" t="e">
        <f t="shared" si="6"/>
        <v>#N/A</v>
      </c>
      <c r="K190" s="68" t="e">
        <f>VLOOKUP(B190,'Cadastro de Produtos'!$B$5:$G$1500,5,)</f>
        <v>#N/A</v>
      </c>
      <c r="L190" s="66" t="e">
        <f t="shared" si="7"/>
        <v>#N/A</v>
      </c>
      <c r="M190" s="75" t="e">
        <f t="shared" si="8"/>
        <v>#N/A</v>
      </c>
    </row>
    <row r="191" spans="1:13">
      <c r="A191" s="76" t="str">
        <f>IF('Compras de mercadoria'!H191&gt;0,'Compras de mercadoria'!A191,"")</f>
        <v/>
      </c>
      <c r="B191" s="69" t="e">
        <f>VLOOKUP(A191,'Compras de mercadoria'!$A$4:$V$960,2,)</f>
        <v>#N/A</v>
      </c>
      <c r="C191" s="69" t="e">
        <f>VLOOKUP(A191,'Compras de mercadoria'!$A$4:$V$1280,3,)</f>
        <v>#N/A</v>
      </c>
      <c r="D191" s="70" t="str">
        <f>IF('Compras de mercadoria'!H191&gt;0,'Compras de mercadoria'!H191,"")</f>
        <v/>
      </c>
      <c r="E191" s="71" t="e">
        <f>VLOOKUP(A191,'Compras de mercadoria'!$A$4:$V$830,21,)</f>
        <v>#N/A</v>
      </c>
      <c r="F191" s="69" t="e">
        <f>VLOOKUP(A191,'Compras de mercadoria'!$A$4:$V$830,12,)</f>
        <v>#N/A</v>
      </c>
      <c r="G191" s="69">
        <f>SUMIFS('Produtos Avariados'!$F$4:$F$1549,'Produtos Avariados'!$A$4:$A$1549,Estoque!A191)</f>
        <v>0</v>
      </c>
      <c r="H191" s="71" t="e">
        <f>VLOOKUP(A191,'Compras de mercadoria'!$A$4:$V$830,22,)</f>
        <v>#N/A</v>
      </c>
      <c r="I191" s="69">
        <f>SUMIFS(Vendas!$I$5:$I$1841,Vendas!$C$5:$C$1841,Estoque!B191,Vendas!$B$5:$B$1841,Estoque!A191,Vendas!$R$5:$R$1841,"Vendido")+SUMIFS(Vendas!$I$5:$I$1841,Vendas!$C$5:$C$1841,Estoque!B191,Vendas!$B$5:$B$1841,Estoque!A191,Vendas!$R$5:$R$1841,"Troca")+SUMIF('Combos Promocionais'!$D$3:$D$2278,Estoque!A191,'Combos Promocionais'!$M$3:$M$3129)</f>
        <v>0</v>
      </c>
      <c r="J191" s="72" t="e">
        <f t="shared" si="6"/>
        <v>#N/A</v>
      </c>
      <c r="K191" s="73" t="e">
        <f>VLOOKUP(B191,'Cadastro de Produtos'!$B$5:$G$1500,5,)</f>
        <v>#N/A</v>
      </c>
      <c r="L191" s="71" t="e">
        <f t="shared" si="7"/>
        <v>#N/A</v>
      </c>
      <c r="M191" s="77" t="e">
        <f t="shared" si="8"/>
        <v>#N/A</v>
      </c>
    </row>
    <row r="192" spans="1:13">
      <c r="A192" s="74" t="str">
        <f>IF('Compras de mercadoria'!H192&gt;0,'Compras de mercadoria'!A192,"")</f>
        <v/>
      </c>
      <c r="B192" s="64" t="e">
        <f>VLOOKUP(A192,'Compras de mercadoria'!$A$4:$V$960,2,)</f>
        <v>#N/A</v>
      </c>
      <c r="C192" s="64" t="e">
        <f>VLOOKUP(A192,'Compras de mercadoria'!$A$4:$V$1280,3,)</f>
        <v>#N/A</v>
      </c>
      <c r="D192" s="65" t="str">
        <f>IF('Compras de mercadoria'!H192&gt;0,'Compras de mercadoria'!H192,"")</f>
        <v/>
      </c>
      <c r="E192" s="66" t="e">
        <f>VLOOKUP(A192,'Compras de mercadoria'!$A$4:$V$830,21,)</f>
        <v>#N/A</v>
      </c>
      <c r="F192" s="64" t="e">
        <f>VLOOKUP(A192,'Compras de mercadoria'!$A$4:$V$830,12,)</f>
        <v>#N/A</v>
      </c>
      <c r="G192" s="64">
        <f>SUMIFS('Produtos Avariados'!$F$4:$F$1549,'Produtos Avariados'!$A$4:$A$1549,Estoque!A192)</f>
        <v>0</v>
      </c>
      <c r="H192" s="66" t="e">
        <f>VLOOKUP(A192,'Compras de mercadoria'!$A$4:$V$830,22,)</f>
        <v>#N/A</v>
      </c>
      <c r="I192" s="64">
        <f>SUMIFS(Vendas!$I$5:$I$1841,Vendas!$C$5:$C$1841,Estoque!B192,Vendas!$B$5:$B$1841,Estoque!A192,Vendas!$R$5:$R$1841,"Vendido")+SUMIFS(Vendas!$I$5:$I$1841,Vendas!$C$5:$C$1841,Estoque!B192,Vendas!$B$5:$B$1841,Estoque!A192,Vendas!$R$5:$R$1841,"Troca")+SUMIF('Combos Promocionais'!$D$3:$D$2278,Estoque!A192,'Combos Promocionais'!$M$3:$M$3129)</f>
        <v>0</v>
      </c>
      <c r="J192" s="67" t="e">
        <f t="shared" si="6"/>
        <v>#N/A</v>
      </c>
      <c r="K192" s="68" t="e">
        <f>VLOOKUP(B192,'Cadastro de Produtos'!$B$5:$G$1500,5,)</f>
        <v>#N/A</v>
      </c>
      <c r="L192" s="66" t="e">
        <f t="shared" si="7"/>
        <v>#N/A</v>
      </c>
      <c r="M192" s="75" t="e">
        <f t="shared" si="8"/>
        <v>#N/A</v>
      </c>
    </row>
    <row r="193" spans="1:13">
      <c r="A193" s="76" t="str">
        <f>IF('Compras de mercadoria'!H193&gt;0,'Compras de mercadoria'!A193,"")</f>
        <v/>
      </c>
      <c r="B193" s="69" t="e">
        <f>VLOOKUP(A193,'Compras de mercadoria'!$A$4:$V$960,2,)</f>
        <v>#N/A</v>
      </c>
      <c r="C193" s="69" t="e">
        <f>VLOOKUP(A193,'Compras de mercadoria'!$A$4:$V$1280,3,)</f>
        <v>#N/A</v>
      </c>
      <c r="D193" s="70" t="str">
        <f>IF('Compras de mercadoria'!H193&gt;0,'Compras de mercadoria'!H193,"")</f>
        <v/>
      </c>
      <c r="E193" s="71" t="e">
        <f>VLOOKUP(A193,'Compras de mercadoria'!$A$4:$V$830,21,)</f>
        <v>#N/A</v>
      </c>
      <c r="F193" s="69" t="e">
        <f>VLOOKUP(A193,'Compras de mercadoria'!$A$4:$V$830,12,)</f>
        <v>#N/A</v>
      </c>
      <c r="G193" s="69">
        <f>SUMIFS('Produtos Avariados'!$F$4:$F$1549,'Produtos Avariados'!$A$4:$A$1549,Estoque!A193)</f>
        <v>0</v>
      </c>
      <c r="H193" s="71" t="e">
        <f>VLOOKUP(A193,'Compras de mercadoria'!$A$4:$V$830,22,)</f>
        <v>#N/A</v>
      </c>
      <c r="I193" s="69">
        <f>SUMIFS(Vendas!$I$5:$I$1841,Vendas!$C$5:$C$1841,Estoque!B193,Vendas!$B$5:$B$1841,Estoque!A193,Vendas!$R$5:$R$1841,"Vendido")+SUMIFS(Vendas!$I$5:$I$1841,Vendas!$C$5:$C$1841,Estoque!B193,Vendas!$B$5:$B$1841,Estoque!A193,Vendas!$R$5:$R$1841,"Troca")+SUMIF('Combos Promocionais'!$D$3:$D$2278,Estoque!A193,'Combos Promocionais'!$M$3:$M$3129)</f>
        <v>0</v>
      </c>
      <c r="J193" s="72" t="e">
        <f t="shared" si="6"/>
        <v>#N/A</v>
      </c>
      <c r="K193" s="73" t="e">
        <f>VLOOKUP(B193,'Cadastro de Produtos'!$B$5:$G$1500,5,)</f>
        <v>#N/A</v>
      </c>
      <c r="L193" s="71" t="e">
        <f t="shared" si="7"/>
        <v>#N/A</v>
      </c>
      <c r="M193" s="77" t="e">
        <f t="shared" si="8"/>
        <v>#N/A</v>
      </c>
    </row>
    <row r="194" spans="1:13">
      <c r="A194" s="74" t="str">
        <f>IF('Compras de mercadoria'!H194&gt;0,'Compras de mercadoria'!A194,"")</f>
        <v/>
      </c>
      <c r="B194" s="64" t="e">
        <f>VLOOKUP(A194,'Compras de mercadoria'!$A$4:$V$960,2,)</f>
        <v>#N/A</v>
      </c>
      <c r="C194" s="64" t="e">
        <f>VLOOKUP(A194,'Compras de mercadoria'!$A$4:$V$1280,3,)</f>
        <v>#N/A</v>
      </c>
      <c r="D194" s="65" t="str">
        <f>IF('Compras de mercadoria'!H194&gt;0,'Compras de mercadoria'!H194,"")</f>
        <v/>
      </c>
      <c r="E194" s="66" t="e">
        <f>VLOOKUP(A194,'Compras de mercadoria'!$A$4:$V$830,21,)</f>
        <v>#N/A</v>
      </c>
      <c r="F194" s="64" t="e">
        <f>VLOOKUP(A194,'Compras de mercadoria'!$A$4:$V$830,12,)</f>
        <v>#N/A</v>
      </c>
      <c r="G194" s="64">
        <f>SUMIFS('Produtos Avariados'!$F$4:$F$1549,'Produtos Avariados'!$A$4:$A$1549,Estoque!A194)</f>
        <v>0</v>
      </c>
      <c r="H194" s="66" t="e">
        <f>VLOOKUP(A194,'Compras de mercadoria'!$A$4:$V$830,22,)</f>
        <v>#N/A</v>
      </c>
      <c r="I194" s="64">
        <f>SUMIFS(Vendas!$I$5:$I$1841,Vendas!$C$5:$C$1841,Estoque!B194,Vendas!$B$5:$B$1841,Estoque!A194,Vendas!$R$5:$R$1841,"Vendido")+SUMIFS(Vendas!$I$5:$I$1841,Vendas!$C$5:$C$1841,Estoque!B194,Vendas!$B$5:$B$1841,Estoque!A194,Vendas!$R$5:$R$1841,"Troca")+SUMIF('Combos Promocionais'!$D$3:$D$2278,Estoque!A194,'Combos Promocionais'!$M$3:$M$3129)</f>
        <v>0</v>
      </c>
      <c r="J194" s="67" t="e">
        <f t="shared" si="6"/>
        <v>#N/A</v>
      </c>
      <c r="K194" s="68" t="e">
        <f>VLOOKUP(B194,'Cadastro de Produtos'!$B$5:$G$1500,5,)</f>
        <v>#N/A</v>
      </c>
      <c r="L194" s="66" t="e">
        <f t="shared" si="7"/>
        <v>#N/A</v>
      </c>
      <c r="M194" s="75" t="e">
        <f t="shared" si="8"/>
        <v>#N/A</v>
      </c>
    </row>
    <row r="195" spans="1:13">
      <c r="A195" s="76" t="str">
        <f>IF('Compras de mercadoria'!H195&gt;0,'Compras de mercadoria'!A195,"")</f>
        <v/>
      </c>
      <c r="B195" s="69" t="e">
        <f>VLOOKUP(A195,'Compras de mercadoria'!$A$4:$V$960,2,)</f>
        <v>#N/A</v>
      </c>
      <c r="C195" s="69" t="e">
        <f>VLOOKUP(A195,'Compras de mercadoria'!$A$4:$V$1280,3,)</f>
        <v>#N/A</v>
      </c>
      <c r="D195" s="70" t="str">
        <f>IF('Compras de mercadoria'!H195&gt;0,'Compras de mercadoria'!H195,"")</f>
        <v/>
      </c>
      <c r="E195" s="71" t="e">
        <f>VLOOKUP(A195,'Compras de mercadoria'!$A$4:$V$830,21,)</f>
        <v>#N/A</v>
      </c>
      <c r="F195" s="69" t="e">
        <f>VLOOKUP(A195,'Compras de mercadoria'!$A$4:$V$830,12,)</f>
        <v>#N/A</v>
      </c>
      <c r="G195" s="69">
        <f>SUMIFS('Produtos Avariados'!$F$4:$F$1549,'Produtos Avariados'!$A$4:$A$1549,Estoque!A195)</f>
        <v>0</v>
      </c>
      <c r="H195" s="71" t="e">
        <f>VLOOKUP(A195,'Compras de mercadoria'!$A$4:$V$830,22,)</f>
        <v>#N/A</v>
      </c>
      <c r="I195" s="69">
        <f>SUMIFS(Vendas!$I$5:$I$1841,Vendas!$C$5:$C$1841,Estoque!B195,Vendas!$B$5:$B$1841,Estoque!A195,Vendas!$R$5:$R$1841,"Vendido")+SUMIFS(Vendas!$I$5:$I$1841,Vendas!$C$5:$C$1841,Estoque!B195,Vendas!$B$5:$B$1841,Estoque!A195,Vendas!$R$5:$R$1841,"Troca")+SUMIF('Combos Promocionais'!$D$3:$D$2278,Estoque!A195,'Combos Promocionais'!$M$3:$M$3129)</f>
        <v>0</v>
      </c>
      <c r="J195" s="72" t="e">
        <f t="shared" si="6"/>
        <v>#N/A</v>
      </c>
      <c r="K195" s="73" t="e">
        <f>VLOOKUP(B195,'Cadastro de Produtos'!$B$5:$G$1500,5,)</f>
        <v>#N/A</v>
      </c>
      <c r="L195" s="71" t="e">
        <f t="shared" si="7"/>
        <v>#N/A</v>
      </c>
      <c r="M195" s="77" t="e">
        <f t="shared" si="8"/>
        <v>#N/A</v>
      </c>
    </row>
    <row r="196" spans="1:13">
      <c r="A196" s="74" t="str">
        <f>IF('Compras de mercadoria'!H196&gt;0,'Compras de mercadoria'!A196,"")</f>
        <v/>
      </c>
      <c r="B196" s="64" t="e">
        <f>VLOOKUP(A196,'Compras de mercadoria'!$A$4:$V$960,2,)</f>
        <v>#N/A</v>
      </c>
      <c r="C196" s="64" t="e">
        <f>VLOOKUP(A196,'Compras de mercadoria'!$A$4:$V$1280,3,)</f>
        <v>#N/A</v>
      </c>
      <c r="D196" s="65" t="str">
        <f>IF('Compras de mercadoria'!H196&gt;0,'Compras de mercadoria'!H196,"")</f>
        <v/>
      </c>
      <c r="E196" s="66" t="e">
        <f>VLOOKUP(A196,'Compras de mercadoria'!$A$4:$V$830,21,)</f>
        <v>#N/A</v>
      </c>
      <c r="F196" s="64" t="e">
        <f>VLOOKUP(A196,'Compras de mercadoria'!$A$4:$V$830,12,)</f>
        <v>#N/A</v>
      </c>
      <c r="G196" s="64">
        <f>SUMIFS('Produtos Avariados'!$F$4:$F$1549,'Produtos Avariados'!$A$4:$A$1549,Estoque!A196)</f>
        <v>0</v>
      </c>
      <c r="H196" s="66" t="e">
        <f>VLOOKUP(A196,'Compras de mercadoria'!$A$4:$V$830,22,)</f>
        <v>#N/A</v>
      </c>
      <c r="I196" s="64">
        <f>SUMIFS(Vendas!$I$5:$I$1841,Vendas!$C$5:$C$1841,Estoque!B196,Vendas!$B$5:$B$1841,Estoque!A196,Vendas!$R$5:$R$1841,"Vendido")+SUMIFS(Vendas!$I$5:$I$1841,Vendas!$C$5:$C$1841,Estoque!B196,Vendas!$B$5:$B$1841,Estoque!A196,Vendas!$R$5:$R$1841,"Troca")+SUMIF('Combos Promocionais'!$D$3:$D$2278,Estoque!A196,'Combos Promocionais'!$M$3:$M$3129)</f>
        <v>0</v>
      </c>
      <c r="J196" s="67" t="e">
        <f t="shared" si="6"/>
        <v>#N/A</v>
      </c>
      <c r="K196" s="68" t="e">
        <f>VLOOKUP(B196,'Cadastro de Produtos'!$B$5:$G$1500,5,)</f>
        <v>#N/A</v>
      </c>
      <c r="L196" s="66" t="e">
        <f t="shared" si="7"/>
        <v>#N/A</v>
      </c>
      <c r="M196" s="75" t="e">
        <f t="shared" si="8"/>
        <v>#N/A</v>
      </c>
    </row>
    <row r="197" spans="1:13">
      <c r="A197" s="76" t="str">
        <f>IF('Compras de mercadoria'!H197&gt;0,'Compras de mercadoria'!A197,"")</f>
        <v/>
      </c>
      <c r="B197" s="69" t="e">
        <f>VLOOKUP(A197,'Compras de mercadoria'!$A$4:$V$960,2,)</f>
        <v>#N/A</v>
      </c>
      <c r="C197" s="69" t="e">
        <f>VLOOKUP(A197,'Compras de mercadoria'!$A$4:$V$1280,3,)</f>
        <v>#N/A</v>
      </c>
      <c r="D197" s="70" t="str">
        <f>IF('Compras de mercadoria'!H197&gt;0,'Compras de mercadoria'!H197,"")</f>
        <v/>
      </c>
      <c r="E197" s="71" t="e">
        <f>VLOOKUP(A197,'Compras de mercadoria'!$A$4:$V$830,21,)</f>
        <v>#N/A</v>
      </c>
      <c r="F197" s="69" t="e">
        <f>VLOOKUP(A197,'Compras de mercadoria'!$A$4:$V$830,12,)</f>
        <v>#N/A</v>
      </c>
      <c r="G197" s="69">
        <f>SUMIFS('Produtos Avariados'!$F$4:$F$1549,'Produtos Avariados'!$A$4:$A$1549,Estoque!A197)</f>
        <v>0</v>
      </c>
      <c r="H197" s="71" t="e">
        <f>VLOOKUP(A197,'Compras de mercadoria'!$A$4:$V$830,22,)</f>
        <v>#N/A</v>
      </c>
      <c r="I197" s="69">
        <f>SUMIFS(Vendas!$I$5:$I$1841,Vendas!$C$5:$C$1841,Estoque!B197,Vendas!$B$5:$B$1841,Estoque!A197,Vendas!$R$5:$R$1841,"Vendido")+SUMIFS(Vendas!$I$5:$I$1841,Vendas!$C$5:$C$1841,Estoque!B197,Vendas!$B$5:$B$1841,Estoque!A197,Vendas!$R$5:$R$1841,"Troca")+SUMIF('Combos Promocionais'!$D$3:$D$2278,Estoque!A197,'Combos Promocionais'!$M$3:$M$3129)</f>
        <v>0</v>
      </c>
      <c r="J197" s="72" t="e">
        <f t="shared" ref="J197:J260" si="9">SUM(F197-G197-I197)</f>
        <v>#N/A</v>
      </c>
      <c r="K197" s="73" t="e">
        <f>VLOOKUP(B197,'Cadastro de Produtos'!$B$5:$G$1500,5,)</f>
        <v>#N/A</v>
      </c>
      <c r="L197" s="71" t="e">
        <f t="shared" ref="L197:L260" si="10">SUM(J197*H197)</f>
        <v>#N/A</v>
      </c>
      <c r="M197" s="77" t="e">
        <f t="shared" ref="M197:M260" si="11">SUM(L197*100)/(E197)/100</f>
        <v>#N/A</v>
      </c>
    </row>
    <row r="198" spans="1:13">
      <c r="A198" s="74" t="str">
        <f>IF('Compras de mercadoria'!H198&gt;0,'Compras de mercadoria'!A198,"")</f>
        <v/>
      </c>
      <c r="B198" s="64" t="e">
        <f>VLOOKUP(A198,'Compras de mercadoria'!$A$4:$V$960,2,)</f>
        <v>#N/A</v>
      </c>
      <c r="C198" s="64" t="e">
        <f>VLOOKUP(A198,'Compras de mercadoria'!$A$4:$V$1280,3,)</f>
        <v>#N/A</v>
      </c>
      <c r="D198" s="65" t="str">
        <f>IF('Compras de mercadoria'!H198&gt;0,'Compras de mercadoria'!H198,"")</f>
        <v/>
      </c>
      <c r="E198" s="66" t="e">
        <f>VLOOKUP(A198,'Compras de mercadoria'!$A$4:$V$830,21,)</f>
        <v>#N/A</v>
      </c>
      <c r="F198" s="64" t="e">
        <f>VLOOKUP(A198,'Compras de mercadoria'!$A$4:$V$830,12,)</f>
        <v>#N/A</v>
      </c>
      <c r="G198" s="64">
        <f>SUMIFS('Produtos Avariados'!$F$4:$F$1549,'Produtos Avariados'!$A$4:$A$1549,Estoque!A198)</f>
        <v>0</v>
      </c>
      <c r="H198" s="66" t="e">
        <f>VLOOKUP(A198,'Compras de mercadoria'!$A$4:$V$830,22,)</f>
        <v>#N/A</v>
      </c>
      <c r="I198" s="64">
        <f>SUMIFS(Vendas!$I$5:$I$1841,Vendas!$C$5:$C$1841,Estoque!B198,Vendas!$B$5:$B$1841,Estoque!A198,Vendas!$R$5:$R$1841,"Vendido")+SUMIFS(Vendas!$I$5:$I$1841,Vendas!$C$5:$C$1841,Estoque!B198,Vendas!$B$5:$B$1841,Estoque!A198,Vendas!$R$5:$R$1841,"Troca")+SUMIF('Combos Promocionais'!$D$3:$D$2278,Estoque!A198,'Combos Promocionais'!$M$3:$M$3129)</f>
        <v>0</v>
      </c>
      <c r="J198" s="67" t="e">
        <f t="shared" si="9"/>
        <v>#N/A</v>
      </c>
      <c r="K198" s="68" t="e">
        <f>VLOOKUP(B198,'Cadastro de Produtos'!$B$5:$G$1500,5,)</f>
        <v>#N/A</v>
      </c>
      <c r="L198" s="66" t="e">
        <f t="shared" si="10"/>
        <v>#N/A</v>
      </c>
      <c r="M198" s="75" t="e">
        <f t="shared" si="11"/>
        <v>#N/A</v>
      </c>
    </row>
    <row r="199" spans="1:13">
      <c r="A199" s="76" t="str">
        <f>IF('Compras de mercadoria'!H199&gt;0,'Compras de mercadoria'!A199,"")</f>
        <v/>
      </c>
      <c r="B199" s="69" t="e">
        <f>VLOOKUP(A199,'Compras de mercadoria'!$A$4:$V$960,2,)</f>
        <v>#N/A</v>
      </c>
      <c r="C199" s="69" t="e">
        <f>VLOOKUP(A199,'Compras de mercadoria'!$A$4:$V$1280,3,)</f>
        <v>#N/A</v>
      </c>
      <c r="D199" s="70" t="str">
        <f>IF('Compras de mercadoria'!H199&gt;0,'Compras de mercadoria'!H199,"")</f>
        <v/>
      </c>
      <c r="E199" s="71" t="e">
        <f>VLOOKUP(A199,'Compras de mercadoria'!$A$4:$V$830,21,)</f>
        <v>#N/A</v>
      </c>
      <c r="F199" s="69" t="e">
        <f>VLOOKUP(A199,'Compras de mercadoria'!$A$4:$V$830,12,)</f>
        <v>#N/A</v>
      </c>
      <c r="G199" s="69">
        <f>SUMIFS('Produtos Avariados'!$F$4:$F$1549,'Produtos Avariados'!$A$4:$A$1549,Estoque!A199)</f>
        <v>0</v>
      </c>
      <c r="H199" s="71" t="e">
        <f>VLOOKUP(A199,'Compras de mercadoria'!$A$4:$V$830,22,)</f>
        <v>#N/A</v>
      </c>
      <c r="I199" s="69">
        <f>SUMIFS(Vendas!$I$5:$I$1841,Vendas!$C$5:$C$1841,Estoque!B199,Vendas!$B$5:$B$1841,Estoque!A199,Vendas!$R$5:$R$1841,"Vendido")+SUMIFS(Vendas!$I$5:$I$1841,Vendas!$C$5:$C$1841,Estoque!B199,Vendas!$B$5:$B$1841,Estoque!A199,Vendas!$R$5:$R$1841,"Troca")+SUMIF('Combos Promocionais'!$D$3:$D$2278,Estoque!A199,'Combos Promocionais'!$M$3:$M$3129)</f>
        <v>0</v>
      </c>
      <c r="J199" s="72" t="e">
        <f t="shared" si="9"/>
        <v>#N/A</v>
      </c>
      <c r="K199" s="73" t="e">
        <f>VLOOKUP(B199,'Cadastro de Produtos'!$B$5:$G$1500,5,)</f>
        <v>#N/A</v>
      </c>
      <c r="L199" s="71" t="e">
        <f t="shared" si="10"/>
        <v>#N/A</v>
      </c>
      <c r="M199" s="77" t="e">
        <f t="shared" si="11"/>
        <v>#N/A</v>
      </c>
    </row>
    <row r="200" spans="1:13">
      <c r="A200" s="74" t="str">
        <f>IF('Compras de mercadoria'!H200&gt;0,'Compras de mercadoria'!A200,"")</f>
        <v/>
      </c>
      <c r="B200" s="64" t="e">
        <f>VLOOKUP(A200,'Compras de mercadoria'!$A$4:$V$960,2,)</f>
        <v>#N/A</v>
      </c>
      <c r="C200" s="64" t="e">
        <f>VLOOKUP(A200,'Compras de mercadoria'!$A$4:$V$1280,3,)</f>
        <v>#N/A</v>
      </c>
      <c r="D200" s="65" t="str">
        <f>IF('Compras de mercadoria'!H200&gt;0,'Compras de mercadoria'!H200,"")</f>
        <v/>
      </c>
      <c r="E200" s="66" t="e">
        <f>VLOOKUP(A200,'Compras de mercadoria'!$A$4:$V$830,21,)</f>
        <v>#N/A</v>
      </c>
      <c r="F200" s="64" t="e">
        <f>VLOOKUP(A200,'Compras de mercadoria'!$A$4:$V$830,12,)</f>
        <v>#N/A</v>
      </c>
      <c r="G200" s="64">
        <f>SUMIFS('Produtos Avariados'!$F$4:$F$1549,'Produtos Avariados'!$A$4:$A$1549,Estoque!A200)</f>
        <v>0</v>
      </c>
      <c r="H200" s="66" t="e">
        <f>VLOOKUP(A200,'Compras de mercadoria'!$A$4:$V$830,22,)</f>
        <v>#N/A</v>
      </c>
      <c r="I200" s="64">
        <f>SUMIFS(Vendas!$I$5:$I$1841,Vendas!$C$5:$C$1841,Estoque!B200,Vendas!$B$5:$B$1841,Estoque!A200,Vendas!$R$5:$R$1841,"Vendido")+SUMIFS(Vendas!$I$5:$I$1841,Vendas!$C$5:$C$1841,Estoque!B200,Vendas!$B$5:$B$1841,Estoque!A200,Vendas!$R$5:$R$1841,"Troca")+SUMIF('Combos Promocionais'!$D$3:$D$2278,Estoque!A200,'Combos Promocionais'!$M$3:$M$3129)</f>
        <v>0</v>
      </c>
      <c r="J200" s="67" t="e">
        <f t="shared" si="9"/>
        <v>#N/A</v>
      </c>
      <c r="K200" s="68" t="e">
        <f>VLOOKUP(B200,'Cadastro de Produtos'!$B$5:$G$1500,5,)</f>
        <v>#N/A</v>
      </c>
      <c r="L200" s="66" t="e">
        <f t="shared" si="10"/>
        <v>#N/A</v>
      </c>
      <c r="M200" s="75" t="e">
        <f t="shared" si="11"/>
        <v>#N/A</v>
      </c>
    </row>
    <row r="201" spans="1:13">
      <c r="A201" s="76" t="str">
        <f>IF('Compras de mercadoria'!H201&gt;0,'Compras de mercadoria'!A201,"")</f>
        <v/>
      </c>
      <c r="B201" s="69" t="e">
        <f>VLOOKUP(A201,'Compras de mercadoria'!$A$4:$V$960,2,)</f>
        <v>#N/A</v>
      </c>
      <c r="C201" s="69" t="e">
        <f>VLOOKUP(A201,'Compras de mercadoria'!$A$4:$V$1280,3,)</f>
        <v>#N/A</v>
      </c>
      <c r="D201" s="70" t="str">
        <f>IF('Compras de mercadoria'!H201&gt;0,'Compras de mercadoria'!H201,"")</f>
        <v/>
      </c>
      <c r="E201" s="71" t="e">
        <f>VLOOKUP(A201,'Compras de mercadoria'!$A$4:$V$830,21,)</f>
        <v>#N/A</v>
      </c>
      <c r="F201" s="69" t="e">
        <f>VLOOKUP(A201,'Compras de mercadoria'!$A$4:$V$830,12,)</f>
        <v>#N/A</v>
      </c>
      <c r="G201" s="69">
        <f>SUMIFS('Produtos Avariados'!$F$4:$F$1549,'Produtos Avariados'!$A$4:$A$1549,Estoque!A201)</f>
        <v>0</v>
      </c>
      <c r="H201" s="71" t="e">
        <f>VLOOKUP(A201,'Compras de mercadoria'!$A$4:$V$830,22,)</f>
        <v>#N/A</v>
      </c>
      <c r="I201" s="69">
        <f>SUMIFS(Vendas!$I$5:$I$1841,Vendas!$C$5:$C$1841,Estoque!B201,Vendas!$B$5:$B$1841,Estoque!A201,Vendas!$R$5:$R$1841,"Vendido")+SUMIFS(Vendas!$I$5:$I$1841,Vendas!$C$5:$C$1841,Estoque!B201,Vendas!$B$5:$B$1841,Estoque!A201,Vendas!$R$5:$R$1841,"Troca")+SUMIF('Combos Promocionais'!$D$3:$D$2278,Estoque!A201,'Combos Promocionais'!$M$3:$M$3129)</f>
        <v>0</v>
      </c>
      <c r="J201" s="72" t="e">
        <f t="shared" si="9"/>
        <v>#N/A</v>
      </c>
      <c r="K201" s="73" t="e">
        <f>VLOOKUP(B201,'Cadastro de Produtos'!$B$5:$G$1500,5,)</f>
        <v>#N/A</v>
      </c>
      <c r="L201" s="71" t="e">
        <f t="shared" si="10"/>
        <v>#N/A</v>
      </c>
      <c r="M201" s="77" t="e">
        <f t="shared" si="11"/>
        <v>#N/A</v>
      </c>
    </row>
    <row r="202" spans="1:13">
      <c r="A202" s="74" t="str">
        <f>IF('Compras de mercadoria'!H202&gt;0,'Compras de mercadoria'!A202,"")</f>
        <v/>
      </c>
      <c r="B202" s="64" t="e">
        <f>VLOOKUP(A202,'Compras de mercadoria'!$A$4:$V$960,2,)</f>
        <v>#N/A</v>
      </c>
      <c r="C202" s="64" t="e">
        <f>VLOOKUP(A202,'Compras de mercadoria'!$A$4:$V$1280,3,)</f>
        <v>#N/A</v>
      </c>
      <c r="D202" s="65" t="str">
        <f>IF('Compras de mercadoria'!H202&gt;0,'Compras de mercadoria'!H202,"")</f>
        <v/>
      </c>
      <c r="E202" s="66" t="e">
        <f>VLOOKUP(A202,'Compras de mercadoria'!$A$4:$V$830,21,)</f>
        <v>#N/A</v>
      </c>
      <c r="F202" s="64" t="e">
        <f>VLOOKUP(A202,'Compras de mercadoria'!$A$4:$V$830,12,)</f>
        <v>#N/A</v>
      </c>
      <c r="G202" s="64">
        <f>SUMIFS('Produtos Avariados'!$F$4:$F$1549,'Produtos Avariados'!$A$4:$A$1549,Estoque!A202)</f>
        <v>0</v>
      </c>
      <c r="H202" s="66" t="e">
        <f>VLOOKUP(A202,'Compras de mercadoria'!$A$4:$V$830,22,)</f>
        <v>#N/A</v>
      </c>
      <c r="I202" s="64">
        <f>SUMIFS(Vendas!$I$5:$I$1841,Vendas!$C$5:$C$1841,Estoque!B202,Vendas!$B$5:$B$1841,Estoque!A202,Vendas!$R$5:$R$1841,"Vendido")+SUMIFS(Vendas!$I$5:$I$1841,Vendas!$C$5:$C$1841,Estoque!B202,Vendas!$B$5:$B$1841,Estoque!A202,Vendas!$R$5:$R$1841,"Troca")+SUMIF('Combos Promocionais'!$D$3:$D$2278,Estoque!A202,'Combos Promocionais'!$M$3:$M$3129)</f>
        <v>0</v>
      </c>
      <c r="J202" s="67" t="e">
        <f t="shared" si="9"/>
        <v>#N/A</v>
      </c>
      <c r="K202" s="68" t="e">
        <f>VLOOKUP(B202,'Cadastro de Produtos'!$B$5:$G$1500,5,)</f>
        <v>#N/A</v>
      </c>
      <c r="L202" s="66" t="e">
        <f t="shared" si="10"/>
        <v>#N/A</v>
      </c>
      <c r="M202" s="75" t="e">
        <f t="shared" si="11"/>
        <v>#N/A</v>
      </c>
    </row>
    <row r="203" spans="1:13">
      <c r="A203" s="76" t="str">
        <f>IF('Compras de mercadoria'!H203&gt;0,'Compras de mercadoria'!A203,"")</f>
        <v/>
      </c>
      <c r="B203" s="69" t="e">
        <f>VLOOKUP(A203,'Compras de mercadoria'!$A$4:$V$960,2,)</f>
        <v>#N/A</v>
      </c>
      <c r="C203" s="69" t="e">
        <f>VLOOKUP(A203,'Compras de mercadoria'!$A$4:$V$1280,3,)</f>
        <v>#N/A</v>
      </c>
      <c r="D203" s="70" t="str">
        <f>IF('Compras de mercadoria'!H203&gt;0,'Compras de mercadoria'!H203,"")</f>
        <v/>
      </c>
      <c r="E203" s="71" t="e">
        <f>VLOOKUP(A203,'Compras de mercadoria'!$A$4:$V$830,21,)</f>
        <v>#N/A</v>
      </c>
      <c r="F203" s="69" t="e">
        <f>VLOOKUP(A203,'Compras de mercadoria'!$A$4:$V$830,12,)</f>
        <v>#N/A</v>
      </c>
      <c r="G203" s="69">
        <f>SUMIFS('Produtos Avariados'!$F$4:$F$1549,'Produtos Avariados'!$A$4:$A$1549,Estoque!A203)</f>
        <v>0</v>
      </c>
      <c r="H203" s="71" t="e">
        <f>VLOOKUP(A203,'Compras de mercadoria'!$A$4:$V$830,22,)</f>
        <v>#N/A</v>
      </c>
      <c r="I203" s="69">
        <f>SUMIFS(Vendas!$I$5:$I$1841,Vendas!$C$5:$C$1841,Estoque!B203,Vendas!$B$5:$B$1841,Estoque!A203,Vendas!$R$5:$R$1841,"Vendido")+SUMIFS(Vendas!$I$5:$I$1841,Vendas!$C$5:$C$1841,Estoque!B203,Vendas!$B$5:$B$1841,Estoque!A203,Vendas!$R$5:$R$1841,"Troca")+SUMIF('Combos Promocionais'!$D$3:$D$2278,Estoque!A203,'Combos Promocionais'!$M$3:$M$3129)</f>
        <v>0</v>
      </c>
      <c r="J203" s="72" t="e">
        <f t="shared" si="9"/>
        <v>#N/A</v>
      </c>
      <c r="K203" s="73" t="e">
        <f>VLOOKUP(B203,'Cadastro de Produtos'!$B$5:$G$1500,5,)</f>
        <v>#N/A</v>
      </c>
      <c r="L203" s="71" t="e">
        <f t="shared" si="10"/>
        <v>#N/A</v>
      </c>
      <c r="M203" s="77" t="e">
        <f t="shared" si="11"/>
        <v>#N/A</v>
      </c>
    </row>
    <row r="204" spans="1:13">
      <c r="A204" s="74" t="str">
        <f>IF('Compras de mercadoria'!H204&gt;0,'Compras de mercadoria'!A204,"")</f>
        <v/>
      </c>
      <c r="B204" s="64" t="e">
        <f>VLOOKUP(A204,'Compras de mercadoria'!$A$4:$V$960,2,)</f>
        <v>#N/A</v>
      </c>
      <c r="C204" s="64" t="e">
        <f>VLOOKUP(A204,'Compras de mercadoria'!$A$4:$V$1280,3,)</f>
        <v>#N/A</v>
      </c>
      <c r="D204" s="65" t="str">
        <f>IF('Compras de mercadoria'!H204&gt;0,'Compras de mercadoria'!H204,"")</f>
        <v/>
      </c>
      <c r="E204" s="66" t="e">
        <f>VLOOKUP(A204,'Compras de mercadoria'!$A$4:$V$830,21,)</f>
        <v>#N/A</v>
      </c>
      <c r="F204" s="64" t="e">
        <f>VLOOKUP(A204,'Compras de mercadoria'!$A$4:$V$830,12,)</f>
        <v>#N/A</v>
      </c>
      <c r="G204" s="64">
        <f>SUMIFS('Produtos Avariados'!$F$4:$F$1549,'Produtos Avariados'!$A$4:$A$1549,Estoque!A204)</f>
        <v>0</v>
      </c>
      <c r="H204" s="66" t="e">
        <f>VLOOKUP(A204,'Compras de mercadoria'!$A$4:$V$830,22,)</f>
        <v>#N/A</v>
      </c>
      <c r="I204" s="64">
        <f>SUMIFS(Vendas!$I$5:$I$1841,Vendas!$C$5:$C$1841,Estoque!B204,Vendas!$B$5:$B$1841,Estoque!A204,Vendas!$R$5:$R$1841,"Vendido")+SUMIFS(Vendas!$I$5:$I$1841,Vendas!$C$5:$C$1841,Estoque!B204,Vendas!$B$5:$B$1841,Estoque!A204,Vendas!$R$5:$R$1841,"Troca")+SUMIF('Combos Promocionais'!$D$3:$D$2278,Estoque!A204,'Combos Promocionais'!$M$3:$M$3129)</f>
        <v>0</v>
      </c>
      <c r="J204" s="67" t="e">
        <f t="shared" si="9"/>
        <v>#N/A</v>
      </c>
      <c r="K204" s="68" t="e">
        <f>VLOOKUP(B204,'Cadastro de Produtos'!$B$5:$G$1500,5,)</f>
        <v>#N/A</v>
      </c>
      <c r="L204" s="66" t="e">
        <f t="shared" si="10"/>
        <v>#N/A</v>
      </c>
      <c r="M204" s="75" t="e">
        <f t="shared" si="11"/>
        <v>#N/A</v>
      </c>
    </row>
    <row r="205" spans="1:13">
      <c r="A205" s="76" t="str">
        <f>IF('Compras de mercadoria'!H205&gt;0,'Compras de mercadoria'!A205,"")</f>
        <v/>
      </c>
      <c r="B205" s="69" t="e">
        <f>VLOOKUP(A205,'Compras de mercadoria'!$A$4:$V$960,2,)</f>
        <v>#N/A</v>
      </c>
      <c r="C205" s="69" t="e">
        <f>VLOOKUP(A205,'Compras de mercadoria'!$A$4:$V$1280,3,)</f>
        <v>#N/A</v>
      </c>
      <c r="D205" s="70" t="str">
        <f>IF('Compras de mercadoria'!H205&gt;0,'Compras de mercadoria'!H205,"")</f>
        <v/>
      </c>
      <c r="E205" s="71" t="e">
        <f>VLOOKUP(A205,'Compras de mercadoria'!$A$4:$V$830,21,)</f>
        <v>#N/A</v>
      </c>
      <c r="F205" s="69" t="e">
        <f>VLOOKUP(A205,'Compras de mercadoria'!$A$4:$V$830,12,)</f>
        <v>#N/A</v>
      </c>
      <c r="G205" s="69">
        <f>SUMIFS('Produtos Avariados'!$F$4:$F$1549,'Produtos Avariados'!$A$4:$A$1549,Estoque!A205)</f>
        <v>0</v>
      </c>
      <c r="H205" s="71" t="e">
        <f>VLOOKUP(A205,'Compras de mercadoria'!$A$4:$V$830,22,)</f>
        <v>#N/A</v>
      </c>
      <c r="I205" s="69">
        <f>SUMIFS(Vendas!$I$5:$I$1841,Vendas!$C$5:$C$1841,Estoque!B205,Vendas!$B$5:$B$1841,Estoque!A205,Vendas!$R$5:$R$1841,"Vendido")+SUMIFS(Vendas!$I$5:$I$1841,Vendas!$C$5:$C$1841,Estoque!B205,Vendas!$B$5:$B$1841,Estoque!A205,Vendas!$R$5:$R$1841,"Troca")+SUMIF('Combos Promocionais'!$D$3:$D$2278,Estoque!A205,'Combos Promocionais'!$M$3:$M$3129)</f>
        <v>0</v>
      </c>
      <c r="J205" s="72" t="e">
        <f t="shared" si="9"/>
        <v>#N/A</v>
      </c>
      <c r="K205" s="73" t="e">
        <f>VLOOKUP(B205,'Cadastro de Produtos'!$B$5:$G$1500,5,)</f>
        <v>#N/A</v>
      </c>
      <c r="L205" s="71" t="e">
        <f t="shared" si="10"/>
        <v>#N/A</v>
      </c>
      <c r="M205" s="77" t="e">
        <f t="shared" si="11"/>
        <v>#N/A</v>
      </c>
    </row>
    <row r="206" spans="1:13">
      <c r="A206" s="74" t="str">
        <f>IF('Compras de mercadoria'!H206&gt;0,'Compras de mercadoria'!A206,"")</f>
        <v/>
      </c>
      <c r="B206" s="64" t="e">
        <f>VLOOKUP(A206,'Compras de mercadoria'!$A$4:$V$960,2,)</f>
        <v>#N/A</v>
      </c>
      <c r="C206" s="64" t="e">
        <f>VLOOKUP(A206,'Compras de mercadoria'!$A$4:$V$1280,3,)</f>
        <v>#N/A</v>
      </c>
      <c r="D206" s="65" t="str">
        <f>IF('Compras de mercadoria'!H206&gt;0,'Compras de mercadoria'!H206,"")</f>
        <v/>
      </c>
      <c r="E206" s="66" t="e">
        <f>VLOOKUP(A206,'Compras de mercadoria'!$A$4:$V$830,21,)</f>
        <v>#N/A</v>
      </c>
      <c r="F206" s="64" t="e">
        <f>VLOOKUP(A206,'Compras de mercadoria'!$A$4:$V$830,12,)</f>
        <v>#N/A</v>
      </c>
      <c r="G206" s="64">
        <f>SUMIFS('Produtos Avariados'!$F$4:$F$1549,'Produtos Avariados'!$A$4:$A$1549,Estoque!A206)</f>
        <v>0</v>
      </c>
      <c r="H206" s="66" t="e">
        <f>VLOOKUP(A206,'Compras de mercadoria'!$A$4:$V$830,22,)</f>
        <v>#N/A</v>
      </c>
      <c r="I206" s="64">
        <f>SUMIFS(Vendas!$I$5:$I$1841,Vendas!$C$5:$C$1841,Estoque!B206,Vendas!$B$5:$B$1841,Estoque!A206,Vendas!$R$5:$R$1841,"Vendido")+SUMIFS(Vendas!$I$5:$I$1841,Vendas!$C$5:$C$1841,Estoque!B206,Vendas!$B$5:$B$1841,Estoque!A206,Vendas!$R$5:$R$1841,"Troca")+SUMIF('Combos Promocionais'!$D$3:$D$2278,Estoque!A206,'Combos Promocionais'!$M$3:$M$3129)</f>
        <v>0</v>
      </c>
      <c r="J206" s="67" t="e">
        <f t="shared" si="9"/>
        <v>#N/A</v>
      </c>
      <c r="K206" s="68" t="e">
        <f>VLOOKUP(B206,'Cadastro de Produtos'!$B$5:$G$1500,5,)</f>
        <v>#N/A</v>
      </c>
      <c r="L206" s="66" t="e">
        <f t="shared" si="10"/>
        <v>#N/A</v>
      </c>
      <c r="M206" s="75" t="e">
        <f t="shared" si="11"/>
        <v>#N/A</v>
      </c>
    </row>
    <row r="207" spans="1:13">
      <c r="A207" s="76" t="str">
        <f>IF('Compras de mercadoria'!H207&gt;0,'Compras de mercadoria'!A207,"")</f>
        <v/>
      </c>
      <c r="B207" s="69" t="e">
        <f>VLOOKUP(A207,'Compras de mercadoria'!$A$4:$V$960,2,)</f>
        <v>#N/A</v>
      </c>
      <c r="C207" s="69" t="e">
        <f>VLOOKUP(A207,'Compras de mercadoria'!$A$4:$V$1280,3,)</f>
        <v>#N/A</v>
      </c>
      <c r="D207" s="70" t="str">
        <f>IF('Compras de mercadoria'!H207&gt;0,'Compras de mercadoria'!H207,"")</f>
        <v/>
      </c>
      <c r="E207" s="71" t="e">
        <f>VLOOKUP(A207,'Compras de mercadoria'!$A$4:$V$830,21,)</f>
        <v>#N/A</v>
      </c>
      <c r="F207" s="69" t="e">
        <f>VLOOKUP(A207,'Compras de mercadoria'!$A$4:$V$830,12,)</f>
        <v>#N/A</v>
      </c>
      <c r="G207" s="69">
        <f>SUMIFS('Produtos Avariados'!$F$4:$F$1549,'Produtos Avariados'!$A$4:$A$1549,Estoque!A207)</f>
        <v>0</v>
      </c>
      <c r="H207" s="71" t="e">
        <f>VLOOKUP(A207,'Compras de mercadoria'!$A$4:$V$830,22,)</f>
        <v>#N/A</v>
      </c>
      <c r="I207" s="69">
        <f>SUMIFS(Vendas!$I$5:$I$1841,Vendas!$C$5:$C$1841,Estoque!B207,Vendas!$B$5:$B$1841,Estoque!A207,Vendas!$R$5:$R$1841,"Vendido")+SUMIFS(Vendas!$I$5:$I$1841,Vendas!$C$5:$C$1841,Estoque!B207,Vendas!$B$5:$B$1841,Estoque!A207,Vendas!$R$5:$R$1841,"Troca")+SUMIF('Combos Promocionais'!$D$3:$D$2278,Estoque!A207,'Combos Promocionais'!$M$3:$M$3129)</f>
        <v>0</v>
      </c>
      <c r="J207" s="72" t="e">
        <f t="shared" si="9"/>
        <v>#N/A</v>
      </c>
      <c r="K207" s="73" t="e">
        <f>VLOOKUP(B207,'Cadastro de Produtos'!$B$5:$G$1500,5,)</f>
        <v>#N/A</v>
      </c>
      <c r="L207" s="71" t="e">
        <f t="shared" si="10"/>
        <v>#N/A</v>
      </c>
      <c r="M207" s="77" t="e">
        <f t="shared" si="11"/>
        <v>#N/A</v>
      </c>
    </row>
    <row r="208" spans="1:13">
      <c r="A208" s="74" t="str">
        <f>IF('Compras de mercadoria'!H208&gt;0,'Compras de mercadoria'!A208,"")</f>
        <v/>
      </c>
      <c r="B208" s="64" t="e">
        <f>VLOOKUP(A208,'Compras de mercadoria'!$A$4:$V$960,2,)</f>
        <v>#N/A</v>
      </c>
      <c r="C208" s="64" t="e">
        <f>VLOOKUP(A208,'Compras de mercadoria'!$A$4:$V$1280,3,)</f>
        <v>#N/A</v>
      </c>
      <c r="D208" s="65" t="str">
        <f>IF('Compras de mercadoria'!H208&gt;0,'Compras de mercadoria'!H208,"")</f>
        <v/>
      </c>
      <c r="E208" s="66" t="e">
        <f>VLOOKUP(A208,'Compras de mercadoria'!$A$4:$V$830,21,)</f>
        <v>#N/A</v>
      </c>
      <c r="F208" s="64" t="e">
        <f>VLOOKUP(A208,'Compras de mercadoria'!$A$4:$V$830,12,)</f>
        <v>#N/A</v>
      </c>
      <c r="G208" s="64">
        <f>SUMIFS('Produtos Avariados'!$F$4:$F$1549,'Produtos Avariados'!$A$4:$A$1549,Estoque!A208)</f>
        <v>0</v>
      </c>
      <c r="H208" s="66" t="e">
        <f>VLOOKUP(A208,'Compras de mercadoria'!$A$4:$V$830,22,)</f>
        <v>#N/A</v>
      </c>
      <c r="I208" s="64">
        <f>SUMIFS(Vendas!$I$5:$I$1841,Vendas!$C$5:$C$1841,Estoque!B208,Vendas!$B$5:$B$1841,Estoque!A208,Vendas!$R$5:$R$1841,"Vendido")+SUMIFS(Vendas!$I$5:$I$1841,Vendas!$C$5:$C$1841,Estoque!B208,Vendas!$B$5:$B$1841,Estoque!A208,Vendas!$R$5:$R$1841,"Troca")+SUMIF('Combos Promocionais'!$D$3:$D$2278,Estoque!A208,'Combos Promocionais'!$M$3:$M$3129)</f>
        <v>0</v>
      </c>
      <c r="J208" s="67" t="e">
        <f t="shared" si="9"/>
        <v>#N/A</v>
      </c>
      <c r="K208" s="68" t="e">
        <f>VLOOKUP(B208,'Cadastro de Produtos'!$B$5:$G$1500,5,)</f>
        <v>#N/A</v>
      </c>
      <c r="L208" s="66" t="e">
        <f t="shared" si="10"/>
        <v>#N/A</v>
      </c>
      <c r="M208" s="75" t="e">
        <f t="shared" si="11"/>
        <v>#N/A</v>
      </c>
    </row>
    <row r="209" spans="1:13">
      <c r="A209" s="76" t="str">
        <f>IF('Compras de mercadoria'!H209&gt;0,'Compras de mercadoria'!A209,"")</f>
        <v/>
      </c>
      <c r="B209" s="69" t="e">
        <f>VLOOKUP(A209,'Compras de mercadoria'!$A$4:$V$960,2,)</f>
        <v>#N/A</v>
      </c>
      <c r="C209" s="69" t="e">
        <f>VLOOKUP(A209,'Compras de mercadoria'!$A$4:$V$1280,3,)</f>
        <v>#N/A</v>
      </c>
      <c r="D209" s="70" t="str">
        <f>IF('Compras de mercadoria'!H209&gt;0,'Compras de mercadoria'!H209,"")</f>
        <v/>
      </c>
      <c r="E209" s="71" t="e">
        <f>VLOOKUP(A209,'Compras de mercadoria'!$A$4:$V$830,21,)</f>
        <v>#N/A</v>
      </c>
      <c r="F209" s="69" t="e">
        <f>VLOOKUP(A209,'Compras de mercadoria'!$A$4:$V$830,12,)</f>
        <v>#N/A</v>
      </c>
      <c r="G209" s="69">
        <f>SUMIFS('Produtos Avariados'!$F$4:$F$1549,'Produtos Avariados'!$A$4:$A$1549,Estoque!A209)</f>
        <v>0</v>
      </c>
      <c r="H209" s="71" t="e">
        <f>VLOOKUP(A209,'Compras de mercadoria'!$A$4:$V$830,22,)</f>
        <v>#N/A</v>
      </c>
      <c r="I209" s="69">
        <f>SUMIFS(Vendas!$I$5:$I$1841,Vendas!$C$5:$C$1841,Estoque!B209,Vendas!$B$5:$B$1841,Estoque!A209,Vendas!$R$5:$R$1841,"Vendido")+SUMIFS(Vendas!$I$5:$I$1841,Vendas!$C$5:$C$1841,Estoque!B209,Vendas!$B$5:$B$1841,Estoque!A209,Vendas!$R$5:$R$1841,"Troca")+SUMIF('Combos Promocionais'!$D$3:$D$2278,Estoque!A209,'Combos Promocionais'!$M$3:$M$3129)</f>
        <v>0</v>
      </c>
      <c r="J209" s="72" t="e">
        <f t="shared" si="9"/>
        <v>#N/A</v>
      </c>
      <c r="K209" s="73" t="e">
        <f>VLOOKUP(B209,'Cadastro de Produtos'!$B$5:$G$1500,5,)</f>
        <v>#N/A</v>
      </c>
      <c r="L209" s="71" t="e">
        <f t="shared" si="10"/>
        <v>#N/A</v>
      </c>
      <c r="M209" s="77" t="e">
        <f t="shared" si="11"/>
        <v>#N/A</v>
      </c>
    </row>
    <row r="210" spans="1:13">
      <c r="A210" s="74" t="str">
        <f>IF('Compras de mercadoria'!H210&gt;0,'Compras de mercadoria'!A210,"")</f>
        <v/>
      </c>
      <c r="B210" s="64" t="e">
        <f>VLOOKUP(A210,'Compras de mercadoria'!$A$4:$V$960,2,)</f>
        <v>#N/A</v>
      </c>
      <c r="C210" s="64" t="e">
        <f>VLOOKUP(A210,'Compras de mercadoria'!$A$4:$V$1280,3,)</f>
        <v>#N/A</v>
      </c>
      <c r="D210" s="65" t="str">
        <f>IF('Compras de mercadoria'!H210&gt;0,'Compras de mercadoria'!H210,"")</f>
        <v/>
      </c>
      <c r="E210" s="66" t="e">
        <f>VLOOKUP(A210,'Compras de mercadoria'!$A$4:$V$830,21,)</f>
        <v>#N/A</v>
      </c>
      <c r="F210" s="64" t="e">
        <f>VLOOKUP(A210,'Compras de mercadoria'!$A$4:$V$830,12,)</f>
        <v>#N/A</v>
      </c>
      <c r="G210" s="64">
        <f>SUMIFS('Produtos Avariados'!$F$4:$F$1549,'Produtos Avariados'!$A$4:$A$1549,Estoque!A210)</f>
        <v>0</v>
      </c>
      <c r="H210" s="66" t="e">
        <f>VLOOKUP(A210,'Compras de mercadoria'!$A$4:$V$830,22,)</f>
        <v>#N/A</v>
      </c>
      <c r="I210" s="64">
        <f>SUMIFS(Vendas!$I$5:$I$1841,Vendas!$C$5:$C$1841,Estoque!B210,Vendas!$B$5:$B$1841,Estoque!A210,Vendas!$R$5:$R$1841,"Vendido")+SUMIFS(Vendas!$I$5:$I$1841,Vendas!$C$5:$C$1841,Estoque!B210,Vendas!$B$5:$B$1841,Estoque!A210,Vendas!$R$5:$R$1841,"Troca")+SUMIF('Combos Promocionais'!$D$3:$D$2278,Estoque!A210,'Combos Promocionais'!$M$3:$M$3129)</f>
        <v>0</v>
      </c>
      <c r="J210" s="67" t="e">
        <f t="shared" si="9"/>
        <v>#N/A</v>
      </c>
      <c r="K210" s="68" t="e">
        <f>VLOOKUP(B210,'Cadastro de Produtos'!$B$5:$G$1500,5,)</f>
        <v>#N/A</v>
      </c>
      <c r="L210" s="66" t="e">
        <f t="shared" si="10"/>
        <v>#N/A</v>
      </c>
      <c r="M210" s="75" t="e">
        <f t="shared" si="11"/>
        <v>#N/A</v>
      </c>
    </row>
    <row r="211" spans="1:13">
      <c r="A211" s="76" t="str">
        <f>IF('Compras de mercadoria'!H211&gt;0,'Compras de mercadoria'!A211,"")</f>
        <v/>
      </c>
      <c r="B211" s="69" t="e">
        <f>VLOOKUP(A211,'Compras de mercadoria'!$A$4:$V$960,2,)</f>
        <v>#N/A</v>
      </c>
      <c r="C211" s="69" t="e">
        <f>VLOOKUP(A211,'Compras de mercadoria'!$A$4:$V$1280,3,)</f>
        <v>#N/A</v>
      </c>
      <c r="D211" s="70" t="str">
        <f>IF('Compras de mercadoria'!H211&gt;0,'Compras de mercadoria'!H211,"")</f>
        <v/>
      </c>
      <c r="E211" s="71" t="e">
        <f>VLOOKUP(A211,'Compras de mercadoria'!$A$4:$V$830,21,)</f>
        <v>#N/A</v>
      </c>
      <c r="F211" s="69" t="e">
        <f>VLOOKUP(A211,'Compras de mercadoria'!$A$4:$V$830,12,)</f>
        <v>#N/A</v>
      </c>
      <c r="G211" s="69">
        <f>SUMIFS('Produtos Avariados'!$F$4:$F$1549,'Produtos Avariados'!$A$4:$A$1549,Estoque!A211)</f>
        <v>0</v>
      </c>
      <c r="H211" s="71" t="e">
        <f>VLOOKUP(A211,'Compras de mercadoria'!$A$4:$V$830,22,)</f>
        <v>#N/A</v>
      </c>
      <c r="I211" s="69">
        <f>SUMIFS(Vendas!$I$5:$I$1841,Vendas!$C$5:$C$1841,Estoque!B211,Vendas!$B$5:$B$1841,Estoque!A211,Vendas!$R$5:$R$1841,"Vendido")+SUMIFS(Vendas!$I$5:$I$1841,Vendas!$C$5:$C$1841,Estoque!B211,Vendas!$B$5:$B$1841,Estoque!A211,Vendas!$R$5:$R$1841,"Troca")+SUMIF('Combos Promocionais'!$D$3:$D$2278,Estoque!A211,'Combos Promocionais'!$M$3:$M$3129)</f>
        <v>0</v>
      </c>
      <c r="J211" s="72" t="e">
        <f t="shared" si="9"/>
        <v>#N/A</v>
      </c>
      <c r="K211" s="73" t="e">
        <f>VLOOKUP(B211,'Cadastro de Produtos'!$B$5:$G$1500,5,)</f>
        <v>#N/A</v>
      </c>
      <c r="L211" s="71" t="e">
        <f t="shared" si="10"/>
        <v>#N/A</v>
      </c>
      <c r="M211" s="77" t="e">
        <f t="shared" si="11"/>
        <v>#N/A</v>
      </c>
    </row>
    <row r="212" spans="1:13">
      <c r="A212" s="74" t="str">
        <f>IF('Compras de mercadoria'!H212&gt;0,'Compras de mercadoria'!A212,"")</f>
        <v/>
      </c>
      <c r="B212" s="64" t="e">
        <f>VLOOKUP(A212,'Compras de mercadoria'!$A$4:$V$960,2,)</f>
        <v>#N/A</v>
      </c>
      <c r="C212" s="64" t="e">
        <f>VLOOKUP(A212,'Compras de mercadoria'!$A$4:$V$1280,3,)</f>
        <v>#N/A</v>
      </c>
      <c r="D212" s="65" t="str">
        <f>IF('Compras de mercadoria'!H212&gt;0,'Compras de mercadoria'!H212,"")</f>
        <v/>
      </c>
      <c r="E212" s="66" t="e">
        <f>VLOOKUP(A212,'Compras de mercadoria'!$A$4:$V$830,21,)</f>
        <v>#N/A</v>
      </c>
      <c r="F212" s="64" t="e">
        <f>VLOOKUP(A212,'Compras de mercadoria'!$A$4:$V$830,12,)</f>
        <v>#N/A</v>
      </c>
      <c r="G212" s="64">
        <f>SUMIFS('Produtos Avariados'!$F$4:$F$1549,'Produtos Avariados'!$A$4:$A$1549,Estoque!A212)</f>
        <v>0</v>
      </c>
      <c r="H212" s="66" t="e">
        <f>VLOOKUP(A212,'Compras de mercadoria'!$A$4:$V$830,22,)</f>
        <v>#N/A</v>
      </c>
      <c r="I212" s="64">
        <f>SUMIFS(Vendas!$I$5:$I$1841,Vendas!$C$5:$C$1841,Estoque!B212,Vendas!$B$5:$B$1841,Estoque!A212,Vendas!$R$5:$R$1841,"Vendido")+SUMIFS(Vendas!$I$5:$I$1841,Vendas!$C$5:$C$1841,Estoque!B212,Vendas!$B$5:$B$1841,Estoque!A212,Vendas!$R$5:$R$1841,"Troca")+SUMIF('Combos Promocionais'!$D$3:$D$2278,Estoque!A212,'Combos Promocionais'!$M$3:$M$3129)</f>
        <v>0</v>
      </c>
      <c r="J212" s="67" t="e">
        <f t="shared" si="9"/>
        <v>#N/A</v>
      </c>
      <c r="K212" s="68" t="e">
        <f>VLOOKUP(B212,'Cadastro de Produtos'!$B$5:$G$1500,5,)</f>
        <v>#N/A</v>
      </c>
      <c r="L212" s="66" t="e">
        <f t="shared" si="10"/>
        <v>#N/A</v>
      </c>
      <c r="M212" s="75" t="e">
        <f t="shared" si="11"/>
        <v>#N/A</v>
      </c>
    </row>
    <row r="213" spans="1:13">
      <c r="A213" s="76" t="str">
        <f>IF('Compras de mercadoria'!H213&gt;0,'Compras de mercadoria'!A213,"")</f>
        <v/>
      </c>
      <c r="B213" s="69" t="e">
        <f>VLOOKUP(A213,'Compras de mercadoria'!$A$4:$V$960,2,)</f>
        <v>#N/A</v>
      </c>
      <c r="C213" s="69" t="e">
        <f>VLOOKUP(A213,'Compras de mercadoria'!$A$4:$V$1280,3,)</f>
        <v>#N/A</v>
      </c>
      <c r="D213" s="70" t="str">
        <f>IF('Compras de mercadoria'!H213&gt;0,'Compras de mercadoria'!H213,"")</f>
        <v/>
      </c>
      <c r="E213" s="71" t="e">
        <f>VLOOKUP(A213,'Compras de mercadoria'!$A$4:$V$830,21,)</f>
        <v>#N/A</v>
      </c>
      <c r="F213" s="69" t="e">
        <f>VLOOKUP(A213,'Compras de mercadoria'!$A$4:$V$830,12,)</f>
        <v>#N/A</v>
      </c>
      <c r="G213" s="69">
        <f>SUMIFS('Produtos Avariados'!$F$4:$F$1549,'Produtos Avariados'!$A$4:$A$1549,Estoque!A213)</f>
        <v>0</v>
      </c>
      <c r="H213" s="71" t="e">
        <f>VLOOKUP(A213,'Compras de mercadoria'!$A$4:$V$830,22,)</f>
        <v>#N/A</v>
      </c>
      <c r="I213" s="69">
        <f>SUMIFS(Vendas!$I$5:$I$1841,Vendas!$C$5:$C$1841,Estoque!B213,Vendas!$B$5:$B$1841,Estoque!A213,Vendas!$R$5:$R$1841,"Vendido")+SUMIFS(Vendas!$I$5:$I$1841,Vendas!$C$5:$C$1841,Estoque!B213,Vendas!$B$5:$B$1841,Estoque!A213,Vendas!$R$5:$R$1841,"Troca")+SUMIF('Combos Promocionais'!$D$3:$D$2278,Estoque!A213,'Combos Promocionais'!$M$3:$M$3129)</f>
        <v>0</v>
      </c>
      <c r="J213" s="72" t="e">
        <f t="shared" si="9"/>
        <v>#N/A</v>
      </c>
      <c r="K213" s="73" t="e">
        <f>VLOOKUP(B213,'Cadastro de Produtos'!$B$5:$G$1500,5,)</f>
        <v>#N/A</v>
      </c>
      <c r="L213" s="71" t="e">
        <f t="shared" si="10"/>
        <v>#N/A</v>
      </c>
      <c r="M213" s="77" t="e">
        <f t="shared" si="11"/>
        <v>#N/A</v>
      </c>
    </row>
    <row r="214" spans="1:13">
      <c r="A214" s="74" t="str">
        <f>IF('Compras de mercadoria'!H214&gt;0,'Compras de mercadoria'!A214,"")</f>
        <v/>
      </c>
      <c r="B214" s="64" t="e">
        <f>VLOOKUP(A214,'Compras de mercadoria'!$A$4:$V$960,2,)</f>
        <v>#N/A</v>
      </c>
      <c r="C214" s="64" t="e">
        <f>VLOOKUP(A214,'Compras de mercadoria'!$A$4:$V$1280,3,)</f>
        <v>#N/A</v>
      </c>
      <c r="D214" s="65" t="str">
        <f>IF('Compras de mercadoria'!H214&gt;0,'Compras de mercadoria'!H214,"")</f>
        <v/>
      </c>
      <c r="E214" s="66" t="e">
        <f>VLOOKUP(A214,'Compras de mercadoria'!$A$4:$V$830,21,)</f>
        <v>#N/A</v>
      </c>
      <c r="F214" s="64" t="e">
        <f>VLOOKUP(A214,'Compras de mercadoria'!$A$4:$V$830,12,)</f>
        <v>#N/A</v>
      </c>
      <c r="G214" s="64">
        <f>SUMIFS('Produtos Avariados'!$F$4:$F$1549,'Produtos Avariados'!$A$4:$A$1549,Estoque!A214)</f>
        <v>0</v>
      </c>
      <c r="H214" s="66" t="e">
        <f>VLOOKUP(A214,'Compras de mercadoria'!$A$4:$V$830,22,)</f>
        <v>#N/A</v>
      </c>
      <c r="I214" s="64">
        <f>SUMIFS(Vendas!$I$5:$I$1841,Vendas!$C$5:$C$1841,Estoque!B214,Vendas!$B$5:$B$1841,Estoque!A214,Vendas!$R$5:$R$1841,"Vendido")+SUMIFS(Vendas!$I$5:$I$1841,Vendas!$C$5:$C$1841,Estoque!B214,Vendas!$B$5:$B$1841,Estoque!A214,Vendas!$R$5:$R$1841,"Troca")+SUMIF('Combos Promocionais'!$D$3:$D$2278,Estoque!A214,'Combos Promocionais'!$M$3:$M$3129)</f>
        <v>0</v>
      </c>
      <c r="J214" s="67" t="e">
        <f t="shared" si="9"/>
        <v>#N/A</v>
      </c>
      <c r="K214" s="68" t="e">
        <f>VLOOKUP(B214,'Cadastro de Produtos'!$B$5:$G$1500,5,)</f>
        <v>#N/A</v>
      </c>
      <c r="L214" s="66" t="e">
        <f t="shared" si="10"/>
        <v>#N/A</v>
      </c>
      <c r="M214" s="75" t="e">
        <f t="shared" si="11"/>
        <v>#N/A</v>
      </c>
    </row>
    <row r="215" spans="1:13">
      <c r="A215" s="76" t="str">
        <f>IF('Compras de mercadoria'!H215&gt;0,'Compras de mercadoria'!A215,"")</f>
        <v/>
      </c>
      <c r="B215" s="69" t="e">
        <f>VLOOKUP(A215,'Compras de mercadoria'!$A$4:$V$960,2,)</f>
        <v>#N/A</v>
      </c>
      <c r="C215" s="69" t="e">
        <f>VLOOKUP(A215,'Compras de mercadoria'!$A$4:$V$1280,3,)</f>
        <v>#N/A</v>
      </c>
      <c r="D215" s="70" t="str">
        <f>IF('Compras de mercadoria'!H215&gt;0,'Compras de mercadoria'!H215,"")</f>
        <v/>
      </c>
      <c r="E215" s="71" t="e">
        <f>VLOOKUP(A215,'Compras de mercadoria'!$A$4:$V$830,21,)</f>
        <v>#N/A</v>
      </c>
      <c r="F215" s="69" t="e">
        <f>VLOOKUP(A215,'Compras de mercadoria'!$A$4:$V$830,12,)</f>
        <v>#N/A</v>
      </c>
      <c r="G215" s="69">
        <f>SUMIFS('Produtos Avariados'!$F$4:$F$1549,'Produtos Avariados'!$A$4:$A$1549,Estoque!A215)</f>
        <v>0</v>
      </c>
      <c r="H215" s="71" t="e">
        <f>VLOOKUP(A215,'Compras de mercadoria'!$A$4:$V$830,22,)</f>
        <v>#N/A</v>
      </c>
      <c r="I215" s="69">
        <f>SUMIFS(Vendas!$I$5:$I$1841,Vendas!$C$5:$C$1841,Estoque!B215,Vendas!$B$5:$B$1841,Estoque!A215,Vendas!$R$5:$R$1841,"Vendido")+SUMIFS(Vendas!$I$5:$I$1841,Vendas!$C$5:$C$1841,Estoque!B215,Vendas!$B$5:$B$1841,Estoque!A215,Vendas!$R$5:$R$1841,"Troca")+SUMIF('Combos Promocionais'!$D$3:$D$2278,Estoque!A215,'Combos Promocionais'!$M$3:$M$3129)</f>
        <v>0</v>
      </c>
      <c r="J215" s="72" t="e">
        <f t="shared" si="9"/>
        <v>#N/A</v>
      </c>
      <c r="K215" s="73" t="e">
        <f>VLOOKUP(B215,'Cadastro de Produtos'!$B$5:$G$1500,5,)</f>
        <v>#N/A</v>
      </c>
      <c r="L215" s="71" t="e">
        <f t="shared" si="10"/>
        <v>#N/A</v>
      </c>
      <c r="M215" s="77" t="e">
        <f t="shared" si="11"/>
        <v>#N/A</v>
      </c>
    </row>
    <row r="216" spans="1:13">
      <c r="A216" s="74" t="str">
        <f>IF('Compras de mercadoria'!H216&gt;0,'Compras de mercadoria'!A216,"")</f>
        <v/>
      </c>
      <c r="B216" s="64" t="e">
        <f>VLOOKUP(A216,'Compras de mercadoria'!$A$4:$V$960,2,)</f>
        <v>#N/A</v>
      </c>
      <c r="C216" s="64" t="e">
        <f>VLOOKUP(A216,'Compras de mercadoria'!$A$4:$V$1280,3,)</f>
        <v>#N/A</v>
      </c>
      <c r="D216" s="65" t="str">
        <f>IF('Compras de mercadoria'!H216&gt;0,'Compras de mercadoria'!H216,"")</f>
        <v/>
      </c>
      <c r="E216" s="66" t="e">
        <f>VLOOKUP(A216,'Compras de mercadoria'!$A$4:$V$830,21,)</f>
        <v>#N/A</v>
      </c>
      <c r="F216" s="64" t="e">
        <f>VLOOKUP(A216,'Compras de mercadoria'!$A$4:$V$830,12,)</f>
        <v>#N/A</v>
      </c>
      <c r="G216" s="64">
        <f>SUMIFS('Produtos Avariados'!$F$4:$F$1549,'Produtos Avariados'!$A$4:$A$1549,Estoque!A216)</f>
        <v>0</v>
      </c>
      <c r="H216" s="66" t="e">
        <f>VLOOKUP(A216,'Compras de mercadoria'!$A$4:$V$830,22,)</f>
        <v>#N/A</v>
      </c>
      <c r="I216" s="64">
        <f>SUMIFS(Vendas!$I$5:$I$1841,Vendas!$C$5:$C$1841,Estoque!B216,Vendas!$B$5:$B$1841,Estoque!A216,Vendas!$R$5:$R$1841,"Vendido")+SUMIFS(Vendas!$I$5:$I$1841,Vendas!$C$5:$C$1841,Estoque!B216,Vendas!$B$5:$B$1841,Estoque!A216,Vendas!$R$5:$R$1841,"Troca")+SUMIF('Combos Promocionais'!$D$3:$D$2278,Estoque!A216,'Combos Promocionais'!$M$3:$M$3129)</f>
        <v>0</v>
      </c>
      <c r="J216" s="67" t="e">
        <f t="shared" si="9"/>
        <v>#N/A</v>
      </c>
      <c r="K216" s="68" t="e">
        <f>VLOOKUP(B216,'Cadastro de Produtos'!$B$5:$G$1500,5,)</f>
        <v>#N/A</v>
      </c>
      <c r="L216" s="66" t="e">
        <f t="shared" si="10"/>
        <v>#N/A</v>
      </c>
      <c r="M216" s="75" t="e">
        <f t="shared" si="11"/>
        <v>#N/A</v>
      </c>
    </row>
    <row r="217" spans="1:13">
      <c r="A217" s="76" t="str">
        <f>IF('Compras de mercadoria'!H217&gt;0,'Compras de mercadoria'!A217,"")</f>
        <v/>
      </c>
      <c r="B217" s="69" t="e">
        <f>VLOOKUP(A217,'Compras de mercadoria'!$A$4:$V$960,2,)</f>
        <v>#N/A</v>
      </c>
      <c r="C217" s="69" t="e">
        <f>VLOOKUP(A217,'Compras de mercadoria'!$A$4:$V$1280,3,)</f>
        <v>#N/A</v>
      </c>
      <c r="D217" s="70" t="str">
        <f>IF('Compras de mercadoria'!H217&gt;0,'Compras de mercadoria'!H217,"")</f>
        <v/>
      </c>
      <c r="E217" s="71" t="e">
        <f>VLOOKUP(A217,'Compras de mercadoria'!$A$4:$V$830,21,)</f>
        <v>#N/A</v>
      </c>
      <c r="F217" s="69" t="e">
        <f>VLOOKUP(A217,'Compras de mercadoria'!$A$4:$V$830,12,)</f>
        <v>#N/A</v>
      </c>
      <c r="G217" s="69">
        <f>SUMIFS('Produtos Avariados'!$F$4:$F$1549,'Produtos Avariados'!$A$4:$A$1549,Estoque!A217)</f>
        <v>0</v>
      </c>
      <c r="H217" s="71" t="e">
        <f>VLOOKUP(A217,'Compras de mercadoria'!$A$4:$V$830,22,)</f>
        <v>#N/A</v>
      </c>
      <c r="I217" s="69">
        <f>SUMIFS(Vendas!$I$5:$I$1841,Vendas!$C$5:$C$1841,Estoque!B217,Vendas!$B$5:$B$1841,Estoque!A217,Vendas!$R$5:$R$1841,"Vendido")+SUMIFS(Vendas!$I$5:$I$1841,Vendas!$C$5:$C$1841,Estoque!B217,Vendas!$B$5:$B$1841,Estoque!A217,Vendas!$R$5:$R$1841,"Troca")+SUMIF('Combos Promocionais'!$D$3:$D$2278,Estoque!A217,'Combos Promocionais'!$M$3:$M$3129)</f>
        <v>0</v>
      </c>
      <c r="J217" s="72" t="e">
        <f t="shared" si="9"/>
        <v>#N/A</v>
      </c>
      <c r="K217" s="73" t="e">
        <f>VLOOKUP(B217,'Cadastro de Produtos'!$B$5:$G$1500,5,)</f>
        <v>#N/A</v>
      </c>
      <c r="L217" s="71" t="e">
        <f t="shared" si="10"/>
        <v>#N/A</v>
      </c>
      <c r="M217" s="77" t="e">
        <f t="shared" si="11"/>
        <v>#N/A</v>
      </c>
    </row>
    <row r="218" spans="1:13">
      <c r="A218" s="74" t="str">
        <f>IF('Compras de mercadoria'!H218&gt;0,'Compras de mercadoria'!A218,"")</f>
        <v/>
      </c>
      <c r="B218" s="64" t="e">
        <f>VLOOKUP(A218,'Compras de mercadoria'!$A$4:$V$960,2,)</f>
        <v>#N/A</v>
      </c>
      <c r="C218" s="64" t="e">
        <f>VLOOKUP(A218,'Compras de mercadoria'!$A$4:$V$1280,3,)</f>
        <v>#N/A</v>
      </c>
      <c r="D218" s="65" t="str">
        <f>IF('Compras de mercadoria'!H218&gt;0,'Compras de mercadoria'!H218,"")</f>
        <v/>
      </c>
      <c r="E218" s="66" t="e">
        <f>VLOOKUP(A218,'Compras de mercadoria'!$A$4:$V$830,21,)</f>
        <v>#N/A</v>
      </c>
      <c r="F218" s="64" t="e">
        <f>VLOOKUP(A218,'Compras de mercadoria'!$A$4:$V$830,12,)</f>
        <v>#N/A</v>
      </c>
      <c r="G218" s="64">
        <f>SUMIFS('Produtos Avariados'!$F$4:$F$1549,'Produtos Avariados'!$A$4:$A$1549,Estoque!A218)</f>
        <v>0</v>
      </c>
      <c r="H218" s="66" t="e">
        <f>VLOOKUP(A218,'Compras de mercadoria'!$A$4:$V$830,22,)</f>
        <v>#N/A</v>
      </c>
      <c r="I218" s="64">
        <f>SUMIFS(Vendas!$I$5:$I$1841,Vendas!$C$5:$C$1841,Estoque!B218,Vendas!$B$5:$B$1841,Estoque!A218,Vendas!$R$5:$R$1841,"Vendido")+SUMIFS(Vendas!$I$5:$I$1841,Vendas!$C$5:$C$1841,Estoque!B218,Vendas!$B$5:$B$1841,Estoque!A218,Vendas!$R$5:$R$1841,"Troca")+SUMIF('Combos Promocionais'!$D$3:$D$2278,Estoque!A218,'Combos Promocionais'!$M$3:$M$3129)</f>
        <v>0</v>
      </c>
      <c r="J218" s="67" t="e">
        <f t="shared" si="9"/>
        <v>#N/A</v>
      </c>
      <c r="K218" s="68" t="e">
        <f>VLOOKUP(B218,'Cadastro de Produtos'!$B$5:$G$1500,5,)</f>
        <v>#N/A</v>
      </c>
      <c r="L218" s="66" t="e">
        <f t="shared" si="10"/>
        <v>#N/A</v>
      </c>
      <c r="M218" s="75" t="e">
        <f t="shared" si="11"/>
        <v>#N/A</v>
      </c>
    </row>
    <row r="219" spans="1:13">
      <c r="A219" s="76" t="str">
        <f>IF('Compras de mercadoria'!H219&gt;0,'Compras de mercadoria'!A219,"")</f>
        <v/>
      </c>
      <c r="B219" s="69" t="e">
        <f>VLOOKUP(A219,'Compras de mercadoria'!$A$4:$V$960,2,)</f>
        <v>#N/A</v>
      </c>
      <c r="C219" s="69" t="e">
        <f>VLOOKUP(A219,'Compras de mercadoria'!$A$4:$V$1280,3,)</f>
        <v>#N/A</v>
      </c>
      <c r="D219" s="70" t="str">
        <f>IF('Compras de mercadoria'!H219&gt;0,'Compras de mercadoria'!H219,"")</f>
        <v/>
      </c>
      <c r="E219" s="71" t="e">
        <f>VLOOKUP(A219,'Compras de mercadoria'!$A$4:$V$830,21,)</f>
        <v>#N/A</v>
      </c>
      <c r="F219" s="69" t="e">
        <f>VLOOKUP(A219,'Compras de mercadoria'!$A$4:$V$830,12,)</f>
        <v>#N/A</v>
      </c>
      <c r="G219" s="69">
        <f>SUMIFS('Produtos Avariados'!$F$4:$F$1549,'Produtos Avariados'!$A$4:$A$1549,Estoque!A219)</f>
        <v>0</v>
      </c>
      <c r="H219" s="71" t="e">
        <f>VLOOKUP(A219,'Compras de mercadoria'!$A$4:$V$830,22,)</f>
        <v>#N/A</v>
      </c>
      <c r="I219" s="69">
        <f>SUMIFS(Vendas!$I$5:$I$1841,Vendas!$C$5:$C$1841,Estoque!B219,Vendas!$B$5:$B$1841,Estoque!A219,Vendas!$R$5:$R$1841,"Vendido")+SUMIFS(Vendas!$I$5:$I$1841,Vendas!$C$5:$C$1841,Estoque!B219,Vendas!$B$5:$B$1841,Estoque!A219,Vendas!$R$5:$R$1841,"Troca")+SUMIF('Combos Promocionais'!$D$3:$D$2278,Estoque!A219,'Combos Promocionais'!$M$3:$M$3129)</f>
        <v>0</v>
      </c>
      <c r="J219" s="72" t="e">
        <f t="shared" si="9"/>
        <v>#N/A</v>
      </c>
      <c r="K219" s="73" t="e">
        <f>VLOOKUP(B219,'Cadastro de Produtos'!$B$5:$G$1500,5,)</f>
        <v>#N/A</v>
      </c>
      <c r="L219" s="71" t="e">
        <f t="shared" si="10"/>
        <v>#N/A</v>
      </c>
      <c r="M219" s="77" t="e">
        <f t="shared" si="11"/>
        <v>#N/A</v>
      </c>
    </row>
    <row r="220" spans="1:13">
      <c r="A220" s="74" t="str">
        <f>IF('Compras de mercadoria'!H220&gt;0,'Compras de mercadoria'!A220,"")</f>
        <v/>
      </c>
      <c r="B220" s="64" t="e">
        <f>VLOOKUP(A220,'Compras de mercadoria'!$A$4:$V$960,2,)</f>
        <v>#N/A</v>
      </c>
      <c r="C220" s="64" t="e">
        <f>VLOOKUP(A220,'Compras de mercadoria'!$A$4:$V$1280,3,)</f>
        <v>#N/A</v>
      </c>
      <c r="D220" s="65" t="str">
        <f>IF('Compras de mercadoria'!H220&gt;0,'Compras de mercadoria'!H220,"")</f>
        <v/>
      </c>
      <c r="E220" s="66" t="e">
        <f>VLOOKUP(A220,'Compras de mercadoria'!$A$4:$V$830,21,)</f>
        <v>#N/A</v>
      </c>
      <c r="F220" s="64" t="e">
        <f>VLOOKUP(A220,'Compras de mercadoria'!$A$4:$V$830,12,)</f>
        <v>#N/A</v>
      </c>
      <c r="G220" s="64">
        <f>SUMIFS('Produtos Avariados'!$F$4:$F$1549,'Produtos Avariados'!$A$4:$A$1549,Estoque!A220)</f>
        <v>0</v>
      </c>
      <c r="H220" s="66" t="e">
        <f>VLOOKUP(A220,'Compras de mercadoria'!$A$4:$V$830,22,)</f>
        <v>#N/A</v>
      </c>
      <c r="I220" s="64">
        <f>SUMIFS(Vendas!$I$5:$I$1841,Vendas!$C$5:$C$1841,Estoque!B220,Vendas!$B$5:$B$1841,Estoque!A220,Vendas!$R$5:$R$1841,"Vendido")+SUMIFS(Vendas!$I$5:$I$1841,Vendas!$C$5:$C$1841,Estoque!B220,Vendas!$B$5:$B$1841,Estoque!A220,Vendas!$R$5:$R$1841,"Troca")+SUMIF('Combos Promocionais'!$D$3:$D$2278,Estoque!A220,'Combos Promocionais'!$M$3:$M$3129)</f>
        <v>0</v>
      </c>
      <c r="J220" s="67" t="e">
        <f t="shared" si="9"/>
        <v>#N/A</v>
      </c>
      <c r="K220" s="68" t="e">
        <f>VLOOKUP(B220,'Cadastro de Produtos'!$B$5:$G$1500,5,)</f>
        <v>#N/A</v>
      </c>
      <c r="L220" s="66" t="e">
        <f t="shared" si="10"/>
        <v>#N/A</v>
      </c>
      <c r="M220" s="75" t="e">
        <f t="shared" si="11"/>
        <v>#N/A</v>
      </c>
    </row>
    <row r="221" spans="1:13">
      <c r="A221" s="76" t="str">
        <f>IF('Compras de mercadoria'!H221&gt;0,'Compras de mercadoria'!A221,"")</f>
        <v/>
      </c>
      <c r="B221" s="69" t="e">
        <f>VLOOKUP(A221,'Compras de mercadoria'!$A$4:$V$960,2,)</f>
        <v>#N/A</v>
      </c>
      <c r="C221" s="69" t="e">
        <f>VLOOKUP(A221,'Compras de mercadoria'!$A$4:$V$1280,3,)</f>
        <v>#N/A</v>
      </c>
      <c r="D221" s="70" t="str">
        <f>IF('Compras de mercadoria'!H221&gt;0,'Compras de mercadoria'!H221,"")</f>
        <v/>
      </c>
      <c r="E221" s="71" t="e">
        <f>VLOOKUP(A221,'Compras de mercadoria'!$A$4:$V$830,21,)</f>
        <v>#N/A</v>
      </c>
      <c r="F221" s="69" t="e">
        <f>VLOOKUP(A221,'Compras de mercadoria'!$A$4:$V$830,12,)</f>
        <v>#N/A</v>
      </c>
      <c r="G221" s="69">
        <f>SUMIFS('Produtos Avariados'!$F$4:$F$1549,'Produtos Avariados'!$A$4:$A$1549,Estoque!A221)</f>
        <v>0</v>
      </c>
      <c r="H221" s="71" t="e">
        <f>VLOOKUP(A221,'Compras de mercadoria'!$A$4:$V$830,22,)</f>
        <v>#N/A</v>
      </c>
      <c r="I221" s="69">
        <f>SUMIFS(Vendas!$I$5:$I$1841,Vendas!$C$5:$C$1841,Estoque!B221,Vendas!$B$5:$B$1841,Estoque!A221,Vendas!$R$5:$R$1841,"Vendido")+SUMIFS(Vendas!$I$5:$I$1841,Vendas!$C$5:$C$1841,Estoque!B221,Vendas!$B$5:$B$1841,Estoque!A221,Vendas!$R$5:$R$1841,"Troca")+SUMIF('Combos Promocionais'!$D$3:$D$2278,Estoque!A221,'Combos Promocionais'!$M$3:$M$3129)</f>
        <v>0</v>
      </c>
      <c r="J221" s="72" t="e">
        <f t="shared" si="9"/>
        <v>#N/A</v>
      </c>
      <c r="K221" s="73" t="e">
        <f>VLOOKUP(B221,'Cadastro de Produtos'!$B$5:$G$1500,5,)</f>
        <v>#N/A</v>
      </c>
      <c r="L221" s="71" t="e">
        <f t="shared" si="10"/>
        <v>#N/A</v>
      </c>
      <c r="M221" s="77" t="e">
        <f t="shared" si="11"/>
        <v>#N/A</v>
      </c>
    </row>
    <row r="222" spans="1:13">
      <c r="A222" s="74" t="str">
        <f>IF('Compras de mercadoria'!H222&gt;0,'Compras de mercadoria'!A222,"")</f>
        <v/>
      </c>
      <c r="B222" s="64" t="e">
        <f>VLOOKUP(A222,'Compras de mercadoria'!$A$4:$V$960,2,)</f>
        <v>#N/A</v>
      </c>
      <c r="C222" s="64" t="e">
        <f>VLOOKUP(A222,'Compras de mercadoria'!$A$4:$V$1280,3,)</f>
        <v>#N/A</v>
      </c>
      <c r="D222" s="65" t="str">
        <f>IF('Compras de mercadoria'!H222&gt;0,'Compras de mercadoria'!H222,"")</f>
        <v/>
      </c>
      <c r="E222" s="66" t="e">
        <f>VLOOKUP(A222,'Compras de mercadoria'!$A$4:$V$830,21,)</f>
        <v>#N/A</v>
      </c>
      <c r="F222" s="64" t="e">
        <f>VLOOKUP(A222,'Compras de mercadoria'!$A$4:$V$830,12,)</f>
        <v>#N/A</v>
      </c>
      <c r="G222" s="64">
        <f>SUMIFS('Produtos Avariados'!$F$4:$F$1549,'Produtos Avariados'!$A$4:$A$1549,Estoque!A222)</f>
        <v>0</v>
      </c>
      <c r="H222" s="66" t="e">
        <f>VLOOKUP(A222,'Compras de mercadoria'!$A$4:$V$830,22,)</f>
        <v>#N/A</v>
      </c>
      <c r="I222" s="64">
        <f>SUMIFS(Vendas!$I$5:$I$1841,Vendas!$C$5:$C$1841,Estoque!B222,Vendas!$B$5:$B$1841,Estoque!A222,Vendas!$R$5:$R$1841,"Vendido")+SUMIFS(Vendas!$I$5:$I$1841,Vendas!$C$5:$C$1841,Estoque!B222,Vendas!$B$5:$B$1841,Estoque!A222,Vendas!$R$5:$R$1841,"Troca")+SUMIF('Combos Promocionais'!$D$3:$D$2278,Estoque!A222,'Combos Promocionais'!$M$3:$M$3129)</f>
        <v>0</v>
      </c>
      <c r="J222" s="67" t="e">
        <f t="shared" si="9"/>
        <v>#N/A</v>
      </c>
      <c r="K222" s="68" t="e">
        <f>VLOOKUP(B222,'Cadastro de Produtos'!$B$5:$G$1500,5,)</f>
        <v>#N/A</v>
      </c>
      <c r="L222" s="66" t="e">
        <f t="shared" si="10"/>
        <v>#N/A</v>
      </c>
      <c r="M222" s="75" t="e">
        <f t="shared" si="11"/>
        <v>#N/A</v>
      </c>
    </row>
    <row r="223" spans="1:13">
      <c r="A223" s="76" t="str">
        <f>IF('Compras de mercadoria'!H223&gt;0,'Compras de mercadoria'!A223,"")</f>
        <v/>
      </c>
      <c r="B223" s="69" t="e">
        <f>VLOOKUP(A223,'Compras de mercadoria'!$A$4:$V$960,2,)</f>
        <v>#N/A</v>
      </c>
      <c r="C223" s="69" t="e">
        <f>VLOOKUP(A223,'Compras de mercadoria'!$A$4:$V$1280,3,)</f>
        <v>#N/A</v>
      </c>
      <c r="D223" s="70" t="str">
        <f>IF('Compras de mercadoria'!H223&gt;0,'Compras de mercadoria'!H223,"")</f>
        <v/>
      </c>
      <c r="E223" s="71" t="e">
        <f>VLOOKUP(A223,'Compras de mercadoria'!$A$4:$V$830,21,)</f>
        <v>#N/A</v>
      </c>
      <c r="F223" s="69" t="e">
        <f>VLOOKUP(A223,'Compras de mercadoria'!$A$4:$V$830,12,)</f>
        <v>#N/A</v>
      </c>
      <c r="G223" s="69">
        <f>SUMIFS('Produtos Avariados'!$F$4:$F$1549,'Produtos Avariados'!$A$4:$A$1549,Estoque!A223)</f>
        <v>0</v>
      </c>
      <c r="H223" s="71" t="e">
        <f>VLOOKUP(A223,'Compras de mercadoria'!$A$4:$V$830,22,)</f>
        <v>#N/A</v>
      </c>
      <c r="I223" s="69">
        <f>SUMIFS(Vendas!$I$5:$I$1841,Vendas!$C$5:$C$1841,Estoque!B223,Vendas!$B$5:$B$1841,Estoque!A223,Vendas!$R$5:$R$1841,"Vendido")+SUMIFS(Vendas!$I$5:$I$1841,Vendas!$C$5:$C$1841,Estoque!B223,Vendas!$B$5:$B$1841,Estoque!A223,Vendas!$R$5:$R$1841,"Troca")+SUMIF('Combos Promocionais'!$D$3:$D$2278,Estoque!A223,'Combos Promocionais'!$M$3:$M$3129)</f>
        <v>0</v>
      </c>
      <c r="J223" s="72" t="e">
        <f t="shared" si="9"/>
        <v>#N/A</v>
      </c>
      <c r="K223" s="73" t="e">
        <f>VLOOKUP(B223,'Cadastro de Produtos'!$B$5:$G$1500,5,)</f>
        <v>#N/A</v>
      </c>
      <c r="L223" s="71" t="e">
        <f t="shared" si="10"/>
        <v>#N/A</v>
      </c>
      <c r="M223" s="77" t="e">
        <f t="shared" si="11"/>
        <v>#N/A</v>
      </c>
    </row>
    <row r="224" spans="1:13">
      <c r="A224" s="74" t="str">
        <f>IF('Compras de mercadoria'!H224&gt;0,'Compras de mercadoria'!A224,"")</f>
        <v/>
      </c>
      <c r="B224" s="64" t="e">
        <f>VLOOKUP(A224,'Compras de mercadoria'!$A$4:$V$960,2,)</f>
        <v>#N/A</v>
      </c>
      <c r="C224" s="64" t="e">
        <f>VLOOKUP(A224,'Compras de mercadoria'!$A$4:$V$1280,3,)</f>
        <v>#N/A</v>
      </c>
      <c r="D224" s="65" t="str">
        <f>IF('Compras de mercadoria'!H224&gt;0,'Compras de mercadoria'!H224,"")</f>
        <v/>
      </c>
      <c r="E224" s="66" t="e">
        <f>VLOOKUP(A224,'Compras de mercadoria'!$A$4:$V$830,21,)</f>
        <v>#N/A</v>
      </c>
      <c r="F224" s="64" t="e">
        <f>VLOOKUP(A224,'Compras de mercadoria'!$A$4:$V$830,12,)</f>
        <v>#N/A</v>
      </c>
      <c r="G224" s="64">
        <f>SUMIFS('Produtos Avariados'!$F$4:$F$1549,'Produtos Avariados'!$A$4:$A$1549,Estoque!A224)</f>
        <v>0</v>
      </c>
      <c r="H224" s="66" t="e">
        <f>VLOOKUP(A224,'Compras de mercadoria'!$A$4:$V$830,22,)</f>
        <v>#N/A</v>
      </c>
      <c r="I224" s="64">
        <f>SUMIFS(Vendas!$I$5:$I$1841,Vendas!$C$5:$C$1841,Estoque!B224,Vendas!$B$5:$B$1841,Estoque!A224,Vendas!$R$5:$R$1841,"Vendido")+SUMIFS(Vendas!$I$5:$I$1841,Vendas!$C$5:$C$1841,Estoque!B224,Vendas!$B$5:$B$1841,Estoque!A224,Vendas!$R$5:$R$1841,"Troca")+SUMIF('Combos Promocionais'!$D$3:$D$2278,Estoque!A224,'Combos Promocionais'!$M$3:$M$3129)</f>
        <v>0</v>
      </c>
      <c r="J224" s="67" t="e">
        <f t="shared" si="9"/>
        <v>#N/A</v>
      </c>
      <c r="K224" s="68" t="e">
        <f>VLOOKUP(B224,'Cadastro de Produtos'!$B$5:$G$1500,5,)</f>
        <v>#N/A</v>
      </c>
      <c r="L224" s="66" t="e">
        <f t="shared" si="10"/>
        <v>#N/A</v>
      </c>
      <c r="M224" s="75" t="e">
        <f t="shared" si="11"/>
        <v>#N/A</v>
      </c>
    </row>
    <row r="225" spans="1:13">
      <c r="A225" s="76" t="str">
        <f>IF('Compras de mercadoria'!H225&gt;0,'Compras de mercadoria'!A225,"")</f>
        <v/>
      </c>
      <c r="B225" s="69" t="e">
        <f>VLOOKUP(A225,'Compras de mercadoria'!$A$4:$V$960,2,)</f>
        <v>#N/A</v>
      </c>
      <c r="C225" s="69" t="e">
        <f>VLOOKUP(A225,'Compras de mercadoria'!$A$4:$V$1280,3,)</f>
        <v>#N/A</v>
      </c>
      <c r="D225" s="70" t="str">
        <f>IF('Compras de mercadoria'!H225&gt;0,'Compras de mercadoria'!H225,"")</f>
        <v/>
      </c>
      <c r="E225" s="71" t="e">
        <f>VLOOKUP(A225,'Compras de mercadoria'!$A$4:$V$830,21,)</f>
        <v>#N/A</v>
      </c>
      <c r="F225" s="69" t="e">
        <f>VLOOKUP(A225,'Compras de mercadoria'!$A$4:$V$830,12,)</f>
        <v>#N/A</v>
      </c>
      <c r="G225" s="69">
        <f>SUMIFS('Produtos Avariados'!$F$4:$F$1549,'Produtos Avariados'!$A$4:$A$1549,Estoque!A225)</f>
        <v>0</v>
      </c>
      <c r="H225" s="71" t="e">
        <f>VLOOKUP(A225,'Compras de mercadoria'!$A$4:$V$830,22,)</f>
        <v>#N/A</v>
      </c>
      <c r="I225" s="69">
        <f>SUMIFS(Vendas!$I$5:$I$1841,Vendas!$C$5:$C$1841,Estoque!B225,Vendas!$B$5:$B$1841,Estoque!A225,Vendas!$R$5:$R$1841,"Vendido")+SUMIFS(Vendas!$I$5:$I$1841,Vendas!$C$5:$C$1841,Estoque!B225,Vendas!$B$5:$B$1841,Estoque!A225,Vendas!$R$5:$R$1841,"Troca")+SUMIF('Combos Promocionais'!$D$3:$D$2278,Estoque!A225,'Combos Promocionais'!$M$3:$M$3129)</f>
        <v>0</v>
      </c>
      <c r="J225" s="72" t="e">
        <f t="shared" si="9"/>
        <v>#N/A</v>
      </c>
      <c r="K225" s="73" t="e">
        <f>VLOOKUP(B225,'Cadastro de Produtos'!$B$5:$G$1500,5,)</f>
        <v>#N/A</v>
      </c>
      <c r="L225" s="71" t="e">
        <f t="shared" si="10"/>
        <v>#N/A</v>
      </c>
      <c r="M225" s="77" t="e">
        <f t="shared" si="11"/>
        <v>#N/A</v>
      </c>
    </row>
    <row r="226" spans="1:13">
      <c r="A226" s="74" t="str">
        <f>IF('Compras de mercadoria'!H226&gt;0,'Compras de mercadoria'!A226,"")</f>
        <v/>
      </c>
      <c r="B226" s="64" t="e">
        <f>VLOOKUP(A226,'Compras de mercadoria'!$A$4:$V$960,2,)</f>
        <v>#N/A</v>
      </c>
      <c r="C226" s="64" t="e">
        <f>VLOOKUP(A226,'Compras de mercadoria'!$A$4:$V$1280,3,)</f>
        <v>#N/A</v>
      </c>
      <c r="D226" s="65" t="str">
        <f>IF('Compras de mercadoria'!H226&gt;0,'Compras de mercadoria'!H226,"")</f>
        <v/>
      </c>
      <c r="E226" s="66" t="e">
        <f>VLOOKUP(A226,'Compras de mercadoria'!$A$4:$V$830,21,)</f>
        <v>#N/A</v>
      </c>
      <c r="F226" s="64" t="e">
        <f>VLOOKUP(A226,'Compras de mercadoria'!$A$4:$V$830,12,)</f>
        <v>#N/A</v>
      </c>
      <c r="G226" s="64">
        <f>SUMIFS('Produtos Avariados'!$F$4:$F$1549,'Produtos Avariados'!$A$4:$A$1549,Estoque!A226)</f>
        <v>0</v>
      </c>
      <c r="H226" s="66" t="e">
        <f>VLOOKUP(A226,'Compras de mercadoria'!$A$4:$V$830,22,)</f>
        <v>#N/A</v>
      </c>
      <c r="I226" s="64">
        <f>SUMIFS(Vendas!$I$5:$I$1841,Vendas!$C$5:$C$1841,Estoque!B226,Vendas!$B$5:$B$1841,Estoque!A226,Vendas!$R$5:$R$1841,"Vendido")+SUMIFS(Vendas!$I$5:$I$1841,Vendas!$C$5:$C$1841,Estoque!B226,Vendas!$B$5:$B$1841,Estoque!A226,Vendas!$R$5:$R$1841,"Troca")+SUMIF('Combos Promocionais'!$D$3:$D$2278,Estoque!A226,'Combos Promocionais'!$M$3:$M$3129)</f>
        <v>0</v>
      </c>
      <c r="J226" s="67" t="e">
        <f t="shared" si="9"/>
        <v>#N/A</v>
      </c>
      <c r="K226" s="68" t="e">
        <f>VLOOKUP(B226,'Cadastro de Produtos'!$B$5:$G$1500,5,)</f>
        <v>#N/A</v>
      </c>
      <c r="L226" s="66" t="e">
        <f t="shared" si="10"/>
        <v>#N/A</v>
      </c>
      <c r="M226" s="75" t="e">
        <f t="shared" si="11"/>
        <v>#N/A</v>
      </c>
    </row>
    <row r="227" spans="1:13">
      <c r="A227" s="76" t="str">
        <f>IF('Compras de mercadoria'!H227&gt;0,'Compras de mercadoria'!A227,"")</f>
        <v/>
      </c>
      <c r="B227" s="69" t="e">
        <f>VLOOKUP(A227,'Compras de mercadoria'!$A$4:$V$960,2,)</f>
        <v>#N/A</v>
      </c>
      <c r="C227" s="69" t="e">
        <f>VLOOKUP(A227,'Compras de mercadoria'!$A$4:$V$1280,3,)</f>
        <v>#N/A</v>
      </c>
      <c r="D227" s="70" t="str">
        <f>IF('Compras de mercadoria'!H227&gt;0,'Compras de mercadoria'!H227,"")</f>
        <v/>
      </c>
      <c r="E227" s="71" t="e">
        <f>VLOOKUP(A227,'Compras de mercadoria'!$A$4:$V$830,21,)</f>
        <v>#N/A</v>
      </c>
      <c r="F227" s="69" t="e">
        <f>VLOOKUP(A227,'Compras de mercadoria'!$A$4:$V$830,12,)</f>
        <v>#N/A</v>
      </c>
      <c r="G227" s="69">
        <f>SUMIFS('Produtos Avariados'!$F$4:$F$1549,'Produtos Avariados'!$A$4:$A$1549,Estoque!A227)</f>
        <v>0</v>
      </c>
      <c r="H227" s="71" t="e">
        <f>VLOOKUP(A227,'Compras de mercadoria'!$A$4:$V$830,22,)</f>
        <v>#N/A</v>
      </c>
      <c r="I227" s="69">
        <f>SUMIFS(Vendas!$I$5:$I$1841,Vendas!$C$5:$C$1841,Estoque!B227,Vendas!$B$5:$B$1841,Estoque!A227,Vendas!$R$5:$R$1841,"Vendido")+SUMIFS(Vendas!$I$5:$I$1841,Vendas!$C$5:$C$1841,Estoque!B227,Vendas!$B$5:$B$1841,Estoque!A227,Vendas!$R$5:$R$1841,"Troca")+SUMIF('Combos Promocionais'!$D$3:$D$2278,Estoque!A227,'Combos Promocionais'!$M$3:$M$3129)</f>
        <v>0</v>
      </c>
      <c r="J227" s="72" t="e">
        <f t="shared" si="9"/>
        <v>#N/A</v>
      </c>
      <c r="K227" s="73" t="e">
        <f>VLOOKUP(B227,'Cadastro de Produtos'!$B$5:$G$1500,5,)</f>
        <v>#N/A</v>
      </c>
      <c r="L227" s="71" t="e">
        <f t="shared" si="10"/>
        <v>#N/A</v>
      </c>
      <c r="M227" s="77" t="e">
        <f t="shared" si="11"/>
        <v>#N/A</v>
      </c>
    </row>
    <row r="228" spans="1:13">
      <c r="A228" s="74" t="str">
        <f>IF('Compras de mercadoria'!H228&gt;0,'Compras de mercadoria'!A228,"")</f>
        <v/>
      </c>
      <c r="B228" s="64" t="e">
        <f>VLOOKUP(A228,'Compras de mercadoria'!$A$4:$V$960,2,)</f>
        <v>#N/A</v>
      </c>
      <c r="C228" s="64" t="e">
        <f>VLOOKUP(A228,'Compras de mercadoria'!$A$4:$V$1280,3,)</f>
        <v>#N/A</v>
      </c>
      <c r="D228" s="65" t="str">
        <f>IF('Compras de mercadoria'!H228&gt;0,'Compras de mercadoria'!H228,"")</f>
        <v/>
      </c>
      <c r="E228" s="66" t="e">
        <f>VLOOKUP(A228,'Compras de mercadoria'!$A$4:$V$830,21,)</f>
        <v>#N/A</v>
      </c>
      <c r="F228" s="64" t="e">
        <f>VLOOKUP(A228,'Compras de mercadoria'!$A$4:$V$830,12,)</f>
        <v>#N/A</v>
      </c>
      <c r="G228" s="64">
        <f>SUMIFS('Produtos Avariados'!$F$4:$F$1549,'Produtos Avariados'!$A$4:$A$1549,Estoque!A228)</f>
        <v>0</v>
      </c>
      <c r="H228" s="66" t="e">
        <f>VLOOKUP(A228,'Compras de mercadoria'!$A$4:$V$830,22,)</f>
        <v>#N/A</v>
      </c>
      <c r="I228" s="64">
        <f>SUMIFS(Vendas!$I$5:$I$1841,Vendas!$C$5:$C$1841,Estoque!B228,Vendas!$B$5:$B$1841,Estoque!A228,Vendas!$R$5:$R$1841,"Vendido")+SUMIFS(Vendas!$I$5:$I$1841,Vendas!$C$5:$C$1841,Estoque!B228,Vendas!$B$5:$B$1841,Estoque!A228,Vendas!$R$5:$R$1841,"Troca")+SUMIF('Combos Promocionais'!$D$3:$D$2278,Estoque!A228,'Combos Promocionais'!$M$3:$M$3129)</f>
        <v>0</v>
      </c>
      <c r="J228" s="67" t="e">
        <f t="shared" si="9"/>
        <v>#N/A</v>
      </c>
      <c r="K228" s="68" t="e">
        <f>VLOOKUP(B228,'Cadastro de Produtos'!$B$5:$G$1500,5,)</f>
        <v>#N/A</v>
      </c>
      <c r="L228" s="66" t="e">
        <f t="shared" si="10"/>
        <v>#N/A</v>
      </c>
      <c r="M228" s="75" t="e">
        <f t="shared" si="11"/>
        <v>#N/A</v>
      </c>
    </row>
    <row r="229" spans="1:13">
      <c r="A229" s="76" t="str">
        <f>IF('Compras de mercadoria'!H229&gt;0,'Compras de mercadoria'!A229,"")</f>
        <v/>
      </c>
      <c r="B229" s="69" t="e">
        <f>VLOOKUP(A229,'Compras de mercadoria'!$A$4:$V$960,2,)</f>
        <v>#N/A</v>
      </c>
      <c r="C229" s="69" t="e">
        <f>VLOOKUP(A229,'Compras de mercadoria'!$A$4:$V$1280,3,)</f>
        <v>#N/A</v>
      </c>
      <c r="D229" s="70" t="str">
        <f>IF('Compras de mercadoria'!H229&gt;0,'Compras de mercadoria'!H229,"")</f>
        <v/>
      </c>
      <c r="E229" s="71" t="e">
        <f>VLOOKUP(A229,'Compras de mercadoria'!$A$4:$V$830,21,)</f>
        <v>#N/A</v>
      </c>
      <c r="F229" s="69" t="e">
        <f>VLOOKUP(A229,'Compras de mercadoria'!$A$4:$V$830,12,)</f>
        <v>#N/A</v>
      </c>
      <c r="G229" s="69">
        <f>SUMIFS('Produtos Avariados'!$F$4:$F$1549,'Produtos Avariados'!$A$4:$A$1549,Estoque!A229)</f>
        <v>0</v>
      </c>
      <c r="H229" s="71" t="e">
        <f>VLOOKUP(A229,'Compras de mercadoria'!$A$4:$V$830,22,)</f>
        <v>#N/A</v>
      </c>
      <c r="I229" s="69">
        <f>SUMIFS(Vendas!$I$5:$I$1841,Vendas!$C$5:$C$1841,Estoque!B229,Vendas!$B$5:$B$1841,Estoque!A229,Vendas!$R$5:$R$1841,"Vendido")+SUMIFS(Vendas!$I$5:$I$1841,Vendas!$C$5:$C$1841,Estoque!B229,Vendas!$B$5:$B$1841,Estoque!A229,Vendas!$R$5:$R$1841,"Troca")+SUMIF('Combos Promocionais'!$D$3:$D$2278,Estoque!A229,'Combos Promocionais'!$M$3:$M$3129)</f>
        <v>0</v>
      </c>
      <c r="J229" s="72" t="e">
        <f t="shared" si="9"/>
        <v>#N/A</v>
      </c>
      <c r="K229" s="73" t="e">
        <f>VLOOKUP(B229,'Cadastro de Produtos'!$B$5:$G$1500,5,)</f>
        <v>#N/A</v>
      </c>
      <c r="L229" s="71" t="e">
        <f t="shared" si="10"/>
        <v>#N/A</v>
      </c>
      <c r="M229" s="77" t="e">
        <f t="shared" si="11"/>
        <v>#N/A</v>
      </c>
    </row>
    <row r="230" spans="1:13">
      <c r="A230" s="74" t="str">
        <f>IF('Compras de mercadoria'!H230&gt;0,'Compras de mercadoria'!A230,"")</f>
        <v/>
      </c>
      <c r="B230" s="64" t="e">
        <f>VLOOKUP(A230,'Compras de mercadoria'!$A$4:$V$960,2,)</f>
        <v>#N/A</v>
      </c>
      <c r="C230" s="64" t="e">
        <f>VLOOKUP(A230,'Compras de mercadoria'!$A$4:$V$1280,3,)</f>
        <v>#N/A</v>
      </c>
      <c r="D230" s="65" t="str">
        <f>IF('Compras de mercadoria'!H230&gt;0,'Compras de mercadoria'!H230,"")</f>
        <v/>
      </c>
      <c r="E230" s="66" t="e">
        <f>VLOOKUP(A230,'Compras de mercadoria'!$A$4:$V$830,21,)</f>
        <v>#N/A</v>
      </c>
      <c r="F230" s="64" t="e">
        <f>VLOOKUP(A230,'Compras de mercadoria'!$A$4:$V$830,12,)</f>
        <v>#N/A</v>
      </c>
      <c r="G230" s="64">
        <f>SUMIFS('Produtos Avariados'!$F$4:$F$1549,'Produtos Avariados'!$A$4:$A$1549,Estoque!A230)</f>
        <v>0</v>
      </c>
      <c r="H230" s="66" t="e">
        <f>VLOOKUP(A230,'Compras de mercadoria'!$A$4:$V$830,22,)</f>
        <v>#N/A</v>
      </c>
      <c r="I230" s="64">
        <f>SUMIFS(Vendas!$I$5:$I$1841,Vendas!$C$5:$C$1841,Estoque!B230,Vendas!$B$5:$B$1841,Estoque!A230,Vendas!$R$5:$R$1841,"Vendido")+SUMIFS(Vendas!$I$5:$I$1841,Vendas!$C$5:$C$1841,Estoque!B230,Vendas!$B$5:$B$1841,Estoque!A230,Vendas!$R$5:$R$1841,"Troca")+SUMIF('Combos Promocionais'!$D$3:$D$2278,Estoque!A230,'Combos Promocionais'!$M$3:$M$3129)</f>
        <v>0</v>
      </c>
      <c r="J230" s="67" t="e">
        <f t="shared" si="9"/>
        <v>#N/A</v>
      </c>
      <c r="K230" s="68" t="e">
        <f>VLOOKUP(B230,'Cadastro de Produtos'!$B$5:$G$1500,5,)</f>
        <v>#N/A</v>
      </c>
      <c r="L230" s="66" t="e">
        <f t="shared" si="10"/>
        <v>#N/A</v>
      </c>
      <c r="M230" s="75" t="e">
        <f t="shared" si="11"/>
        <v>#N/A</v>
      </c>
    </row>
    <row r="231" spans="1:13">
      <c r="A231" s="76" t="str">
        <f>IF('Compras de mercadoria'!H231&gt;0,'Compras de mercadoria'!A231,"")</f>
        <v/>
      </c>
      <c r="B231" s="69" t="e">
        <f>VLOOKUP(A231,'Compras de mercadoria'!$A$4:$V$960,2,)</f>
        <v>#N/A</v>
      </c>
      <c r="C231" s="69" t="e">
        <f>VLOOKUP(A231,'Compras de mercadoria'!$A$4:$V$1280,3,)</f>
        <v>#N/A</v>
      </c>
      <c r="D231" s="70" t="str">
        <f>IF('Compras de mercadoria'!H231&gt;0,'Compras de mercadoria'!H231,"")</f>
        <v/>
      </c>
      <c r="E231" s="71" t="e">
        <f>VLOOKUP(A231,'Compras de mercadoria'!$A$4:$V$830,21,)</f>
        <v>#N/A</v>
      </c>
      <c r="F231" s="69" t="e">
        <f>VLOOKUP(A231,'Compras de mercadoria'!$A$4:$V$830,12,)</f>
        <v>#N/A</v>
      </c>
      <c r="G231" s="69">
        <f>SUMIFS('Produtos Avariados'!$F$4:$F$1549,'Produtos Avariados'!$A$4:$A$1549,Estoque!A231)</f>
        <v>0</v>
      </c>
      <c r="H231" s="71" t="e">
        <f>VLOOKUP(A231,'Compras de mercadoria'!$A$4:$V$830,22,)</f>
        <v>#N/A</v>
      </c>
      <c r="I231" s="69">
        <f>SUMIFS(Vendas!$I$5:$I$1841,Vendas!$C$5:$C$1841,Estoque!B231,Vendas!$B$5:$B$1841,Estoque!A231,Vendas!$R$5:$R$1841,"Vendido")+SUMIFS(Vendas!$I$5:$I$1841,Vendas!$C$5:$C$1841,Estoque!B231,Vendas!$B$5:$B$1841,Estoque!A231,Vendas!$R$5:$R$1841,"Troca")+SUMIF('Combos Promocionais'!$D$3:$D$2278,Estoque!A231,'Combos Promocionais'!$M$3:$M$3129)</f>
        <v>0</v>
      </c>
      <c r="J231" s="72" t="e">
        <f t="shared" si="9"/>
        <v>#N/A</v>
      </c>
      <c r="K231" s="73" t="e">
        <f>VLOOKUP(B231,'Cadastro de Produtos'!$B$5:$G$1500,5,)</f>
        <v>#N/A</v>
      </c>
      <c r="L231" s="71" t="e">
        <f t="shared" si="10"/>
        <v>#N/A</v>
      </c>
      <c r="M231" s="77" t="e">
        <f t="shared" si="11"/>
        <v>#N/A</v>
      </c>
    </row>
    <row r="232" spans="1:13">
      <c r="A232" s="74" t="str">
        <f>IF('Compras de mercadoria'!H232&gt;0,'Compras de mercadoria'!A232,"")</f>
        <v/>
      </c>
      <c r="B232" s="64" t="e">
        <f>VLOOKUP(A232,'Compras de mercadoria'!$A$4:$V$960,2,)</f>
        <v>#N/A</v>
      </c>
      <c r="C232" s="64" t="e">
        <f>VLOOKUP(A232,'Compras de mercadoria'!$A$4:$V$1280,3,)</f>
        <v>#N/A</v>
      </c>
      <c r="D232" s="65" t="str">
        <f>IF('Compras de mercadoria'!H232&gt;0,'Compras de mercadoria'!H232,"")</f>
        <v/>
      </c>
      <c r="E232" s="66" t="e">
        <f>VLOOKUP(A232,'Compras de mercadoria'!$A$4:$V$830,21,)</f>
        <v>#N/A</v>
      </c>
      <c r="F232" s="64" t="e">
        <f>VLOOKUP(A232,'Compras de mercadoria'!$A$4:$V$830,12,)</f>
        <v>#N/A</v>
      </c>
      <c r="G232" s="64">
        <f>SUMIFS('Produtos Avariados'!$F$4:$F$1549,'Produtos Avariados'!$A$4:$A$1549,Estoque!A232)</f>
        <v>0</v>
      </c>
      <c r="H232" s="66" t="e">
        <f>VLOOKUP(A232,'Compras de mercadoria'!$A$4:$V$830,22,)</f>
        <v>#N/A</v>
      </c>
      <c r="I232" s="64">
        <f>SUMIFS(Vendas!$I$5:$I$1841,Vendas!$C$5:$C$1841,Estoque!B232,Vendas!$B$5:$B$1841,Estoque!A232,Vendas!$R$5:$R$1841,"Vendido")+SUMIFS(Vendas!$I$5:$I$1841,Vendas!$C$5:$C$1841,Estoque!B232,Vendas!$B$5:$B$1841,Estoque!A232,Vendas!$R$5:$R$1841,"Troca")+SUMIF('Combos Promocionais'!$D$3:$D$2278,Estoque!A232,'Combos Promocionais'!$M$3:$M$3129)</f>
        <v>0</v>
      </c>
      <c r="J232" s="67" t="e">
        <f t="shared" si="9"/>
        <v>#N/A</v>
      </c>
      <c r="K232" s="68" t="e">
        <f>VLOOKUP(B232,'Cadastro de Produtos'!$B$5:$G$1500,5,)</f>
        <v>#N/A</v>
      </c>
      <c r="L232" s="66" t="e">
        <f t="shared" si="10"/>
        <v>#N/A</v>
      </c>
      <c r="M232" s="75" t="e">
        <f t="shared" si="11"/>
        <v>#N/A</v>
      </c>
    </row>
    <row r="233" spans="1:13">
      <c r="A233" s="76" t="str">
        <f>IF('Compras de mercadoria'!H233&gt;0,'Compras de mercadoria'!A233,"")</f>
        <v/>
      </c>
      <c r="B233" s="69" t="e">
        <f>VLOOKUP(A233,'Compras de mercadoria'!$A$4:$V$960,2,)</f>
        <v>#N/A</v>
      </c>
      <c r="C233" s="69" t="e">
        <f>VLOOKUP(A233,'Compras de mercadoria'!$A$4:$V$1280,3,)</f>
        <v>#N/A</v>
      </c>
      <c r="D233" s="70" t="str">
        <f>IF('Compras de mercadoria'!H233&gt;0,'Compras de mercadoria'!H233,"")</f>
        <v/>
      </c>
      <c r="E233" s="71" t="e">
        <f>VLOOKUP(A233,'Compras de mercadoria'!$A$4:$V$830,21,)</f>
        <v>#N/A</v>
      </c>
      <c r="F233" s="69" t="e">
        <f>VLOOKUP(A233,'Compras de mercadoria'!$A$4:$V$830,12,)</f>
        <v>#N/A</v>
      </c>
      <c r="G233" s="69">
        <f>SUMIFS('Produtos Avariados'!$F$4:$F$1549,'Produtos Avariados'!$A$4:$A$1549,Estoque!A233)</f>
        <v>0</v>
      </c>
      <c r="H233" s="71" t="e">
        <f>VLOOKUP(A233,'Compras de mercadoria'!$A$4:$V$830,22,)</f>
        <v>#N/A</v>
      </c>
      <c r="I233" s="69">
        <f>SUMIFS(Vendas!$I$5:$I$1841,Vendas!$C$5:$C$1841,Estoque!B233,Vendas!$B$5:$B$1841,Estoque!A233,Vendas!$R$5:$R$1841,"Vendido")+SUMIFS(Vendas!$I$5:$I$1841,Vendas!$C$5:$C$1841,Estoque!B233,Vendas!$B$5:$B$1841,Estoque!A233,Vendas!$R$5:$R$1841,"Troca")+SUMIF('Combos Promocionais'!$D$3:$D$2278,Estoque!A233,'Combos Promocionais'!$M$3:$M$3129)</f>
        <v>0</v>
      </c>
      <c r="J233" s="72" t="e">
        <f t="shared" si="9"/>
        <v>#N/A</v>
      </c>
      <c r="K233" s="73" t="e">
        <f>VLOOKUP(B233,'Cadastro de Produtos'!$B$5:$G$1500,5,)</f>
        <v>#N/A</v>
      </c>
      <c r="L233" s="71" t="e">
        <f t="shared" si="10"/>
        <v>#N/A</v>
      </c>
      <c r="M233" s="77" t="e">
        <f t="shared" si="11"/>
        <v>#N/A</v>
      </c>
    </row>
    <row r="234" spans="1:13">
      <c r="A234" s="74" t="str">
        <f>IF('Compras de mercadoria'!H234&gt;0,'Compras de mercadoria'!A234,"")</f>
        <v/>
      </c>
      <c r="B234" s="64" t="e">
        <f>VLOOKUP(A234,'Compras de mercadoria'!$A$4:$V$960,2,)</f>
        <v>#N/A</v>
      </c>
      <c r="C234" s="64" t="e">
        <f>VLOOKUP(A234,'Compras de mercadoria'!$A$4:$V$1280,3,)</f>
        <v>#N/A</v>
      </c>
      <c r="D234" s="65" t="str">
        <f>IF('Compras de mercadoria'!H234&gt;0,'Compras de mercadoria'!H234,"")</f>
        <v/>
      </c>
      <c r="E234" s="66" t="e">
        <f>VLOOKUP(A234,'Compras de mercadoria'!$A$4:$V$830,21,)</f>
        <v>#N/A</v>
      </c>
      <c r="F234" s="64" t="e">
        <f>VLOOKUP(A234,'Compras de mercadoria'!$A$4:$V$830,12,)</f>
        <v>#N/A</v>
      </c>
      <c r="G234" s="64">
        <f>SUMIFS('Produtos Avariados'!$F$4:$F$1549,'Produtos Avariados'!$A$4:$A$1549,Estoque!A234)</f>
        <v>0</v>
      </c>
      <c r="H234" s="66" t="e">
        <f>VLOOKUP(A234,'Compras de mercadoria'!$A$4:$V$830,22,)</f>
        <v>#N/A</v>
      </c>
      <c r="I234" s="64">
        <f>SUMIFS(Vendas!$I$5:$I$1841,Vendas!$C$5:$C$1841,Estoque!B234,Vendas!$B$5:$B$1841,Estoque!A234,Vendas!$R$5:$R$1841,"Vendido")+SUMIFS(Vendas!$I$5:$I$1841,Vendas!$C$5:$C$1841,Estoque!B234,Vendas!$B$5:$B$1841,Estoque!A234,Vendas!$R$5:$R$1841,"Troca")+SUMIF('Combos Promocionais'!$D$3:$D$2278,Estoque!A234,'Combos Promocionais'!$M$3:$M$3129)</f>
        <v>0</v>
      </c>
      <c r="J234" s="67" t="e">
        <f t="shared" si="9"/>
        <v>#N/A</v>
      </c>
      <c r="K234" s="68" t="e">
        <f>VLOOKUP(B234,'Cadastro de Produtos'!$B$5:$G$1500,5,)</f>
        <v>#N/A</v>
      </c>
      <c r="L234" s="66" t="e">
        <f t="shared" si="10"/>
        <v>#N/A</v>
      </c>
      <c r="M234" s="75" t="e">
        <f t="shared" si="11"/>
        <v>#N/A</v>
      </c>
    </row>
    <row r="235" spans="1:13">
      <c r="A235" s="76" t="str">
        <f>IF('Compras de mercadoria'!H235&gt;0,'Compras de mercadoria'!A235,"")</f>
        <v/>
      </c>
      <c r="B235" s="69" t="e">
        <f>VLOOKUP(A235,'Compras de mercadoria'!$A$4:$V$960,2,)</f>
        <v>#N/A</v>
      </c>
      <c r="C235" s="69" t="e">
        <f>VLOOKUP(A235,'Compras de mercadoria'!$A$4:$V$1280,3,)</f>
        <v>#N/A</v>
      </c>
      <c r="D235" s="70" t="str">
        <f>IF('Compras de mercadoria'!H235&gt;0,'Compras de mercadoria'!H235,"")</f>
        <v/>
      </c>
      <c r="E235" s="71" t="e">
        <f>VLOOKUP(A235,'Compras de mercadoria'!$A$4:$V$830,21,)</f>
        <v>#N/A</v>
      </c>
      <c r="F235" s="69" t="e">
        <f>VLOOKUP(A235,'Compras de mercadoria'!$A$4:$V$830,12,)</f>
        <v>#N/A</v>
      </c>
      <c r="G235" s="69">
        <f>SUMIFS('Produtos Avariados'!$F$4:$F$1549,'Produtos Avariados'!$A$4:$A$1549,Estoque!A235)</f>
        <v>0</v>
      </c>
      <c r="H235" s="71" t="e">
        <f>VLOOKUP(A235,'Compras de mercadoria'!$A$4:$V$830,22,)</f>
        <v>#N/A</v>
      </c>
      <c r="I235" s="69">
        <f>SUMIFS(Vendas!$I$5:$I$1841,Vendas!$C$5:$C$1841,Estoque!B235,Vendas!$B$5:$B$1841,Estoque!A235,Vendas!$R$5:$R$1841,"Vendido")+SUMIFS(Vendas!$I$5:$I$1841,Vendas!$C$5:$C$1841,Estoque!B235,Vendas!$B$5:$B$1841,Estoque!A235,Vendas!$R$5:$R$1841,"Troca")+SUMIF('Combos Promocionais'!$D$3:$D$2278,Estoque!A235,'Combos Promocionais'!$M$3:$M$3129)</f>
        <v>0</v>
      </c>
      <c r="J235" s="72" t="e">
        <f t="shared" si="9"/>
        <v>#N/A</v>
      </c>
      <c r="K235" s="73" t="e">
        <f>VLOOKUP(B235,'Cadastro de Produtos'!$B$5:$G$1500,5,)</f>
        <v>#N/A</v>
      </c>
      <c r="L235" s="71" t="e">
        <f t="shared" si="10"/>
        <v>#N/A</v>
      </c>
      <c r="M235" s="77" t="e">
        <f t="shared" si="11"/>
        <v>#N/A</v>
      </c>
    </row>
    <row r="236" spans="1:13">
      <c r="A236" s="74" t="str">
        <f>IF('Compras de mercadoria'!H236&gt;0,'Compras de mercadoria'!A236,"")</f>
        <v/>
      </c>
      <c r="B236" s="64" t="e">
        <f>VLOOKUP(A236,'Compras de mercadoria'!$A$4:$V$960,2,)</f>
        <v>#N/A</v>
      </c>
      <c r="C236" s="64" t="e">
        <f>VLOOKUP(A236,'Compras de mercadoria'!$A$4:$V$1280,3,)</f>
        <v>#N/A</v>
      </c>
      <c r="D236" s="65" t="str">
        <f>IF('Compras de mercadoria'!H236&gt;0,'Compras de mercadoria'!H236,"")</f>
        <v/>
      </c>
      <c r="E236" s="66" t="e">
        <f>VLOOKUP(A236,'Compras de mercadoria'!$A$4:$V$830,21,)</f>
        <v>#N/A</v>
      </c>
      <c r="F236" s="64" t="e">
        <f>VLOOKUP(A236,'Compras de mercadoria'!$A$4:$V$830,12,)</f>
        <v>#N/A</v>
      </c>
      <c r="G236" s="64">
        <f>SUMIFS('Produtos Avariados'!$F$4:$F$1549,'Produtos Avariados'!$A$4:$A$1549,Estoque!A236)</f>
        <v>0</v>
      </c>
      <c r="H236" s="66" t="e">
        <f>VLOOKUP(A236,'Compras de mercadoria'!$A$4:$V$830,22,)</f>
        <v>#N/A</v>
      </c>
      <c r="I236" s="64">
        <f>SUMIFS(Vendas!$I$5:$I$1841,Vendas!$C$5:$C$1841,Estoque!B236,Vendas!$B$5:$B$1841,Estoque!A236,Vendas!$R$5:$R$1841,"Vendido")+SUMIFS(Vendas!$I$5:$I$1841,Vendas!$C$5:$C$1841,Estoque!B236,Vendas!$B$5:$B$1841,Estoque!A236,Vendas!$R$5:$R$1841,"Troca")+SUMIF('Combos Promocionais'!$D$3:$D$2278,Estoque!A236,'Combos Promocionais'!$M$3:$M$3129)</f>
        <v>0</v>
      </c>
      <c r="J236" s="67" t="e">
        <f t="shared" si="9"/>
        <v>#N/A</v>
      </c>
      <c r="K236" s="68" t="e">
        <f>VLOOKUP(B236,'Cadastro de Produtos'!$B$5:$G$1500,5,)</f>
        <v>#N/A</v>
      </c>
      <c r="L236" s="66" t="e">
        <f t="shared" si="10"/>
        <v>#N/A</v>
      </c>
      <c r="M236" s="75" t="e">
        <f t="shared" si="11"/>
        <v>#N/A</v>
      </c>
    </row>
    <row r="237" spans="1:13">
      <c r="A237" s="76" t="str">
        <f>IF('Compras de mercadoria'!H237&gt;0,'Compras de mercadoria'!A237,"")</f>
        <v/>
      </c>
      <c r="B237" s="69" t="e">
        <f>VLOOKUP(A237,'Compras de mercadoria'!$A$4:$V$960,2,)</f>
        <v>#N/A</v>
      </c>
      <c r="C237" s="69" t="e">
        <f>VLOOKUP(A237,'Compras de mercadoria'!$A$4:$V$1280,3,)</f>
        <v>#N/A</v>
      </c>
      <c r="D237" s="70" t="str">
        <f>IF('Compras de mercadoria'!H237&gt;0,'Compras de mercadoria'!H237,"")</f>
        <v/>
      </c>
      <c r="E237" s="71" t="e">
        <f>VLOOKUP(A237,'Compras de mercadoria'!$A$4:$V$830,21,)</f>
        <v>#N/A</v>
      </c>
      <c r="F237" s="69" t="e">
        <f>VLOOKUP(A237,'Compras de mercadoria'!$A$4:$V$830,12,)</f>
        <v>#N/A</v>
      </c>
      <c r="G237" s="69">
        <f>SUMIFS('Produtos Avariados'!$F$4:$F$1549,'Produtos Avariados'!$A$4:$A$1549,Estoque!A237)</f>
        <v>0</v>
      </c>
      <c r="H237" s="71" t="e">
        <f>VLOOKUP(A237,'Compras de mercadoria'!$A$4:$V$830,22,)</f>
        <v>#N/A</v>
      </c>
      <c r="I237" s="69">
        <f>SUMIFS(Vendas!$I$5:$I$1841,Vendas!$C$5:$C$1841,Estoque!B237,Vendas!$B$5:$B$1841,Estoque!A237,Vendas!$R$5:$R$1841,"Vendido")+SUMIFS(Vendas!$I$5:$I$1841,Vendas!$C$5:$C$1841,Estoque!B237,Vendas!$B$5:$B$1841,Estoque!A237,Vendas!$R$5:$R$1841,"Troca")+SUMIF('Combos Promocionais'!$D$3:$D$2278,Estoque!A237,'Combos Promocionais'!$M$3:$M$3129)</f>
        <v>0</v>
      </c>
      <c r="J237" s="72" t="e">
        <f t="shared" si="9"/>
        <v>#N/A</v>
      </c>
      <c r="K237" s="73" t="e">
        <f>VLOOKUP(B237,'Cadastro de Produtos'!$B$5:$G$1500,5,)</f>
        <v>#N/A</v>
      </c>
      <c r="L237" s="71" t="e">
        <f t="shared" si="10"/>
        <v>#N/A</v>
      </c>
      <c r="M237" s="77" t="e">
        <f t="shared" si="11"/>
        <v>#N/A</v>
      </c>
    </row>
    <row r="238" spans="1:13">
      <c r="A238" s="74" t="str">
        <f>IF('Compras de mercadoria'!H238&gt;0,'Compras de mercadoria'!A238,"")</f>
        <v/>
      </c>
      <c r="B238" s="64" t="e">
        <f>VLOOKUP(A238,'Compras de mercadoria'!$A$4:$V$960,2,)</f>
        <v>#N/A</v>
      </c>
      <c r="C238" s="64" t="e">
        <f>VLOOKUP(A238,'Compras de mercadoria'!$A$4:$V$1280,3,)</f>
        <v>#N/A</v>
      </c>
      <c r="D238" s="65" t="str">
        <f>IF('Compras de mercadoria'!H238&gt;0,'Compras de mercadoria'!H238,"")</f>
        <v/>
      </c>
      <c r="E238" s="66" t="e">
        <f>VLOOKUP(A238,'Compras de mercadoria'!$A$4:$V$830,21,)</f>
        <v>#N/A</v>
      </c>
      <c r="F238" s="64" t="e">
        <f>VLOOKUP(A238,'Compras de mercadoria'!$A$4:$V$830,12,)</f>
        <v>#N/A</v>
      </c>
      <c r="G238" s="64">
        <f>SUMIFS('Produtos Avariados'!$F$4:$F$1549,'Produtos Avariados'!$A$4:$A$1549,Estoque!A238)</f>
        <v>0</v>
      </c>
      <c r="H238" s="66" t="e">
        <f>VLOOKUP(A238,'Compras de mercadoria'!$A$4:$V$830,22,)</f>
        <v>#N/A</v>
      </c>
      <c r="I238" s="64">
        <f>SUMIFS(Vendas!$I$5:$I$1841,Vendas!$C$5:$C$1841,Estoque!B238,Vendas!$B$5:$B$1841,Estoque!A238,Vendas!$R$5:$R$1841,"Vendido")+SUMIFS(Vendas!$I$5:$I$1841,Vendas!$C$5:$C$1841,Estoque!B238,Vendas!$B$5:$B$1841,Estoque!A238,Vendas!$R$5:$R$1841,"Troca")+SUMIF('Combos Promocionais'!$D$3:$D$2278,Estoque!A238,'Combos Promocionais'!$M$3:$M$3129)</f>
        <v>0</v>
      </c>
      <c r="J238" s="67" t="e">
        <f t="shared" si="9"/>
        <v>#N/A</v>
      </c>
      <c r="K238" s="68" t="e">
        <f>VLOOKUP(B238,'Cadastro de Produtos'!$B$5:$G$1500,5,)</f>
        <v>#N/A</v>
      </c>
      <c r="L238" s="66" t="e">
        <f t="shared" si="10"/>
        <v>#N/A</v>
      </c>
      <c r="M238" s="75" t="e">
        <f t="shared" si="11"/>
        <v>#N/A</v>
      </c>
    </row>
    <row r="239" spans="1:13">
      <c r="A239" s="76" t="str">
        <f>IF('Compras de mercadoria'!H239&gt;0,'Compras de mercadoria'!A239,"")</f>
        <v/>
      </c>
      <c r="B239" s="69" t="e">
        <f>VLOOKUP(A239,'Compras de mercadoria'!$A$4:$V$960,2,)</f>
        <v>#N/A</v>
      </c>
      <c r="C239" s="69" t="e">
        <f>VLOOKUP(A239,'Compras de mercadoria'!$A$4:$V$1280,3,)</f>
        <v>#N/A</v>
      </c>
      <c r="D239" s="70" t="str">
        <f>IF('Compras de mercadoria'!H239&gt;0,'Compras de mercadoria'!H239,"")</f>
        <v/>
      </c>
      <c r="E239" s="71" t="e">
        <f>VLOOKUP(A239,'Compras de mercadoria'!$A$4:$V$830,21,)</f>
        <v>#N/A</v>
      </c>
      <c r="F239" s="69" t="e">
        <f>VLOOKUP(A239,'Compras de mercadoria'!$A$4:$V$830,12,)</f>
        <v>#N/A</v>
      </c>
      <c r="G239" s="69">
        <f>SUMIFS('Produtos Avariados'!$F$4:$F$1549,'Produtos Avariados'!$A$4:$A$1549,Estoque!A239)</f>
        <v>0</v>
      </c>
      <c r="H239" s="71" t="e">
        <f>VLOOKUP(A239,'Compras de mercadoria'!$A$4:$V$830,22,)</f>
        <v>#N/A</v>
      </c>
      <c r="I239" s="69">
        <f>SUMIFS(Vendas!$I$5:$I$1841,Vendas!$C$5:$C$1841,Estoque!B239,Vendas!$B$5:$B$1841,Estoque!A239,Vendas!$R$5:$R$1841,"Vendido")+SUMIFS(Vendas!$I$5:$I$1841,Vendas!$C$5:$C$1841,Estoque!B239,Vendas!$B$5:$B$1841,Estoque!A239,Vendas!$R$5:$R$1841,"Troca")+SUMIF('Combos Promocionais'!$D$3:$D$2278,Estoque!A239,'Combos Promocionais'!$M$3:$M$3129)</f>
        <v>0</v>
      </c>
      <c r="J239" s="72" t="e">
        <f t="shared" si="9"/>
        <v>#N/A</v>
      </c>
      <c r="K239" s="73" t="e">
        <f>VLOOKUP(B239,'Cadastro de Produtos'!$B$5:$G$1500,5,)</f>
        <v>#N/A</v>
      </c>
      <c r="L239" s="71" t="e">
        <f t="shared" si="10"/>
        <v>#N/A</v>
      </c>
      <c r="M239" s="77" t="e">
        <f t="shared" si="11"/>
        <v>#N/A</v>
      </c>
    </row>
    <row r="240" spans="1:13">
      <c r="A240" s="74" t="str">
        <f>IF('Compras de mercadoria'!H240&gt;0,'Compras de mercadoria'!A240,"")</f>
        <v/>
      </c>
      <c r="B240" s="64" t="e">
        <f>VLOOKUP(A240,'Compras de mercadoria'!$A$4:$V$960,2,)</f>
        <v>#N/A</v>
      </c>
      <c r="C240" s="64" t="e">
        <f>VLOOKUP(A240,'Compras de mercadoria'!$A$4:$V$1280,3,)</f>
        <v>#N/A</v>
      </c>
      <c r="D240" s="65" t="str">
        <f>IF('Compras de mercadoria'!H240&gt;0,'Compras de mercadoria'!H240,"")</f>
        <v/>
      </c>
      <c r="E240" s="66" t="e">
        <f>VLOOKUP(A240,'Compras de mercadoria'!$A$4:$V$830,21,)</f>
        <v>#N/A</v>
      </c>
      <c r="F240" s="64" t="e">
        <f>VLOOKUP(A240,'Compras de mercadoria'!$A$4:$V$830,12,)</f>
        <v>#N/A</v>
      </c>
      <c r="G240" s="64">
        <f>SUMIFS('Produtos Avariados'!$F$4:$F$1549,'Produtos Avariados'!$A$4:$A$1549,Estoque!A240)</f>
        <v>0</v>
      </c>
      <c r="H240" s="66" t="e">
        <f>VLOOKUP(A240,'Compras de mercadoria'!$A$4:$V$830,22,)</f>
        <v>#N/A</v>
      </c>
      <c r="I240" s="64">
        <f>SUMIFS(Vendas!$I$5:$I$1841,Vendas!$C$5:$C$1841,Estoque!B240,Vendas!$B$5:$B$1841,Estoque!A240,Vendas!$R$5:$R$1841,"Vendido")+SUMIFS(Vendas!$I$5:$I$1841,Vendas!$C$5:$C$1841,Estoque!B240,Vendas!$B$5:$B$1841,Estoque!A240,Vendas!$R$5:$R$1841,"Troca")+SUMIF('Combos Promocionais'!$D$3:$D$2278,Estoque!A240,'Combos Promocionais'!$M$3:$M$3129)</f>
        <v>0</v>
      </c>
      <c r="J240" s="67" t="e">
        <f t="shared" si="9"/>
        <v>#N/A</v>
      </c>
      <c r="K240" s="68" t="e">
        <f>VLOOKUP(B240,'Cadastro de Produtos'!$B$5:$G$1500,5,)</f>
        <v>#N/A</v>
      </c>
      <c r="L240" s="66" t="e">
        <f t="shared" si="10"/>
        <v>#N/A</v>
      </c>
      <c r="M240" s="75" t="e">
        <f t="shared" si="11"/>
        <v>#N/A</v>
      </c>
    </row>
    <row r="241" spans="1:13">
      <c r="A241" s="76" t="str">
        <f>IF('Compras de mercadoria'!H241&gt;0,'Compras de mercadoria'!A241,"")</f>
        <v/>
      </c>
      <c r="B241" s="69" t="e">
        <f>VLOOKUP(A241,'Compras de mercadoria'!$A$4:$V$960,2,)</f>
        <v>#N/A</v>
      </c>
      <c r="C241" s="69" t="e">
        <f>VLOOKUP(A241,'Compras de mercadoria'!$A$4:$V$1280,3,)</f>
        <v>#N/A</v>
      </c>
      <c r="D241" s="70" t="str">
        <f>IF('Compras de mercadoria'!H241&gt;0,'Compras de mercadoria'!H241,"")</f>
        <v/>
      </c>
      <c r="E241" s="71" t="e">
        <f>VLOOKUP(A241,'Compras de mercadoria'!$A$4:$V$830,21,)</f>
        <v>#N/A</v>
      </c>
      <c r="F241" s="69" t="e">
        <f>VLOOKUP(A241,'Compras de mercadoria'!$A$4:$V$830,12,)</f>
        <v>#N/A</v>
      </c>
      <c r="G241" s="69">
        <f>SUMIFS('Produtos Avariados'!$F$4:$F$1549,'Produtos Avariados'!$A$4:$A$1549,Estoque!A241)</f>
        <v>0</v>
      </c>
      <c r="H241" s="71" t="e">
        <f>VLOOKUP(A241,'Compras de mercadoria'!$A$4:$V$830,22,)</f>
        <v>#N/A</v>
      </c>
      <c r="I241" s="69">
        <f>SUMIFS(Vendas!$I$5:$I$1841,Vendas!$C$5:$C$1841,Estoque!B241,Vendas!$B$5:$B$1841,Estoque!A241,Vendas!$R$5:$R$1841,"Vendido")+SUMIFS(Vendas!$I$5:$I$1841,Vendas!$C$5:$C$1841,Estoque!B241,Vendas!$B$5:$B$1841,Estoque!A241,Vendas!$R$5:$R$1841,"Troca")+SUMIF('Combos Promocionais'!$D$3:$D$2278,Estoque!A241,'Combos Promocionais'!$M$3:$M$3129)</f>
        <v>0</v>
      </c>
      <c r="J241" s="72" t="e">
        <f t="shared" si="9"/>
        <v>#N/A</v>
      </c>
      <c r="K241" s="73" t="e">
        <f>VLOOKUP(B241,'Cadastro de Produtos'!$B$5:$G$1500,5,)</f>
        <v>#N/A</v>
      </c>
      <c r="L241" s="71" t="e">
        <f t="shared" si="10"/>
        <v>#N/A</v>
      </c>
      <c r="M241" s="77" t="e">
        <f t="shared" si="11"/>
        <v>#N/A</v>
      </c>
    </row>
    <row r="242" spans="1:13">
      <c r="A242" s="74" t="str">
        <f>IF('Compras de mercadoria'!H242&gt;0,'Compras de mercadoria'!A242,"")</f>
        <v/>
      </c>
      <c r="B242" s="64" t="e">
        <f>VLOOKUP(A242,'Compras de mercadoria'!$A$4:$V$960,2,)</f>
        <v>#N/A</v>
      </c>
      <c r="C242" s="64" t="e">
        <f>VLOOKUP(A242,'Compras de mercadoria'!$A$4:$V$1280,3,)</f>
        <v>#N/A</v>
      </c>
      <c r="D242" s="65" t="str">
        <f>IF('Compras de mercadoria'!H242&gt;0,'Compras de mercadoria'!H242,"")</f>
        <v/>
      </c>
      <c r="E242" s="66" t="e">
        <f>VLOOKUP(A242,'Compras de mercadoria'!$A$4:$V$830,21,)</f>
        <v>#N/A</v>
      </c>
      <c r="F242" s="64" t="e">
        <f>VLOOKUP(A242,'Compras de mercadoria'!$A$4:$V$830,12,)</f>
        <v>#N/A</v>
      </c>
      <c r="G242" s="64">
        <f>SUMIFS('Produtos Avariados'!$F$4:$F$1549,'Produtos Avariados'!$A$4:$A$1549,Estoque!A242)</f>
        <v>0</v>
      </c>
      <c r="H242" s="66" t="e">
        <f>VLOOKUP(A242,'Compras de mercadoria'!$A$4:$V$830,22,)</f>
        <v>#N/A</v>
      </c>
      <c r="I242" s="64">
        <f>SUMIFS(Vendas!$I$5:$I$1841,Vendas!$C$5:$C$1841,Estoque!B242,Vendas!$B$5:$B$1841,Estoque!A242,Vendas!$R$5:$R$1841,"Vendido")+SUMIFS(Vendas!$I$5:$I$1841,Vendas!$C$5:$C$1841,Estoque!B242,Vendas!$B$5:$B$1841,Estoque!A242,Vendas!$R$5:$R$1841,"Troca")+SUMIF('Combos Promocionais'!$D$3:$D$2278,Estoque!A242,'Combos Promocionais'!$M$3:$M$3129)</f>
        <v>0</v>
      </c>
      <c r="J242" s="67" t="e">
        <f t="shared" si="9"/>
        <v>#N/A</v>
      </c>
      <c r="K242" s="68" t="e">
        <f>VLOOKUP(B242,'Cadastro de Produtos'!$B$5:$G$1500,5,)</f>
        <v>#N/A</v>
      </c>
      <c r="L242" s="66" t="e">
        <f t="shared" si="10"/>
        <v>#N/A</v>
      </c>
      <c r="M242" s="75" t="e">
        <f t="shared" si="11"/>
        <v>#N/A</v>
      </c>
    </row>
    <row r="243" spans="1:13">
      <c r="A243" s="76" t="str">
        <f>IF('Compras de mercadoria'!H243&gt;0,'Compras de mercadoria'!A243,"")</f>
        <v/>
      </c>
      <c r="B243" s="69" t="e">
        <f>VLOOKUP(A243,'Compras de mercadoria'!$A$4:$V$960,2,)</f>
        <v>#N/A</v>
      </c>
      <c r="C243" s="69" t="e">
        <f>VLOOKUP(A243,'Compras de mercadoria'!$A$4:$V$1280,3,)</f>
        <v>#N/A</v>
      </c>
      <c r="D243" s="70" t="str">
        <f>IF('Compras de mercadoria'!H243&gt;0,'Compras de mercadoria'!H243,"")</f>
        <v/>
      </c>
      <c r="E243" s="71" t="e">
        <f>VLOOKUP(A243,'Compras de mercadoria'!$A$4:$V$830,21,)</f>
        <v>#N/A</v>
      </c>
      <c r="F243" s="69" t="e">
        <f>VLOOKUP(A243,'Compras de mercadoria'!$A$4:$V$830,12,)</f>
        <v>#N/A</v>
      </c>
      <c r="G243" s="69">
        <f>SUMIFS('Produtos Avariados'!$F$4:$F$1549,'Produtos Avariados'!$A$4:$A$1549,Estoque!A243)</f>
        <v>0</v>
      </c>
      <c r="H243" s="71" t="e">
        <f>VLOOKUP(A243,'Compras de mercadoria'!$A$4:$V$830,22,)</f>
        <v>#N/A</v>
      </c>
      <c r="I243" s="69">
        <f>SUMIFS(Vendas!$I$5:$I$1841,Vendas!$C$5:$C$1841,Estoque!B243,Vendas!$B$5:$B$1841,Estoque!A243,Vendas!$R$5:$R$1841,"Vendido")+SUMIFS(Vendas!$I$5:$I$1841,Vendas!$C$5:$C$1841,Estoque!B243,Vendas!$B$5:$B$1841,Estoque!A243,Vendas!$R$5:$R$1841,"Troca")+SUMIF('Combos Promocionais'!$D$3:$D$2278,Estoque!A243,'Combos Promocionais'!$M$3:$M$3129)</f>
        <v>0</v>
      </c>
      <c r="J243" s="72" t="e">
        <f t="shared" si="9"/>
        <v>#N/A</v>
      </c>
      <c r="K243" s="73" t="e">
        <f>VLOOKUP(B243,'Cadastro de Produtos'!$B$5:$G$1500,5,)</f>
        <v>#N/A</v>
      </c>
      <c r="L243" s="71" t="e">
        <f t="shared" si="10"/>
        <v>#N/A</v>
      </c>
      <c r="M243" s="77" t="e">
        <f t="shared" si="11"/>
        <v>#N/A</v>
      </c>
    </row>
    <row r="244" spans="1:13">
      <c r="A244" s="74" t="str">
        <f>IF('Compras de mercadoria'!H244&gt;0,'Compras de mercadoria'!A244,"")</f>
        <v/>
      </c>
      <c r="B244" s="64" t="e">
        <f>VLOOKUP(A244,'Compras de mercadoria'!$A$4:$V$960,2,)</f>
        <v>#N/A</v>
      </c>
      <c r="C244" s="64" t="e">
        <f>VLOOKUP(A244,'Compras de mercadoria'!$A$4:$V$1280,3,)</f>
        <v>#N/A</v>
      </c>
      <c r="D244" s="65" t="str">
        <f>IF('Compras de mercadoria'!H244&gt;0,'Compras de mercadoria'!H244,"")</f>
        <v/>
      </c>
      <c r="E244" s="66" t="e">
        <f>VLOOKUP(A244,'Compras de mercadoria'!$A$4:$V$830,21,)</f>
        <v>#N/A</v>
      </c>
      <c r="F244" s="64" t="e">
        <f>VLOOKUP(A244,'Compras de mercadoria'!$A$4:$V$830,12,)</f>
        <v>#N/A</v>
      </c>
      <c r="G244" s="64">
        <f>SUMIFS('Produtos Avariados'!$F$4:$F$1549,'Produtos Avariados'!$A$4:$A$1549,Estoque!A244)</f>
        <v>0</v>
      </c>
      <c r="H244" s="66" t="e">
        <f>VLOOKUP(A244,'Compras de mercadoria'!$A$4:$V$830,22,)</f>
        <v>#N/A</v>
      </c>
      <c r="I244" s="64">
        <f>SUMIFS(Vendas!$I$5:$I$1841,Vendas!$C$5:$C$1841,Estoque!B244,Vendas!$B$5:$B$1841,Estoque!A244,Vendas!$R$5:$R$1841,"Vendido")+SUMIFS(Vendas!$I$5:$I$1841,Vendas!$C$5:$C$1841,Estoque!B244,Vendas!$B$5:$B$1841,Estoque!A244,Vendas!$R$5:$R$1841,"Troca")+SUMIF('Combos Promocionais'!$D$3:$D$2278,Estoque!A244,'Combos Promocionais'!$M$3:$M$3129)</f>
        <v>0</v>
      </c>
      <c r="J244" s="67" t="e">
        <f t="shared" si="9"/>
        <v>#N/A</v>
      </c>
      <c r="K244" s="68" t="e">
        <f>VLOOKUP(B244,'Cadastro de Produtos'!$B$5:$G$1500,5,)</f>
        <v>#N/A</v>
      </c>
      <c r="L244" s="66" t="e">
        <f t="shared" si="10"/>
        <v>#N/A</v>
      </c>
      <c r="M244" s="75" t="e">
        <f t="shared" si="11"/>
        <v>#N/A</v>
      </c>
    </row>
    <row r="245" spans="1:13">
      <c r="A245" s="76" t="str">
        <f>IF('Compras de mercadoria'!H245&gt;0,'Compras de mercadoria'!A245,"")</f>
        <v/>
      </c>
      <c r="B245" s="69" t="e">
        <f>VLOOKUP(A245,'Compras de mercadoria'!$A$4:$V$960,2,)</f>
        <v>#N/A</v>
      </c>
      <c r="C245" s="69" t="e">
        <f>VLOOKUP(A245,'Compras de mercadoria'!$A$4:$V$1280,3,)</f>
        <v>#N/A</v>
      </c>
      <c r="D245" s="70" t="str">
        <f>IF('Compras de mercadoria'!H245&gt;0,'Compras de mercadoria'!H245,"")</f>
        <v/>
      </c>
      <c r="E245" s="71" t="e">
        <f>VLOOKUP(A245,'Compras de mercadoria'!$A$4:$V$830,21,)</f>
        <v>#N/A</v>
      </c>
      <c r="F245" s="69" t="e">
        <f>VLOOKUP(A245,'Compras de mercadoria'!$A$4:$V$830,12,)</f>
        <v>#N/A</v>
      </c>
      <c r="G245" s="69">
        <f>SUMIFS('Produtos Avariados'!$F$4:$F$1549,'Produtos Avariados'!$A$4:$A$1549,Estoque!A245)</f>
        <v>0</v>
      </c>
      <c r="H245" s="71" t="e">
        <f>VLOOKUP(A245,'Compras de mercadoria'!$A$4:$V$830,22,)</f>
        <v>#N/A</v>
      </c>
      <c r="I245" s="69">
        <f>SUMIFS(Vendas!$I$5:$I$1841,Vendas!$C$5:$C$1841,Estoque!B245,Vendas!$B$5:$B$1841,Estoque!A245,Vendas!$R$5:$R$1841,"Vendido")+SUMIFS(Vendas!$I$5:$I$1841,Vendas!$C$5:$C$1841,Estoque!B245,Vendas!$B$5:$B$1841,Estoque!A245,Vendas!$R$5:$R$1841,"Troca")+SUMIF('Combos Promocionais'!$D$3:$D$2278,Estoque!A245,'Combos Promocionais'!$M$3:$M$3129)</f>
        <v>0</v>
      </c>
      <c r="J245" s="72" t="e">
        <f t="shared" si="9"/>
        <v>#N/A</v>
      </c>
      <c r="K245" s="73" t="e">
        <f>VLOOKUP(B245,'Cadastro de Produtos'!$B$5:$G$1500,5,)</f>
        <v>#N/A</v>
      </c>
      <c r="L245" s="71" t="e">
        <f t="shared" si="10"/>
        <v>#N/A</v>
      </c>
      <c r="M245" s="77" t="e">
        <f t="shared" si="11"/>
        <v>#N/A</v>
      </c>
    </row>
    <row r="246" spans="1:13">
      <c r="A246" s="74" t="str">
        <f>IF('Compras de mercadoria'!H246&gt;0,'Compras de mercadoria'!A246,"")</f>
        <v/>
      </c>
      <c r="B246" s="64" t="e">
        <f>VLOOKUP(A246,'Compras de mercadoria'!$A$4:$V$960,2,)</f>
        <v>#N/A</v>
      </c>
      <c r="C246" s="64" t="e">
        <f>VLOOKUP(A246,'Compras de mercadoria'!$A$4:$V$1280,3,)</f>
        <v>#N/A</v>
      </c>
      <c r="D246" s="65" t="str">
        <f>IF('Compras de mercadoria'!H246&gt;0,'Compras de mercadoria'!H246,"")</f>
        <v/>
      </c>
      <c r="E246" s="66" t="e">
        <f>VLOOKUP(A246,'Compras de mercadoria'!$A$4:$V$830,21,)</f>
        <v>#N/A</v>
      </c>
      <c r="F246" s="64" t="e">
        <f>VLOOKUP(A246,'Compras de mercadoria'!$A$4:$V$830,12,)</f>
        <v>#N/A</v>
      </c>
      <c r="G246" s="64">
        <f>SUMIFS('Produtos Avariados'!$F$4:$F$1549,'Produtos Avariados'!$A$4:$A$1549,Estoque!A246)</f>
        <v>0</v>
      </c>
      <c r="H246" s="66" t="e">
        <f>VLOOKUP(A246,'Compras de mercadoria'!$A$4:$V$830,22,)</f>
        <v>#N/A</v>
      </c>
      <c r="I246" s="64">
        <f>SUMIFS(Vendas!$I$5:$I$1841,Vendas!$C$5:$C$1841,Estoque!B246,Vendas!$B$5:$B$1841,Estoque!A246,Vendas!$R$5:$R$1841,"Vendido")+SUMIFS(Vendas!$I$5:$I$1841,Vendas!$C$5:$C$1841,Estoque!B246,Vendas!$B$5:$B$1841,Estoque!A246,Vendas!$R$5:$R$1841,"Troca")+SUMIF('Combos Promocionais'!$D$3:$D$2278,Estoque!A246,'Combos Promocionais'!$M$3:$M$3129)</f>
        <v>0</v>
      </c>
      <c r="J246" s="67" t="e">
        <f t="shared" si="9"/>
        <v>#N/A</v>
      </c>
      <c r="K246" s="68" t="e">
        <f>VLOOKUP(B246,'Cadastro de Produtos'!$B$5:$G$1500,5,)</f>
        <v>#N/A</v>
      </c>
      <c r="L246" s="66" t="e">
        <f t="shared" si="10"/>
        <v>#N/A</v>
      </c>
      <c r="M246" s="75" t="e">
        <f t="shared" si="11"/>
        <v>#N/A</v>
      </c>
    </row>
    <row r="247" spans="1:13">
      <c r="A247" s="76" t="str">
        <f>IF('Compras de mercadoria'!H247&gt;0,'Compras de mercadoria'!A247,"")</f>
        <v/>
      </c>
      <c r="B247" s="69" t="e">
        <f>VLOOKUP(A247,'Compras de mercadoria'!$A$4:$V$960,2,)</f>
        <v>#N/A</v>
      </c>
      <c r="C247" s="69" t="e">
        <f>VLOOKUP(A247,'Compras de mercadoria'!$A$4:$V$1280,3,)</f>
        <v>#N/A</v>
      </c>
      <c r="D247" s="70" t="str">
        <f>IF('Compras de mercadoria'!H247&gt;0,'Compras de mercadoria'!H247,"")</f>
        <v/>
      </c>
      <c r="E247" s="71" t="e">
        <f>VLOOKUP(A247,'Compras de mercadoria'!$A$4:$V$830,21,)</f>
        <v>#N/A</v>
      </c>
      <c r="F247" s="69" t="e">
        <f>VLOOKUP(A247,'Compras de mercadoria'!$A$4:$V$830,12,)</f>
        <v>#N/A</v>
      </c>
      <c r="G247" s="69">
        <f>SUMIFS('Produtos Avariados'!$F$4:$F$1549,'Produtos Avariados'!$A$4:$A$1549,Estoque!A247)</f>
        <v>0</v>
      </c>
      <c r="H247" s="71" t="e">
        <f>VLOOKUP(A247,'Compras de mercadoria'!$A$4:$V$830,22,)</f>
        <v>#N/A</v>
      </c>
      <c r="I247" s="69">
        <f>SUMIFS(Vendas!$I$5:$I$1841,Vendas!$C$5:$C$1841,Estoque!B247,Vendas!$B$5:$B$1841,Estoque!A247,Vendas!$R$5:$R$1841,"Vendido")+SUMIFS(Vendas!$I$5:$I$1841,Vendas!$C$5:$C$1841,Estoque!B247,Vendas!$B$5:$B$1841,Estoque!A247,Vendas!$R$5:$R$1841,"Troca")+SUMIF('Combos Promocionais'!$D$3:$D$2278,Estoque!A247,'Combos Promocionais'!$M$3:$M$3129)</f>
        <v>0</v>
      </c>
      <c r="J247" s="72" t="e">
        <f t="shared" si="9"/>
        <v>#N/A</v>
      </c>
      <c r="K247" s="73" t="e">
        <f>VLOOKUP(B247,'Cadastro de Produtos'!$B$5:$G$1500,5,)</f>
        <v>#N/A</v>
      </c>
      <c r="L247" s="71" t="e">
        <f t="shared" si="10"/>
        <v>#N/A</v>
      </c>
      <c r="M247" s="77" t="e">
        <f t="shared" si="11"/>
        <v>#N/A</v>
      </c>
    </row>
    <row r="248" spans="1:13">
      <c r="A248" s="74" t="str">
        <f>IF('Compras de mercadoria'!H248&gt;0,'Compras de mercadoria'!A248,"")</f>
        <v/>
      </c>
      <c r="B248" s="64" t="e">
        <f>VLOOKUP(A248,'Compras de mercadoria'!$A$4:$V$960,2,)</f>
        <v>#N/A</v>
      </c>
      <c r="C248" s="64" t="e">
        <f>VLOOKUP(A248,'Compras de mercadoria'!$A$4:$V$1280,3,)</f>
        <v>#N/A</v>
      </c>
      <c r="D248" s="65" t="str">
        <f>IF('Compras de mercadoria'!H248&gt;0,'Compras de mercadoria'!H248,"")</f>
        <v/>
      </c>
      <c r="E248" s="66" t="e">
        <f>VLOOKUP(A248,'Compras de mercadoria'!$A$4:$V$830,21,)</f>
        <v>#N/A</v>
      </c>
      <c r="F248" s="64" t="e">
        <f>VLOOKUP(A248,'Compras de mercadoria'!$A$4:$V$830,12,)</f>
        <v>#N/A</v>
      </c>
      <c r="G248" s="64">
        <f>SUMIFS('Produtos Avariados'!$F$4:$F$1549,'Produtos Avariados'!$A$4:$A$1549,Estoque!A248)</f>
        <v>0</v>
      </c>
      <c r="H248" s="66" t="e">
        <f>VLOOKUP(A248,'Compras de mercadoria'!$A$4:$V$830,22,)</f>
        <v>#N/A</v>
      </c>
      <c r="I248" s="64">
        <f>SUMIFS(Vendas!$I$5:$I$1841,Vendas!$C$5:$C$1841,Estoque!B248,Vendas!$B$5:$B$1841,Estoque!A248,Vendas!$R$5:$R$1841,"Vendido")+SUMIFS(Vendas!$I$5:$I$1841,Vendas!$C$5:$C$1841,Estoque!B248,Vendas!$B$5:$B$1841,Estoque!A248,Vendas!$R$5:$R$1841,"Troca")+SUMIF('Combos Promocionais'!$D$3:$D$2278,Estoque!A248,'Combos Promocionais'!$M$3:$M$3129)</f>
        <v>0</v>
      </c>
      <c r="J248" s="67" t="e">
        <f t="shared" si="9"/>
        <v>#N/A</v>
      </c>
      <c r="K248" s="68" t="e">
        <f>VLOOKUP(B248,'Cadastro de Produtos'!$B$5:$G$1500,5,)</f>
        <v>#N/A</v>
      </c>
      <c r="L248" s="66" t="e">
        <f t="shared" si="10"/>
        <v>#N/A</v>
      </c>
      <c r="M248" s="75" t="e">
        <f t="shared" si="11"/>
        <v>#N/A</v>
      </c>
    </row>
    <row r="249" spans="1:13">
      <c r="A249" s="76" t="str">
        <f>IF('Compras de mercadoria'!H249&gt;0,'Compras de mercadoria'!A249,"")</f>
        <v/>
      </c>
      <c r="B249" s="69" t="e">
        <f>VLOOKUP(A249,'Compras de mercadoria'!$A$4:$V$960,2,)</f>
        <v>#N/A</v>
      </c>
      <c r="C249" s="69" t="e">
        <f>VLOOKUP(A249,'Compras de mercadoria'!$A$4:$V$1280,3,)</f>
        <v>#N/A</v>
      </c>
      <c r="D249" s="70" t="str">
        <f>IF('Compras de mercadoria'!H249&gt;0,'Compras de mercadoria'!H249,"")</f>
        <v/>
      </c>
      <c r="E249" s="71" t="e">
        <f>VLOOKUP(A249,'Compras de mercadoria'!$A$4:$V$830,21,)</f>
        <v>#N/A</v>
      </c>
      <c r="F249" s="69" t="e">
        <f>VLOOKUP(A249,'Compras de mercadoria'!$A$4:$V$830,12,)</f>
        <v>#N/A</v>
      </c>
      <c r="G249" s="69">
        <f>SUMIFS('Produtos Avariados'!$F$4:$F$1549,'Produtos Avariados'!$A$4:$A$1549,Estoque!A249)</f>
        <v>0</v>
      </c>
      <c r="H249" s="71" t="e">
        <f>VLOOKUP(A249,'Compras de mercadoria'!$A$4:$V$830,22,)</f>
        <v>#N/A</v>
      </c>
      <c r="I249" s="69">
        <f>SUMIFS(Vendas!$I$5:$I$1841,Vendas!$C$5:$C$1841,Estoque!B249,Vendas!$B$5:$B$1841,Estoque!A249,Vendas!$R$5:$R$1841,"Vendido")+SUMIFS(Vendas!$I$5:$I$1841,Vendas!$C$5:$C$1841,Estoque!B249,Vendas!$B$5:$B$1841,Estoque!A249,Vendas!$R$5:$R$1841,"Troca")+SUMIF('Combos Promocionais'!$D$3:$D$2278,Estoque!A249,'Combos Promocionais'!$M$3:$M$3129)</f>
        <v>0</v>
      </c>
      <c r="J249" s="72" t="e">
        <f t="shared" si="9"/>
        <v>#N/A</v>
      </c>
      <c r="K249" s="73" t="e">
        <f>VLOOKUP(B249,'Cadastro de Produtos'!$B$5:$G$1500,5,)</f>
        <v>#N/A</v>
      </c>
      <c r="L249" s="71" t="e">
        <f t="shared" si="10"/>
        <v>#N/A</v>
      </c>
      <c r="M249" s="77" t="e">
        <f t="shared" si="11"/>
        <v>#N/A</v>
      </c>
    </row>
    <row r="250" spans="1:13">
      <c r="A250" s="74" t="str">
        <f>IF('Compras de mercadoria'!H250&gt;0,'Compras de mercadoria'!A250,"")</f>
        <v/>
      </c>
      <c r="B250" s="64" t="e">
        <f>VLOOKUP(A250,'Compras de mercadoria'!$A$4:$V$960,2,)</f>
        <v>#N/A</v>
      </c>
      <c r="C250" s="64" t="e">
        <f>VLOOKUP(A250,'Compras de mercadoria'!$A$4:$V$1280,3,)</f>
        <v>#N/A</v>
      </c>
      <c r="D250" s="65" t="str">
        <f>IF('Compras de mercadoria'!H250&gt;0,'Compras de mercadoria'!H250,"")</f>
        <v/>
      </c>
      <c r="E250" s="66" t="e">
        <f>VLOOKUP(A250,'Compras de mercadoria'!$A$4:$V$830,21,)</f>
        <v>#N/A</v>
      </c>
      <c r="F250" s="64" t="e">
        <f>VLOOKUP(A250,'Compras de mercadoria'!$A$4:$V$830,12,)</f>
        <v>#N/A</v>
      </c>
      <c r="G250" s="64">
        <f>SUMIFS('Produtos Avariados'!$F$4:$F$1549,'Produtos Avariados'!$A$4:$A$1549,Estoque!A250)</f>
        <v>0</v>
      </c>
      <c r="H250" s="66" t="e">
        <f>VLOOKUP(A250,'Compras de mercadoria'!$A$4:$V$830,22,)</f>
        <v>#N/A</v>
      </c>
      <c r="I250" s="64">
        <f>SUMIFS(Vendas!$I$5:$I$1841,Vendas!$C$5:$C$1841,Estoque!B250,Vendas!$B$5:$B$1841,Estoque!A250,Vendas!$R$5:$R$1841,"Vendido")+SUMIFS(Vendas!$I$5:$I$1841,Vendas!$C$5:$C$1841,Estoque!B250,Vendas!$B$5:$B$1841,Estoque!A250,Vendas!$R$5:$R$1841,"Troca")+SUMIF('Combos Promocionais'!$D$3:$D$2278,Estoque!A250,'Combos Promocionais'!$M$3:$M$3129)</f>
        <v>0</v>
      </c>
      <c r="J250" s="67" t="e">
        <f t="shared" si="9"/>
        <v>#N/A</v>
      </c>
      <c r="K250" s="68" t="e">
        <f>VLOOKUP(B250,'Cadastro de Produtos'!$B$5:$G$1500,5,)</f>
        <v>#N/A</v>
      </c>
      <c r="L250" s="66" t="e">
        <f t="shared" si="10"/>
        <v>#N/A</v>
      </c>
      <c r="M250" s="75" t="e">
        <f t="shared" si="11"/>
        <v>#N/A</v>
      </c>
    </row>
    <row r="251" spans="1:13">
      <c r="A251" s="76" t="str">
        <f>IF('Compras de mercadoria'!H251&gt;0,'Compras de mercadoria'!A251,"")</f>
        <v/>
      </c>
      <c r="B251" s="69" t="e">
        <f>VLOOKUP(A251,'Compras de mercadoria'!$A$4:$V$960,2,)</f>
        <v>#N/A</v>
      </c>
      <c r="C251" s="69" t="e">
        <f>VLOOKUP(A251,'Compras de mercadoria'!$A$4:$V$1280,3,)</f>
        <v>#N/A</v>
      </c>
      <c r="D251" s="70" t="str">
        <f>IF('Compras de mercadoria'!H251&gt;0,'Compras de mercadoria'!H251,"")</f>
        <v/>
      </c>
      <c r="E251" s="71" t="e">
        <f>VLOOKUP(A251,'Compras de mercadoria'!$A$4:$V$830,21,)</f>
        <v>#N/A</v>
      </c>
      <c r="F251" s="69" t="e">
        <f>VLOOKUP(A251,'Compras de mercadoria'!$A$4:$V$830,12,)</f>
        <v>#N/A</v>
      </c>
      <c r="G251" s="69">
        <f>SUMIFS('Produtos Avariados'!$F$4:$F$1549,'Produtos Avariados'!$A$4:$A$1549,Estoque!A251)</f>
        <v>0</v>
      </c>
      <c r="H251" s="71" t="e">
        <f>VLOOKUP(A251,'Compras de mercadoria'!$A$4:$V$830,22,)</f>
        <v>#N/A</v>
      </c>
      <c r="I251" s="69">
        <f>SUMIFS(Vendas!$I$5:$I$1841,Vendas!$C$5:$C$1841,Estoque!B251,Vendas!$B$5:$B$1841,Estoque!A251,Vendas!$R$5:$R$1841,"Vendido")+SUMIFS(Vendas!$I$5:$I$1841,Vendas!$C$5:$C$1841,Estoque!B251,Vendas!$B$5:$B$1841,Estoque!A251,Vendas!$R$5:$R$1841,"Troca")+SUMIF('Combos Promocionais'!$D$3:$D$2278,Estoque!A251,'Combos Promocionais'!$M$3:$M$3129)</f>
        <v>0</v>
      </c>
      <c r="J251" s="72" t="e">
        <f t="shared" si="9"/>
        <v>#N/A</v>
      </c>
      <c r="K251" s="73" t="e">
        <f>VLOOKUP(B251,'Cadastro de Produtos'!$B$5:$G$1500,5,)</f>
        <v>#N/A</v>
      </c>
      <c r="L251" s="71" t="e">
        <f t="shared" si="10"/>
        <v>#N/A</v>
      </c>
      <c r="M251" s="77" t="e">
        <f t="shared" si="11"/>
        <v>#N/A</v>
      </c>
    </row>
    <row r="252" spans="1:13">
      <c r="A252" s="74" t="str">
        <f>IF('Compras de mercadoria'!H252&gt;0,'Compras de mercadoria'!A252,"")</f>
        <v/>
      </c>
      <c r="B252" s="64" t="e">
        <f>VLOOKUP(A252,'Compras de mercadoria'!$A$4:$V$960,2,)</f>
        <v>#N/A</v>
      </c>
      <c r="C252" s="64" t="e">
        <f>VLOOKUP(A252,'Compras de mercadoria'!$A$4:$V$1280,3,)</f>
        <v>#N/A</v>
      </c>
      <c r="D252" s="65" t="str">
        <f>IF('Compras de mercadoria'!H252&gt;0,'Compras de mercadoria'!H252,"")</f>
        <v/>
      </c>
      <c r="E252" s="66" t="e">
        <f>VLOOKUP(A252,'Compras de mercadoria'!$A$4:$V$830,21,)</f>
        <v>#N/A</v>
      </c>
      <c r="F252" s="64" t="e">
        <f>VLOOKUP(A252,'Compras de mercadoria'!$A$4:$V$830,12,)</f>
        <v>#N/A</v>
      </c>
      <c r="G252" s="64">
        <f>SUMIFS('Produtos Avariados'!$F$4:$F$1549,'Produtos Avariados'!$A$4:$A$1549,Estoque!A252)</f>
        <v>0</v>
      </c>
      <c r="H252" s="66" t="e">
        <f>VLOOKUP(A252,'Compras de mercadoria'!$A$4:$V$830,22,)</f>
        <v>#N/A</v>
      </c>
      <c r="I252" s="64">
        <f>SUMIFS(Vendas!$I$5:$I$1841,Vendas!$C$5:$C$1841,Estoque!B252,Vendas!$B$5:$B$1841,Estoque!A252,Vendas!$R$5:$R$1841,"Vendido")+SUMIFS(Vendas!$I$5:$I$1841,Vendas!$C$5:$C$1841,Estoque!B252,Vendas!$B$5:$B$1841,Estoque!A252,Vendas!$R$5:$R$1841,"Troca")+SUMIF('Combos Promocionais'!$D$3:$D$2278,Estoque!A252,'Combos Promocionais'!$M$3:$M$3129)</f>
        <v>0</v>
      </c>
      <c r="J252" s="67" t="e">
        <f t="shared" si="9"/>
        <v>#N/A</v>
      </c>
      <c r="K252" s="68" t="e">
        <f>VLOOKUP(B252,'Cadastro de Produtos'!$B$5:$G$1500,5,)</f>
        <v>#N/A</v>
      </c>
      <c r="L252" s="66" t="e">
        <f t="shared" si="10"/>
        <v>#N/A</v>
      </c>
      <c r="M252" s="75" t="e">
        <f t="shared" si="11"/>
        <v>#N/A</v>
      </c>
    </row>
    <row r="253" spans="1:13">
      <c r="A253" s="76" t="str">
        <f>IF('Compras de mercadoria'!H253&gt;0,'Compras de mercadoria'!A253,"")</f>
        <v/>
      </c>
      <c r="B253" s="69" t="e">
        <f>VLOOKUP(A253,'Compras de mercadoria'!$A$4:$V$960,2,)</f>
        <v>#N/A</v>
      </c>
      <c r="C253" s="69" t="e">
        <f>VLOOKUP(A253,'Compras de mercadoria'!$A$4:$V$1280,3,)</f>
        <v>#N/A</v>
      </c>
      <c r="D253" s="70" t="str">
        <f>IF('Compras de mercadoria'!H253&gt;0,'Compras de mercadoria'!H253,"")</f>
        <v/>
      </c>
      <c r="E253" s="71" t="e">
        <f>VLOOKUP(A253,'Compras de mercadoria'!$A$4:$V$830,21,)</f>
        <v>#N/A</v>
      </c>
      <c r="F253" s="69" t="e">
        <f>VLOOKUP(A253,'Compras de mercadoria'!$A$4:$V$830,12,)</f>
        <v>#N/A</v>
      </c>
      <c r="G253" s="69">
        <f>SUMIFS('Produtos Avariados'!$F$4:$F$1549,'Produtos Avariados'!$A$4:$A$1549,Estoque!A253)</f>
        <v>0</v>
      </c>
      <c r="H253" s="71" t="e">
        <f>VLOOKUP(A253,'Compras de mercadoria'!$A$4:$V$830,22,)</f>
        <v>#N/A</v>
      </c>
      <c r="I253" s="69">
        <f>SUMIFS(Vendas!$I$5:$I$1841,Vendas!$C$5:$C$1841,Estoque!B253,Vendas!$B$5:$B$1841,Estoque!A253,Vendas!$R$5:$R$1841,"Vendido")+SUMIFS(Vendas!$I$5:$I$1841,Vendas!$C$5:$C$1841,Estoque!B253,Vendas!$B$5:$B$1841,Estoque!A253,Vendas!$R$5:$R$1841,"Troca")+SUMIF('Combos Promocionais'!$D$3:$D$2278,Estoque!A253,'Combos Promocionais'!$M$3:$M$3129)</f>
        <v>0</v>
      </c>
      <c r="J253" s="72" t="e">
        <f t="shared" si="9"/>
        <v>#N/A</v>
      </c>
      <c r="K253" s="73" t="e">
        <f>VLOOKUP(B253,'Cadastro de Produtos'!$B$5:$G$1500,5,)</f>
        <v>#N/A</v>
      </c>
      <c r="L253" s="71" t="e">
        <f t="shared" si="10"/>
        <v>#N/A</v>
      </c>
      <c r="M253" s="77" t="e">
        <f t="shared" si="11"/>
        <v>#N/A</v>
      </c>
    </row>
    <row r="254" spans="1:13">
      <c r="A254" s="74" t="str">
        <f>IF('Compras de mercadoria'!H254&gt;0,'Compras de mercadoria'!A254,"")</f>
        <v/>
      </c>
      <c r="B254" s="64" t="e">
        <f>VLOOKUP(A254,'Compras de mercadoria'!$A$4:$V$960,2,)</f>
        <v>#N/A</v>
      </c>
      <c r="C254" s="64" t="e">
        <f>VLOOKUP(A254,'Compras de mercadoria'!$A$4:$V$1280,3,)</f>
        <v>#N/A</v>
      </c>
      <c r="D254" s="65" t="str">
        <f>IF('Compras de mercadoria'!H254&gt;0,'Compras de mercadoria'!H254,"")</f>
        <v/>
      </c>
      <c r="E254" s="66" t="e">
        <f>VLOOKUP(A254,'Compras de mercadoria'!$A$4:$V$830,21,)</f>
        <v>#N/A</v>
      </c>
      <c r="F254" s="64" t="e">
        <f>VLOOKUP(A254,'Compras de mercadoria'!$A$4:$V$830,12,)</f>
        <v>#N/A</v>
      </c>
      <c r="G254" s="64">
        <f>SUMIFS('Produtos Avariados'!$F$4:$F$1549,'Produtos Avariados'!$A$4:$A$1549,Estoque!A254)</f>
        <v>0</v>
      </c>
      <c r="H254" s="66" t="e">
        <f>VLOOKUP(A254,'Compras de mercadoria'!$A$4:$V$830,22,)</f>
        <v>#N/A</v>
      </c>
      <c r="I254" s="64">
        <f>SUMIFS(Vendas!$I$5:$I$1841,Vendas!$C$5:$C$1841,Estoque!B254,Vendas!$B$5:$B$1841,Estoque!A254,Vendas!$R$5:$R$1841,"Vendido")+SUMIFS(Vendas!$I$5:$I$1841,Vendas!$C$5:$C$1841,Estoque!B254,Vendas!$B$5:$B$1841,Estoque!A254,Vendas!$R$5:$R$1841,"Troca")+SUMIF('Combos Promocionais'!$D$3:$D$2278,Estoque!A254,'Combos Promocionais'!$M$3:$M$3129)</f>
        <v>0</v>
      </c>
      <c r="J254" s="67" t="e">
        <f t="shared" si="9"/>
        <v>#N/A</v>
      </c>
      <c r="K254" s="68" t="e">
        <f>VLOOKUP(B254,'Cadastro de Produtos'!$B$5:$G$1500,5,)</f>
        <v>#N/A</v>
      </c>
      <c r="L254" s="66" t="e">
        <f t="shared" si="10"/>
        <v>#N/A</v>
      </c>
      <c r="M254" s="75" t="e">
        <f t="shared" si="11"/>
        <v>#N/A</v>
      </c>
    </row>
    <row r="255" spans="1:13">
      <c r="A255" s="76" t="str">
        <f>IF('Compras de mercadoria'!H255&gt;0,'Compras de mercadoria'!A255,"")</f>
        <v/>
      </c>
      <c r="B255" s="69" t="e">
        <f>VLOOKUP(A255,'Compras de mercadoria'!$A$4:$V$960,2,)</f>
        <v>#N/A</v>
      </c>
      <c r="C255" s="69" t="e">
        <f>VLOOKUP(A255,'Compras de mercadoria'!$A$4:$V$1280,3,)</f>
        <v>#N/A</v>
      </c>
      <c r="D255" s="70" t="str">
        <f>IF('Compras de mercadoria'!H255&gt;0,'Compras de mercadoria'!H255,"")</f>
        <v/>
      </c>
      <c r="E255" s="71" t="e">
        <f>VLOOKUP(A255,'Compras de mercadoria'!$A$4:$V$830,21,)</f>
        <v>#N/A</v>
      </c>
      <c r="F255" s="69" t="e">
        <f>VLOOKUP(A255,'Compras de mercadoria'!$A$4:$V$830,12,)</f>
        <v>#N/A</v>
      </c>
      <c r="G255" s="69">
        <f>SUMIFS('Produtos Avariados'!$F$4:$F$1549,'Produtos Avariados'!$A$4:$A$1549,Estoque!A255)</f>
        <v>0</v>
      </c>
      <c r="H255" s="71" t="e">
        <f>VLOOKUP(A255,'Compras de mercadoria'!$A$4:$V$830,22,)</f>
        <v>#N/A</v>
      </c>
      <c r="I255" s="69">
        <f>SUMIFS(Vendas!$I$5:$I$1841,Vendas!$C$5:$C$1841,Estoque!B255,Vendas!$B$5:$B$1841,Estoque!A255,Vendas!$R$5:$R$1841,"Vendido")+SUMIFS(Vendas!$I$5:$I$1841,Vendas!$C$5:$C$1841,Estoque!B255,Vendas!$B$5:$B$1841,Estoque!A255,Vendas!$R$5:$R$1841,"Troca")+SUMIF('Combos Promocionais'!$D$3:$D$2278,Estoque!A255,'Combos Promocionais'!$M$3:$M$3129)</f>
        <v>0</v>
      </c>
      <c r="J255" s="72" t="e">
        <f t="shared" si="9"/>
        <v>#N/A</v>
      </c>
      <c r="K255" s="73" t="e">
        <f>VLOOKUP(B255,'Cadastro de Produtos'!$B$5:$G$1500,5,)</f>
        <v>#N/A</v>
      </c>
      <c r="L255" s="71" t="e">
        <f t="shared" si="10"/>
        <v>#N/A</v>
      </c>
      <c r="M255" s="77" t="e">
        <f t="shared" si="11"/>
        <v>#N/A</v>
      </c>
    </row>
    <row r="256" spans="1:13">
      <c r="A256" s="74" t="str">
        <f>IF('Compras de mercadoria'!H256&gt;0,'Compras de mercadoria'!A256,"")</f>
        <v/>
      </c>
      <c r="B256" s="64" t="e">
        <f>VLOOKUP(A256,'Compras de mercadoria'!$A$4:$V$960,2,)</f>
        <v>#N/A</v>
      </c>
      <c r="C256" s="64" t="e">
        <f>VLOOKUP(A256,'Compras de mercadoria'!$A$4:$V$1280,3,)</f>
        <v>#N/A</v>
      </c>
      <c r="D256" s="65" t="str">
        <f>IF('Compras de mercadoria'!H256&gt;0,'Compras de mercadoria'!H256,"")</f>
        <v/>
      </c>
      <c r="E256" s="66" t="e">
        <f>VLOOKUP(A256,'Compras de mercadoria'!$A$4:$V$830,21,)</f>
        <v>#N/A</v>
      </c>
      <c r="F256" s="64" t="e">
        <f>VLOOKUP(A256,'Compras de mercadoria'!$A$4:$V$830,12,)</f>
        <v>#N/A</v>
      </c>
      <c r="G256" s="64">
        <f>SUMIFS('Produtos Avariados'!$F$4:$F$1549,'Produtos Avariados'!$A$4:$A$1549,Estoque!A256)</f>
        <v>0</v>
      </c>
      <c r="H256" s="66" t="e">
        <f>VLOOKUP(A256,'Compras de mercadoria'!$A$4:$V$830,22,)</f>
        <v>#N/A</v>
      </c>
      <c r="I256" s="64">
        <f>SUMIFS(Vendas!$I$5:$I$1841,Vendas!$C$5:$C$1841,Estoque!B256,Vendas!$B$5:$B$1841,Estoque!A256,Vendas!$R$5:$R$1841,"Vendido")+SUMIFS(Vendas!$I$5:$I$1841,Vendas!$C$5:$C$1841,Estoque!B256,Vendas!$B$5:$B$1841,Estoque!A256,Vendas!$R$5:$R$1841,"Troca")+SUMIF('Combos Promocionais'!$D$3:$D$2278,Estoque!A256,'Combos Promocionais'!$M$3:$M$3129)</f>
        <v>0</v>
      </c>
      <c r="J256" s="67" t="e">
        <f t="shared" si="9"/>
        <v>#N/A</v>
      </c>
      <c r="K256" s="68" t="e">
        <f>VLOOKUP(B256,'Cadastro de Produtos'!$B$5:$G$1500,5,)</f>
        <v>#N/A</v>
      </c>
      <c r="L256" s="66" t="e">
        <f t="shared" si="10"/>
        <v>#N/A</v>
      </c>
      <c r="M256" s="75" t="e">
        <f t="shared" si="11"/>
        <v>#N/A</v>
      </c>
    </row>
    <row r="257" spans="1:13">
      <c r="A257" s="76" t="str">
        <f>IF('Compras de mercadoria'!H257&gt;0,'Compras de mercadoria'!A257,"")</f>
        <v/>
      </c>
      <c r="B257" s="69" t="e">
        <f>VLOOKUP(A257,'Compras de mercadoria'!$A$4:$V$960,2,)</f>
        <v>#N/A</v>
      </c>
      <c r="C257" s="69" t="e">
        <f>VLOOKUP(A257,'Compras de mercadoria'!$A$4:$V$1280,3,)</f>
        <v>#N/A</v>
      </c>
      <c r="D257" s="70" t="str">
        <f>IF('Compras de mercadoria'!H257&gt;0,'Compras de mercadoria'!H257,"")</f>
        <v/>
      </c>
      <c r="E257" s="71" t="e">
        <f>VLOOKUP(A257,'Compras de mercadoria'!$A$4:$V$830,21,)</f>
        <v>#N/A</v>
      </c>
      <c r="F257" s="69" t="e">
        <f>VLOOKUP(A257,'Compras de mercadoria'!$A$4:$V$830,12,)</f>
        <v>#N/A</v>
      </c>
      <c r="G257" s="69">
        <f>SUMIFS('Produtos Avariados'!$F$4:$F$1549,'Produtos Avariados'!$A$4:$A$1549,Estoque!A257)</f>
        <v>0</v>
      </c>
      <c r="H257" s="71" t="e">
        <f>VLOOKUP(A257,'Compras de mercadoria'!$A$4:$V$830,22,)</f>
        <v>#N/A</v>
      </c>
      <c r="I257" s="69">
        <f>SUMIFS(Vendas!$I$5:$I$1841,Vendas!$C$5:$C$1841,Estoque!B257,Vendas!$B$5:$B$1841,Estoque!A257,Vendas!$R$5:$R$1841,"Vendido")+SUMIFS(Vendas!$I$5:$I$1841,Vendas!$C$5:$C$1841,Estoque!B257,Vendas!$B$5:$B$1841,Estoque!A257,Vendas!$R$5:$R$1841,"Troca")+SUMIF('Combos Promocionais'!$D$3:$D$2278,Estoque!A257,'Combos Promocionais'!$M$3:$M$3129)</f>
        <v>0</v>
      </c>
      <c r="J257" s="72" t="e">
        <f t="shared" si="9"/>
        <v>#N/A</v>
      </c>
      <c r="K257" s="73" t="e">
        <f>VLOOKUP(B257,'Cadastro de Produtos'!$B$5:$G$1500,5,)</f>
        <v>#N/A</v>
      </c>
      <c r="L257" s="71" t="e">
        <f t="shared" si="10"/>
        <v>#N/A</v>
      </c>
      <c r="M257" s="77" t="e">
        <f t="shared" si="11"/>
        <v>#N/A</v>
      </c>
    </row>
    <row r="258" spans="1:13">
      <c r="A258" s="74" t="str">
        <f>IF('Compras de mercadoria'!H258&gt;0,'Compras de mercadoria'!A258,"")</f>
        <v/>
      </c>
      <c r="B258" s="64" t="e">
        <f>VLOOKUP(A258,'Compras de mercadoria'!$A$4:$V$960,2,)</f>
        <v>#N/A</v>
      </c>
      <c r="C258" s="64" t="e">
        <f>VLOOKUP(A258,'Compras de mercadoria'!$A$4:$V$1280,3,)</f>
        <v>#N/A</v>
      </c>
      <c r="D258" s="65" t="str">
        <f>IF('Compras de mercadoria'!H258&gt;0,'Compras de mercadoria'!H258,"")</f>
        <v/>
      </c>
      <c r="E258" s="66" t="e">
        <f>VLOOKUP(A258,'Compras de mercadoria'!$A$4:$V$830,21,)</f>
        <v>#N/A</v>
      </c>
      <c r="F258" s="64" t="e">
        <f>VLOOKUP(A258,'Compras de mercadoria'!$A$4:$V$830,12,)</f>
        <v>#N/A</v>
      </c>
      <c r="G258" s="64">
        <f>SUMIFS('Produtos Avariados'!$F$4:$F$1549,'Produtos Avariados'!$A$4:$A$1549,Estoque!A258)</f>
        <v>0</v>
      </c>
      <c r="H258" s="66" t="e">
        <f>VLOOKUP(A258,'Compras de mercadoria'!$A$4:$V$830,22,)</f>
        <v>#N/A</v>
      </c>
      <c r="I258" s="64">
        <f>SUMIFS(Vendas!$I$5:$I$1841,Vendas!$C$5:$C$1841,Estoque!B258,Vendas!$B$5:$B$1841,Estoque!A258,Vendas!$R$5:$R$1841,"Vendido")+SUMIFS(Vendas!$I$5:$I$1841,Vendas!$C$5:$C$1841,Estoque!B258,Vendas!$B$5:$B$1841,Estoque!A258,Vendas!$R$5:$R$1841,"Troca")+SUMIF('Combos Promocionais'!$D$3:$D$2278,Estoque!A258,'Combos Promocionais'!$M$3:$M$3129)</f>
        <v>0</v>
      </c>
      <c r="J258" s="67" t="e">
        <f t="shared" si="9"/>
        <v>#N/A</v>
      </c>
      <c r="K258" s="68" t="e">
        <f>VLOOKUP(B258,'Cadastro de Produtos'!$B$5:$G$1500,5,)</f>
        <v>#N/A</v>
      </c>
      <c r="L258" s="66" t="e">
        <f t="shared" si="10"/>
        <v>#N/A</v>
      </c>
      <c r="M258" s="75" t="e">
        <f t="shared" si="11"/>
        <v>#N/A</v>
      </c>
    </row>
    <row r="259" spans="1:13">
      <c r="A259" s="76" t="str">
        <f>IF('Compras de mercadoria'!H259&gt;0,'Compras de mercadoria'!A259,"")</f>
        <v/>
      </c>
      <c r="B259" s="69" t="e">
        <f>VLOOKUP(A259,'Compras de mercadoria'!$A$4:$V$960,2,)</f>
        <v>#N/A</v>
      </c>
      <c r="C259" s="69" t="e">
        <f>VLOOKUP(A259,'Compras de mercadoria'!$A$4:$V$1280,3,)</f>
        <v>#N/A</v>
      </c>
      <c r="D259" s="70" t="str">
        <f>IF('Compras de mercadoria'!H259&gt;0,'Compras de mercadoria'!H259,"")</f>
        <v/>
      </c>
      <c r="E259" s="71" t="e">
        <f>VLOOKUP(A259,'Compras de mercadoria'!$A$4:$V$830,21,)</f>
        <v>#N/A</v>
      </c>
      <c r="F259" s="69" t="e">
        <f>VLOOKUP(A259,'Compras de mercadoria'!$A$4:$V$830,12,)</f>
        <v>#N/A</v>
      </c>
      <c r="G259" s="69">
        <f>SUMIFS('Produtos Avariados'!$F$4:$F$1549,'Produtos Avariados'!$A$4:$A$1549,Estoque!A259)</f>
        <v>0</v>
      </c>
      <c r="H259" s="71" t="e">
        <f>VLOOKUP(A259,'Compras de mercadoria'!$A$4:$V$830,22,)</f>
        <v>#N/A</v>
      </c>
      <c r="I259" s="69">
        <f>SUMIFS(Vendas!$I$5:$I$1841,Vendas!$C$5:$C$1841,Estoque!B259,Vendas!$B$5:$B$1841,Estoque!A259,Vendas!$R$5:$R$1841,"Vendido")+SUMIFS(Vendas!$I$5:$I$1841,Vendas!$C$5:$C$1841,Estoque!B259,Vendas!$B$5:$B$1841,Estoque!A259,Vendas!$R$5:$R$1841,"Troca")+SUMIF('Combos Promocionais'!$D$3:$D$2278,Estoque!A259,'Combos Promocionais'!$M$3:$M$3129)</f>
        <v>0</v>
      </c>
      <c r="J259" s="72" t="e">
        <f t="shared" si="9"/>
        <v>#N/A</v>
      </c>
      <c r="K259" s="73" t="e">
        <f>VLOOKUP(B259,'Cadastro de Produtos'!$B$5:$G$1500,5,)</f>
        <v>#N/A</v>
      </c>
      <c r="L259" s="71" t="e">
        <f t="shared" si="10"/>
        <v>#N/A</v>
      </c>
      <c r="M259" s="77" t="e">
        <f t="shared" si="11"/>
        <v>#N/A</v>
      </c>
    </row>
    <row r="260" spans="1:13">
      <c r="A260" s="74" t="str">
        <f>IF('Compras de mercadoria'!H260&gt;0,'Compras de mercadoria'!A260,"")</f>
        <v/>
      </c>
      <c r="B260" s="64" t="e">
        <f>VLOOKUP(A260,'Compras de mercadoria'!$A$4:$V$960,2,)</f>
        <v>#N/A</v>
      </c>
      <c r="C260" s="64" t="e">
        <f>VLOOKUP(A260,'Compras de mercadoria'!$A$4:$V$1280,3,)</f>
        <v>#N/A</v>
      </c>
      <c r="D260" s="65" t="str">
        <f>IF('Compras de mercadoria'!H260&gt;0,'Compras de mercadoria'!H260,"")</f>
        <v/>
      </c>
      <c r="E260" s="66" t="e">
        <f>VLOOKUP(A260,'Compras de mercadoria'!$A$4:$V$830,21,)</f>
        <v>#N/A</v>
      </c>
      <c r="F260" s="64" t="e">
        <f>VLOOKUP(A260,'Compras de mercadoria'!$A$4:$V$830,12,)</f>
        <v>#N/A</v>
      </c>
      <c r="G260" s="64">
        <f>SUMIFS('Produtos Avariados'!$F$4:$F$1549,'Produtos Avariados'!$A$4:$A$1549,Estoque!A260)</f>
        <v>0</v>
      </c>
      <c r="H260" s="66" t="e">
        <f>VLOOKUP(A260,'Compras de mercadoria'!$A$4:$V$830,22,)</f>
        <v>#N/A</v>
      </c>
      <c r="I260" s="64">
        <f>SUMIFS(Vendas!$I$5:$I$1841,Vendas!$C$5:$C$1841,Estoque!B260,Vendas!$B$5:$B$1841,Estoque!A260,Vendas!$R$5:$R$1841,"Vendido")+SUMIFS(Vendas!$I$5:$I$1841,Vendas!$C$5:$C$1841,Estoque!B260,Vendas!$B$5:$B$1841,Estoque!A260,Vendas!$R$5:$R$1841,"Troca")+SUMIF('Combos Promocionais'!$D$3:$D$2278,Estoque!A260,'Combos Promocionais'!$M$3:$M$3129)</f>
        <v>0</v>
      </c>
      <c r="J260" s="67" t="e">
        <f t="shared" si="9"/>
        <v>#N/A</v>
      </c>
      <c r="K260" s="68" t="e">
        <f>VLOOKUP(B260,'Cadastro de Produtos'!$B$5:$G$1500,5,)</f>
        <v>#N/A</v>
      </c>
      <c r="L260" s="66" t="e">
        <f t="shared" si="10"/>
        <v>#N/A</v>
      </c>
      <c r="M260" s="75" t="e">
        <f t="shared" si="11"/>
        <v>#N/A</v>
      </c>
    </row>
    <row r="261" spans="1:13">
      <c r="A261" s="76" t="str">
        <f>IF('Compras de mercadoria'!H261&gt;0,'Compras de mercadoria'!A261,"")</f>
        <v/>
      </c>
      <c r="B261" s="69" t="e">
        <f>VLOOKUP(A261,'Compras de mercadoria'!$A$4:$V$960,2,)</f>
        <v>#N/A</v>
      </c>
      <c r="C261" s="69" t="e">
        <f>VLOOKUP(A261,'Compras de mercadoria'!$A$4:$V$1280,3,)</f>
        <v>#N/A</v>
      </c>
      <c r="D261" s="70" t="str">
        <f>IF('Compras de mercadoria'!H261&gt;0,'Compras de mercadoria'!H261,"")</f>
        <v/>
      </c>
      <c r="E261" s="71" t="e">
        <f>VLOOKUP(A261,'Compras de mercadoria'!$A$4:$V$830,21,)</f>
        <v>#N/A</v>
      </c>
      <c r="F261" s="69" t="e">
        <f>VLOOKUP(A261,'Compras de mercadoria'!$A$4:$V$830,12,)</f>
        <v>#N/A</v>
      </c>
      <c r="G261" s="69">
        <f>SUMIFS('Produtos Avariados'!$F$4:$F$1549,'Produtos Avariados'!$A$4:$A$1549,Estoque!A261)</f>
        <v>0</v>
      </c>
      <c r="H261" s="71" t="e">
        <f>VLOOKUP(A261,'Compras de mercadoria'!$A$4:$V$830,22,)</f>
        <v>#N/A</v>
      </c>
      <c r="I261" s="69">
        <f>SUMIFS(Vendas!$I$5:$I$1841,Vendas!$C$5:$C$1841,Estoque!B261,Vendas!$B$5:$B$1841,Estoque!A261,Vendas!$R$5:$R$1841,"Vendido")+SUMIFS(Vendas!$I$5:$I$1841,Vendas!$C$5:$C$1841,Estoque!B261,Vendas!$B$5:$B$1841,Estoque!A261,Vendas!$R$5:$R$1841,"Troca")+SUMIF('Combos Promocionais'!$D$3:$D$2278,Estoque!A261,'Combos Promocionais'!$M$3:$M$3129)</f>
        <v>0</v>
      </c>
      <c r="J261" s="72" t="e">
        <f t="shared" ref="J261:J267" si="12">SUM(F261-G261-I261)</f>
        <v>#N/A</v>
      </c>
      <c r="K261" s="73" t="e">
        <f>VLOOKUP(B261,'Cadastro de Produtos'!$B$5:$G$1500,5,)</f>
        <v>#N/A</v>
      </c>
      <c r="L261" s="71" t="e">
        <f t="shared" ref="L261:L267" si="13">SUM(J261*H261)</f>
        <v>#N/A</v>
      </c>
      <c r="M261" s="77" t="e">
        <f t="shared" ref="M261:M267" si="14">SUM(L261*100)/(E261)/100</f>
        <v>#N/A</v>
      </c>
    </row>
    <row r="262" spans="1:13">
      <c r="A262" s="74" t="str">
        <f>IF('Compras de mercadoria'!H262&gt;0,'Compras de mercadoria'!A262,"")</f>
        <v/>
      </c>
      <c r="B262" s="64" t="e">
        <f>VLOOKUP(A262,'Compras de mercadoria'!$A$4:$V$960,2,)</f>
        <v>#N/A</v>
      </c>
      <c r="C262" s="64" t="e">
        <f>VLOOKUP(A262,'Compras de mercadoria'!$A$4:$V$1280,3,)</f>
        <v>#N/A</v>
      </c>
      <c r="D262" s="65" t="str">
        <f>IF('Compras de mercadoria'!H262&gt;0,'Compras de mercadoria'!H262,"")</f>
        <v/>
      </c>
      <c r="E262" s="66" t="e">
        <f>VLOOKUP(A262,'Compras de mercadoria'!$A$4:$V$830,21,)</f>
        <v>#N/A</v>
      </c>
      <c r="F262" s="64" t="e">
        <f>VLOOKUP(A262,'Compras de mercadoria'!$A$4:$V$830,12,)</f>
        <v>#N/A</v>
      </c>
      <c r="G262" s="64">
        <f>SUMIFS('Produtos Avariados'!$F$4:$F$1549,'Produtos Avariados'!$A$4:$A$1549,Estoque!A262)</f>
        <v>0</v>
      </c>
      <c r="H262" s="66" t="e">
        <f>VLOOKUP(A262,'Compras de mercadoria'!$A$4:$V$830,22,)</f>
        <v>#N/A</v>
      </c>
      <c r="I262" s="64">
        <f>SUMIFS(Vendas!$I$5:$I$1841,Vendas!$C$5:$C$1841,Estoque!B262,Vendas!$B$5:$B$1841,Estoque!A262,Vendas!$R$5:$R$1841,"Vendido")+SUMIFS(Vendas!$I$5:$I$1841,Vendas!$C$5:$C$1841,Estoque!B262,Vendas!$B$5:$B$1841,Estoque!A262,Vendas!$R$5:$R$1841,"Troca")+SUMIF('Combos Promocionais'!$D$3:$D$2278,Estoque!A262,'Combos Promocionais'!$M$3:$M$3129)</f>
        <v>0</v>
      </c>
      <c r="J262" s="67" t="e">
        <f t="shared" si="12"/>
        <v>#N/A</v>
      </c>
      <c r="K262" s="68" t="e">
        <f>VLOOKUP(B262,'Cadastro de Produtos'!$B$5:$G$1500,5,)</f>
        <v>#N/A</v>
      </c>
      <c r="L262" s="66" t="e">
        <f t="shared" si="13"/>
        <v>#N/A</v>
      </c>
      <c r="M262" s="75" t="e">
        <f t="shared" si="14"/>
        <v>#N/A</v>
      </c>
    </row>
    <row r="263" spans="1:13">
      <c r="A263" s="76" t="str">
        <f>IF('Compras de mercadoria'!H263&gt;0,'Compras de mercadoria'!A263,"")</f>
        <v/>
      </c>
      <c r="B263" s="69" t="e">
        <f>VLOOKUP(A263,'Compras de mercadoria'!$A$4:$V$960,2,)</f>
        <v>#N/A</v>
      </c>
      <c r="C263" s="69" t="e">
        <f>VLOOKUP(A263,'Compras de mercadoria'!$A$4:$V$1280,3,)</f>
        <v>#N/A</v>
      </c>
      <c r="D263" s="70" t="str">
        <f>IF('Compras de mercadoria'!H263&gt;0,'Compras de mercadoria'!H263,"")</f>
        <v/>
      </c>
      <c r="E263" s="71" t="e">
        <f>VLOOKUP(A263,'Compras de mercadoria'!$A$4:$V$830,21,)</f>
        <v>#N/A</v>
      </c>
      <c r="F263" s="69" t="e">
        <f>VLOOKUP(A263,'Compras de mercadoria'!$A$4:$V$830,12,)</f>
        <v>#N/A</v>
      </c>
      <c r="G263" s="69">
        <f>SUMIFS('Produtos Avariados'!$F$4:$F$1549,'Produtos Avariados'!$A$4:$A$1549,Estoque!A263)</f>
        <v>0</v>
      </c>
      <c r="H263" s="71" t="e">
        <f>VLOOKUP(A263,'Compras de mercadoria'!$A$4:$V$830,22,)</f>
        <v>#N/A</v>
      </c>
      <c r="I263" s="69">
        <f>SUMIFS(Vendas!$I$5:$I$1841,Vendas!$C$5:$C$1841,Estoque!B263,Vendas!$B$5:$B$1841,Estoque!A263,Vendas!$R$5:$R$1841,"Vendido")+SUMIFS(Vendas!$I$5:$I$1841,Vendas!$C$5:$C$1841,Estoque!B263,Vendas!$B$5:$B$1841,Estoque!A263,Vendas!$R$5:$R$1841,"Troca")+SUMIF('Combos Promocionais'!$D$3:$D$2278,Estoque!A263,'Combos Promocionais'!$M$3:$M$3129)</f>
        <v>0</v>
      </c>
      <c r="J263" s="72" t="e">
        <f t="shared" si="12"/>
        <v>#N/A</v>
      </c>
      <c r="K263" s="73" t="e">
        <f>VLOOKUP(B263,'Cadastro de Produtos'!$B$5:$G$1500,5,)</f>
        <v>#N/A</v>
      </c>
      <c r="L263" s="71" t="e">
        <f t="shared" si="13"/>
        <v>#N/A</v>
      </c>
      <c r="M263" s="77" t="e">
        <f t="shared" si="14"/>
        <v>#N/A</v>
      </c>
    </row>
    <row r="264" spans="1:13">
      <c r="A264" s="74" t="str">
        <f>IF('Compras de mercadoria'!H264&gt;0,'Compras de mercadoria'!A264,"")</f>
        <v/>
      </c>
      <c r="B264" s="64" t="e">
        <f>VLOOKUP(A264,'Compras de mercadoria'!$A$4:$V$960,2,)</f>
        <v>#N/A</v>
      </c>
      <c r="C264" s="64" t="e">
        <f>VLOOKUP(A264,'Compras de mercadoria'!$A$4:$V$1280,3,)</f>
        <v>#N/A</v>
      </c>
      <c r="D264" s="65" t="str">
        <f>IF('Compras de mercadoria'!H264&gt;0,'Compras de mercadoria'!H264,"")</f>
        <v/>
      </c>
      <c r="E264" s="66" t="e">
        <f>VLOOKUP(A264,'Compras de mercadoria'!$A$4:$V$830,21,)</f>
        <v>#N/A</v>
      </c>
      <c r="F264" s="64" t="e">
        <f>VLOOKUP(A264,'Compras de mercadoria'!$A$4:$V$830,12,)</f>
        <v>#N/A</v>
      </c>
      <c r="G264" s="64">
        <f>SUMIFS('Produtos Avariados'!$F$4:$F$1549,'Produtos Avariados'!$A$4:$A$1549,Estoque!A264)</f>
        <v>0</v>
      </c>
      <c r="H264" s="66" t="e">
        <f>VLOOKUP(A264,'Compras de mercadoria'!$A$4:$V$830,22,)</f>
        <v>#N/A</v>
      </c>
      <c r="I264" s="64">
        <f>SUMIFS(Vendas!$I$5:$I$1841,Vendas!$C$5:$C$1841,Estoque!B264,Vendas!$B$5:$B$1841,Estoque!A264,Vendas!$R$5:$R$1841,"Vendido")+SUMIFS(Vendas!$I$5:$I$1841,Vendas!$C$5:$C$1841,Estoque!B264,Vendas!$B$5:$B$1841,Estoque!A264,Vendas!$R$5:$R$1841,"Troca")+SUMIF('Combos Promocionais'!$D$3:$D$2278,Estoque!A264,'Combos Promocionais'!$M$3:$M$3129)</f>
        <v>0</v>
      </c>
      <c r="J264" s="67" t="e">
        <f t="shared" si="12"/>
        <v>#N/A</v>
      </c>
      <c r="K264" s="68" t="e">
        <f>VLOOKUP(B264,'Cadastro de Produtos'!$B$5:$G$1500,5,)</f>
        <v>#N/A</v>
      </c>
      <c r="L264" s="66" t="e">
        <f t="shared" si="13"/>
        <v>#N/A</v>
      </c>
      <c r="M264" s="75" t="e">
        <f t="shared" si="14"/>
        <v>#N/A</v>
      </c>
    </row>
    <row r="265" spans="1:13">
      <c r="A265" s="76" t="str">
        <f>IF('Compras de mercadoria'!H265&gt;0,'Compras de mercadoria'!A265,"")</f>
        <v/>
      </c>
      <c r="B265" s="69" t="e">
        <f>VLOOKUP(A265,'Compras de mercadoria'!$A$4:$V$960,2,)</f>
        <v>#N/A</v>
      </c>
      <c r="C265" s="69" t="e">
        <f>VLOOKUP(A265,'Compras de mercadoria'!$A$4:$V$1280,3,)</f>
        <v>#N/A</v>
      </c>
      <c r="D265" s="70" t="str">
        <f>IF('Compras de mercadoria'!H265&gt;0,'Compras de mercadoria'!H265,"")</f>
        <v/>
      </c>
      <c r="E265" s="71" t="e">
        <f>VLOOKUP(A265,'Compras de mercadoria'!$A$4:$V$830,21,)</f>
        <v>#N/A</v>
      </c>
      <c r="F265" s="69" t="e">
        <f>VLOOKUP(A265,'Compras de mercadoria'!$A$4:$V$830,12,)</f>
        <v>#N/A</v>
      </c>
      <c r="G265" s="69">
        <f>SUMIFS('Produtos Avariados'!$F$4:$F$1549,'Produtos Avariados'!$A$4:$A$1549,Estoque!A265)</f>
        <v>0</v>
      </c>
      <c r="H265" s="71" t="e">
        <f>VLOOKUP(A265,'Compras de mercadoria'!$A$4:$V$830,22,)</f>
        <v>#N/A</v>
      </c>
      <c r="I265" s="69">
        <f>SUMIFS(Vendas!$I$5:$I$1841,Vendas!$C$5:$C$1841,Estoque!B265,Vendas!$B$5:$B$1841,Estoque!A265,Vendas!$R$5:$R$1841,"Vendido")+SUMIFS(Vendas!$I$5:$I$1841,Vendas!$C$5:$C$1841,Estoque!B265,Vendas!$B$5:$B$1841,Estoque!A265,Vendas!$R$5:$R$1841,"Troca")+SUMIF('Combos Promocionais'!$D$3:$D$2278,Estoque!A265,'Combos Promocionais'!$M$3:$M$3129)</f>
        <v>0</v>
      </c>
      <c r="J265" s="72" t="e">
        <f t="shared" si="12"/>
        <v>#N/A</v>
      </c>
      <c r="K265" s="73" t="e">
        <f>VLOOKUP(B265,'Cadastro de Produtos'!$B$5:$G$1500,5,)</f>
        <v>#N/A</v>
      </c>
      <c r="L265" s="71" t="e">
        <f t="shared" si="13"/>
        <v>#N/A</v>
      </c>
      <c r="M265" s="77" t="e">
        <f t="shared" si="14"/>
        <v>#N/A</v>
      </c>
    </row>
    <row r="266" spans="1:13">
      <c r="A266" s="74" t="str">
        <f>IF('Compras de mercadoria'!H266&gt;0,'Compras de mercadoria'!A266,"")</f>
        <v/>
      </c>
      <c r="B266" s="64" t="e">
        <f>VLOOKUP(A266,'Compras de mercadoria'!$A$4:$V$960,2,)</f>
        <v>#N/A</v>
      </c>
      <c r="C266" s="64" t="e">
        <f>VLOOKUP(A266,'Compras de mercadoria'!$A$4:$V$1280,3,)</f>
        <v>#N/A</v>
      </c>
      <c r="D266" s="65" t="str">
        <f>IF('Compras de mercadoria'!H266&gt;0,'Compras de mercadoria'!H266,"")</f>
        <v/>
      </c>
      <c r="E266" s="66" t="e">
        <f>VLOOKUP(A266,'Compras de mercadoria'!$A$4:$V$830,21,)</f>
        <v>#N/A</v>
      </c>
      <c r="F266" s="64" t="e">
        <f>VLOOKUP(A266,'Compras de mercadoria'!$A$4:$V$830,12,)</f>
        <v>#N/A</v>
      </c>
      <c r="G266" s="64">
        <f>SUMIFS('Produtos Avariados'!$F$4:$F$1549,'Produtos Avariados'!$A$4:$A$1549,Estoque!A266)</f>
        <v>0</v>
      </c>
      <c r="H266" s="66" t="e">
        <f>VLOOKUP(A266,'Compras de mercadoria'!$A$4:$V$830,22,)</f>
        <v>#N/A</v>
      </c>
      <c r="I266" s="64">
        <f>SUMIFS(Vendas!$I$5:$I$1841,Vendas!$C$5:$C$1841,Estoque!B266,Vendas!$B$5:$B$1841,Estoque!A266,Vendas!$R$5:$R$1841,"Vendido")+SUMIFS(Vendas!$I$5:$I$1841,Vendas!$C$5:$C$1841,Estoque!B266,Vendas!$B$5:$B$1841,Estoque!A266,Vendas!$R$5:$R$1841,"Troca")+SUMIF('Combos Promocionais'!$D$3:$D$2278,Estoque!A266,'Combos Promocionais'!$M$3:$M$3129)</f>
        <v>0</v>
      </c>
      <c r="J266" s="67" t="e">
        <f t="shared" si="12"/>
        <v>#N/A</v>
      </c>
      <c r="K266" s="68" t="e">
        <f>VLOOKUP(B266,'Cadastro de Produtos'!$B$5:$G$1500,5,)</f>
        <v>#N/A</v>
      </c>
      <c r="L266" s="66" t="e">
        <f t="shared" si="13"/>
        <v>#N/A</v>
      </c>
      <c r="M266" s="75" t="e">
        <f t="shared" si="14"/>
        <v>#N/A</v>
      </c>
    </row>
    <row r="267" spans="1:13">
      <c r="A267" s="76" t="str">
        <f>IF('Compras de mercadoria'!H267&gt;0,'Compras de mercadoria'!A267,"")</f>
        <v/>
      </c>
      <c r="B267" s="69" t="e">
        <f>VLOOKUP(A267,'Compras de mercadoria'!$A$4:$V$960,2,)</f>
        <v>#N/A</v>
      </c>
      <c r="C267" s="69" t="e">
        <f>VLOOKUP(A267,'Compras de mercadoria'!$A$4:$V$1280,3,)</f>
        <v>#N/A</v>
      </c>
      <c r="D267" s="70" t="str">
        <f>IF('Compras de mercadoria'!H267&gt;0,'Compras de mercadoria'!H267,"")</f>
        <v/>
      </c>
      <c r="E267" s="71" t="e">
        <f>VLOOKUP(A267,'Compras de mercadoria'!$A$4:$V$830,21,)</f>
        <v>#N/A</v>
      </c>
      <c r="F267" s="69" t="e">
        <f>VLOOKUP(A267,'Compras de mercadoria'!$A$4:$V$830,12,)</f>
        <v>#N/A</v>
      </c>
      <c r="G267" s="69">
        <f>SUMIFS('Produtos Avariados'!$F$4:$F$1549,'Produtos Avariados'!$A$4:$A$1549,Estoque!A267)</f>
        <v>0</v>
      </c>
      <c r="H267" s="71" t="e">
        <f>VLOOKUP(A267,'Compras de mercadoria'!$A$4:$V$830,22,)</f>
        <v>#N/A</v>
      </c>
      <c r="I267" s="69">
        <f>SUMIFS(Vendas!$I$5:$I$1841,Vendas!$C$5:$C$1841,Estoque!B267,Vendas!$B$5:$B$1841,Estoque!A267,Vendas!$R$5:$R$1841,"Vendido")+SUMIFS(Vendas!$I$5:$I$1841,Vendas!$C$5:$C$1841,Estoque!B267,Vendas!$B$5:$B$1841,Estoque!A267,Vendas!$R$5:$R$1841,"Troca")+SUMIF('Combos Promocionais'!$D$3:$D$2278,Estoque!A267,'Combos Promocionais'!$M$3:$M$3129)</f>
        <v>0</v>
      </c>
      <c r="J267" s="72" t="e">
        <f t="shared" si="12"/>
        <v>#N/A</v>
      </c>
      <c r="K267" s="73" t="e">
        <f>VLOOKUP(B267,'Cadastro de Produtos'!$B$5:$G$1500,5,)</f>
        <v>#N/A</v>
      </c>
      <c r="L267" s="71" t="e">
        <f t="shared" si="13"/>
        <v>#N/A</v>
      </c>
      <c r="M267" s="77" t="e">
        <f t="shared" si="14"/>
        <v>#N/A</v>
      </c>
    </row>
    <row r="268" spans="1:13">
      <c r="I268">
        <f>SUMIFS(Vendas!$I$5:$I$1841,Vendas!$C$5:$C$1841,Estoque!B268,Vendas!$B$5:$B$1841,Estoque!A268,Vendas!$R$5:$R$1841,"Vendido")+SUMIFS(Vendas!$I$5:$I$1841,Vendas!$C$5:$C$1841,Estoque!B268,Vendas!$B$5:$B$1841,Estoque!A268,Vendas!$R$5:$R$1841,"Troca")+SUMIF('Combos Promocionais'!$D$3:$D$2278,Estoque!A268,'Combos Promocionais'!$M$3:$M$3129)</f>
        <v>0</v>
      </c>
    </row>
    <row r="269" spans="1:13">
      <c r="I269">
        <f>SUMIFS(Vendas!$I$5:$I$1841,Vendas!$C$5:$C$1841,Estoque!B269,Vendas!$B$5:$B$1841,Estoque!A269,Vendas!$R$5:$R$1841,"Vendido")+SUMIFS(Vendas!$I$5:$I$1841,Vendas!$C$5:$C$1841,Estoque!B269,Vendas!$B$5:$B$1841,Estoque!A269,Vendas!$R$5:$R$1841,"Troca")+SUMIF('Combos Promocionais'!$D$3:$D$2278,Estoque!A269,'Combos Promocionais'!$M$3:$M$3129)</f>
        <v>0</v>
      </c>
    </row>
    <row r="270" spans="1:13">
      <c r="I270">
        <f>SUMIFS(Vendas!$I$5:$I$1841,Vendas!$C$5:$C$1841,Estoque!B270,Vendas!$B$5:$B$1841,Estoque!A270,Vendas!$R$5:$R$1841,"Vendido")+SUMIFS(Vendas!$I$5:$I$1841,Vendas!$C$5:$C$1841,Estoque!B270,Vendas!$B$5:$B$1841,Estoque!A270,Vendas!$R$5:$R$1841,"Troca")+SUMIF('Combos Promocionais'!$D$3:$D$2278,Estoque!A270,'Combos Promocionais'!$M$3:$M$3129)</f>
        <v>0</v>
      </c>
    </row>
    <row r="271" spans="1:13">
      <c r="I271">
        <f>SUMIFS(Vendas!$I$5:$I$1841,Vendas!$C$5:$C$1841,Estoque!B271,Vendas!$B$5:$B$1841,Estoque!A271,Vendas!$R$5:$R$1841,"Vendido")+SUMIFS(Vendas!$I$5:$I$1841,Vendas!$C$5:$C$1841,Estoque!B271,Vendas!$B$5:$B$1841,Estoque!A271,Vendas!$R$5:$R$1841,"Troca")+SUMIF('Combos Promocionais'!$D$3:$D$2278,Estoque!A271,'Combos Promocionais'!$M$3:$M$3129)</f>
        <v>0</v>
      </c>
    </row>
    <row r="272" spans="1:13">
      <c r="I272">
        <f>SUMIFS(Vendas!$I$5:$I$1841,Vendas!$C$5:$C$1841,Estoque!B272,Vendas!$B$5:$B$1841,Estoque!A272,Vendas!$R$5:$R$1841,"Vendido")+SUMIFS(Vendas!$I$5:$I$1841,Vendas!$C$5:$C$1841,Estoque!B272,Vendas!$B$5:$B$1841,Estoque!A272,Vendas!$R$5:$R$1841,"Troca")+SUMIF('Combos Promocionais'!$D$3:$D$2278,Estoque!A272,'Combos Promocionais'!$M$3:$M$3129)</f>
        <v>0</v>
      </c>
    </row>
    <row r="273" spans="9:9">
      <c r="I273">
        <f>SUMIFS(Vendas!$I$5:$I$1841,Vendas!$C$5:$C$1841,Estoque!B273,Vendas!$B$5:$B$1841,Estoque!A273,Vendas!$R$5:$R$1841,"Vendido")+SUMIFS(Vendas!$I$5:$I$1841,Vendas!$C$5:$C$1841,Estoque!B273,Vendas!$B$5:$B$1841,Estoque!A273,Vendas!$R$5:$R$1841,"Troca")+SUMIF('Combos Promocionais'!$D$3:$D$2278,Estoque!A273,'Combos Promocionais'!$M$3:$M$3129)</f>
        <v>0</v>
      </c>
    </row>
    <row r="274" spans="9:9">
      <c r="I274">
        <f>SUMIFS(Vendas!$I$5:$I$1841,Vendas!$C$5:$C$1841,Estoque!B274,Vendas!$B$5:$B$1841,Estoque!A274,Vendas!$R$5:$R$1841,"Vendido")+SUMIFS(Vendas!$I$5:$I$1841,Vendas!$C$5:$C$1841,Estoque!B274,Vendas!$B$5:$B$1841,Estoque!A274,Vendas!$R$5:$R$1841,"Troca")+SUMIF('Combos Promocionais'!$D$3:$D$2278,Estoque!A274,'Combos Promocionais'!$M$3:$M$3129)</f>
        <v>0</v>
      </c>
    </row>
    <row r="275" spans="9:9">
      <c r="I275">
        <f>SUMIFS(Vendas!$I$5:$I$1841,Vendas!$C$5:$C$1841,Estoque!B275,Vendas!$B$5:$B$1841,Estoque!A275,Vendas!$R$5:$R$1841,"Vendido")+SUMIFS(Vendas!$I$5:$I$1841,Vendas!$C$5:$C$1841,Estoque!B275,Vendas!$B$5:$B$1841,Estoque!A275,Vendas!$R$5:$R$1841,"Troca")+SUMIF('Combos Promocionais'!$D$3:$D$2278,Estoque!A275,'Combos Promocionais'!$M$3:$M$3129)</f>
        <v>0</v>
      </c>
    </row>
    <row r="276" spans="9:9">
      <c r="I276">
        <f>SUMIFS(Vendas!$I$5:$I$1841,Vendas!$C$5:$C$1841,Estoque!B276,Vendas!$B$5:$B$1841,Estoque!A276,Vendas!$R$5:$R$1841,"Vendido")+SUMIFS(Vendas!$I$5:$I$1841,Vendas!$C$5:$C$1841,Estoque!B276,Vendas!$B$5:$B$1841,Estoque!A276,Vendas!$R$5:$R$1841,"Troca")+SUMIF('Combos Promocionais'!$D$3:$D$2278,Estoque!A276,'Combos Promocionais'!$M$3:$M$3129)</f>
        <v>0</v>
      </c>
    </row>
    <row r="277" spans="9:9">
      <c r="I277">
        <f>SUMIFS(Vendas!$I$5:$I$1841,Vendas!$C$5:$C$1841,Estoque!B277,Vendas!$B$5:$B$1841,Estoque!A277,Vendas!$R$5:$R$1841,"Vendido")+SUMIFS(Vendas!$I$5:$I$1841,Vendas!$C$5:$C$1841,Estoque!B277,Vendas!$B$5:$B$1841,Estoque!A277,Vendas!$R$5:$R$1841,"Troca")+SUMIF('Combos Promocionais'!$D$3:$D$2278,Estoque!A277,'Combos Promocionais'!$M$3:$M$3129)</f>
        <v>0</v>
      </c>
    </row>
    <row r="278" spans="9:9">
      <c r="I278">
        <f>SUMIFS(Vendas!$I$5:$I$1841,Vendas!$C$5:$C$1841,Estoque!B278,Vendas!$B$5:$B$1841,Estoque!A278,Vendas!$R$5:$R$1841,"Vendido")+SUMIFS(Vendas!$I$5:$I$1841,Vendas!$C$5:$C$1841,Estoque!B278,Vendas!$B$5:$B$1841,Estoque!A278,Vendas!$R$5:$R$1841,"Troca")+SUMIF('Combos Promocionais'!$D$3:$D$2278,Estoque!A278,'Combos Promocionais'!$M$3:$M$3129)</f>
        <v>0</v>
      </c>
    </row>
    <row r="279" spans="9:9">
      <c r="I279">
        <f>SUMIFS(Vendas!$I$5:$I$1841,Vendas!$C$5:$C$1841,Estoque!B279,Vendas!$B$5:$B$1841,Estoque!A279,Vendas!$R$5:$R$1841,"Vendido")+SUMIFS(Vendas!$I$5:$I$1841,Vendas!$C$5:$C$1841,Estoque!B279,Vendas!$B$5:$B$1841,Estoque!A279,Vendas!$R$5:$R$1841,"Troca")+SUMIF('Combos Promocionais'!$D$3:$D$2278,Estoque!A279,'Combos Promocionais'!$M$3:$M$3129)</f>
        <v>0</v>
      </c>
    </row>
    <row r="280" spans="9:9">
      <c r="I280">
        <f>SUMIFS(Vendas!$I$5:$I$1841,Vendas!$C$5:$C$1841,Estoque!B280,Vendas!$B$5:$B$1841,Estoque!A280,Vendas!$R$5:$R$1841,"Vendido")+SUMIFS(Vendas!$I$5:$I$1841,Vendas!$C$5:$C$1841,Estoque!B280,Vendas!$B$5:$B$1841,Estoque!A280,Vendas!$R$5:$R$1841,"Troca")+SUMIF('Combos Promocionais'!$D$3:$D$2278,Estoque!A280,'Combos Promocionais'!$M$3:$M$3129)</f>
        <v>0</v>
      </c>
    </row>
    <row r="281" spans="9:9">
      <c r="I281">
        <f>SUMIFS(Vendas!$I$5:$I$1841,Vendas!$C$5:$C$1841,Estoque!B281,Vendas!$B$5:$B$1841,Estoque!A281,Vendas!$R$5:$R$1841,"Vendido")+SUMIFS(Vendas!$I$5:$I$1841,Vendas!$C$5:$C$1841,Estoque!B281,Vendas!$B$5:$B$1841,Estoque!A281,Vendas!$R$5:$R$1841,"Troca")+SUMIF('Combos Promocionais'!$D$3:$D$2278,Estoque!A281,'Combos Promocionais'!$M$3:$M$3129)</f>
        <v>0</v>
      </c>
    </row>
    <row r="282" spans="9:9">
      <c r="I282">
        <f>SUMIFS(Vendas!$I$5:$I$1841,Vendas!$C$5:$C$1841,Estoque!B282,Vendas!$B$5:$B$1841,Estoque!A282,Vendas!$R$5:$R$1841,"Vendido")+SUMIFS(Vendas!$I$5:$I$1841,Vendas!$C$5:$C$1841,Estoque!B282,Vendas!$B$5:$B$1841,Estoque!A282,Vendas!$R$5:$R$1841,"Troca")+SUMIF('Combos Promocionais'!$D$3:$D$2278,Estoque!A282,'Combos Promocionais'!$M$3:$M$3129)</f>
        <v>0</v>
      </c>
    </row>
    <row r="283" spans="9:9">
      <c r="I283">
        <f>SUMIFS(Vendas!$I$5:$I$1841,Vendas!$C$5:$C$1841,Estoque!B283,Vendas!$B$5:$B$1841,Estoque!A283,Vendas!$R$5:$R$1841,"Vendido")+SUMIFS(Vendas!$I$5:$I$1841,Vendas!$C$5:$C$1841,Estoque!B283,Vendas!$B$5:$B$1841,Estoque!A283,Vendas!$R$5:$R$1841,"Troca")+SUMIF('Combos Promocionais'!$D$3:$D$2278,Estoque!A283,'Combos Promocionais'!$M$3:$M$3129)</f>
        <v>0</v>
      </c>
    </row>
    <row r="284" spans="9:9">
      <c r="I284">
        <f>SUMIFS(Vendas!$I$5:$I$1841,Vendas!$C$5:$C$1841,Estoque!B284,Vendas!$B$5:$B$1841,Estoque!A284,Vendas!$R$5:$R$1841,"Vendido")+SUMIFS(Vendas!$I$5:$I$1841,Vendas!$C$5:$C$1841,Estoque!B284,Vendas!$B$5:$B$1841,Estoque!A284,Vendas!$R$5:$R$1841,"Troca")+SUMIF('Combos Promocionais'!$D$3:$D$2278,Estoque!A284,'Combos Promocionais'!$M$3:$M$3129)</f>
        <v>0</v>
      </c>
    </row>
    <row r="285" spans="9:9">
      <c r="I285">
        <f>SUMIFS(Vendas!$I$5:$I$1841,Vendas!$C$5:$C$1841,Estoque!B285,Vendas!$B$5:$B$1841,Estoque!A285,Vendas!$R$5:$R$1841,"Vendido")+SUMIFS(Vendas!$I$5:$I$1841,Vendas!$C$5:$C$1841,Estoque!B285,Vendas!$B$5:$B$1841,Estoque!A285,Vendas!$R$5:$R$1841,"Troca")+SUMIF('Combos Promocionais'!$D$3:$D$2278,Estoque!A285,'Combos Promocionais'!$M$3:$M$3129)</f>
        <v>0</v>
      </c>
    </row>
    <row r="286" spans="9:9">
      <c r="I286">
        <f>SUMIFS(Vendas!$I$5:$I$1841,Vendas!$C$5:$C$1841,Estoque!B286,Vendas!$B$5:$B$1841,Estoque!A286,Vendas!$R$5:$R$1841,"Vendido")+SUMIFS(Vendas!$I$5:$I$1841,Vendas!$C$5:$C$1841,Estoque!B286,Vendas!$B$5:$B$1841,Estoque!A286,Vendas!$R$5:$R$1841,"Troca")+SUMIF('Combos Promocionais'!$D$3:$D$2278,Estoque!A286,'Combos Promocionais'!$M$3:$M$3129)</f>
        <v>0</v>
      </c>
    </row>
    <row r="287" spans="9:9">
      <c r="I287">
        <f>SUMIFS(Vendas!$I$5:$I$1841,Vendas!$C$5:$C$1841,Estoque!B287,Vendas!$B$5:$B$1841,Estoque!A287,Vendas!$R$5:$R$1841,"Vendido")+SUMIFS(Vendas!$I$5:$I$1841,Vendas!$C$5:$C$1841,Estoque!B287,Vendas!$B$5:$B$1841,Estoque!A287,Vendas!$R$5:$R$1841,"Troca")+SUMIF('Combos Promocionais'!$D$3:$D$2278,Estoque!A287,'Combos Promocionais'!$M$3:$M$3129)</f>
        <v>0</v>
      </c>
    </row>
    <row r="288" spans="9:9">
      <c r="I288">
        <f>SUMIFS(Vendas!$I$5:$I$1841,Vendas!$C$5:$C$1841,Estoque!B288,Vendas!$B$5:$B$1841,Estoque!A288,Vendas!$R$5:$R$1841,"Vendido")+SUMIFS(Vendas!$I$5:$I$1841,Vendas!$C$5:$C$1841,Estoque!B288,Vendas!$B$5:$B$1841,Estoque!A288,Vendas!$R$5:$R$1841,"Troca")+SUMIF('Combos Promocionais'!$D$3:$D$2278,Estoque!A288,'Combos Promocionais'!$M$3:$M$3129)</f>
        <v>0</v>
      </c>
    </row>
    <row r="289" spans="9:9">
      <c r="I289">
        <f>SUMIFS(Vendas!$I$5:$I$1841,Vendas!$C$5:$C$1841,Estoque!B289,Vendas!$B$5:$B$1841,Estoque!A289,Vendas!$R$5:$R$1841,"Vendido")+SUMIFS(Vendas!$I$5:$I$1841,Vendas!$C$5:$C$1841,Estoque!B289,Vendas!$B$5:$B$1841,Estoque!A289,Vendas!$R$5:$R$1841,"Troca")+SUMIF('Combos Promocionais'!$D$3:$D$2278,Estoque!A289,'Combos Promocionais'!$M$3:$M$3129)</f>
        <v>0</v>
      </c>
    </row>
    <row r="290" spans="9:9">
      <c r="I290">
        <f>SUMIFS(Vendas!$I$5:$I$1841,Vendas!$C$5:$C$1841,Estoque!B290,Vendas!$B$5:$B$1841,Estoque!A290,Vendas!$R$5:$R$1841,"Vendido")+SUMIFS(Vendas!$I$5:$I$1841,Vendas!$C$5:$C$1841,Estoque!B290,Vendas!$B$5:$B$1841,Estoque!A290,Vendas!$R$5:$R$1841,"Troca")+SUMIF('Combos Promocionais'!$D$3:$D$2278,Estoque!A290,'Combos Promocionais'!$M$3:$M$3129)</f>
        <v>0</v>
      </c>
    </row>
    <row r="291" spans="9:9">
      <c r="I291">
        <f>SUMIFS(Vendas!$I$5:$I$1841,Vendas!$C$5:$C$1841,Estoque!B291,Vendas!$B$5:$B$1841,Estoque!A291,Vendas!$R$5:$R$1841,"Vendido")+SUMIFS(Vendas!$I$5:$I$1841,Vendas!$C$5:$C$1841,Estoque!B291,Vendas!$B$5:$B$1841,Estoque!A291,Vendas!$R$5:$R$1841,"Troca")+SUMIF('Combos Promocionais'!$D$3:$D$2278,Estoque!A291,'Combos Promocionais'!$M$3:$M$3129)</f>
        <v>0</v>
      </c>
    </row>
    <row r="292" spans="9:9">
      <c r="I292">
        <f>SUMIFS(Vendas!$I$5:$I$1841,Vendas!$C$5:$C$1841,Estoque!B292,Vendas!$B$5:$B$1841,Estoque!A292,Vendas!$R$5:$R$1841,"Vendido")+SUMIFS(Vendas!$I$5:$I$1841,Vendas!$C$5:$C$1841,Estoque!B292,Vendas!$B$5:$B$1841,Estoque!A292,Vendas!$R$5:$R$1841,"Troca")+SUMIF('Combos Promocionais'!$D$3:$D$2278,Estoque!A292,'Combos Promocionais'!$M$3:$M$3129)</f>
        <v>0</v>
      </c>
    </row>
    <row r="293" spans="9:9">
      <c r="I293">
        <f>SUMIFS(Vendas!$I$5:$I$1841,Vendas!$C$5:$C$1841,Estoque!B293,Vendas!$B$5:$B$1841,Estoque!A293,Vendas!$R$5:$R$1841,"Vendido")+SUMIFS(Vendas!$I$5:$I$1841,Vendas!$C$5:$C$1841,Estoque!B293,Vendas!$B$5:$B$1841,Estoque!A293,Vendas!$R$5:$R$1841,"Troca")+SUMIF('Combos Promocionais'!$D$3:$D$2278,Estoque!A293,'Combos Promocionais'!$M$3:$M$3129)</f>
        <v>0</v>
      </c>
    </row>
    <row r="294" spans="9:9">
      <c r="I294">
        <f>SUMIFS(Vendas!$I$5:$I$1841,Vendas!$C$5:$C$1841,Estoque!B294,Vendas!$B$5:$B$1841,Estoque!A294,Vendas!$R$5:$R$1841,"Vendido")+SUMIFS(Vendas!$I$5:$I$1841,Vendas!$C$5:$C$1841,Estoque!B294,Vendas!$B$5:$B$1841,Estoque!A294,Vendas!$R$5:$R$1841,"Troca")+SUMIF('Combos Promocionais'!$D$3:$D$2278,Estoque!A294,'Combos Promocionais'!$M$3:$M$3129)</f>
        <v>0</v>
      </c>
    </row>
    <row r="295" spans="9:9">
      <c r="I295">
        <f>SUMIFS(Vendas!$I$5:$I$1841,Vendas!$C$5:$C$1841,Estoque!B295,Vendas!$B$5:$B$1841,Estoque!A295,Vendas!$R$5:$R$1841,"Vendido")+SUMIFS(Vendas!$I$5:$I$1841,Vendas!$C$5:$C$1841,Estoque!B295,Vendas!$B$5:$B$1841,Estoque!A295,Vendas!$R$5:$R$1841,"Troca")+SUMIF('Combos Promocionais'!$D$3:$D$2278,Estoque!A295,'Combos Promocionais'!$M$3:$M$3129)</f>
        <v>0</v>
      </c>
    </row>
    <row r="296" spans="9:9">
      <c r="I296">
        <f>SUMIFS(Vendas!$I$5:$I$1841,Vendas!$C$5:$C$1841,Estoque!B296,Vendas!$B$5:$B$1841,Estoque!A296,Vendas!$R$5:$R$1841,"Vendido")+SUMIFS(Vendas!$I$5:$I$1841,Vendas!$C$5:$C$1841,Estoque!B296,Vendas!$B$5:$B$1841,Estoque!A296,Vendas!$R$5:$R$1841,"Troca")+SUMIF('Combos Promocionais'!$D$3:$D$2278,Estoque!A296,'Combos Promocionais'!$M$3:$M$3129)</f>
        <v>0</v>
      </c>
    </row>
    <row r="297" spans="9:9">
      <c r="I297">
        <f>SUMIFS(Vendas!$I$5:$I$1841,Vendas!$C$5:$C$1841,Estoque!B297,Vendas!$B$5:$B$1841,Estoque!A297,Vendas!$R$5:$R$1841,"Vendido")+SUMIFS(Vendas!$I$5:$I$1841,Vendas!$C$5:$C$1841,Estoque!B297,Vendas!$B$5:$B$1841,Estoque!A297,Vendas!$R$5:$R$1841,"Troca")+SUMIF('Combos Promocionais'!$D$3:$D$2278,Estoque!A297,'Combos Promocionais'!$M$3:$M$3129)</f>
        <v>0</v>
      </c>
    </row>
    <row r="298" spans="9:9">
      <c r="I298">
        <f>SUMIFS(Vendas!$I$5:$I$1841,Vendas!$C$5:$C$1841,Estoque!B298,Vendas!$B$5:$B$1841,Estoque!A298,Vendas!$R$5:$R$1841,"Vendido")+SUMIFS(Vendas!$I$5:$I$1841,Vendas!$C$5:$C$1841,Estoque!B298,Vendas!$B$5:$B$1841,Estoque!A298,Vendas!$R$5:$R$1841,"Troca")+SUMIF('Combos Promocionais'!$D$3:$D$2278,Estoque!A298,'Combos Promocionais'!$M$3:$M$3129)</f>
        <v>0</v>
      </c>
    </row>
    <row r="299" spans="9:9">
      <c r="I299">
        <f>SUMIFS(Vendas!$I$5:$I$1841,Vendas!$C$5:$C$1841,Estoque!B299,Vendas!$B$5:$B$1841,Estoque!A299,Vendas!$R$5:$R$1841,"Vendido")+SUMIFS(Vendas!$I$5:$I$1841,Vendas!$C$5:$C$1841,Estoque!B299,Vendas!$B$5:$B$1841,Estoque!A299,Vendas!$R$5:$R$1841,"Troca")+SUMIF('Combos Promocionais'!$D$3:$D$2278,Estoque!A299,'Combos Promocionais'!$M$3:$M$3129)</f>
        <v>0</v>
      </c>
    </row>
    <row r="300" spans="9:9">
      <c r="I300">
        <f>SUMIFS(Vendas!$I$5:$I$1841,Vendas!$C$5:$C$1841,Estoque!B300,Vendas!$B$5:$B$1841,Estoque!A300,Vendas!$R$5:$R$1841,"Vendido")+SUMIFS(Vendas!$I$5:$I$1841,Vendas!$C$5:$C$1841,Estoque!B300,Vendas!$B$5:$B$1841,Estoque!A300,Vendas!$R$5:$R$1841,"Troca")+SUMIF('Combos Promocionais'!$D$3:$D$2278,Estoque!A300,'Combos Promocionais'!$M$3:$M$3129)</f>
        <v>0</v>
      </c>
    </row>
    <row r="301" spans="9:9">
      <c r="I301">
        <f>SUMIFS(Vendas!$I$5:$I$1841,Vendas!$C$5:$C$1841,Estoque!B301,Vendas!$B$5:$B$1841,Estoque!A301,Vendas!$R$5:$R$1841,"Vendido")+SUMIFS(Vendas!$I$5:$I$1841,Vendas!$C$5:$C$1841,Estoque!B301,Vendas!$B$5:$B$1841,Estoque!A301,Vendas!$R$5:$R$1841,"Troca")+SUMIF('Combos Promocionais'!$D$3:$D$2278,Estoque!A301,'Combos Promocionais'!$M$3:$M$3129)</f>
        <v>0</v>
      </c>
    </row>
    <row r="302" spans="9:9">
      <c r="I302">
        <f>SUMIFS(Vendas!$I$5:$I$1841,Vendas!$C$5:$C$1841,Estoque!B302,Vendas!$B$5:$B$1841,Estoque!A302,Vendas!$R$5:$R$1841,"Vendido")+SUMIFS(Vendas!$I$5:$I$1841,Vendas!$C$5:$C$1841,Estoque!B302,Vendas!$B$5:$B$1841,Estoque!A302,Vendas!$R$5:$R$1841,"Troca")+SUMIF('Combos Promocionais'!$D$3:$D$2278,Estoque!A302,'Combos Promocionais'!$M$3:$M$3129)</f>
        <v>0</v>
      </c>
    </row>
    <row r="303" spans="9:9">
      <c r="I303">
        <f>SUMIFS(Vendas!$I$5:$I$1841,Vendas!$C$5:$C$1841,Estoque!B303,Vendas!$B$5:$B$1841,Estoque!A303,Vendas!$R$5:$R$1841,"Vendido")+SUMIFS(Vendas!$I$5:$I$1841,Vendas!$C$5:$C$1841,Estoque!B303,Vendas!$B$5:$B$1841,Estoque!A303,Vendas!$R$5:$R$1841,"Troca")+SUMIF('Combos Promocionais'!$D$3:$D$2278,Estoque!A303,'Combos Promocionais'!$M$3:$M$3129)</f>
        <v>0</v>
      </c>
    </row>
    <row r="304" spans="9:9">
      <c r="I304">
        <f>SUMIFS(Vendas!$I$5:$I$1841,Vendas!$C$5:$C$1841,Estoque!B304,Vendas!$B$5:$B$1841,Estoque!A304,Vendas!$R$5:$R$1841,"Vendido")+SUMIFS(Vendas!$I$5:$I$1841,Vendas!$C$5:$C$1841,Estoque!B304,Vendas!$B$5:$B$1841,Estoque!A304,Vendas!$R$5:$R$1841,"Troca")+SUMIF('Combos Promocionais'!$D$3:$D$2278,Estoque!A304,'Combos Promocionais'!$M$3:$M$3129)</f>
        <v>0</v>
      </c>
    </row>
    <row r="305" spans="9:9">
      <c r="I305">
        <f>SUMIFS(Vendas!$I$5:$I$1841,Vendas!$C$5:$C$1841,Estoque!B305,Vendas!$B$5:$B$1841,Estoque!A305,Vendas!$R$5:$R$1841,"Vendido")+SUMIFS(Vendas!$I$5:$I$1841,Vendas!$C$5:$C$1841,Estoque!B305,Vendas!$B$5:$B$1841,Estoque!A305,Vendas!$R$5:$R$1841,"Troca")+SUMIF('Combos Promocionais'!$D$3:$D$2278,Estoque!A305,'Combos Promocionais'!$M$3:$M$3129)</f>
        <v>0</v>
      </c>
    </row>
    <row r="306" spans="9:9">
      <c r="I306">
        <f>SUMIFS(Vendas!$I$5:$I$1841,Vendas!$C$5:$C$1841,Estoque!B306,Vendas!$B$5:$B$1841,Estoque!A306,Vendas!$R$5:$R$1841,"Vendido")+SUMIFS(Vendas!$I$5:$I$1841,Vendas!$C$5:$C$1841,Estoque!B306,Vendas!$B$5:$B$1841,Estoque!A306,Vendas!$R$5:$R$1841,"Troca")+SUMIF('Combos Promocionais'!$D$3:$D$2278,Estoque!A306,'Combos Promocionais'!$M$3:$M$3129)</f>
        <v>0</v>
      </c>
    </row>
    <row r="307" spans="9:9">
      <c r="I307">
        <f>SUMIFS(Vendas!$I$5:$I$1841,Vendas!$C$5:$C$1841,Estoque!B307,Vendas!$B$5:$B$1841,Estoque!A307,Vendas!$R$5:$R$1841,"Vendido")+SUMIFS(Vendas!$I$5:$I$1841,Vendas!$C$5:$C$1841,Estoque!B307,Vendas!$B$5:$B$1841,Estoque!A307,Vendas!$R$5:$R$1841,"Troca")+SUMIF('Combos Promocionais'!$D$3:$D$2278,Estoque!A307,'Combos Promocionais'!$M$3:$M$3129)</f>
        <v>0</v>
      </c>
    </row>
    <row r="308" spans="9:9">
      <c r="I308">
        <f>SUMIFS(Vendas!$I$5:$I$1841,Vendas!$C$5:$C$1841,Estoque!B308,Vendas!$B$5:$B$1841,Estoque!A308,Vendas!$R$5:$R$1841,"Vendido")+SUMIFS(Vendas!$I$5:$I$1841,Vendas!$C$5:$C$1841,Estoque!B308,Vendas!$B$5:$B$1841,Estoque!A308,Vendas!$R$5:$R$1841,"Troca")+SUMIF('Combos Promocionais'!$D$3:$D$2278,Estoque!A308,'Combos Promocionais'!$M$3:$M$3129)</f>
        <v>0</v>
      </c>
    </row>
    <row r="309" spans="9:9">
      <c r="I309">
        <f>SUMIFS(Vendas!$I$5:$I$1841,Vendas!$C$5:$C$1841,Estoque!B309,Vendas!$B$5:$B$1841,Estoque!A309,Vendas!$R$5:$R$1841,"Vendido")+SUMIFS(Vendas!$I$5:$I$1841,Vendas!$C$5:$C$1841,Estoque!B309,Vendas!$B$5:$B$1841,Estoque!A309,Vendas!$R$5:$R$1841,"Troca")+SUMIF('Combos Promocionais'!$D$3:$D$2278,Estoque!A309,'Combos Promocionais'!$M$3:$M$3129)</f>
        <v>0</v>
      </c>
    </row>
    <row r="310" spans="9:9">
      <c r="I310">
        <f>SUMIFS(Vendas!$I$5:$I$1841,Vendas!$C$5:$C$1841,Estoque!B310,Vendas!$B$5:$B$1841,Estoque!A310,Vendas!$R$5:$R$1841,"Vendido")+SUMIFS(Vendas!$I$5:$I$1841,Vendas!$C$5:$C$1841,Estoque!B310,Vendas!$B$5:$B$1841,Estoque!A310,Vendas!$R$5:$R$1841,"Troca")+SUMIF('Combos Promocionais'!$D$3:$D$2278,Estoque!A310,'Combos Promocionais'!$M$3:$M$3129)</f>
        <v>0</v>
      </c>
    </row>
    <row r="311" spans="9:9">
      <c r="I311">
        <f>SUMIFS(Vendas!$I$5:$I$1841,Vendas!$C$5:$C$1841,Estoque!B311,Vendas!$B$5:$B$1841,Estoque!A311,Vendas!$R$5:$R$1841,"Vendido")+SUMIFS(Vendas!$I$5:$I$1841,Vendas!$C$5:$C$1841,Estoque!B311,Vendas!$B$5:$B$1841,Estoque!A311,Vendas!$R$5:$R$1841,"Troca")+SUMIF('Combos Promocionais'!$D$3:$D$2278,Estoque!A311,'Combos Promocionais'!$M$3:$M$3129)</f>
        <v>0</v>
      </c>
    </row>
    <row r="312" spans="9:9">
      <c r="I312">
        <f>SUMIFS(Vendas!$I$5:$I$1841,Vendas!$C$5:$C$1841,Estoque!B312,Vendas!$B$5:$B$1841,Estoque!A312,Vendas!$R$5:$R$1841,"Vendido")+SUMIFS(Vendas!$I$5:$I$1841,Vendas!$C$5:$C$1841,Estoque!B312,Vendas!$B$5:$B$1841,Estoque!A312,Vendas!$R$5:$R$1841,"Troca")+SUMIF('Combos Promocionais'!$D$3:$D$2278,Estoque!A312,'Combos Promocionais'!$M$3:$M$3129)</f>
        <v>0</v>
      </c>
    </row>
    <row r="313" spans="9:9">
      <c r="I313">
        <f>SUMIFS(Vendas!$I$5:$I$1841,Vendas!$C$5:$C$1841,Estoque!B313,Vendas!$B$5:$B$1841,Estoque!A313,Vendas!$R$5:$R$1841,"Vendido")+SUMIFS(Vendas!$I$5:$I$1841,Vendas!$C$5:$C$1841,Estoque!B313,Vendas!$B$5:$B$1841,Estoque!A313,Vendas!$R$5:$R$1841,"Troca")+SUMIF('Combos Promocionais'!$D$3:$D$2278,Estoque!A313,'Combos Promocionais'!$M$3:$M$3129)</f>
        <v>0</v>
      </c>
    </row>
    <row r="314" spans="9:9">
      <c r="I314">
        <f>SUMIFS(Vendas!$I$5:$I$1841,Vendas!$C$5:$C$1841,Estoque!B314,Vendas!$B$5:$B$1841,Estoque!A314,Vendas!$R$5:$R$1841,"Vendido")+SUMIFS(Vendas!$I$5:$I$1841,Vendas!$C$5:$C$1841,Estoque!B314,Vendas!$B$5:$B$1841,Estoque!A314,Vendas!$R$5:$R$1841,"Troca")+SUMIF('Combos Promocionais'!$D$3:$D$2278,Estoque!A314,'Combos Promocionais'!$M$3:$M$3129)</f>
        <v>0</v>
      </c>
    </row>
    <row r="315" spans="9:9">
      <c r="I315">
        <f>SUMIFS(Vendas!$I$5:$I$1841,Vendas!$C$5:$C$1841,Estoque!B315,Vendas!$B$5:$B$1841,Estoque!A315,Vendas!$R$5:$R$1841,"Vendido")+SUMIFS(Vendas!$I$5:$I$1841,Vendas!$C$5:$C$1841,Estoque!B315,Vendas!$B$5:$B$1841,Estoque!A315,Vendas!$R$5:$R$1841,"Troca")+SUMIF('Combos Promocionais'!$D$3:$D$2278,Estoque!A315,'Combos Promocionais'!$M$3:$M$3129)</f>
        <v>0</v>
      </c>
    </row>
    <row r="316" spans="9:9">
      <c r="I316">
        <f>SUMIFS(Vendas!$I$5:$I$1841,Vendas!$C$5:$C$1841,Estoque!B316,Vendas!$B$5:$B$1841,Estoque!A316,Vendas!$R$5:$R$1841,"Vendido")+SUMIFS(Vendas!$I$5:$I$1841,Vendas!$C$5:$C$1841,Estoque!B316,Vendas!$B$5:$B$1841,Estoque!A316,Vendas!$R$5:$R$1841,"Troca")+SUMIF('Combos Promocionais'!$D$3:$D$2278,Estoque!A316,'Combos Promocionais'!$M$3:$M$3129)</f>
        <v>0</v>
      </c>
    </row>
    <row r="317" spans="9:9">
      <c r="I317">
        <f>SUMIFS(Vendas!$I$5:$I$1841,Vendas!$C$5:$C$1841,Estoque!B317,Vendas!$B$5:$B$1841,Estoque!A317,Vendas!$R$5:$R$1841,"Vendido")+SUMIFS(Vendas!$I$5:$I$1841,Vendas!$C$5:$C$1841,Estoque!B317,Vendas!$B$5:$B$1841,Estoque!A317,Vendas!$R$5:$R$1841,"Troca")+SUMIF('Combos Promocionais'!$D$3:$D$2278,Estoque!A317,'Combos Promocionais'!$M$3:$M$3129)</f>
        <v>0</v>
      </c>
    </row>
    <row r="318" spans="9:9">
      <c r="I318">
        <f>SUMIFS(Vendas!$I$5:$I$1841,Vendas!$C$5:$C$1841,Estoque!B318,Vendas!$B$5:$B$1841,Estoque!A318,Vendas!$R$5:$R$1841,"Vendido")+SUMIFS(Vendas!$I$5:$I$1841,Vendas!$C$5:$C$1841,Estoque!B318,Vendas!$B$5:$B$1841,Estoque!A318,Vendas!$R$5:$R$1841,"Troca")+SUMIF('Combos Promocionais'!$D$3:$D$2278,Estoque!A318,'Combos Promocionais'!$M$3:$M$3129)</f>
        <v>0</v>
      </c>
    </row>
    <row r="319" spans="9:9">
      <c r="I319">
        <f>SUMIFS(Vendas!$I$5:$I$1841,Vendas!$C$5:$C$1841,Estoque!B319,Vendas!$B$5:$B$1841,Estoque!A319,Vendas!$R$5:$R$1841,"Vendido")+SUMIFS(Vendas!$I$5:$I$1841,Vendas!$C$5:$C$1841,Estoque!B319,Vendas!$B$5:$B$1841,Estoque!A319,Vendas!$R$5:$R$1841,"Troca")+SUMIF('Combos Promocionais'!$D$3:$D$2278,Estoque!A319,'Combos Promocionais'!$M$3:$M$3129)</f>
        <v>0</v>
      </c>
    </row>
    <row r="320" spans="9:9">
      <c r="I320">
        <f>SUMIFS(Vendas!$I$5:$I$1841,Vendas!$C$5:$C$1841,Estoque!B320,Vendas!$B$5:$B$1841,Estoque!A320,Vendas!$R$5:$R$1841,"Vendido")+SUMIFS(Vendas!$I$5:$I$1841,Vendas!$C$5:$C$1841,Estoque!B320,Vendas!$B$5:$B$1841,Estoque!A320,Vendas!$R$5:$R$1841,"Troca")+SUMIF('Combos Promocionais'!$D$3:$D$2278,Estoque!A320,'Combos Promocionais'!$M$3:$M$3129)</f>
        <v>0</v>
      </c>
    </row>
    <row r="321" spans="9:9">
      <c r="I321">
        <f>SUMIFS(Vendas!$I$5:$I$1841,Vendas!$C$5:$C$1841,Estoque!B321,Vendas!$B$5:$B$1841,Estoque!A321,Vendas!$R$5:$R$1841,"Vendido")+SUMIFS(Vendas!$I$5:$I$1841,Vendas!$C$5:$C$1841,Estoque!B321,Vendas!$B$5:$B$1841,Estoque!A321,Vendas!$R$5:$R$1841,"Troca")+SUMIF('Combos Promocionais'!$D$3:$D$2278,Estoque!A321,'Combos Promocionais'!$M$3:$M$3129)</f>
        <v>0</v>
      </c>
    </row>
    <row r="322" spans="9:9">
      <c r="I322">
        <f>SUMIFS(Vendas!$I$5:$I$1841,Vendas!$C$5:$C$1841,Estoque!B322,Vendas!$B$5:$B$1841,Estoque!A322,Vendas!$R$5:$R$1841,"Vendido")+SUMIFS(Vendas!$I$5:$I$1841,Vendas!$C$5:$C$1841,Estoque!B322,Vendas!$B$5:$B$1841,Estoque!A322,Vendas!$R$5:$R$1841,"Troca")+SUMIF('Combos Promocionais'!$D$3:$D$2278,Estoque!A322,'Combos Promocionais'!$M$3:$M$3129)</f>
        <v>0</v>
      </c>
    </row>
    <row r="323" spans="9:9">
      <c r="I323">
        <f>SUMIFS(Vendas!$I$5:$I$1841,Vendas!$C$5:$C$1841,Estoque!B323,Vendas!$B$5:$B$1841,Estoque!A323,Vendas!$R$5:$R$1841,"Vendido")+SUMIFS(Vendas!$I$5:$I$1841,Vendas!$C$5:$C$1841,Estoque!B323,Vendas!$B$5:$B$1841,Estoque!A323,Vendas!$R$5:$R$1841,"Troca")+SUMIF('Combos Promocionais'!$D$3:$D$2278,Estoque!A323,'Combos Promocionais'!$M$3:$M$3129)</f>
        <v>0</v>
      </c>
    </row>
    <row r="324" spans="9:9">
      <c r="I324">
        <f>SUMIFS(Vendas!$I$5:$I$1841,Vendas!$C$5:$C$1841,Estoque!B324,Vendas!$B$5:$B$1841,Estoque!A324,Vendas!$R$5:$R$1841,"Vendido")+SUMIFS(Vendas!$I$5:$I$1841,Vendas!$C$5:$C$1841,Estoque!B324,Vendas!$B$5:$B$1841,Estoque!A324,Vendas!$R$5:$R$1841,"Troca")+SUMIF('Combos Promocionais'!$D$3:$D$2278,Estoque!A324,'Combos Promocionais'!$M$3:$M$3129)</f>
        <v>0</v>
      </c>
    </row>
    <row r="325" spans="9:9">
      <c r="I325">
        <f>SUMIFS(Vendas!$I$5:$I$1841,Vendas!$C$5:$C$1841,Estoque!B325,Vendas!$B$5:$B$1841,Estoque!A325,Vendas!$R$5:$R$1841,"Vendido")+SUMIFS(Vendas!$I$5:$I$1841,Vendas!$C$5:$C$1841,Estoque!B325,Vendas!$B$5:$B$1841,Estoque!A325,Vendas!$R$5:$R$1841,"Troca")+SUMIF('Combos Promocionais'!$D$3:$D$2278,Estoque!A325,'Combos Promocionais'!$M$3:$M$3129)</f>
        <v>0</v>
      </c>
    </row>
    <row r="326" spans="9:9">
      <c r="I326">
        <f>SUMIFS(Vendas!$I$5:$I$1841,Vendas!$C$5:$C$1841,Estoque!B326,Vendas!$B$5:$B$1841,Estoque!A326,Vendas!$R$5:$R$1841,"Vendido")+SUMIFS(Vendas!$I$5:$I$1841,Vendas!$C$5:$C$1841,Estoque!B326,Vendas!$B$5:$B$1841,Estoque!A326,Vendas!$R$5:$R$1841,"Troca")+SUMIF('Combos Promocionais'!$D$3:$D$2278,Estoque!A326,'Combos Promocionais'!$M$3:$M$3129)</f>
        <v>0</v>
      </c>
    </row>
    <row r="327" spans="9:9">
      <c r="I327">
        <f>SUMIFS(Vendas!$I$5:$I$1841,Vendas!$C$5:$C$1841,Estoque!B327,Vendas!$B$5:$B$1841,Estoque!A327,Vendas!$R$5:$R$1841,"Vendido")+SUMIFS(Vendas!$I$5:$I$1841,Vendas!$C$5:$C$1841,Estoque!B327,Vendas!$B$5:$B$1841,Estoque!A327,Vendas!$R$5:$R$1841,"Troca")+SUMIF('Combos Promocionais'!$D$3:$D$2278,Estoque!A327,'Combos Promocionais'!$M$3:$M$3129)</f>
        <v>0</v>
      </c>
    </row>
    <row r="328" spans="9:9">
      <c r="I328">
        <f>SUMIFS(Vendas!$I$5:$I$1841,Vendas!$C$5:$C$1841,Estoque!B328,Vendas!$B$5:$B$1841,Estoque!A328,Vendas!$R$5:$R$1841,"Vendido")+SUMIFS(Vendas!$I$5:$I$1841,Vendas!$C$5:$C$1841,Estoque!B328,Vendas!$B$5:$B$1841,Estoque!A328,Vendas!$R$5:$R$1841,"Troca")+SUMIF('Combos Promocionais'!$D$3:$D$2278,Estoque!A328,'Combos Promocionais'!$M$3:$M$3129)</f>
        <v>0</v>
      </c>
    </row>
    <row r="329" spans="9:9">
      <c r="I329">
        <f>SUMIFS(Vendas!$I$5:$I$1841,Vendas!$C$5:$C$1841,Estoque!B329,Vendas!$B$5:$B$1841,Estoque!A329,Vendas!$R$5:$R$1841,"Vendido")+SUMIFS(Vendas!$I$5:$I$1841,Vendas!$C$5:$C$1841,Estoque!B329,Vendas!$B$5:$B$1841,Estoque!A329,Vendas!$R$5:$R$1841,"Troca")+SUMIF('Combos Promocionais'!$D$3:$D$2278,Estoque!A329,'Combos Promocionais'!$M$3:$M$3129)</f>
        <v>0</v>
      </c>
    </row>
    <row r="330" spans="9:9">
      <c r="I330">
        <f>SUMIFS(Vendas!$I$5:$I$1841,Vendas!$C$5:$C$1841,Estoque!B330,Vendas!$B$5:$B$1841,Estoque!A330,Vendas!$R$5:$R$1841,"Vendido")+SUMIFS(Vendas!$I$5:$I$1841,Vendas!$C$5:$C$1841,Estoque!B330,Vendas!$B$5:$B$1841,Estoque!A330,Vendas!$R$5:$R$1841,"Troca")+SUMIF('Combos Promocionais'!$D$3:$D$2278,Estoque!A330,'Combos Promocionais'!$M$3:$M$3129)</f>
        <v>0</v>
      </c>
    </row>
    <row r="331" spans="9:9">
      <c r="I331">
        <f>SUMIFS(Vendas!$I$5:$I$1841,Vendas!$C$5:$C$1841,Estoque!B331,Vendas!$B$5:$B$1841,Estoque!A331,Vendas!$R$5:$R$1841,"Vendido")+SUMIFS(Vendas!$I$5:$I$1841,Vendas!$C$5:$C$1841,Estoque!B331,Vendas!$B$5:$B$1841,Estoque!A331,Vendas!$R$5:$R$1841,"Troca")+SUMIF('Combos Promocionais'!$D$3:$D$2278,Estoque!A331,'Combos Promocionais'!$M$3:$M$3129)</f>
        <v>0</v>
      </c>
    </row>
    <row r="332" spans="9:9">
      <c r="I332">
        <f>SUMIFS(Vendas!$I$5:$I$1841,Vendas!$C$5:$C$1841,Estoque!B332,Vendas!$B$5:$B$1841,Estoque!A332,Vendas!$R$5:$R$1841,"Vendido")+SUMIFS(Vendas!$I$5:$I$1841,Vendas!$C$5:$C$1841,Estoque!B332,Vendas!$B$5:$B$1841,Estoque!A332,Vendas!$R$5:$R$1841,"Troca")+SUMIF('Combos Promocionais'!$D$3:$D$2278,Estoque!A332,'Combos Promocionais'!$M$3:$M$3129)</f>
        <v>0</v>
      </c>
    </row>
    <row r="333" spans="9:9">
      <c r="I333">
        <f>SUMIFS(Vendas!$I$5:$I$1841,Vendas!$C$5:$C$1841,Estoque!B333,Vendas!$B$5:$B$1841,Estoque!A333,Vendas!$R$5:$R$1841,"Vendido")+SUMIFS(Vendas!$I$5:$I$1841,Vendas!$C$5:$C$1841,Estoque!B333,Vendas!$B$5:$B$1841,Estoque!A333,Vendas!$R$5:$R$1841,"Troca")+SUMIF('Combos Promocionais'!$D$3:$D$2278,Estoque!A333,'Combos Promocionais'!$M$3:$M$3129)</f>
        <v>0</v>
      </c>
    </row>
    <row r="334" spans="9:9">
      <c r="I334">
        <f>SUMIFS(Vendas!$I$5:$I$1841,Vendas!$C$5:$C$1841,Estoque!B334,Vendas!$B$5:$B$1841,Estoque!A334,Vendas!$R$5:$R$1841,"Vendido")+SUMIFS(Vendas!$I$5:$I$1841,Vendas!$C$5:$C$1841,Estoque!B334,Vendas!$B$5:$B$1841,Estoque!A334,Vendas!$R$5:$R$1841,"Troca")+SUMIF('Combos Promocionais'!$D$3:$D$2278,Estoque!A334,'Combos Promocionais'!$M$3:$M$3129)</f>
        <v>0</v>
      </c>
    </row>
    <row r="335" spans="9:9">
      <c r="I335">
        <f>SUMIFS(Vendas!$I$5:$I$1841,Vendas!$C$5:$C$1841,Estoque!B335,Vendas!$B$5:$B$1841,Estoque!A335,Vendas!$R$5:$R$1841,"Vendido")+SUMIFS(Vendas!$I$5:$I$1841,Vendas!$C$5:$C$1841,Estoque!B335,Vendas!$B$5:$B$1841,Estoque!A335,Vendas!$R$5:$R$1841,"Troca")+SUMIF('Combos Promocionais'!$D$3:$D$2278,Estoque!A335,'Combos Promocionais'!$M$3:$M$3129)</f>
        <v>0</v>
      </c>
    </row>
    <row r="336" spans="9:9">
      <c r="I336">
        <f>SUMIFS(Vendas!$I$5:$I$1841,Vendas!$C$5:$C$1841,Estoque!B336,Vendas!$B$5:$B$1841,Estoque!A336,Vendas!$R$5:$R$1841,"Vendido")+SUMIFS(Vendas!$I$5:$I$1841,Vendas!$C$5:$C$1841,Estoque!B336,Vendas!$B$5:$B$1841,Estoque!A336,Vendas!$R$5:$R$1841,"Troca")+SUMIF('Combos Promocionais'!$D$3:$D$2278,Estoque!A336,'Combos Promocionais'!$M$3:$M$3129)</f>
        <v>0</v>
      </c>
    </row>
    <row r="337" spans="9:9">
      <c r="I337">
        <f>SUMIFS(Vendas!$I$5:$I$1841,Vendas!$C$5:$C$1841,Estoque!B337,Vendas!$B$5:$B$1841,Estoque!A337,Vendas!$R$5:$R$1841,"Vendido")+SUMIFS(Vendas!$I$5:$I$1841,Vendas!$C$5:$C$1841,Estoque!B337,Vendas!$B$5:$B$1841,Estoque!A337,Vendas!$R$5:$R$1841,"Troca")+SUMIF('Combos Promocionais'!$D$3:$D$2278,Estoque!A337,'Combos Promocionais'!$M$3:$M$3129)</f>
        <v>0</v>
      </c>
    </row>
    <row r="338" spans="9:9">
      <c r="I338">
        <f>SUMIFS(Vendas!$I$5:$I$1841,Vendas!$C$5:$C$1841,Estoque!B338,Vendas!$B$5:$B$1841,Estoque!A338,Vendas!$R$5:$R$1841,"Vendido")+SUMIFS(Vendas!$I$5:$I$1841,Vendas!$C$5:$C$1841,Estoque!B338,Vendas!$B$5:$B$1841,Estoque!A338,Vendas!$R$5:$R$1841,"Troca")+SUMIF('Combos Promocionais'!$D$3:$D$2278,Estoque!A338,'Combos Promocionais'!$M$3:$M$3129)</f>
        <v>0</v>
      </c>
    </row>
    <row r="339" spans="9:9">
      <c r="I339">
        <f>SUMIFS(Vendas!$I$5:$I$1841,Vendas!$C$5:$C$1841,Estoque!B339,Vendas!$B$5:$B$1841,Estoque!A339,Vendas!$R$5:$R$1841,"Vendido")+SUMIFS(Vendas!$I$5:$I$1841,Vendas!$C$5:$C$1841,Estoque!B339,Vendas!$B$5:$B$1841,Estoque!A339,Vendas!$R$5:$R$1841,"Troca")+SUMIF('Combos Promocionais'!$D$3:$D$2278,Estoque!A339,'Combos Promocionais'!$M$3:$M$3129)</f>
        <v>0</v>
      </c>
    </row>
    <row r="340" spans="9:9">
      <c r="I340">
        <f>SUMIFS(Vendas!$I$5:$I$1841,Vendas!$C$5:$C$1841,Estoque!B340,Vendas!$B$5:$B$1841,Estoque!A340,Vendas!$R$5:$R$1841,"Vendido")+SUMIFS(Vendas!$I$5:$I$1841,Vendas!$C$5:$C$1841,Estoque!B340,Vendas!$B$5:$B$1841,Estoque!A340,Vendas!$R$5:$R$1841,"Troca")+SUMIF('Combos Promocionais'!$D$3:$D$2278,Estoque!A340,'Combos Promocionais'!$M$3:$M$3129)</f>
        <v>0</v>
      </c>
    </row>
    <row r="341" spans="9:9">
      <c r="I341">
        <f>SUMIFS(Vendas!$I$5:$I$1841,Vendas!$C$5:$C$1841,Estoque!B341,Vendas!$B$5:$B$1841,Estoque!A341,Vendas!$R$5:$R$1841,"Vendido")+SUMIFS(Vendas!$I$5:$I$1841,Vendas!$C$5:$C$1841,Estoque!B341,Vendas!$B$5:$B$1841,Estoque!A341,Vendas!$R$5:$R$1841,"Troca")+SUMIF('Combos Promocionais'!$D$3:$D$2278,Estoque!A341,'Combos Promocionais'!$M$3:$M$3129)</f>
        <v>0</v>
      </c>
    </row>
    <row r="342" spans="9:9">
      <c r="I342">
        <f>SUMIFS(Vendas!$I$5:$I$1841,Vendas!$C$5:$C$1841,Estoque!B342,Vendas!$B$5:$B$1841,Estoque!A342,Vendas!$R$5:$R$1841,"Vendido")+SUMIFS(Vendas!$I$5:$I$1841,Vendas!$C$5:$C$1841,Estoque!B342,Vendas!$B$5:$B$1841,Estoque!A342,Vendas!$R$5:$R$1841,"Troca")+SUMIF('Combos Promocionais'!$D$3:$D$2278,Estoque!A342,'Combos Promocionais'!$M$3:$M$3129)</f>
        <v>0</v>
      </c>
    </row>
    <row r="343" spans="9:9">
      <c r="I343">
        <f>SUMIFS(Vendas!$I$5:$I$1841,Vendas!$C$5:$C$1841,Estoque!B343,Vendas!$B$5:$B$1841,Estoque!A343,Vendas!$R$5:$R$1841,"Vendido")+SUMIFS(Vendas!$I$5:$I$1841,Vendas!$C$5:$C$1841,Estoque!B343,Vendas!$B$5:$B$1841,Estoque!A343,Vendas!$R$5:$R$1841,"Troca")+SUMIF('Combos Promocionais'!$D$3:$D$2278,Estoque!A343,'Combos Promocionais'!$M$3:$M$3129)</f>
        <v>0</v>
      </c>
    </row>
    <row r="344" spans="9:9">
      <c r="I344">
        <f>SUMIFS(Vendas!$I$5:$I$1841,Vendas!$C$5:$C$1841,Estoque!B344,Vendas!$B$5:$B$1841,Estoque!A344,Vendas!$R$5:$R$1841,"Vendido")+SUMIFS(Vendas!$I$5:$I$1841,Vendas!$C$5:$C$1841,Estoque!B344,Vendas!$B$5:$B$1841,Estoque!A344,Vendas!$R$5:$R$1841,"Troca")+SUMIF('Combos Promocionais'!$D$3:$D$2278,Estoque!A344,'Combos Promocionais'!$M$3:$M$3129)</f>
        <v>0</v>
      </c>
    </row>
    <row r="345" spans="9:9">
      <c r="I345">
        <f>SUMIFS(Vendas!$I$5:$I$1841,Vendas!$C$5:$C$1841,Estoque!B345,Vendas!$B$5:$B$1841,Estoque!A345,Vendas!$R$5:$R$1841,"Vendido")+SUMIFS(Vendas!$I$5:$I$1841,Vendas!$C$5:$C$1841,Estoque!B345,Vendas!$B$5:$B$1841,Estoque!A345,Vendas!$R$5:$R$1841,"Troca")+SUMIF('Combos Promocionais'!$D$3:$D$2278,Estoque!A345,'Combos Promocionais'!$M$3:$M$3129)</f>
        <v>0</v>
      </c>
    </row>
    <row r="346" spans="9:9">
      <c r="I346">
        <f>SUMIFS(Vendas!$I$5:$I$1841,Vendas!$C$5:$C$1841,Estoque!B346,Vendas!$B$5:$B$1841,Estoque!A346,Vendas!$R$5:$R$1841,"Vendido")+SUMIFS(Vendas!$I$5:$I$1841,Vendas!$C$5:$C$1841,Estoque!B346,Vendas!$B$5:$B$1841,Estoque!A346,Vendas!$R$5:$R$1841,"Troca")+SUMIF('Combos Promocionais'!$D$3:$D$2278,Estoque!A346,'Combos Promocionais'!$M$3:$M$3129)</f>
        <v>0</v>
      </c>
    </row>
    <row r="347" spans="9:9">
      <c r="I347">
        <f>SUMIFS(Vendas!$I$5:$I$1841,Vendas!$C$5:$C$1841,Estoque!B347,Vendas!$B$5:$B$1841,Estoque!A347,Vendas!$R$5:$R$1841,"Vendido")+SUMIFS(Vendas!$I$5:$I$1841,Vendas!$C$5:$C$1841,Estoque!B347,Vendas!$B$5:$B$1841,Estoque!A347,Vendas!$R$5:$R$1841,"Troca")+SUMIF('Combos Promocionais'!$D$3:$D$2278,Estoque!A347,'Combos Promocionais'!$M$3:$M$3129)</f>
        <v>0</v>
      </c>
    </row>
    <row r="348" spans="9:9">
      <c r="I348">
        <f>SUMIFS(Vendas!$I$5:$I$1841,Vendas!$C$5:$C$1841,Estoque!B348,Vendas!$B$5:$B$1841,Estoque!A348,Vendas!$R$5:$R$1841,"Vendido")+SUMIFS(Vendas!$I$5:$I$1841,Vendas!$C$5:$C$1841,Estoque!B348,Vendas!$B$5:$B$1841,Estoque!A348,Vendas!$R$5:$R$1841,"Troca")+SUMIF('Combos Promocionais'!$D$3:$D$2278,Estoque!A348,'Combos Promocionais'!$M$3:$M$3129)</f>
        <v>0</v>
      </c>
    </row>
    <row r="349" spans="9:9">
      <c r="I349">
        <f>SUMIFS(Vendas!$I$5:$I$1841,Vendas!$C$5:$C$1841,Estoque!B349,Vendas!$B$5:$B$1841,Estoque!A349,Vendas!$R$5:$R$1841,"Vendido")+SUMIFS(Vendas!$I$5:$I$1841,Vendas!$C$5:$C$1841,Estoque!B349,Vendas!$B$5:$B$1841,Estoque!A349,Vendas!$R$5:$R$1841,"Troca")+SUMIF('Combos Promocionais'!$D$3:$D$2278,Estoque!A349,'Combos Promocionais'!$M$3:$M$3129)</f>
        <v>0</v>
      </c>
    </row>
    <row r="350" spans="9:9">
      <c r="I350">
        <f>SUMIFS(Vendas!$I$5:$I$1841,Vendas!$C$5:$C$1841,Estoque!B350,Vendas!$B$5:$B$1841,Estoque!A350,Vendas!$R$5:$R$1841,"Vendido")+SUMIFS(Vendas!$I$5:$I$1841,Vendas!$C$5:$C$1841,Estoque!B350,Vendas!$B$5:$B$1841,Estoque!A350,Vendas!$R$5:$R$1841,"Troca")+SUMIF('Combos Promocionais'!$D$3:$D$2278,Estoque!A350,'Combos Promocionais'!$M$3:$M$3129)</f>
        <v>0</v>
      </c>
    </row>
    <row r="351" spans="9:9">
      <c r="I351">
        <f>SUMIFS(Vendas!$I$5:$I$1841,Vendas!$C$5:$C$1841,Estoque!B351,Vendas!$B$5:$B$1841,Estoque!A351,Vendas!$R$5:$R$1841,"Vendido")+SUMIFS(Vendas!$I$5:$I$1841,Vendas!$C$5:$C$1841,Estoque!B351,Vendas!$B$5:$B$1841,Estoque!A351,Vendas!$R$5:$R$1841,"Troca")+SUMIF('Combos Promocionais'!$D$3:$D$2278,Estoque!A351,'Combos Promocionais'!$M$3:$M$3129)</f>
        <v>0</v>
      </c>
    </row>
    <row r="352" spans="9:9">
      <c r="I352">
        <f>SUMIFS(Vendas!$I$5:$I$1841,Vendas!$C$5:$C$1841,Estoque!B352,Vendas!$B$5:$B$1841,Estoque!A352,Vendas!$R$5:$R$1841,"Vendido")+SUMIFS(Vendas!$I$5:$I$1841,Vendas!$C$5:$C$1841,Estoque!B352,Vendas!$B$5:$B$1841,Estoque!A352,Vendas!$R$5:$R$1841,"Troca")+SUMIF('Combos Promocionais'!$D$3:$D$2278,Estoque!A352,'Combos Promocionais'!$M$3:$M$3129)</f>
        <v>0</v>
      </c>
    </row>
    <row r="353" spans="9:9">
      <c r="I353">
        <f>SUMIFS(Vendas!$I$5:$I$1841,Vendas!$C$5:$C$1841,Estoque!B353,Vendas!$B$5:$B$1841,Estoque!A353,Vendas!$R$5:$R$1841,"Vendido")+SUMIFS(Vendas!$I$5:$I$1841,Vendas!$C$5:$C$1841,Estoque!B353,Vendas!$B$5:$B$1841,Estoque!A353,Vendas!$R$5:$R$1841,"Troca")+SUMIF('Combos Promocionais'!$D$3:$D$2278,Estoque!A353,'Combos Promocionais'!$M$3:$M$3129)</f>
        <v>0</v>
      </c>
    </row>
    <row r="354" spans="9:9">
      <c r="I354">
        <f>SUMIFS(Vendas!$I$5:$I$1841,Vendas!$C$5:$C$1841,Estoque!B354,Vendas!$B$5:$B$1841,Estoque!A354,Vendas!$R$5:$R$1841,"Vendido")+SUMIFS(Vendas!$I$5:$I$1841,Vendas!$C$5:$C$1841,Estoque!B354,Vendas!$B$5:$B$1841,Estoque!A354,Vendas!$R$5:$R$1841,"Troca")+SUMIF('Combos Promocionais'!$D$3:$D$2278,Estoque!A354,'Combos Promocionais'!$M$3:$M$3129)</f>
        <v>0</v>
      </c>
    </row>
    <row r="355" spans="9:9">
      <c r="I355">
        <f>SUMIFS(Vendas!$I$5:$I$1841,Vendas!$C$5:$C$1841,Estoque!B355,Vendas!$B$5:$B$1841,Estoque!A355,Vendas!$R$5:$R$1841,"Vendido")+SUMIFS(Vendas!$I$5:$I$1841,Vendas!$C$5:$C$1841,Estoque!B355,Vendas!$B$5:$B$1841,Estoque!A355,Vendas!$R$5:$R$1841,"Troca")+SUMIF('Combos Promocionais'!$D$3:$D$2278,Estoque!A355,'Combos Promocionais'!$M$3:$M$3129)</f>
        <v>0</v>
      </c>
    </row>
    <row r="356" spans="9:9">
      <c r="I356">
        <f>SUMIFS(Vendas!$I$5:$I$1841,Vendas!$C$5:$C$1841,Estoque!B356,Vendas!$B$5:$B$1841,Estoque!A356,Vendas!$R$5:$R$1841,"Vendido")+SUMIFS(Vendas!$I$5:$I$1841,Vendas!$C$5:$C$1841,Estoque!B356,Vendas!$B$5:$B$1841,Estoque!A356,Vendas!$R$5:$R$1841,"Troca")+SUMIF('Combos Promocionais'!$D$3:$D$2278,Estoque!A356,'Combos Promocionais'!$M$3:$M$3129)</f>
        <v>0</v>
      </c>
    </row>
    <row r="357" spans="9:9">
      <c r="I357">
        <f>SUMIFS(Vendas!$I$5:$I$1841,Vendas!$C$5:$C$1841,Estoque!B357,Vendas!$B$5:$B$1841,Estoque!A357,Vendas!$R$5:$R$1841,"Vendido")+SUMIFS(Vendas!$I$5:$I$1841,Vendas!$C$5:$C$1841,Estoque!B357,Vendas!$B$5:$B$1841,Estoque!A357,Vendas!$R$5:$R$1841,"Troca")+SUMIF('Combos Promocionais'!$D$3:$D$2278,Estoque!A357,'Combos Promocionais'!$M$3:$M$3129)</f>
        <v>0</v>
      </c>
    </row>
    <row r="358" spans="9:9">
      <c r="I358">
        <f>SUMIFS(Vendas!$I$5:$I$1841,Vendas!$C$5:$C$1841,Estoque!B358,Vendas!$B$5:$B$1841,Estoque!A358,Vendas!$R$5:$R$1841,"Vendido")+SUMIFS(Vendas!$I$5:$I$1841,Vendas!$C$5:$C$1841,Estoque!B358,Vendas!$B$5:$B$1841,Estoque!A358,Vendas!$R$5:$R$1841,"Troca")+SUMIF('Combos Promocionais'!$D$3:$D$2278,Estoque!A358,'Combos Promocionais'!$M$3:$M$3129)</f>
        <v>0</v>
      </c>
    </row>
    <row r="359" spans="9:9">
      <c r="I359">
        <f>SUMIFS(Vendas!$I$5:$I$1841,Vendas!$C$5:$C$1841,Estoque!B359,Vendas!$B$5:$B$1841,Estoque!A359,Vendas!$R$5:$R$1841,"Vendido")+SUMIFS(Vendas!$I$5:$I$1841,Vendas!$C$5:$C$1841,Estoque!B359,Vendas!$B$5:$B$1841,Estoque!A359,Vendas!$R$5:$R$1841,"Troca")+SUMIF('Combos Promocionais'!$D$3:$D$2278,Estoque!A359,'Combos Promocionais'!$M$3:$M$3129)</f>
        <v>0</v>
      </c>
    </row>
    <row r="360" spans="9:9">
      <c r="I360">
        <f>SUMIFS(Vendas!$I$5:$I$1841,Vendas!$C$5:$C$1841,Estoque!B360,Vendas!$B$5:$B$1841,Estoque!A360,Vendas!$R$5:$R$1841,"Vendido")+SUMIFS(Vendas!$I$5:$I$1841,Vendas!$C$5:$C$1841,Estoque!B360,Vendas!$B$5:$B$1841,Estoque!A360,Vendas!$R$5:$R$1841,"Troca")+SUMIF('Combos Promocionais'!$D$3:$D$2278,Estoque!A360,'Combos Promocionais'!$M$3:$M$3129)</f>
        <v>0</v>
      </c>
    </row>
    <row r="361" spans="9:9">
      <c r="I361">
        <f>SUMIFS(Vendas!$I$5:$I$1841,Vendas!$C$5:$C$1841,Estoque!B361,Vendas!$B$5:$B$1841,Estoque!A361,Vendas!$R$5:$R$1841,"Vendido")+SUMIFS(Vendas!$I$5:$I$1841,Vendas!$C$5:$C$1841,Estoque!B361,Vendas!$B$5:$B$1841,Estoque!A361,Vendas!$R$5:$R$1841,"Troca")+SUMIF('Combos Promocionais'!$D$3:$D$2278,Estoque!A361,'Combos Promocionais'!$M$3:$M$3129)</f>
        <v>0</v>
      </c>
    </row>
    <row r="362" spans="9:9">
      <c r="I362">
        <f>SUMIFS(Vendas!$I$5:$I$1841,Vendas!$C$5:$C$1841,Estoque!B362,Vendas!$B$5:$B$1841,Estoque!A362,Vendas!$R$5:$R$1841,"Vendido")+SUMIFS(Vendas!$I$5:$I$1841,Vendas!$C$5:$C$1841,Estoque!B362,Vendas!$B$5:$B$1841,Estoque!A362,Vendas!$R$5:$R$1841,"Troca")+SUMIF('Combos Promocionais'!$D$3:$D$2278,Estoque!A362,'Combos Promocionais'!$M$3:$M$3129)</f>
        <v>0</v>
      </c>
    </row>
    <row r="363" spans="9:9">
      <c r="I363">
        <f>SUMIFS(Vendas!$I$5:$I$1841,Vendas!$C$5:$C$1841,Estoque!B363,Vendas!$B$5:$B$1841,Estoque!A363,Vendas!$R$5:$R$1841,"Vendido")+SUMIFS(Vendas!$I$5:$I$1841,Vendas!$C$5:$C$1841,Estoque!B363,Vendas!$B$5:$B$1841,Estoque!A363,Vendas!$R$5:$R$1841,"Troca")+SUMIF('Combos Promocionais'!$D$3:$D$2278,Estoque!A363,'Combos Promocionais'!$M$3:$M$3129)</f>
        <v>0</v>
      </c>
    </row>
    <row r="364" spans="9:9">
      <c r="I364">
        <f>SUMIFS(Vendas!$I$5:$I$1841,Vendas!$C$5:$C$1841,Estoque!B364,Vendas!$B$5:$B$1841,Estoque!A364,Vendas!$R$5:$R$1841,"Vendido")+SUMIFS(Vendas!$I$5:$I$1841,Vendas!$C$5:$C$1841,Estoque!B364,Vendas!$B$5:$B$1841,Estoque!A364,Vendas!$R$5:$R$1841,"Troca")+SUMIF('Combos Promocionais'!$D$3:$D$2278,Estoque!A364,'Combos Promocionais'!$M$3:$M$3129)</f>
        <v>0</v>
      </c>
    </row>
    <row r="365" spans="9:9">
      <c r="I365">
        <f>SUMIFS(Vendas!$I$5:$I$1841,Vendas!$C$5:$C$1841,Estoque!B365,Vendas!$B$5:$B$1841,Estoque!A365,Vendas!$R$5:$R$1841,"Vendido")+SUMIFS(Vendas!$I$5:$I$1841,Vendas!$C$5:$C$1841,Estoque!B365,Vendas!$B$5:$B$1841,Estoque!A365,Vendas!$R$5:$R$1841,"Troca")+SUMIF('Combos Promocionais'!$D$3:$D$2278,Estoque!A365,'Combos Promocionais'!$M$3:$M$3129)</f>
        <v>0</v>
      </c>
    </row>
    <row r="366" spans="9:9">
      <c r="I366">
        <f>SUMIFS(Vendas!$I$5:$I$1841,Vendas!$C$5:$C$1841,Estoque!B366,Vendas!$B$5:$B$1841,Estoque!A366,Vendas!$R$5:$R$1841,"Vendido")+SUMIFS(Vendas!$I$5:$I$1841,Vendas!$C$5:$C$1841,Estoque!B366,Vendas!$B$5:$B$1841,Estoque!A366,Vendas!$R$5:$R$1841,"Troca")+SUMIF('Combos Promocionais'!$D$3:$D$2278,Estoque!A366,'Combos Promocionais'!$M$3:$M$3129)</f>
        <v>0</v>
      </c>
    </row>
    <row r="367" spans="9:9">
      <c r="I367">
        <f>SUMIFS(Vendas!$I$5:$I$1841,Vendas!$C$5:$C$1841,Estoque!B367,Vendas!$B$5:$B$1841,Estoque!A367,Vendas!$R$5:$R$1841,"Vendido")+SUMIFS(Vendas!$I$5:$I$1841,Vendas!$C$5:$C$1841,Estoque!B367,Vendas!$B$5:$B$1841,Estoque!A367,Vendas!$R$5:$R$1841,"Troca")+SUMIF('Combos Promocionais'!$D$3:$D$2278,Estoque!A367,'Combos Promocionais'!$M$3:$M$3129)</f>
        <v>0</v>
      </c>
    </row>
    <row r="368" spans="9:9">
      <c r="I368">
        <f>SUMIFS(Vendas!$I$5:$I$1841,Vendas!$C$5:$C$1841,Estoque!B368,Vendas!$B$5:$B$1841,Estoque!A368,Vendas!$R$5:$R$1841,"Vendido")+SUMIFS(Vendas!$I$5:$I$1841,Vendas!$C$5:$C$1841,Estoque!B368,Vendas!$B$5:$B$1841,Estoque!A368,Vendas!$R$5:$R$1841,"Troca")+SUMIF('Combos Promocionais'!$D$3:$D$2278,Estoque!A368,'Combos Promocionais'!$M$3:$M$3129)</f>
        <v>0</v>
      </c>
    </row>
    <row r="369" spans="9:9">
      <c r="I369">
        <f>SUMIFS(Vendas!$I$5:$I$1841,Vendas!$C$5:$C$1841,Estoque!B369,Vendas!$B$5:$B$1841,Estoque!A369,Vendas!$R$5:$R$1841,"Vendido")+SUMIFS(Vendas!$I$5:$I$1841,Vendas!$C$5:$C$1841,Estoque!B369,Vendas!$B$5:$B$1841,Estoque!A369,Vendas!$R$5:$R$1841,"Troca")+SUMIF('Combos Promocionais'!$D$3:$D$2278,Estoque!A369,'Combos Promocionais'!$M$3:$M$3129)</f>
        <v>0</v>
      </c>
    </row>
    <row r="370" spans="9:9">
      <c r="I370">
        <f>SUMIFS(Vendas!$I$5:$I$1841,Vendas!$C$5:$C$1841,Estoque!B370,Vendas!$B$5:$B$1841,Estoque!A370,Vendas!$R$5:$R$1841,"Vendido")+SUMIFS(Vendas!$I$5:$I$1841,Vendas!$C$5:$C$1841,Estoque!B370,Vendas!$B$5:$B$1841,Estoque!A370,Vendas!$R$5:$R$1841,"Troca")+SUMIF('Combos Promocionais'!$D$3:$D$2278,Estoque!A370,'Combos Promocionais'!$M$3:$M$3129)</f>
        <v>0</v>
      </c>
    </row>
    <row r="371" spans="9:9">
      <c r="I371">
        <f>SUMIFS(Vendas!$I$5:$I$1841,Vendas!$C$5:$C$1841,Estoque!B371,Vendas!$B$5:$B$1841,Estoque!A371,Vendas!$R$5:$R$1841,"Vendido")+SUMIFS(Vendas!$I$5:$I$1841,Vendas!$C$5:$C$1841,Estoque!B371,Vendas!$B$5:$B$1841,Estoque!A371,Vendas!$R$5:$R$1841,"Troca")+SUMIF('Combos Promocionais'!$D$3:$D$2278,Estoque!A371,'Combos Promocionais'!$M$3:$M$3129)</f>
        <v>0</v>
      </c>
    </row>
    <row r="372" spans="9:9">
      <c r="I372">
        <f>SUMIFS(Vendas!$I$5:$I$1841,Vendas!$C$5:$C$1841,Estoque!B372,Vendas!$B$5:$B$1841,Estoque!A372,Vendas!$R$5:$R$1841,"Vendido")+SUMIFS(Vendas!$I$5:$I$1841,Vendas!$C$5:$C$1841,Estoque!B372,Vendas!$B$5:$B$1841,Estoque!A372,Vendas!$R$5:$R$1841,"Troca")+SUMIF('Combos Promocionais'!$D$3:$D$2278,Estoque!A372,'Combos Promocionais'!$M$3:$M$3129)</f>
        <v>0</v>
      </c>
    </row>
    <row r="373" spans="9:9">
      <c r="I373">
        <f>SUMIFS(Vendas!$I$5:$I$1841,Vendas!$C$5:$C$1841,Estoque!B373,Vendas!$B$5:$B$1841,Estoque!A373,Vendas!$R$5:$R$1841,"Vendido")+SUMIFS(Vendas!$I$5:$I$1841,Vendas!$C$5:$C$1841,Estoque!B373,Vendas!$B$5:$B$1841,Estoque!A373,Vendas!$R$5:$R$1841,"Troca")+SUMIF('Combos Promocionais'!$D$3:$D$2278,Estoque!A373,'Combos Promocionais'!$M$3:$M$3129)</f>
        <v>0</v>
      </c>
    </row>
    <row r="374" spans="9:9">
      <c r="I374">
        <f>SUMIFS(Vendas!$I$5:$I$1841,Vendas!$C$5:$C$1841,Estoque!B374,Vendas!$B$5:$B$1841,Estoque!A374,Vendas!$R$5:$R$1841,"Vendido")+SUMIFS(Vendas!$I$5:$I$1841,Vendas!$C$5:$C$1841,Estoque!B374,Vendas!$B$5:$B$1841,Estoque!A374,Vendas!$R$5:$R$1841,"Troca")+SUMIF('Combos Promocionais'!$D$3:$D$2278,Estoque!A374,'Combos Promocionais'!$M$3:$M$3129)</f>
        <v>0</v>
      </c>
    </row>
    <row r="375" spans="9:9">
      <c r="I375">
        <f>SUMIFS(Vendas!$I$5:$I$1841,Vendas!$C$5:$C$1841,Estoque!B375,Vendas!$B$5:$B$1841,Estoque!A375,Vendas!$R$5:$R$1841,"Vendido")+SUMIFS(Vendas!$I$5:$I$1841,Vendas!$C$5:$C$1841,Estoque!B375,Vendas!$B$5:$B$1841,Estoque!A375,Vendas!$R$5:$R$1841,"Troca")+SUMIF('Combos Promocionais'!$D$3:$D$2278,Estoque!A375,'Combos Promocionais'!$M$3:$M$3129)</f>
        <v>0</v>
      </c>
    </row>
    <row r="376" spans="9:9">
      <c r="I376">
        <f>SUMIFS(Vendas!$I$5:$I$1841,Vendas!$C$5:$C$1841,Estoque!B376,Vendas!$B$5:$B$1841,Estoque!A376,Vendas!$R$5:$R$1841,"Vendido")+SUMIFS(Vendas!$I$5:$I$1841,Vendas!$C$5:$C$1841,Estoque!B376,Vendas!$B$5:$B$1841,Estoque!A376,Vendas!$R$5:$R$1841,"Troca")+SUMIF('Combos Promocionais'!$D$3:$D$2278,Estoque!A376,'Combos Promocionais'!$M$3:$M$3129)</f>
        <v>0</v>
      </c>
    </row>
    <row r="377" spans="9:9">
      <c r="I377">
        <f>SUMIFS(Vendas!$I$5:$I$1841,Vendas!$C$5:$C$1841,Estoque!B377,Vendas!$B$5:$B$1841,Estoque!A377,Vendas!$R$5:$R$1841,"Vendido")+SUMIFS(Vendas!$I$5:$I$1841,Vendas!$C$5:$C$1841,Estoque!B377,Vendas!$B$5:$B$1841,Estoque!A377,Vendas!$R$5:$R$1841,"Troca")+SUMIF('Combos Promocionais'!$D$3:$D$2278,Estoque!A377,'Combos Promocionais'!$M$3:$M$3129)</f>
        <v>0</v>
      </c>
    </row>
    <row r="378" spans="9:9">
      <c r="I378">
        <f>SUMIFS(Vendas!$I$5:$I$1841,Vendas!$C$5:$C$1841,Estoque!B378,Vendas!$B$5:$B$1841,Estoque!A378,Vendas!$R$5:$R$1841,"Vendido")+SUMIFS(Vendas!$I$5:$I$1841,Vendas!$C$5:$C$1841,Estoque!B378,Vendas!$B$5:$B$1841,Estoque!A378,Vendas!$R$5:$R$1841,"Troca")+SUMIF('Combos Promocionais'!$D$3:$D$2278,Estoque!A378,'Combos Promocionais'!$M$3:$M$3129)</f>
        <v>0</v>
      </c>
    </row>
    <row r="379" spans="9:9">
      <c r="I379">
        <f>SUMIFS(Vendas!$I$5:$I$1841,Vendas!$C$5:$C$1841,Estoque!B379,Vendas!$B$5:$B$1841,Estoque!A379,Vendas!$R$5:$R$1841,"Vendido")+SUMIFS(Vendas!$I$5:$I$1841,Vendas!$C$5:$C$1841,Estoque!B379,Vendas!$B$5:$B$1841,Estoque!A379,Vendas!$R$5:$R$1841,"Troca")+SUMIF('Combos Promocionais'!$D$3:$D$2278,Estoque!A379,'Combos Promocionais'!$M$3:$M$3129)</f>
        <v>0</v>
      </c>
    </row>
    <row r="380" spans="9:9">
      <c r="I380">
        <f>SUMIFS(Vendas!$I$5:$I$1841,Vendas!$C$5:$C$1841,Estoque!B380,Vendas!$B$5:$B$1841,Estoque!A380,Vendas!$R$5:$R$1841,"Vendido")+SUMIFS(Vendas!$I$5:$I$1841,Vendas!$C$5:$C$1841,Estoque!B380,Vendas!$B$5:$B$1841,Estoque!A380,Vendas!$R$5:$R$1841,"Troca")+SUMIF('Combos Promocionais'!$D$3:$D$2278,Estoque!A380,'Combos Promocionais'!$M$3:$M$3129)</f>
        <v>0</v>
      </c>
    </row>
    <row r="381" spans="9:9">
      <c r="I381">
        <f>SUMIFS(Vendas!$I$5:$I$1841,Vendas!$C$5:$C$1841,Estoque!B381,Vendas!$B$5:$B$1841,Estoque!A381,Vendas!$R$5:$R$1841,"Vendido")+SUMIFS(Vendas!$I$5:$I$1841,Vendas!$C$5:$C$1841,Estoque!B381,Vendas!$B$5:$B$1841,Estoque!A381,Vendas!$R$5:$R$1841,"Troca")+SUMIF('Combos Promocionais'!$D$3:$D$2278,Estoque!A381,'Combos Promocionais'!$M$3:$M$3129)</f>
        <v>0</v>
      </c>
    </row>
    <row r="382" spans="9:9">
      <c r="I382">
        <f>SUMIFS(Vendas!$I$5:$I$1841,Vendas!$C$5:$C$1841,Estoque!B382,Vendas!$B$5:$B$1841,Estoque!A382,Vendas!$R$5:$R$1841,"Vendido")+SUMIFS(Vendas!$I$5:$I$1841,Vendas!$C$5:$C$1841,Estoque!B382,Vendas!$B$5:$B$1841,Estoque!A382,Vendas!$R$5:$R$1841,"Troca")+SUMIF('Combos Promocionais'!$D$3:$D$2278,Estoque!A382,'Combos Promocionais'!$M$3:$M$3129)</f>
        <v>0</v>
      </c>
    </row>
    <row r="383" spans="9:9">
      <c r="I383">
        <f>SUMIFS(Vendas!$I$5:$I$1841,Vendas!$C$5:$C$1841,Estoque!B383,Vendas!$B$5:$B$1841,Estoque!A383,Vendas!$R$5:$R$1841,"Vendido")+SUMIFS(Vendas!$I$5:$I$1841,Vendas!$C$5:$C$1841,Estoque!B383,Vendas!$B$5:$B$1841,Estoque!A383,Vendas!$R$5:$R$1841,"Troca")+SUMIF('Combos Promocionais'!$D$3:$D$2278,Estoque!A383,'Combos Promocionais'!$M$3:$M$3129)</f>
        <v>0</v>
      </c>
    </row>
    <row r="384" spans="9:9">
      <c r="I384">
        <f>SUMIFS(Vendas!$I$5:$I$1841,Vendas!$C$5:$C$1841,Estoque!B384,Vendas!$B$5:$B$1841,Estoque!A384,Vendas!$R$5:$R$1841,"Vendido")+SUMIFS(Vendas!$I$5:$I$1841,Vendas!$C$5:$C$1841,Estoque!B384,Vendas!$B$5:$B$1841,Estoque!A384,Vendas!$R$5:$R$1841,"Troca")+SUMIF('Combos Promocionais'!$D$3:$D$2278,Estoque!A384,'Combos Promocionais'!$M$3:$M$3129)</f>
        <v>0</v>
      </c>
    </row>
    <row r="385" spans="9:9">
      <c r="I385">
        <f>SUMIFS(Vendas!$I$5:$I$1841,Vendas!$C$5:$C$1841,Estoque!B385,Vendas!$B$5:$B$1841,Estoque!A385,Vendas!$R$5:$R$1841,"Vendido")+SUMIFS(Vendas!$I$5:$I$1841,Vendas!$C$5:$C$1841,Estoque!B385,Vendas!$B$5:$B$1841,Estoque!A385,Vendas!$R$5:$R$1841,"Troca")+SUMIF('Combos Promocionais'!$D$3:$D$2278,Estoque!A385,'Combos Promocionais'!$M$3:$M$3129)</f>
        <v>0</v>
      </c>
    </row>
    <row r="386" spans="9:9">
      <c r="I386">
        <f>SUMIFS(Vendas!$I$5:$I$1841,Vendas!$C$5:$C$1841,Estoque!B386,Vendas!$B$5:$B$1841,Estoque!A386,Vendas!$R$5:$R$1841,"Vendido")+SUMIFS(Vendas!$I$5:$I$1841,Vendas!$C$5:$C$1841,Estoque!B386,Vendas!$B$5:$B$1841,Estoque!A386,Vendas!$R$5:$R$1841,"Troca")+SUMIF('Combos Promocionais'!$D$3:$D$2278,Estoque!A386,'Combos Promocionais'!$M$3:$M$3129)</f>
        <v>0</v>
      </c>
    </row>
    <row r="387" spans="9:9">
      <c r="I387">
        <f>SUMIFS(Vendas!$I$5:$I$1841,Vendas!$C$5:$C$1841,Estoque!B387,Vendas!$B$5:$B$1841,Estoque!A387,Vendas!$R$5:$R$1841,"Vendido")+SUMIFS(Vendas!$I$5:$I$1841,Vendas!$C$5:$C$1841,Estoque!B387,Vendas!$B$5:$B$1841,Estoque!A387,Vendas!$R$5:$R$1841,"Troca")+SUMIF('Combos Promocionais'!$D$3:$D$2278,Estoque!A387,'Combos Promocionais'!$M$3:$M$3129)</f>
        <v>0</v>
      </c>
    </row>
    <row r="388" spans="9:9">
      <c r="I388">
        <f>SUMIFS(Vendas!$I$5:$I$1841,Vendas!$C$5:$C$1841,Estoque!B388,Vendas!$B$5:$B$1841,Estoque!A388,Vendas!$R$5:$R$1841,"Vendido")+SUMIFS(Vendas!$I$5:$I$1841,Vendas!$C$5:$C$1841,Estoque!B388,Vendas!$B$5:$B$1841,Estoque!A388,Vendas!$R$5:$R$1841,"Troca")+SUMIF('Combos Promocionais'!$D$3:$D$2278,Estoque!A388,'Combos Promocionais'!$M$3:$M$3129)</f>
        <v>0</v>
      </c>
    </row>
    <row r="389" spans="9:9">
      <c r="I389">
        <f>SUMIFS(Vendas!$I$5:$I$1841,Vendas!$C$5:$C$1841,Estoque!B389,Vendas!$B$5:$B$1841,Estoque!A389,Vendas!$R$5:$R$1841,"Vendido")+SUMIFS(Vendas!$I$5:$I$1841,Vendas!$C$5:$C$1841,Estoque!B389,Vendas!$B$5:$B$1841,Estoque!A389,Vendas!$R$5:$R$1841,"Troca")+SUMIF('Combos Promocionais'!$D$3:$D$2278,Estoque!A389,'Combos Promocionais'!$M$3:$M$3129)</f>
        <v>0</v>
      </c>
    </row>
    <row r="390" spans="9:9">
      <c r="I390">
        <f>SUMIFS(Vendas!$I$5:$I$1841,Vendas!$C$5:$C$1841,Estoque!B390,Vendas!$B$5:$B$1841,Estoque!A390,Vendas!$R$5:$R$1841,"Vendido")+SUMIFS(Vendas!$I$5:$I$1841,Vendas!$C$5:$C$1841,Estoque!B390,Vendas!$B$5:$B$1841,Estoque!A390,Vendas!$R$5:$R$1841,"Troca")+SUMIF('Combos Promocionais'!$D$3:$D$2278,Estoque!A390,'Combos Promocionais'!$M$3:$M$3129)</f>
        <v>0</v>
      </c>
    </row>
    <row r="391" spans="9:9">
      <c r="I391">
        <f>SUMIFS(Vendas!$I$5:$I$1841,Vendas!$C$5:$C$1841,Estoque!B391,Vendas!$B$5:$B$1841,Estoque!A391,Vendas!$R$5:$R$1841,"Vendido")+SUMIFS(Vendas!$I$5:$I$1841,Vendas!$C$5:$C$1841,Estoque!B391,Vendas!$B$5:$B$1841,Estoque!A391,Vendas!$R$5:$R$1841,"Troca")+SUMIF('Combos Promocionais'!$D$3:$D$2278,Estoque!A391,'Combos Promocionais'!$M$3:$M$3129)</f>
        <v>0</v>
      </c>
    </row>
    <row r="392" spans="9:9">
      <c r="I392">
        <f>SUMIFS(Vendas!$I$5:$I$1841,Vendas!$C$5:$C$1841,Estoque!B392,Vendas!$B$5:$B$1841,Estoque!A392,Vendas!$R$5:$R$1841,"Vendido")+SUMIFS(Vendas!$I$5:$I$1841,Vendas!$C$5:$C$1841,Estoque!B392,Vendas!$B$5:$B$1841,Estoque!A392,Vendas!$R$5:$R$1841,"Troca")+SUMIF('Combos Promocionais'!$D$3:$D$2278,Estoque!A392,'Combos Promocionais'!$M$3:$M$3129)</f>
        <v>0</v>
      </c>
    </row>
    <row r="393" spans="9:9">
      <c r="I393">
        <f>SUMIFS(Vendas!$I$5:$I$1841,Vendas!$C$5:$C$1841,Estoque!B393,Vendas!$B$5:$B$1841,Estoque!A393,Vendas!$R$5:$R$1841,"Vendido")+SUMIFS(Vendas!$I$5:$I$1841,Vendas!$C$5:$C$1841,Estoque!B393,Vendas!$B$5:$B$1841,Estoque!A393,Vendas!$R$5:$R$1841,"Troca")+SUMIF('Combos Promocionais'!$D$3:$D$2278,Estoque!A393,'Combos Promocionais'!$M$3:$M$3129)</f>
        <v>0</v>
      </c>
    </row>
    <row r="394" spans="9:9">
      <c r="I394">
        <f>SUMIFS(Vendas!$I$5:$I$1841,Vendas!$C$5:$C$1841,Estoque!B394,Vendas!$B$5:$B$1841,Estoque!A394,Vendas!$R$5:$R$1841,"Vendido")+SUMIFS(Vendas!$I$5:$I$1841,Vendas!$C$5:$C$1841,Estoque!B394,Vendas!$B$5:$B$1841,Estoque!A394,Vendas!$R$5:$R$1841,"Troca")+SUMIF('Combos Promocionais'!$D$3:$D$2278,Estoque!A394,'Combos Promocionais'!$M$3:$M$3129)</f>
        <v>0</v>
      </c>
    </row>
    <row r="395" spans="9:9">
      <c r="I395">
        <f>SUMIFS(Vendas!$I$5:$I$1841,Vendas!$C$5:$C$1841,Estoque!B395,Vendas!$B$5:$B$1841,Estoque!A395,Vendas!$R$5:$R$1841,"Vendido")+SUMIFS(Vendas!$I$5:$I$1841,Vendas!$C$5:$C$1841,Estoque!B395,Vendas!$B$5:$B$1841,Estoque!A395,Vendas!$R$5:$R$1841,"Troca")+SUMIF('Combos Promocionais'!$D$3:$D$2278,Estoque!A395,'Combos Promocionais'!$M$3:$M$3129)</f>
        <v>0</v>
      </c>
    </row>
    <row r="396" spans="9:9">
      <c r="I396">
        <f>SUMIFS(Vendas!$I$5:$I$1841,Vendas!$C$5:$C$1841,Estoque!B396,Vendas!$B$5:$B$1841,Estoque!A396,Vendas!$R$5:$R$1841,"Vendido")+SUMIFS(Vendas!$I$5:$I$1841,Vendas!$C$5:$C$1841,Estoque!B396,Vendas!$B$5:$B$1841,Estoque!A396,Vendas!$R$5:$R$1841,"Troca")+SUMIF('Combos Promocionais'!$D$3:$D$2278,Estoque!A396,'Combos Promocionais'!$M$3:$M$3129)</f>
        <v>0</v>
      </c>
    </row>
    <row r="397" spans="9:9">
      <c r="I397">
        <f>SUMIFS(Vendas!$I$5:$I$1841,Vendas!$C$5:$C$1841,Estoque!B397,Vendas!$B$5:$B$1841,Estoque!A397,Vendas!$R$5:$R$1841,"Vendido")+SUMIFS(Vendas!$I$5:$I$1841,Vendas!$C$5:$C$1841,Estoque!B397,Vendas!$B$5:$B$1841,Estoque!A397,Vendas!$R$5:$R$1841,"Troca")+SUMIF('Combos Promocionais'!$D$3:$D$2278,Estoque!A397,'Combos Promocionais'!$M$3:$M$3129)</f>
        <v>0</v>
      </c>
    </row>
    <row r="398" spans="9:9">
      <c r="I398">
        <f>SUMIFS(Vendas!$I$5:$I$1841,Vendas!$C$5:$C$1841,Estoque!B398,Vendas!$B$5:$B$1841,Estoque!A398,Vendas!$R$5:$R$1841,"Vendido")+SUMIFS(Vendas!$I$5:$I$1841,Vendas!$C$5:$C$1841,Estoque!B398,Vendas!$B$5:$B$1841,Estoque!A398,Vendas!$R$5:$R$1841,"Troca")+SUMIF('Combos Promocionais'!$D$3:$D$2278,Estoque!A398,'Combos Promocionais'!$M$3:$M$3129)</f>
        <v>0</v>
      </c>
    </row>
    <row r="399" spans="9:9">
      <c r="I399">
        <f>SUMIFS(Vendas!$I$5:$I$1841,Vendas!$C$5:$C$1841,Estoque!B399,Vendas!$B$5:$B$1841,Estoque!A399,Vendas!$R$5:$R$1841,"Vendido")+SUMIFS(Vendas!$I$5:$I$1841,Vendas!$C$5:$C$1841,Estoque!B399,Vendas!$B$5:$B$1841,Estoque!A399,Vendas!$R$5:$R$1841,"Troca")+SUMIF('Combos Promocionais'!$D$3:$D$2278,Estoque!A399,'Combos Promocionais'!$M$3:$M$3129)</f>
        <v>0</v>
      </c>
    </row>
    <row r="400" spans="9:9">
      <c r="I400">
        <f>SUMIFS(Vendas!$I$5:$I$1841,Vendas!$C$5:$C$1841,Estoque!B400,Vendas!$B$5:$B$1841,Estoque!A400,Vendas!$R$5:$R$1841,"Vendido")+SUMIFS(Vendas!$I$5:$I$1841,Vendas!$C$5:$C$1841,Estoque!B400,Vendas!$B$5:$B$1841,Estoque!A400,Vendas!$R$5:$R$1841,"Troca")+SUMIF('Combos Promocionais'!$D$3:$D$2278,Estoque!A400,'Combos Promocionais'!$M$3:$M$3129)</f>
        <v>0</v>
      </c>
    </row>
    <row r="401" spans="9:9">
      <c r="I401">
        <f>SUMIFS(Vendas!$I$5:$I$1841,Vendas!$C$5:$C$1841,Estoque!B401,Vendas!$B$5:$B$1841,Estoque!A401,Vendas!$R$5:$R$1841,"Vendido")+SUMIFS(Vendas!$I$5:$I$1841,Vendas!$C$5:$C$1841,Estoque!B401,Vendas!$B$5:$B$1841,Estoque!A401,Vendas!$R$5:$R$1841,"Troca")+SUMIF('Combos Promocionais'!$D$3:$D$2278,Estoque!A401,'Combos Promocionais'!$M$3:$M$3129)</f>
        <v>0</v>
      </c>
    </row>
    <row r="402" spans="9:9">
      <c r="I402">
        <f>SUMIFS(Vendas!$I$5:$I$1841,Vendas!$C$5:$C$1841,Estoque!B402,Vendas!$B$5:$B$1841,Estoque!A402,Vendas!$R$5:$R$1841,"Vendido")+SUMIFS(Vendas!$I$5:$I$1841,Vendas!$C$5:$C$1841,Estoque!B402,Vendas!$B$5:$B$1841,Estoque!A402,Vendas!$R$5:$R$1841,"Troca")+SUMIF('Combos Promocionais'!$D$3:$D$2278,Estoque!A402,'Combos Promocionais'!$M$3:$M$3129)</f>
        <v>0</v>
      </c>
    </row>
    <row r="403" spans="9:9">
      <c r="I403">
        <f>SUMIFS(Vendas!$I$5:$I$1841,Vendas!$C$5:$C$1841,Estoque!B403,Vendas!$B$5:$B$1841,Estoque!A403,Vendas!$R$5:$R$1841,"Vendido")+SUMIFS(Vendas!$I$5:$I$1841,Vendas!$C$5:$C$1841,Estoque!B403,Vendas!$B$5:$B$1841,Estoque!A403,Vendas!$R$5:$R$1841,"Troca")+SUMIF('Combos Promocionais'!$D$3:$D$2278,Estoque!A403,'Combos Promocionais'!$M$3:$M$3129)</f>
        <v>0</v>
      </c>
    </row>
    <row r="404" spans="9:9">
      <c r="I404">
        <f>SUMIFS(Vendas!$I$5:$I$1841,Vendas!$C$5:$C$1841,Estoque!B404,Vendas!$B$5:$B$1841,Estoque!A404,Vendas!$R$5:$R$1841,"Vendido")+SUMIFS(Vendas!$I$5:$I$1841,Vendas!$C$5:$C$1841,Estoque!B404,Vendas!$B$5:$B$1841,Estoque!A404,Vendas!$R$5:$R$1841,"Troca")+SUMIF('Combos Promocionais'!$D$3:$D$2278,Estoque!A404,'Combos Promocionais'!$M$3:$M$3129)</f>
        <v>0</v>
      </c>
    </row>
    <row r="405" spans="9:9">
      <c r="I405">
        <f>SUMIFS(Vendas!$I$5:$I$1841,Vendas!$C$5:$C$1841,Estoque!B405,Vendas!$B$5:$B$1841,Estoque!A405,Vendas!$R$5:$R$1841,"Vendido")+SUMIFS(Vendas!$I$5:$I$1841,Vendas!$C$5:$C$1841,Estoque!B405,Vendas!$B$5:$B$1841,Estoque!A405,Vendas!$R$5:$R$1841,"Troca")+SUMIF('Combos Promocionais'!$D$3:$D$2278,Estoque!A405,'Combos Promocionais'!$M$3:$M$3129)</f>
        <v>0</v>
      </c>
    </row>
    <row r="406" spans="9:9">
      <c r="I406">
        <f>SUMIFS(Vendas!$I$5:$I$1841,Vendas!$C$5:$C$1841,Estoque!B406,Vendas!$B$5:$B$1841,Estoque!A406,Vendas!$R$5:$R$1841,"Vendido")+SUMIFS(Vendas!$I$5:$I$1841,Vendas!$C$5:$C$1841,Estoque!B406,Vendas!$B$5:$B$1841,Estoque!A406,Vendas!$R$5:$R$1841,"Troca")+SUMIF('Combos Promocionais'!$D$3:$D$2278,Estoque!A406,'Combos Promocionais'!$M$3:$M$3129)</f>
        <v>0</v>
      </c>
    </row>
    <row r="407" spans="9:9">
      <c r="I407">
        <f>SUMIFS(Vendas!$I$5:$I$1841,Vendas!$C$5:$C$1841,Estoque!B407,Vendas!$B$5:$B$1841,Estoque!A407,Vendas!$R$5:$R$1841,"Vendido")+SUMIFS(Vendas!$I$5:$I$1841,Vendas!$C$5:$C$1841,Estoque!B407,Vendas!$B$5:$B$1841,Estoque!A407,Vendas!$R$5:$R$1841,"Troca")+SUMIF('Combos Promocionais'!$D$3:$D$2278,Estoque!A407,'Combos Promocionais'!$M$3:$M$3129)</f>
        <v>0</v>
      </c>
    </row>
    <row r="408" spans="9:9">
      <c r="I408">
        <f>SUMIFS(Vendas!$I$5:$I$1841,Vendas!$C$5:$C$1841,Estoque!B408,Vendas!$B$5:$B$1841,Estoque!A408,Vendas!$R$5:$R$1841,"Vendido")+SUMIFS(Vendas!$I$5:$I$1841,Vendas!$C$5:$C$1841,Estoque!B408,Vendas!$B$5:$B$1841,Estoque!A408,Vendas!$R$5:$R$1841,"Troca")+SUMIF('Combos Promocionais'!$D$3:$D$2278,Estoque!A408,'Combos Promocionais'!$M$3:$M$3129)</f>
        <v>0</v>
      </c>
    </row>
    <row r="409" spans="9:9">
      <c r="I409">
        <f>SUMIFS(Vendas!$I$5:$I$1841,Vendas!$C$5:$C$1841,Estoque!B409,Vendas!$B$5:$B$1841,Estoque!A409,Vendas!$R$5:$R$1841,"Vendido")+SUMIFS(Vendas!$I$5:$I$1841,Vendas!$C$5:$C$1841,Estoque!B409,Vendas!$B$5:$B$1841,Estoque!A409,Vendas!$R$5:$R$1841,"Troca")+SUMIF('Combos Promocionais'!$D$3:$D$2278,Estoque!A409,'Combos Promocionais'!$M$3:$M$3129)</f>
        <v>0</v>
      </c>
    </row>
    <row r="410" spans="9:9">
      <c r="I410">
        <f>SUMIFS(Vendas!$I$5:$I$1841,Vendas!$C$5:$C$1841,Estoque!B410,Vendas!$B$5:$B$1841,Estoque!A410,Vendas!$R$5:$R$1841,"Vendido")+SUMIFS(Vendas!$I$5:$I$1841,Vendas!$C$5:$C$1841,Estoque!B410,Vendas!$B$5:$B$1841,Estoque!A410,Vendas!$R$5:$R$1841,"Troca")+SUMIF('Combos Promocionais'!$D$3:$D$2278,Estoque!A410,'Combos Promocionais'!$M$3:$M$3129)</f>
        <v>0</v>
      </c>
    </row>
    <row r="411" spans="9:9">
      <c r="I411">
        <f>SUMIFS(Vendas!$I$5:$I$1841,Vendas!$C$5:$C$1841,Estoque!B411,Vendas!$B$5:$B$1841,Estoque!A411,Vendas!$R$5:$R$1841,"Vendido")+SUMIFS(Vendas!$I$5:$I$1841,Vendas!$C$5:$C$1841,Estoque!B411,Vendas!$B$5:$B$1841,Estoque!A411,Vendas!$R$5:$R$1841,"Troca")+SUMIF('Combos Promocionais'!$D$3:$D$2278,Estoque!A411,'Combos Promocionais'!$M$3:$M$3129)</f>
        <v>0</v>
      </c>
    </row>
    <row r="412" spans="9:9">
      <c r="I412">
        <f>SUMIFS(Vendas!$I$5:$I$1841,Vendas!$C$5:$C$1841,Estoque!B412,Vendas!$B$5:$B$1841,Estoque!A412,Vendas!$R$5:$R$1841,"Vendido")+SUMIFS(Vendas!$I$5:$I$1841,Vendas!$C$5:$C$1841,Estoque!B412,Vendas!$B$5:$B$1841,Estoque!A412,Vendas!$R$5:$R$1841,"Troca")+SUMIF('Combos Promocionais'!$D$3:$D$2278,Estoque!A412,'Combos Promocionais'!$M$3:$M$3129)</f>
        <v>0</v>
      </c>
    </row>
    <row r="413" spans="9:9">
      <c r="I413">
        <f>SUMIFS(Vendas!$I$5:$I$1841,Vendas!$C$5:$C$1841,Estoque!B413,Vendas!$B$5:$B$1841,Estoque!A413,Vendas!$R$5:$R$1841,"Vendido")+SUMIFS(Vendas!$I$5:$I$1841,Vendas!$C$5:$C$1841,Estoque!B413,Vendas!$B$5:$B$1841,Estoque!A413,Vendas!$R$5:$R$1841,"Troca")+SUMIF('Combos Promocionais'!$D$3:$D$2278,Estoque!A413,'Combos Promocionais'!$M$3:$M$3129)</f>
        <v>0</v>
      </c>
    </row>
    <row r="414" spans="9:9">
      <c r="I414">
        <f>SUMIFS(Vendas!$I$5:$I$1841,Vendas!$C$5:$C$1841,Estoque!B414,Vendas!$B$5:$B$1841,Estoque!A414,Vendas!$R$5:$R$1841,"Vendido")+SUMIFS(Vendas!$I$5:$I$1841,Vendas!$C$5:$C$1841,Estoque!B414,Vendas!$B$5:$B$1841,Estoque!A414,Vendas!$R$5:$R$1841,"Troca")+SUMIF('Combos Promocionais'!$D$3:$D$2278,Estoque!A414,'Combos Promocionais'!$M$3:$M$3129)</f>
        <v>0</v>
      </c>
    </row>
    <row r="415" spans="9:9">
      <c r="I415">
        <f>SUMIFS(Vendas!$I$5:$I$1841,Vendas!$C$5:$C$1841,Estoque!B415,Vendas!$B$5:$B$1841,Estoque!A415,Vendas!$R$5:$R$1841,"Vendido")+SUMIFS(Vendas!$I$5:$I$1841,Vendas!$C$5:$C$1841,Estoque!B415,Vendas!$B$5:$B$1841,Estoque!A415,Vendas!$R$5:$R$1841,"Troca")+SUMIF('Combos Promocionais'!$D$3:$D$2278,Estoque!A415,'Combos Promocionais'!$M$3:$M$3129)</f>
        <v>0</v>
      </c>
    </row>
    <row r="416" spans="9:9">
      <c r="I416">
        <f>SUMIFS(Vendas!$I$5:$I$1841,Vendas!$C$5:$C$1841,Estoque!B416,Vendas!$B$5:$B$1841,Estoque!A416,Vendas!$R$5:$R$1841,"Vendido")+SUMIFS(Vendas!$I$5:$I$1841,Vendas!$C$5:$C$1841,Estoque!B416,Vendas!$B$5:$B$1841,Estoque!A416,Vendas!$R$5:$R$1841,"Troca")+SUMIF('Combos Promocionais'!$D$3:$D$2278,Estoque!A416,'Combos Promocionais'!$M$3:$M$3129)</f>
        <v>0</v>
      </c>
    </row>
    <row r="417" spans="9:9">
      <c r="I417">
        <f>SUMIFS(Vendas!$I$5:$I$1841,Vendas!$C$5:$C$1841,Estoque!B417,Vendas!$B$5:$B$1841,Estoque!A417,Vendas!$R$5:$R$1841,"Vendido")+SUMIFS(Vendas!$I$5:$I$1841,Vendas!$C$5:$C$1841,Estoque!B417,Vendas!$B$5:$B$1841,Estoque!A417,Vendas!$R$5:$R$1841,"Troca")+SUMIF('Combos Promocionais'!$D$3:$D$2278,Estoque!A417,'Combos Promocionais'!$M$3:$M$3129)</f>
        <v>0</v>
      </c>
    </row>
    <row r="418" spans="9:9">
      <c r="I418">
        <f>SUMIFS(Vendas!$I$5:$I$1841,Vendas!$C$5:$C$1841,Estoque!B418,Vendas!$B$5:$B$1841,Estoque!A418,Vendas!$R$5:$R$1841,"Vendido")+SUMIFS(Vendas!$I$5:$I$1841,Vendas!$C$5:$C$1841,Estoque!B418,Vendas!$B$5:$B$1841,Estoque!A418,Vendas!$R$5:$R$1841,"Troca")+SUMIF('Combos Promocionais'!$D$3:$D$2278,Estoque!A418,'Combos Promocionais'!$M$3:$M$3129)</f>
        <v>0</v>
      </c>
    </row>
    <row r="419" spans="9:9">
      <c r="I419">
        <f>SUMIFS(Vendas!$I$5:$I$1841,Vendas!$C$5:$C$1841,Estoque!B419,Vendas!$B$5:$B$1841,Estoque!A419,Vendas!$R$5:$R$1841,"Vendido")+SUMIFS(Vendas!$I$5:$I$1841,Vendas!$C$5:$C$1841,Estoque!B419,Vendas!$B$5:$B$1841,Estoque!A419,Vendas!$R$5:$R$1841,"Troca")+SUMIF('Combos Promocionais'!$D$3:$D$2278,Estoque!A419,'Combos Promocionais'!$M$3:$M$3129)</f>
        <v>0</v>
      </c>
    </row>
    <row r="420" spans="9:9">
      <c r="I420">
        <f>SUMIFS(Vendas!$I$5:$I$1841,Vendas!$C$5:$C$1841,Estoque!B420,Vendas!$B$5:$B$1841,Estoque!A420,Vendas!$R$5:$R$1841,"Vendido")+SUMIFS(Vendas!$I$5:$I$1841,Vendas!$C$5:$C$1841,Estoque!B420,Vendas!$B$5:$B$1841,Estoque!A420,Vendas!$R$5:$R$1841,"Troca")+SUMIF('Combos Promocionais'!$D$3:$D$2278,Estoque!A420,'Combos Promocionais'!$M$3:$M$3129)</f>
        <v>0</v>
      </c>
    </row>
    <row r="421" spans="9:9">
      <c r="I421">
        <f>SUMIFS(Vendas!$I$5:$I$1841,Vendas!$C$5:$C$1841,Estoque!B421,Vendas!$B$5:$B$1841,Estoque!A421,Vendas!$R$5:$R$1841,"Vendido")+SUMIFS(Vendas!$I$5:$I$1841,Vendas!$C$5:$C$1841,Estoque!B421,Vendas!$B$5:$B$1841,Estoque!A421,Vendas!$R$5:$R$1841,"Troca")+SUMIF('Combos Promocionais'!$D$3:$D$2278,Estoque!A421,'Combos Promocionais'!$M$3:$M$3129)</f>
        <v>0</v>
      </c>
    </row>
    <row r="422" spans="9:9">
      <c r="I422">
        <f>SUMIFS(Vendas!$I$5:$I$1841,Vendas!$C$5:$C$1841,Estoque!B422,Vendas!$B$5:$B$1841,Estoque!A422,Vendas!$R$5:$R$1841,"Vendido")+SUMIFS(Vendas!$I$5:$I$1841,Vendas!$C$5:$C$1841,Estoque!B422,Vendas!$B$5:$B$1841,Estoque!A422,Vendas!$R$5:$R$1841,"Troca")+SUMIF('Combos Promocionais'!$D$3:$D$2278,Estoque!A422,'Combos Promocionais'!$M$3:$M$3129)</f>
        <v>0</v>
      </c>
    </row>
    <row r="423" spans="9:9">
      <c r="I423">
        <f>SUMIFS(Vendas!$I$5:$I$1841,Vendas!$C$5:$C$1841,Estoque!B423,Vendas!$B$5:$B$1841,Estoque!A423,Vendas!$R$5:$R$1841,"Vendido")+SUMIFS(Vendas!$I$5:$I$1841,Vendas!$C$5:$C$1841,Estoque!B423,Vendas!$B$5:$B$1841,Estoque!A423,Vendas!$R$5:$R$1841,"Troca")+SUMIF('Combos Promocionais'!$D$3:$D$2278,Estoque!A423,'Combos Promocionais'!$M$3:$M$3129)</f>
        <v>0</v>
      </c>
    </row>
    <row r="424" spans="9:9">
      <c r="I424">
        <f>SUMIFS(Vendas!$I$5:$I$1841,Vendas!$C$5:$C$1841,Estoque!B424,Vendas!$B$5:$B$1841,Estoque!A424,Vendas!$R$5:$R$1841,"Vendido")+SUMIFS(Vendas!$I$5:$I$1841,Vendas!$C$5:$C$1841,Estoque!B424,Vendas!$B$5:$B$1841,Estoque!A424,Vendas!$R$5:$R$1841,"Troca")+SUMIF('Combos Promocionais'!$D$3:$D$2278,Estoque!A424,'Combos Promocionais'!$M$3:$M$3129)</f>
        <v>0</v>
      </c>
    </row>
    <row r="425" spans="9:9">
      <c r="I425">
        <f>SUMIFS(Vendas!$I$5:$I$1841,Vendas!$C$5:$C$1841,Estoque!B425,Vendas!$B$5:$B$1841,Estoque!A425,Vendas!$R$5:$R$1841,"Vendido")+SUMIFS(Vendas!$I$5:$I$1841,Vendas!$C$5:$C$1841,Estoque!B425,Vendas!$B$5:$B$1841,Estoque!A425,Vendas!$R$5:$R$1841,"Troca")+SUMIF('Combos Promocionais'!$D$3:$D$2278,Estoque!A425,'Combos Promocionais'!$M$3:$M$3129)</f>
        <v>0</v>
      </c>
    </row>
    <row r="426" spans="9:9">
      <c r="I426">
        <f>SUMIFS(Vendas!$I$5:$I$1841,Vendas!$C$5:$C$1841,Estoque!B426,Vendas!$B$5:$B$1841,Estoque!A426,Vendas!$R$5:$R$1841,"Vendido")+SUMIFS(Vendas!$I$5:$I$1841,Vendas!$C$5:$C$1841,Estoque!B426,Vendas!$B$5:$B$1841,Estoque!A426,Vendas!$R$5:$R$1841,"Troca")+SUMIF('Combos Promocionais'!$D$3:$D$2278,Estoque!A426,'Combos Promocionais'!$M$3:$M$3129)</f>
        <v>0</v>
      </c>
    </row>
    <row r="427" spans="9:9">
      <c r="I427">
        <f>SUMIFS(Vendas!$I$5:$I$1841,Vendas!$C$5:$C$1841,Estoque!B427,Vendas!$B$5:$B$1841,Estoque!A427,Vendas!$R$5:$R$1841,"Vendido")+SUMIFS(Vendas!$I$5:$I$1841,Vendas!$C$5:$C$1841,Estoque!B427,Vendas!$B$5:$B$1841,Estoque!A427,Vendas!$R$5:$R$1841,"Troca")+SUMIF('Combos Promocionais'!$D$3:$D$2278,Estoque!A427,'Combos Promocionais'!$M$3:$M$3129)</f>
        <v>0</v>
      </c>
    </row>
    <row r="428" spans="9:9">
      <c r="I428">
        <f>SUMIFS(Vendas!$I$5:$I$1841,Vendas!$C$5:$C$1841,Estoque!B428,Vendas!$B$5:$B$1841,Estoque!A428,Vendas!$R$5:$R$1841,"Vendido")+SUMIFS(Vendas!$I$5:$I$1841,Vendas!$C$5:$C$1841,Estoque!B428,Vendas!$B$5:$B$1841,Estoque!A428,Vendas!$R$5:$R$1841,"Troca")+SUMIF('Combos Promocionais'!$D$3:$D$2278,Estoque!A428,'Combos Promocionais'!$M$3:$M$3129)</f>
        <v>0</v>
      </c>
    </row>
    <row r="429" spans="9:9">
      <c r="I429">
        <f>SUMIFS(Vendas!$I$5:$I$1841,Vendas!$C$5:$C$1841,Estoque!B429,Vendas!$B$5:$B$1841,Estoque!A429,Vendas!$R$5:$R$1841,"Vendido")+SUMIFS(Vendas!$I$5:$I$1841,Vendas!$C$5:$C$1841,Estoque!B429,Vendas!$B$5:$B$1841,Estoque!A429,Vendas!$R$5:$R$1841,"Troca")+SUMIF('Combos Promocionais'!$D$3:$D$2278,Estoque!A429,'Combos Promocionais'!$M$3:$M$3129)</f>
        <v>0</v>
      </c>
    </row>
    <row r="430" spans="9:9">
      <c r="I430">
        <f>SUMIFS(Vendas!$I$5:$I$1841,Vendas!$C$5:$C$1841,Estoque!B430,Vendas!$B$5:$B$1841,Estoque!A430,Vendas!$R$5:$R$1841,"Vendido")+SUMIFS(Vendas!$I$5:$I$1841,Vendas!$C$5:$C$1841,Estoque!B430,Vendas!$B$5:$B$1841,Estoque!A430,Vendas!$R$5:$R$1841,"Troca")+SUMIF('Combos Promocionais'!$D$3:$D$2278,Estoque!A430,'Combos Promocionais'!$M$3:$M$3129)</f>
        <v>0</v>
      </c>
    </row>
    <row r="431" spans="9:9">
      <c r="I431">
        <f>SUMIFS(Vendas!$I$5:$I$1841,Vendas!$C$5:$C$1841,Estoque!B431,Vendas!$B$5:$B$1841,Estoque!A431,Vendas!$R$5:$R$1841,"Vendido")+SUMIFS(Vendas!$I$5:$I$1841,Vendas!$C$5:$C$1841,Estoque!B431,Vendas!$B$5:$B$1841,Estoque!A431,Vendas!$R$5:$R$1841,"Troca")+SUMIF('Combos Promocionais'!$D$3:$D$2278,Estoque!A431,'Combos Promocionais'!$M$3:$M$3129)</f>
        <v>0</v>
      </c>
    </row>
    <row r="432" spans="9:9">
      <c r="I432">
        <f>SUMIFS(Vendas!$I$5:$I$1841,Vendas!$C$5:$C$1841,Estoque!B432,Vendas!$B$5:$B$1841,Estoque!A432,Vendas!$R$5:$R$1841,"Vendido")+SUMIFS(Vendas!$I$5:$I$1841,Vendas!$C$5:$C$1841,Estoque!B432,Vendas!$B$5:$B$1841,Estoque!A432,Vendas!$R$5:$R$1841,"Troca")+SUMIF('Combos Promocionais'!$D$3:$D$2278,Estoque!A432,'Combos Promocionais'!$M$3:$M$3129)</f>
        <v>0</v>
      </c>
    </row>
    <row r="433" spans="9:9">
      <c r="I433">
        <f>SUMIFS(Vendas!$I$5:$I$1841,Vendas!$C$5:$C$1841,Estoque!B433,Vendas!$B$5:$B$1841,Estoque!A433,Vendas!$R$5:$R$1841,"Vendido")+SUMIFS(Vendas!$I$5:$I$1841,Vendas!$C$5:$C$1841,Estoque!B433,Vendas!$B$5:$B$1841,Estoque!A433,Vendas!$R$5:$R$1841,"Troca")+SUMIF('Combos Promocionais'!$D$3:$D$2278,Estoque!A433,'Combos Promocionais'!$M$3:$M$3129)</f>
        <v>0</v>
      </c>
    </row>
    <row r="434" spans="9:9">
      <c r="I434">
        <f>SUMIFS(Vendas!$I$5:$I$1841,Vendas!$C$5:$C$1841,Estoque!B434,Vendas!$B$5:$B$1841,Estoque!A434,Vendas!$R$5:$R$1841,"Vendido")+SUMIFS(Vendas!$I$5:$I$1841,Vendas!$C$5:$C$1841,Estoque!B434,Vendas!$B$5:$B$1841,Estoque!A434,Vendas!$R$5:$R$1841,"Troca")+SUMIF('Combos Promocionais'!$D$3:$D$2278,Estoque!A434,'Combos Promocionais'!$M$3:$M$3129)</f>
        <v>0</v>
      </c>
    </row>
    <row r="435" spans="9:9">
      <c r="I435">
        <f>SUMIFS(Vendas!$I$5:$I$1841,Vendas!$C$5:$C$1841,Estoque!B435,Vendas!$B$5:$B$1841,Estoque!A435,Vendas!$R$5:$R$1841,"Vendido")+SUMIFS(Vendas!$I$5:$I$1841,Vendas!$C$5:$C$1841,Estoque!B435,Vendas!$B$5:$B$1841,Estoque!A435,Vendas!$R$5:$R$1841,"Troca")+SUMIF('Combos Promocionais'!$D$3:$D$2278,Estoque!A435,'Combos Promocionais'!$M$3:$M$3129)</f>
        <v>0</v>
      </c>
    </row>
    <row r="436" spans="9:9">
      <c r="I436">
        <f>SUMIFS(Vendas!$I$5:$I$1841,Vendas!$C$5:$C$1841,Estoque!B436,Vendas!$B$5:$B$1841,Estoque!A436,Vendas!$R$5:$R$1841,"Vendido")+SUMIFS(Vendas!$I$5:$I$1841,Vendas!$C$5:$C$1841,Estoque!B436,Vendas!$B$5:$B$1841,Estoque!A436,Vendas!$R$5:$R$1841,"Troca")+SUMIF('Combos Promocionais'!$D$3:$D$2278,Estoque!A436,'Combos Promocionais'!$M$3:$M$3129)</f>
        <v>0</v>
      </c>
    </row>
    <row r="437" spans="9:9">
      <c r="I437">
        <f>SUMIFS(Vendas!$I$5:$I$1841,Vendas!$C$5:$C$1841,Estoque!B437,Vendas!$B$5:$B$1841,Estoque!A437,Vendas!$R$5:$R$1841,"Vendido")+SUMIFS(Vendas!$I$5:$I$1841,Vendas!$C$5:$C$1841,Estoque!B437,Vendas!$B$5:$B$1841,Estoque!A437,Vendas!$R$5:$R$1841,"Troca")+SUMIF('Combos Promocionais'!$D$3:$D$2278,Estoque!A437,'Combos Promocionais'!$M$3:$M$3129)</f>
        <v>0</v>
      </c>
    </row>
    <row r="438" spans="9:9">
      <c r="I438">
        <f>SUMIFS(Vendas!$I$5:$I$1841,Vendas!$C$5:$C$1841,Estoque!B438,Vendas!$B$5:$B$1841,Estoque!A438,Vendas!$R$5:$R$1841,"Vendido")+SUMIFS(Vendas!$I$5:$I$1841,Vendas!$C$5:$C$1841,Estoque!B438,Vendas!$B$5:$B$1841,Estoque!A438,Vendas!$R$5:$R$1841,"Troca")+SUMIF('Combos Promocionais'!$D$3:$D$2278,Estoque!A438,'Combos Promocionais'!$M$3:$M$3129)</f>
        <v>0</v>
      </c>
    </row>
    <row r="439" spans="9:9">
      <c r="I439">
        <f>SUMIFS(Vendas!$I$5:$I$1841,Vendas!$C$5:$C$1841,Estoque!B439,Vendas!$B$5:$B$1841,Estoque!A439,Vendas!$R$5:$R$1841,"Vendido")+SUMIFS(Vendas!$I$5:$I$1841,Vendas!$C$5:$C$1841,Estoque!B439,Vendas!$B$5:$B$1841,Estoque!A439,Vendas!$R$5:$R$1841,"Troca")+SUMIF('Combos Promocionais'!$D$3:$D$2278,Estoque!A439,'Combos Promocionais'!$M$3:$M$3129)</f>
        <v>0</v>
      </c>
    </row>
    <row r="440" spans="9:9">
      <c r="I440">
        <f>SUMIFS(Vendas!$I$5:$I$1841,Vendas!$C$5:$C$1841,Estoque!B440,Vendas!$B$5:$B$1841,Estoque!A440,Vendas!$R$5:$R$1841,"Vendido")+SUMIFS(Vendas!$I$5:$I$1841,Vendas!$C$5:$C$1841,Estoque!B440,Vendas!$B$5:$B$1841,Estoque!A440,Vendas!$R$5:$R$1841,"Troca")+SUMIF('Combos Promocionais'!$D$3:$D$2278,Estoque!A440,'Combos Promocionais'!$M$3:$M$3129)</f>
        <v>0</v>
      </c>
    </row>
    <row r="441" spans="9:9">
      <c r="I441">
        <f>SUMIFS(Vendas!$I$5:$I$1841,Vendas!$C$5:$C$1841,Estoque!B441,Vendas!$B$5:$B$1841,Estoque!A441,Vendas!$R$5:$R$1841,"Vendido")+SUMIFS(Vendas!$I$5:$I$1841,Vendas!$C$5:$C$1841,Estoque!B441,Vendas!$B$5:$B$1841,Estoque!A441,Vendas!$R$5:$R$1841,"Troca")+SUMIF('Combos Promocionais'!$D$3:$D$2278,Estoque!A441,'Combos Promocionais'!$M$3:$M$3129)</f>
        <v>0</v>
      </c>
    </row>
    <row r="442" spans="9:9">
      <c r="I442">
        <f>SUMIFS(Vendas!$I$5:$I$1841,Vendas!$C$5:$C$1841,Estoque!B442,Vendas!$B$5:$B$1841,Estoque!A442,Vendas!$R$5:$R$1841,"Vendido")+SUMIFS(Vendas!$I$5:$I$1841,Vendas!$C$5:$C$1841,Estoque!B442,Vendas!$B$5:$B$1841,Estoque!A442,Vendas!$R$5:$R$1841,"Troca")+SUMIF('Combos Promocionais'!$D$3:$D$2278,Estoque!A442,'Combos Promocionais'!$M$3:$M$3129)</f>
        <v>0</v>
      </c>
    </row>
    <row r="443" spans="9:9">
      <c r="I443">
        <f>SUMIFS(Vendas!$I$5:$I$1841,Vendas!$C$5:$C$1841,Estoque!B443,Vendas!$B$5:$B$1841,Estoque!A443,Vendas!$R$5:$R$1841,"Vendido")+SUMIFS(Vendas!$I$5:$I$1841,Vendas!$C$5:$C$1841,Estoque!B443,Vendas!$B$5:$B$1841,Estoque!A443,Vendas!$R$5:$R$1841,"Troca")+SUMIF('Combos Promocionais'!$D$3:$D$2278,Estoque!A443,'Combos Promocionais'!$M$3:$M$3129)</f>
        <v>0</v>
      </c>
    </row>
    <row r="444" spans="9:9">
      <c r="I444">
        <f>SUMIFS(Vendas!$I$5:$I$1841,Vendas!$C$5:$C$1841,Estoque!B444,Vendas!$B$5:$B$1841,Estoque!A444,Vendas!$R$5:$R$1841,"Vendido")+SUMIFS(Vendas!$I$5:$I$1841,Vendas!$C$5:$C$1841,Estoque!B444,Vendas!$B$5:$B$1841,Estoque!A444,Vendas!$R$5:$R$1841,"Troca")+SUMIF('Combos Promocionais'!$D$3:$D$2278,Estoque!A444,'Combos Promocionais'!$M$3:$M$3129)</f>
        <v>0</v>
      </c>
    </row>
    <row r="445" spans="9:9">
      <c r="I445">
        <f>SUMIFS(Vendas!$I$5:$I$1841,Vendas!$C$5:$C$1841,Estoque!B445,Vendas!$B$5:$B$1841,Estoque!A445,Vendas!$R$5:$R$1841,"Vendido")+SUMIFS(Vendas!$I$5:$I$1841,Vendas!$C$5:$C$1841,Estoque!B445,Vendas!$B$5:$B$1841,Estoque!A445,Vendas!$R$5:$R$1841,"Troca")+SUMIF('Combos Promocionais'!$D$3:$D$2278,Estoque!A445,'Combos Promocionais'!$M$3:$M$3129)</f>
        <v>0</v>
      </c>
    </row>
    <row r="446" spans="9:9">
      <c r="I446">
        <f>SUMIFS(Vendas!$I$5:$I$1841,Vendas!$C$5:$C$1841,Estoque!B446,Vendas!$B$5:$B$1841,Estoque!A446,Vendas!$R$5:$R$1841,"Vendido")+SUMIFS(Vendas!$I$5:$I$1841,Vendas!$C$5:$C$1841,Estoque!B446,Vendas!$B$5:$B$1841,Estoque!A446,Vendas!$R$5:$R$1841,"Troca")+SUMIF('Combos Promocionais'!$D$3:$D$2278,Estoque!A446,'Combos Promocionais'!$M$3:$M$3129)</f>
        <v>0</v>
      </c>
    </row>
    <row r="447" spans="9:9">
      <c r="I447">
        <f>SUMIFS(Vendas!$I$5:$I$1841,Vendas!$C$5:$C$1841,Estoque!B447,Vendas!$B$5:$B$1841,Estoque!A447,Vendas!$R$5:$R$1841,"Vendido")+SUMIFS(Vendas!$I$5:$I$1841,Vendas!$C$5:$C$1841,Estoque!B447,Vendas!$B$5:$B$1841,Estoque!A447,Vendas!$R$5:$R$1841,"Troca")+SUMIF('Combos Promocionais'!$D$3:$D$2278,Estoque!A447,'Combos Promocionais'!$M$3:$M$3129)</f>
        <v>0</v>
      </c>
    </row>
    <row r="448" spans="9:9">
      <c r="I448">
        <f>SUMIFS(Vendas!$I$5:$I$1841,Vendas!$C$5:$C$1841,Estoque!B448,Vendas!$B$5:$B$1841,Estoque!A448,Vendas!$R$5:$R$1841,"Vendido")+SUMIFS(Vendas!$I$5:$I$1841,Vendas!$C$5:$C$1841,Estoque!B448,Vendas!$B$5:$B$1841,Estoque!A448,Vendas!$R$5:$R$1841,"Troca")+SUMIF('Combos Promocionais'!$D$3:$D$2278,Estoque!A448,'Combos Promocionais'!$M$3:$M$3129)</f>
        <v>0</v>
      </c>
    </row>
    <row r="449" spans="9:9">
      <c r="I449">
        <f>SUMIFS(Vendas!$I$5:$I$1841,Vendas!$C$5:$C$1841,Estoque!B449,Vendas!$B$5:$B$1841,Estoque!A449,Vendas!$R$5:$R$1841,"Vendido")+SUMIFS(Vendas!$I$5:$I$1841,Vendas!$C$5:$C$1841,Estoque!B449,Vendas!$B$5:$B$1841,Estoque!A449,Vendas!$R$5:$R$1841,"Troca")+SUMIF('Combos Promocionais'!$D$3:$D$2278,Estoque!A449,'Combos Promocionais'!$M$3:$M$3129)</f>
        <v>0</v>
      </c>
    </row>
    <row r="450" spans="9:9">
      <c r="I450">
        <f>SUMIFS(Vendas!$I$5:$I$1841,Vendas!$C$5:$C$1841,Estoque!B450,Vendas!$B$5:$B$1841,Estoque!A450,Vendas!$R$5:$R$1841,"Vendido")+SUMIFS(Vendas!$I$5:$I$1841,Vendas!$C$5:$C$1841,Estoque!B450,Vendas!$B$5:$B$1841,Estoque!A450,Vendas!$R$5:$R$1841,"Troca")+SUMIF('Combos Promocionais'!$D$3:$D$2278,Estoque!A450,'Combos Promocionais'!$M$3:$M$3129)</f>
        <v>0</v>
      </c>
    </row>
    <row r="451" spans="9:9">
      <c r="I451">
        <f>SUMIFS(Vendas!$I$5:$I$1841,Vendas!$C$5:$C$1841,Estoque!B451,Vendas!$B$5:$B$1841,Estoque!A451,Vendas!$R$5:$R$1841,"Vendido")+SUMIFS(Vendas!$I$5:$I$1841,Vendas!$C$5:$C$1841,Estoque!B451,Vendas!$B$5:$B$1841,Estoque!A451,Vendas!$R$5:$R$1841,"Troca")+SUMIF('Combos Promocionais'!$D$3:$D$2278,Estoque!A451,'Combos Promocionais'!$M$3:$M$3129)</f>
        <v>0</v>
      </c>
    </row>
    <row r="452" spans="9:9">
      <c r="I452">
        <f>SUMIFS(Vendas!$I$5:$I$1841,Vendas!$C$5:$C$1841,Estoque!B452,Vendas!$B$5:$B$1841,Estoque!A452,Vendas!$R$5:$R$1841,"Vendido")+SUMIFS(Vendas!$I$5:$I$1841,Vendas!$C$5:$C$1841,Estoque!B452,Vendas!$B$5:$B$1841,Estoque!A452,Vendas!$R$5:$R$1841,"Troca")+SUMIF('Combos Promocionais'!$D$3:$D$2278,Estoque!A452,'Combos Promocionais'!$M$3:$M$3129)</f>
        <v>0</v>
      </c>
    </row>
    <row r="453" spans="9:9">
      <c r="I453">
        <f>SUMIFS(Vendas!$I$5:$I$1841,Vendas!$C$5:$C$1841,Estoque!B453,Vendas!$B$5:$B$1841,Estoque!A453,Vendas!$R$5:$R$1841,"Vendido")+SUMIFS(Vendas!$I$5:$I$1841,Vendas!$C$5:$C$1841,Estoque!B453,Vendas!$B$5:$B$1841,Estoque!A453,Vendas!$R$5:$R$1841,"Troca")+SUMIF('Combos Promocionais'!$D$3:$D$2278,Estoque!A453,'Combos Promocionais'!$M$3:$M$3129)</f>
        <v>0</v>
      </c>
    </row>
    <row r="454" spans="9:9">
      <c r="I454">
        <f>SUMIFS(Vendas!$I$5:$I$1841,Vendas!$C$5:$C$1841,Estoque!B454,Vendas!$B$5:$B$1841,Estoque!A454,Vendas!$R$5:$R$1841,"Vendido")+SUMIFS(Vendas!$I$5:$I$1841,Vendas!$C$5:$C$1841,Estoque!B454,Vendas!$B$5:$B$1841,Estoque!A454,Vendas!$R$5:$R$1841,"Troca")+SUMIF('Combos Promocionais'!$D$3:$D$2278,Estoque!A454,'Combos Promocionais'!$M$3:$M$3129)</f>
        <v>0</v>
      </c>
    </row>
    <row r="455" spans="9:9">
      <c r="I455">
        <f>SUMIFS(Vendas!$I$5:$I$1841,Vendas!$C$5:$C$1841,Estoque!B455,Vendas!$B$5:$B$1841,Estoque!A455,Vendas!$R$5:$R$1841,"Vendido")+SUMIFS(Vendas!$I$5:$I$1841,Vendas!$C$5:$C$1841,Estoque!B455,Vendas!$B$5:$B$1841,Estoque!A455,Vendas!$R$5:$R$1841,"Troca")+SUMIF('Combos Promocionais'!$D$3:$D$2278,Estoque!A455,'Combos Promocionais'!$M$3:$M$3129)</f>
        <v>0</v>
      </c>
    </row>
    <row r="456" spans="9:9">
      <c r="I456">
        <f>SUMIFS(Vendas!$I$5:$I$1841,Vendas!$C$5:$C$1841,Estoque!B456,Vendas!$B$5:$B$1841,Estoque!A456,Vendas!$R$5:$R$1841,"Vendido")+SUMIFS(Vendas!$I$5:$I$1841,Vendas!$C$5:$C$1841,Estoque!B456,Vendas!$B$5:$B$1841,Estoque!A456,Vendas!$R$5:$R$1841,"Troca")+SUMIF('Combos Promocionais'!$D$3:$D$2278,Estoque!A456,'Combos Promocionais'!$M$3:$M$3129)</f>
        <v>0</v>
      </c>
    </row>
    <row r="457" spans="9:9">
      <c r="I457">
        <f>SUMIFS(Vendas!$I$5:$I$1841,Vendas!$C$5:$C$1841,Estoque!B457,Vendas!$B$5:$B$1841,Estoque!A457,Vendas!$R$5:$R$1841,"Vendido")+SUMIFS(Vendas!$I$5:$I$1841,Vendas!$C$5:$C$1841,Estoque!B457,Vendas!$B$5:$B$1841,Estoque!A457,Vendas!$R$5:$R$1841,"Troca")+SUMIF('Combos Promocionais'!$D$3:$D$2278,Estoque!A457,'Combos Promocionais'!$M$3:$M$3129)</f>
        <v>0</v>
      </c>
    </row>
    <row r="458" spans="9:9">
      <c r="I458">
        <f>SUMIFS(Vendas!$I$5:$I$1841,Vendas!$C$5:$C$1841,Estoque!B458,Vendas!$B$5:$B$1841,Estoque!A458,Vendas!$R$5:$R$1841,"Vendido")+SUMIFS(Vendas!$I$5:$I$1841,Vendas!$C$5:$C$1841,Estoque!B458,Vendas!$B$5:$B$1841,Estoque!A458,Vendas!$R$5:$R$1841,"Troca")+SUMIF('Combos Promocionais'!$D$3:$D$2278,Estoque!A458,'Combos Promocionais'!$M$3:$M$3129)</f>
        <v>0</v>
      </c>
    </row>
    <row r="459" spans="9:9">
      <c r="I459">
        <f>SUMIFS(Vendas!$I$5:$I$1841,Vendas!$C$5:$C$1841,Estoque!B459,Vendas!$B$5:$B$1841,Estoque!A459,Vendas!$R$5:$R$1841,"Vendido")+SUMIFS(Vendas!$I$5:$I$1841,Vendas!$C$5:$C$1841,Estoque!B459,Vendas!$B$5:$B$1841,Estoque!A459,Vendas!$R$5:$R$1841,"Troca")+SUMIF('Combos Promocionais'!$D$3:$D$2278,Estoque!A459,'Combos Promocionais'!$M$3:$M$3129)</f>
        <v>0</v>
      </c>
    </row>
    <row r="460" spans="9:9">
      <c r="I460">
        <f>SUMIFS(Vendas!$I$5:$I$1841,Vendas!$C$5:$C$1841,Estoque!B460,Vendas!$B$5:$B$1841,Estoque!A460,Vendas!$R$5:$R$1841,"Vendido")+SUMIFS(Vendas!$I$5:$I$1841,Vendas!$C$5:$C$1841,Estoque!B460,Vendas!$B$5:$B$1841,Estoque!A460,Vendas!$R$5:$R$1841,"Troca")+SUMIF('Combos Promocionais'!$D$3:$D$2278,Estoque!A460,'Combos Promocionais'!$M$3:$M$3129)</f>
        <v>0</v>
      </c>
    </row>
    <row r="461" spans="9:9">
      <c r="I461">
        <f>SUMIFS(Vendas!$I$5:$I$1841,Vendas!$C$5:$C$1841,Estoque!B461,Vendas!$B$5:$B$1841,Estoque!A461,Vendas!$R$5:$R$1841,"Vendido")+SUMIFS(Vendas!$I$5:$I$1841,Vendas!$C$5:$C$1841,Estoque!B461,Vendas!$B$5:$B$1841,Estoque!A461,Vendas!$R$5:$R$1841,"Troca")+SUMIF('Combos Promocionais'!$D$3:$D$2278,Estoque!A461,'Combos Promocionais'!$M$3:$M$3129)</f>
        <v>0</v>
      </c>
    </row>
    <row r="462" spans="9:9">
      <c r="I462">
        <f>SUMIFS(Vendas!$I$5:$I$1841,Vendas!$C$5:$C$1841,Estoque!B462,Vendas!$B$5:$B$1841,Estoque!A462,Vendas!$R$5:$R$1841,"Vendido")+SUMIFS(Vendas!$I$5:$I$1841,Vendas!$C$5:$C$1841,Estoque!B462,Vendas!$B$5:$B$1841,Estoque!A462,Vendas!$R$5:$R$1841,"Troca")+SUMIF('Combos Promocionais'!$D$3:$D$2278,Estoque!A462,'Combos Promocionais'!$M$3:$M$3129)</f>
        <v>0</v>
      </c>
    </row>
    <row r="463" spans="9:9">
      <c r="I463">
        <f>SUMIFS(Vendas!$I$5:$I$1841,Vendas!$C$5:$C$1841,Estoque!B463,Vendas!$B$5:$B$1841,Estoque!A463,Vendas!$R$5:$R$1841,"Vendido")+SUMIFS(Vendas!$I$5:$I$1841,Vendas!$C$5:$C$1841,Estoque!B463,Vendas!$B$5:$B$1841,Estoque!A463,Vendas!$R$5:$R$1841,"Troca")+SUMIF('Combos Promocionais'!$D$3:$D$2278,Estoque!A463,'Combos Promocionais'!$M$3:$M$3129)</f>
        <v>0</v>
      </c>
    </row>
    <row r="464" spans="9:9">
      <c r="I464">
        <f>SUMIFS(Vendas!$I$5:$I$1841,Vendas!$C$5:$C$1841,Estoque!B464,Vendas!$B$5:$B$1841,Estoque!A464,Vendas!$R$5:$R$1841,"Vendido")+SUMIFS(Vendas!$I$5:$I$1841,Vendas!$C$5:$C$1841,Estoque!B464,Vendas!$B$5:$B$1841,Estoque!A464,Vendas!$R$5:$R$1841,"Troca")+SUMIF('Combos Promocionais'!$D$3:$D$2278,Estoque!A464,'Combos Promocionais'!$M$3:$M$3129)</f>
        <v>0</v>
      </c>
    </row>
    <row r="465" spans="9:9">
      <c r="I465">
        <f>SUMIFS(Vendas!$I$5:$I$1841,Vendas!$C$5:$C$1841,Estoque!B465,Vendas!$B$5:$B$1841,Estoque!A465,Vendas!$R$5:$R$1841,"Vendido")+SUMIFS(Vendas!$I$5:$I$1841,Vendas!$C$5:$C$1841,Estoque!B465,Vendas!$B$5:$B$1841,Estoque!A465,Vendas!$R$5:$R$1841,"Troca")+SUMIF('Combos Promocionais'!$D$3:$D$2278,Estoque!A465,'Combos Promocionais'!$M$3:$M$3129)</f>
        <v>0</v>
      </c>
    </row>
    <row r="466" spans="9:9">
      <c r="I466">
        <f>SUMIFS(Vendas!$I$5:$I$1841,Vendas!$C$5:$C$1841,Estoque!B466,Vendas!$B$5:$B$1841,Estoque!A466,Vendas!$R$5:$R$1841,"Vendido")+SUMIFS(Vendas!$I$5:$I$1841,Vendas!$C$5:$C$1841,Estoque!B466,Vendas!$B$5:$B$1841,Estoque!A466,Vendas!$R$5:$R$1841,"Troca")+SUMIF('Combos Promocionais'!$D$3:$D$2278,Estoque!A466,'Combos Promocionais'!$M$3:$M$3129)</f>
        <v>0</v>
      </c>
    </row>
    <row r="467" spans="9:9">
      <c r="I467">
        <f>SUMIFS(Vendas!$I$5:$I$1841,Vendas!$C$5:$C$1841,Estoque!B467,Vendas!$B$5:$B$1841,Estoque!A467,Vendas!$R$5:$R$1841,"Vendido")+SUMIFS(Vendas!$I$5:$I$1841,Vendas!$C$5:$C$1841,Estoque!B467,Vendas!$B$5:$B$1841,Estoque!A467,Vendas!$R$5:$R$1841,"Troca")+SUMIF('Combos Promocionais'!$D$3:$D$2278,Estoque!A467,'Combos Promocionais'!$M$3:$M$3129)</f>
        <v>0</v>
      </c>
    </row>
    <row r="468" spans="9:9">
      <c r="I468">
        <f>SUMIFS(Vendas!$I$5:$I$1841,Vendas!$C$5:$C$1841,Estoque!B468,Vendas!$B$5:$B$1841,Estoque!A468,Vendas!$R$5:$R$1841,"Vendido")+SUMIFS(Vendas!$I$5:$I$1841,Vendas!$C$5:$C$1841,Estoque!B468,Vendas!$B$5:$B$1841,Estoque!A468,Vendas!$R$5:$R$1841,"Troca")+SUMIF('Combos Promocionais'!$D$3:$D$2278,Estoque!A468,'Combos Promocionais'!$M$3:$M$3129)</f>
        <v>0</v>
      </c>
    </row>
    <row r="469" spans="9:9">
      <c r="I469">
        <f>SUMIFS(Vendas!$I$5:$I$1841,Vendas!$C$5:$C$1841,Estoque!B469,Vendas!$B$5:$B$1841,Estoque!A469,Vendas!$R$5:$R$1841,"Vendido")+SUMIFS(Vendas!$I$5:$I$1841,Vendas!$C$5:$C$1841,Estoque!B469,Vendas!$B$5:$B$1841,Estoque!A469,Vendas!$R$5:$R$1841,"Troca")+SUMIF('Combos Promocionais'!$D$3:$D$2278,Estoque!A469,'Combos Promocionais'!$M$3:$M$3129)</f>
        <v>0</v>
      </c>
    </row>
    <row r="470" spans="9:9">
      <c r="I470">
        <f>SUMIFS(Vendas!$I$5:$I$1841,Vendas!$C$5:$C$1841,Estoque!B470,Vendas!$B$5:$B$1841,Estoque!A470,Vendas!$R$5:$R$1841,"Vendido")+SUMIFS(Vendas!$I$5:$I$1841,Vendas!$C$5:$C$1841,Estoque!B470,Vendas!$B$5:$B$1841,Estoque!A470,Vendas!$R$5:$R$1841,"Troca")+SUMIF('Combos Promocionais'!$D$3:$D$2278,Estoque!A470,'Combos Promocionais'!$M$3:$M$3129)</f>
        <v>0</v>
      </c>
    </row>
    <row r="471" spans="9:9">
      <c r="I471">
        <f>SUMIFS(Vendas!$I$5:$I$1841,Vendas!$C$5:$C$1841,Estoque!B471,Vendas!$B$5:$B$1841,Estoque!A471,Vendas!$R$5:$R$1841,"Vendido")+SUMIFS(Vendas!$I$5:$I$1841,Vendas!$C$5:$C$1841,Estoque!B471,Vendas!$B$5:$B$1841,Estoque!A471,Vendas!$R$5:$R$1841,"Troca")+SUMIF('Combos Promocionais'!$D$3:$D$2278,Estoque!A471,'Combos Promocionais'!$M$3:$M$3129)</f>
        <v>0</v>
      </c>
    </row>
    <row r="472" spans="9:9">
      <c r="I472">
        <f>SUMIFS(Vendas!$I$5:$I$1841,Vendas!$C$5:$C$1841,Estoque!B472,Vendas!$B$5:$B$1841,Estoque!A472,Vendas!$R$5:$R$1841,"Vendido")+SUMIFS(Vendas!$I$5:$I$1841,Vendas!$C$5:$C$1841,Estoque!B472,Vendas!$B$5:$B$1841,Estoque!A472,Vendas!$R$5:$R$1841,"Troca")+SUMIF('Combos Promocionais'!$D$3:$D$2278,Estoque!A472,'Combos Promocionais'!$M$3:$M$3129)</f>
        <v>0</v>
      </c>
    </row>
    <row r="473" spans="9:9">
      <c r="I473">
        <f>SUMIFS(Vendas!$I$5:$I$1841,Vendas!$C$5:$C$1841,Estoque!B473,Vendas!$B$5:$B$1841,Estoque!A473,Vendas!$R$5:$R$1841,"Vendido")+SUMIFS(Vendas!$I$5:$I$1841,Vendas!$C$5:$C$1841,Estoque!B473,Vendas!$B$5:$B$1841,Estoque!A473,Vendas!$R$5:$R$1841,"Troca")+SUMIF('Combos Promocionais'!$D$3:$D$2278,Estoque!A473,'Combos Promocionais'!$M$3:$M$3129)</f>
        <v>0</v>
      </c>
    </row>
    <row r="474" spans="9:9">
      <c r="I474">
        <f>SUMIFS(Vendas!$I$5:$I$1841,Vendas!$C$5:$C$1841,Estoque!B474,Vendas!$B$5:$B$1841,Estoque!A474,Vendas!$R$5:$R$1841,"Vendido")+SUMIFS(Vendas!$I$5:$I$1841,Vendas!$C$5:$C$1841,Estoque!B474,Vendas!$B$5:$B$1841,Estoque!A474,Vendas!$R$5:$R$1841,"Troca")+SUMIF('Combos Promocionais'!$D$3:$D$2278,Estoque!A474,'Combos Promocionais'!$M$3:$M$3129)</f>
        <v>0</v>
      </c>
    </row>
    <row r="475" spans="9:9">
      <c r="I475">
        <f>SUMIFS(Vendas!$I$5:$I$1841,Vendas!$C$5:$C$1841,Estoque!B475,Vendas!$B$5:$B$1841,Estoque!A475,Vendas!$R$5:$R$1841,"Vendido")+SUMIFS(Vendas!$I$5:$I$1841,Vendas!$C$5:$C$1841,Estoque!B475,Vendas!$B$5:$B$1841,Estoque!A475,Vendas!$R$5:$R$1841,"Troca")+SUMIF('Combos Promocionais'!$D$3:$D$2278,Estoque!A475,'Combos Promocionais'!$M$3:$M$3129)</f>
        <v>0</v>
      </c>
    </row>
    <row r="476" spans="9:9">
      <c r="I476">
        <f>SUMIFS(Vendas!$I$5:$I$1841,Vendas!$C$5:$C$1841,Estoque!B476,Vendas!$B$5:$B$1841,Estoque!A476,Vendas!$R$5:$R$1841,"Vendido")+SUMIFS(Vendas!$I$5:$I$1841,Vendas!$C$5:$C$1841,Estoque!B476,Vendas!$B$5:$B$1841,Estoque!A476,Vendas!$R$5:$R$1841,"Troca")+SUMIF('Combos Promocionais'!$D$3:$D$2278,Estoque!A476,'Combos Promocionais'!$M$3:$M$3129)</f>
        <v>0</v>
      </c>
    </row>
    <row r="477" spans="9:9">
      <c r="I477">
        <f>SUMIFS(Vendas!$I$5:$I$1841,Vendas!$C$5:$C$1841,Estoque!B477,Vendas!$B$5:$B$1841,Estoque!A477,Vendas!$R$5:$R$1841,"Vendido")+SUMIFS(Vendas!$I$5:$I$1841,Vendas!$C$5:$C$1841,Estoque!B477,Vendas!$B$5:$B$1841,Estoque!A477,Vendas!$R$5:$R$1841,"Troca")+SUMIF('Combos Promocionais'!$D$3:$D$2278,Estoque!A477,'Combos Promocionais'!$M$3:$M$3129)</f>
        <v>0</v>
      </c>
    </row>
    <row r="478" spans="9:9">
      <c r="I478">
        <f>SUMIFS(Vendas!$I$5:$I$1841,Vendas!$C$5:$C$1841,Estoque!B478,Vendas!$B$5:$B$1841,Estoque!A478,Vendas!$R$5:$R$1841,"Vendido")+SUMIFS(Vendas!$I$5:$I$1841,Vendas!$C$5:$C$1841,Estoque!B478,Vendas!$B$5:$B$1841,Estoque!A478,Vendas!$R$5:$R$1841,"Troca")+SUMIF('Combos Promocionais'!$D$3:$D$2278,Estoque!A478,'Combos Promocionais'!$M$3:$M$3129)</f>
        <v>0</v>
      </c>
    </row>
    <row r="479" spans="9:9">
      <c r="I479">
        <f>SUMIFS(Vendas!$I$5:$I$1841,Vendas!$C$5:$C$1841,Estoque!B479,Vendas!$B$5:$B$1841,Estoque!A479,Vendas!$R$5:$R$1841,"Vendido")+SUMIFS(Vendas!$I$5:$I$1841,Vendas!$C$5:$C$1841,Estoque!B479,Vendas!$B$5:$B$1841,Estoque!A479,Vendas!$R$5:$R$1841,"Troca")+SUMIF('Combos Promocionais'!$D$3:$D$2278,Estoque!A479,'Combos Promocionais'!$M$3:$M$3129)</f>
        <v>0</v>
      </c>
    </row>
    <row r="480" spans="9:9">
      <c r="I480">
        <f>SUMIFS(Vendas!$I$5:$I$1841,Vendas!$C$5:$C$1841,Estoque!B480,Vendas!$B$5:$B$1841,Estoque!A480,Vendas!$R$5:$R$1841,"Vendido")+SUMIFS(Vendas!$I$5:$I$1841,Vendas!$C$5:$C$1841,Estoque!B480,Vendas!$B$5:$B$1841,Estoque!A480,Vendas!$R$5:$R$1841,"Troca")+SUMIF('Combos Promocionais'!$D$3:$D$2278,Estoque!A480,'Combos Promocionais'!$M$3:$M$3129)</f>
        <v>0</v>
      </c>
    </row>
    <row r="481" spans="9:9">
      <c r="I481">
        <f>SUMIFS(Vendas!$I$5:$I$1841,Vendas!$C$5:$C$1841,Estoque!B481,Vendas!$B$5:$B$1841,Estoque!A481,Vendas!$R$5:$R$1841,"Vendido")+SUMIFS(Vendas!$I$5:$I$1841,Vendas!$C$5:$C$1841,Estoque!B481,Vendas!$B$5:$B$1841,Estoque!A481,Vendas!$R$5:$R$1841,"Troca")+SUMIF('Combos Promocionais'!$D$3:$D$2278,Estoque!A481,'Combos Promocionais'!$M$3:$M$3129)</f>
        <v>0</v>
      </c>
    </row>
    <row r="482" spans="9:9">
      <c r="I482">
        <f>SUMIFS(Vendas!$I$5:$I$1841,Vendas!$C$5:$C$1841,Estoque!B482,Vendas!$B$5:$B$1841,Estoque!A482,Vendas!$R$5:$R$1841,"Vendido")+SUMIFS(Vendas!$I$5:$I$1841,Vendas!$C$5:$C$1841,Estoque!B482,Vendas!$B$5:$B$1841,Estoque!A482,Vendas!$R$5:$R$1841,"Troca")+SUMIF('Combos Promocionais'!$D$3:$D$2278,Estoque!A482,'Combos Promocionais'!$M$3:$M$3129)</f>
        <v>0</v>
      </c>
    </row>
    <row r="483" spans="9:9">
      <c r="I483">
        <f>SUMIFS(Vendas!$I$5:$I$1841,Vendas!$C$5:$C$1841,Estoque!B483,Vendas!$B$5:$B$1841,Estoque!A483,Vendas!$R$5:$R$1841,"Vendido")+SUMIFS(Vendas!$I$5:$I$1841,Vendas!$C$5:$C$1841,Estoque!B483,Vendas!$B$5:$B$1841,Estoque!A483,Vendas!$R$5:$R$1841,"Troca")+SUMIF('Combos Promocionais'!$D$3:$D$2278,Estoque!A483,'Combos Promocionais'!$M$3:$M$3129)</f>
        <v>0</v>
      </c>
    </row>
    <row r="484" spans="9:9">
      <c r="I484">
        <f>SUMIFS(Vendas!$I$5:$I$1841,Vendas!$C$5:$C$1841,Estoque!B484,Vendas!$B$5:$B$1841,Estoque!A484,Vendas!$R$5:$R$1841,"Vendido")+SUMIFS(Vendas!$I$5:$I$1841,Vendas!$C$5:$C$1841,Estoque!B484,Vendas!$B$5:$B$1841,Estoque!A484,Vendas!$R$5:$R$1841,"Troca")+SUMIF('Combos Promocionais'!$D$3:$D$2278,Estoque!A484,'Combos Promocionais'!$M$3:$M$3129)</f>
        <v>0</v>
      </c>
    </row>
    <row r="485" spans="9:9">
      <c r="I485">
        <f>SUMIFS(Vendas!$I$5:$I$1841,Vendas!$C$5:$C$1841,Estoque!B485,Vendas!$B$5:$B$1841,Estoque!A485,Vendas!$R$5:$R$1841,"Vendido")+SUMIFS(Vendas!$I$5:$I$1841,Vendas!$C$5:$C$1841,Estoque!B485,Vendas!$B$5:$B$1841,Estoque!A485,Vendas!$R$5:$R$1841,"Troca")+SUMIF('Combos Promocionais'!$D$3:$D$2278,Estoque!A485,'Combos Promocionais'!$M$3:$M$3129)</f>
        <v>0</v>
      </c>
    </row>
    <row r="486" spans="9:9">
      <c r="I486">
        <f>SUMIFS(Vendas!$I$5:$I$1841,Vendas!$C$5:$C$1841,Estoque!B486,Vendas!$B$5:$B$1841,Estoque!A486,Vendas!$R$5:$R$1841,"Vendido")+SUMIFS(Vendas!$I$5:$I$1841,Vendas!$C$5:$C$1841,Estoque!B486,Vendas!$B$5:$B$1841,Estoque!A486,Vendas!$R$5:$R$1841,"Troca")+SUMIF('Combos Promocionais'!$D$3:$D$2278,Estoque!A486,'Combos Promocionais'!$M$3:$M$3129)</f>
        <v>0</v>
      </c>
    </row>
    <row r="487" spans="9:9">
      <c r="I487">
        <f>SUMIFS(Vendas!$I$5:$I$1841,Vendas!$C$5:$C$1841,Estoque!B487,Vendas!$B$5:$B$1841,Estoque!A487,Vendas!$R$5:$R$1841,"Vendido")+SUMIFS(Vendas!$I$5:$I$1841,Vendas!$C$5:$C$1841,Estoque!B487,Vendas!$B$5:$B$1841,Estoque!A487,Vendas!$R$5:$R$1841,"Troca")+SUMIF('Combos Promocionais'!$D$3:$D$2278,Estoque!A487,'Combos Promocionais'!$M$3:$M$3129)</f>
        <v>0</v>
      </c>
    </row>
    <row r="488" spans="9:9">
      <c r="I488">
        <f>SUMIFS(Vendas!$I$5:$I$1841,Vendas!$C$5:$C$1841,Estoque!B488,Vendas!$B$5:$B$1841,Estoque!A488,Vendas!$R$5:$R$1841,"Vendido")+SUMIFS(Vendas!$I$5:$I$1841,Vendas!$C$5:$C$1841,Estoque!B488,Vendas!$B$5:$B$1841,Estoque!A488,Vendas!$R$5:$R$1841,"Troca")+SUMIF('Combos Promocionais'!$D$3:$D$2278,Estoque!A488,'Combos Promocionais'!$M$3:$M$3129)</f>
        <v>0</v>
      </c>
    </row>
    <row r="489" spans="9:9">
      <c r="I489">
        <f>SUMIFS(Vendas!$I$5:$I$1841,Vendas!$C$5:$C$1841,Estoque!B489,Vendas!$B$5:$B$1841,Estoque!A489,Vendas!$R$5:$R$1841,"Vendido")+SUMIFS(Vendas!$I$5:$I$1841,Vendas!$C$5:$C$1841,Estoque!B489,Vendas!$B$5:$B$1841,Estoque!A489,Vendas!$R$5:$R$1841,"Troca")+SUMIF('Combos Promocionais'!$D$3:$D$2278,Estoque!A489,'Combos Promocionais'!$M$3:$M$3129)</f>
        <v>0</v>
      </c>
    </row>
    <row r="490" spans="9:9">
      <c r="I490">
        <f>SUMIFS(Vendas!$I$5:$I$1841,Vendas!$C$5:$C$1841,Estoque!B490,Vendas!$B$5:$B$1841,Estoque!A490,Vendas!$R$5:$R$1841,"Vendido")+SUMIFS(Vendas!$I$5:$I$1841,Vendas!$C$5:$C$1841,Estoque!B490,Vendas!$B$5:$B$1841,Estoque!A490,Vendas!$R$5:$R$1841,"Troca")+SUMIF('Combos Promocionais'!$D$3:$D$2278,Estoque!A490,'Combos Promocionais'!$M$3:$M$3129)</f>
        <v>0</v>
      </c>
    </row>
    <row r="491" spans="9:9">
      <c r="I491">
        <f>SUMIFS(Vendas!$I$5:$I$1841,Vendas!$C$5:$C$1841,Estoque!B491,Vendas!$B$5:$B$1841,Estoque!A491,Vendas!$R$5:$R$1841,"Vendido")+SUMIFS(Vendas!$I$5:$I$1841,Vendas!$C$5:$C$1841,Estoque!B491,Vendas!$B$5:$B$1841,Estoque!A491,Vendas!$R$5:$R$1841,"Troca")+SUMIF('Combos Promocionais'!$D$3:$D$2278,Estoque!A491,'Combos Promocionais'!$M$3:$M$3129)</f>
        <v>0</v>
      </c>
    </row>
    <row r="492" spans="9:9">
      <c r="I492">
        <f>SUMIFS(Vendas!$I$5:$I$1841,Vendas!$C$5:$C$1841,Estoque!B492,Vendas!$B$5:$B$1841,Estoque!A492,Vendas!$R$5:$R$1841,"Vendido")+SUMIFS(Vendas!$I$5:$I$1841,Vendas!$C$5:$C$1841,Estoque!B492,Vendas!$B$5:$B$1841,Estoque!A492,Vendas!$R$5:$R$1841,"Troca")+SUMIF('Combos Promocionais'!$D$3:$D$2278,Estoque!A492,'Combos Promocionais'!$M$3:$M$3129)</f>
        <v>0</v>
      </c>
    </row>
    <row r="493" spans="9:9">
      <c r="I493">
        <f>SUMIFS(Vendas!$I$5:$I$1841,Vendas!$C$5:$C$1841,Estoque!B493,Vendas!$B$5:$B$1841,Estoque!A493,Vendas!$R$5:$R$1841,"Vendido")+SUMIFS(Vendas!$I$5:$I$1841,Vendas!$C$5:$C$1841,Estoque!B493,Vendas!$B$5:$B$1841,Estoque!A493,Vendas!$R$5:$R$1841,"Troca")+SUMIF('Combos Promocionais'!$D$3:$D$2278,Estoque!A493,'Combos Promocionais'!$M$3:$M$3129)</f>
        <v>0</v>
      </c>
    </row>
    <row r="494" spans="9:9">
      <c r="I494">
        <f>SUMIFS(Vendas!$I$5:$I$1841,Vendas!$C$5:$C$1841,Estoque!B494,Vendas!$B$5:$B$1841,Estoque!A494,Vendas!$R$5:$R$1841,"Vendido")+SUMIFS(Vendas!$I$5:$I$1841,Vendas!$C$5:$C$1841,Estoque!B494,Vendas!$B$5:$B$1841,Estoque!A494,Vendas!$R$5:$R$1841,"Troca")+SUMIF('Combos Promocionais'!$D$3:$D$2278,Estoque!A494,'Combos Promocionais'!$M$3:$M$3129)</f>
        <v>0</v>
      </c>
    </row>
    <row r="495" spans="9:9">
      <c r="I495">
        <f>SUMIFS(Vendas!$I$5:$I$1841,Vendas!$C$5:$C$1841,Estoque!B495,Vendas!$B$5:$B$1841,Estoque!A495,Vendas!$R$5:$R$1841,"Vendido")+SUMIFS(Vendas!$I$5:$I$1841,Vendas!$C$5:$C$1841,Estoque!B495,Vendas!$B$5:$B$1841,Estoque!A495,Vendas!$R$5:$R$1841,"Troca")+SUMIF('Combos Promocionais'!$D$3:$D$2278,Estoque!A495,'Combos Promocionais'!$M$3:$M$3129)</f>
        <v>0</v>
      </c>
    </row>
    <row r="496" spans="9:9">
      <c r="I496">
        <f>SUMIFS(Vendas!$I$5:$I$1841,Vendas!$C$5:$C$1841,Estoque!B496,Vendas!$B$5:$B$1841,Estoque!A496,Vendas!$R$5:$R$1841,"Vendido")+SUMIFS(Vendas!$I$5:$I$1841,Vendas!$C$5:$C$1841,Estoque!B496,Vendas!$B$5:$B$1841,Estoque!A496,Vendas!$R$5:$R$1841,"Troca")+SUMIF('Combos Promocionais'!$D$3:$D$2278,Estoque!A496,'Combos Promocionais'!$M$3:$M$3129)</f>
        <v>0</v>
      </c>
    </row>
    <row r="497" spans="9:9">
      <c r="I497">
        <f>SUMIFS(Vendas!$I$5:$I$1841,Vendas!$C$5:$C$1841,Estoque!B497,Vendas!$B$5:$B$1841,Estoque!A497,Vendas!$R$5:$R$1841,"Vendido")+SUMIFS(Vendas!$I$5:$I$1841,Vendas!$C$5:$C$1841,Estoque!B497,Vendas!$B$5:$B$1841,Estoque!A497,Vendas!$R$5:$R$1841,"Troca")+SUMIF('Combos Promocionais'!$D$3:$D$2278,Estoque!A497,'Combos Promocionais'!$M$3:$M$3129)</f>
        <v>0</v>
      </c>
    </row>
    <row r="498" spans="9:9">
      <c r="I498">
        <f>SUMIFS(Vendas!$I$5:$I$1841,Vendas!$C$5:$C$1841,Estoque!B498,Vendas!$B$5:$B$1841,Estoque!A498,Vendas!$R$5:$R$1841,"Vendido")+SUMIFS(Vendas!$I$5:$I$1841,Vendas!$C$5:$C$1841,Estoque!B498,Vendas!$B$5:$B$1841,Estoque!A498,Vendas!$R$5:$R$1841,"Troca")+SUMIF('Combos Promocionais'!$D$3:$D$2278,Estoque!A498,'Combos Promocionais'!$M$3:$M$3129)</f>
        <v>0</v>
      </c>
    </row>
    <row r="499" spans="9:9">
      <c r="I499">
        <f>SUMIFS(Vendas!$I$5:$I$1841,Vendas!$C$5:$C$1841,Estoque!B499,Vendas!$B$5:$B$1841,Estoque!A499,Vendas!$R$5:$R$1841,"Vendido")+SUMIFS(Vendas!$I$5:$I$1841,Vendas!$C$5:$C$1841,Estoque!B499,Vendas!$B$5:$B$1841,Estoque!A499,Vendas!$R$5:$R$1841,"Troca")+SUMIF('Combos Promocionais'!$D$3:$D$2278,Estoque!A499,'Combos Promocionais'!$M$3:$M$3129)</f>
        <v>0</v>
      </c>
    </row>
    <row r="500" spans="9:9">
      <c r="I500">
        <f>SUMIFS(Vendas!$I$5:$I$1841,Vendas!$C$5:$C$1841,Estoque!B500,Vendas!$B$5:$B$1841,Estoque!A500,Vendas!$R$5:$R$1841,"Vendido")+SUMIFS(Vendas!$I$5:$I$1841,Vendas!$C$5:$C$1841,Estoque!B500,Vendas!$B$5:$B$1841,Estoque!A500,Vendas!$R$5:$R$1841,"Troca")+SUMIF('Combos Promocionais'!$D$3:$D$2278,Estoque!A500,'Combos Promocionais'!$M$3:$M$3129)</f>
        <v>0</v>
      </c>
    </row>
    <row r="501" spans="9:9">
      <c r="I501">
        <f>SUMIFS(Vendas!$I$5:$I$1841,Vendas!$C$5:$C$1841,Estoque!B501,Vendas!$B$5:$B$1841,Estoque!A501,Vendas!$R$5:$R$1841,"Vendido")+SUMIFS(Vendas!$I$5:$I$1841,Vendas!$C$5:$C$1841,Estoque!B501,Vendas!$B$5:$B$1841,Estoque!A501,Vendas!$R$5:$R$1841,"Troca")+SUMIF('Combos Promocionais'!$D$3:$D$2278,Estoque!A501,'Combos Promocionais'!$M$3:$M$3129)</f>
        <v>0</v>
      </c>
    </row>
    <row r="502" spans="9:9">
      <c r="I502">
        <f>SUMIFS(Vendas!$I$5:$I$1841,Vendas!$C$5:$C$1841,Estoque!B502,Vendas!$B$5:$B$1841,Estoque!A502,Vendas!$R$5:$R$1841,"Vendido")+SUMIFS(Vendas!$I$5:$I$1841,Vendas!$C$5:$C$1841,Estoque!B502,Vendas!$B$5:$B$1841,Estoque!A502,Vendas!$R$5:$R$1841,"Troca")+SUMIF('Combos Promocionais'!$D$3:$D$2278,Estoque!A502,'Combos Promocionais'!$M$3:$M$3129)</f>
        <v>0</v>
      </c>
    </row>
    <row r="503" spans="9:9">
      <c r="I503">
        <f>SUMIFS(Vendas!$I$5:$I$1841,Vendas!$C$5:$C$1841,Estoque!B503,Vendas!$B$5:$B$1841,Estoque!A503,Vendas!$R$5:$R$1841,"Vendido")+SUMIFS(Vendas!$I$5:$I$1841,Vendas!$C$5:$C$1841,Estoque!B503,Vendas!$B$5:$B$1841,Estoque!A503,Vendas!$R$5:$R$1841,"Troca")+SUMIF('Combos Promocionais'!$D$3:$D$2278,Estoque!A503,'Combos Promocionais'!$M$3:$M$3129)</f>
        <v>0</v>
      </c>
    </row>
    <row r="504" spans="9:9">
      <c r="I504">
        <f>SUMIFS(Vendas!$I$5:$I$1841,Vendas!$C$5:$C$1841,Estoque!B504,Vendas!$B$5:$B$1841,Estoque!A504,Vendas!$R$5:$R$1841,"Vendido")+SUMIFS(Vendas!$I$5:$I$1841,Vendas!$C$5:$C$1841,Estoque!B504,Vendas!$B$5:$B$1841,Estoque!A504,Vendas!$R$5:$R$1841,"Troca")+SUMIF('Combos Promocionais'!$D$3:$D$2278,Estoque!A504,'Combos Promocionais'!$M$3:$M$3129)</f>
        <v>0</v>
      </c>
    </row>
    <row r="505" spans="9:9">
      <c r="I505">
        <f>SUMIFS(Vendas!$I$5:$I$1841,Vendas!$C$5:$C$1841,Estoque!B505,Vendas!$B$5:$B$1841,Estoque!A505,Vendas!$R$5:$R$1841,"Vendido")+SUMIFS(Vendas!$I$5:$I$1841,Vendas!$C$5:$C$1841,Estoque!B505,Vendas!$B$5:$B$1841,Estoque!A505,Vendas!$R$5:$R$1841,"Troca")+SUMIF('Combos Promocionais'!$D$3:$D$2278,Estoque!A505,'Combos Promocionais'!$M$3:$M$3129)</f>
        <v>0</v>
      </c>
    </row>
    <row r="506" spans="9:9">
      <c r="I506">
        <f>SUMIFS(Vendas!$I$5:$I$1841,Vendas!$C$5:$C$1841,Estoque!B506,Vendas!$B$5:$B$1841,Estoque!A506,Vendas!$R$5:$R$1841,"Vendido")+SUMIFS(Vendas!$I$5:$I$1841,Vendas!$C$5:$C$1841,Estoque!B506,Vendas!$B$5:$B$1841,Estoque!A506,Vendas!$R$5:$R$1841,"Troca")+SUMIF('Combos Promocionais'!$D$3:$D$2278,Estoque!A506,'Combos Promocionais'!$M$3:$M$3129)</f>
        <v>0</v>
      </c>
    </row>
    <row r="507" spans="9:9">
      <c r="I507">
        <f>SUMIFS(Vendas!$I$5:$I$1841,Vendas!$C$5:$C$1841,Estoque!B507,Vendas!$B$5:$B$1841,Estoque!A507,Vendas!$R$5:$R$1841,"Vendido")+SUMIFS(Vendas!$I$5:$I$1841,Vendas!$C$5:$C$1841,Estoque!B507,Vendas!$B$5:$B$1841,Estoque!A507,Vendas!$R$5:$R$1841,"Troca")+SUMIF('Combos Promocionais'!$D$3:$D$2278,Estoque!A507,'Combos Promocionais'!$M$3:$M$3129)</f>
        <v>0</v>
      </c>
    </row>
    <row r="508" spans="9:9">
      <c r="I508">
        <f>SUMIFS(Vendas!$I$5:$I$1841,Vendas!$C$5:$C$1841,Estoque!B508,Vendas!$B$5:$B$1841,Estoque!A508,Vendas!$R$5:$R$1841,"Vendido")+SUMIFS(Vendas!$I$5:$I$1841,Vendas!$C$5:$C$1841,Estoque!B508,Vendas!$B$5:$B$1841,Estoque!A508,Vendas!$R$5:$R$1841,"Troca")+SUMIF('Combos Promocionais'!$D$3:$D$2278,Estoque!A508,'Combos Promocionais'!$M$3:$M$3129)</f>
        <v>0</v>
      </c>
    </row>
    <row r="509" spans="9:9">
      <c r="I509">
        <f>SUMIFS(Vendas!$I$5:$I$1841,Vendas!$C$5:$C$1841,Estoque!B509,Vendas!$B$5:$B$1841,Estoque!A509,Vendas!$R$5:$R$1841,"Vendido")+SUMIFS(Vendas!$I$5:$I$1841,Vendas!$C$5:$C$1841,Estoque!B509,Vendas!$B$5:$B$1841,Estoque!A509,Vendas!$R$5:$R$1841,"Troca")+SUMIF('Combos Promocionais'!$D$3:$D$2278,Estoque!A509,'Combos Promocionais'!$M$3:$M$3129)</f>
        <v>0</v>
      </c>
    </row>
    <row r="510" spans="9:9">
      <c r="I510">
        <f>SUMIFS(Vendas!$I$5:$I$1841,Vendas!$C$5:$C$1841,Estoque!B510,Vendas!$B$5:$B$1841,Estoque!A510,Vendas!$R$5:$R$1841,"Vendido")+SUMIFS(Vendas!$I$5:$I$1841,Vendas!$C$5:$C$1841,Estoque!B510,Vendas!$B$5:$B$1841,Estoque!A510,Vendas!$R$5:$R$1841,"Troca")+SUMIF('Combos Promocionais'!$D$3:$D$2278,Estoque!A510,'Combos Promocionais'!$M$3:$M$3129)</f>
        <v>0</v>
      </c>
    </row>
    <row r="511" spans="9:9">
      <c r="I511">
        <f>SUMIFS(Vendas!$I$5:$I$1841,Vendas!$C$5:$C$1841,Estoque!B511,Vendas!$B$5:$B$1841,Estoque!A511,Vendas!$R$5:$R$1841,"Vendido")+SUMIFS(Vendas!$I$5:$I$1841,Vendas!$C$5:$C$1841,Estoque!B511,Vendas!$B$5:$B$1841,Estoque!A511,Vendas!$R$5:$R$1841,"Troca")+SUMIF('Combos Promocionais'!$D$3:$D$2278,Estoque!A511,'Combos Promocionais'!$M$3:$M$3129)</f>
        <v>0</v>
      </c>
    </row>
    <row r="512" spans="9:9">
      <c r="I512">
        <f>SUMIFS(Vendas!$I$5:$I$1841,Vendas!$C$5:$C$1841,Estoque!B512,Vendas!$B$5:$B$1841,Estoque!A512,Vendas!$R$5:$R$1841,"Vendido")+SUMIFS(Vendas!$I$5:$I$1841,Vendas!$C$5:$C$1841,Estoque!B512,Vendas!$B$5:$B$1841,Estoque!A512,Vendas!$R$5:$R$1841,"Troca")+SUMIF('Combos Promocionais'!$D$3:$D$2278,Estoque!A512,'Combos Promocionais'!$M$3:$M$3129)</f>
        <v>0</v>
      </c>
    </row>
    <row r="513" spans="9:9">
      <c r="I513">
        <f>SUMIFS(Vendas!$I$5:$I$1841,Vendas!$C$5:$C$1841,Estoque!B513,Vendas!$B$5:$B$1841,Estoque!A513,Vendas!$R$5:$R$1841,"Vendido")+SUMIFS(Vendas!$I$5:$I$1841,Vendas!$C$5:$C$1841,Estoque!B513,Vendas!$B$5:$B$1841,Estoque!A513,Vendas!$R$5:$R$1841,"Troca")+SUMIF('Combos Promocionais'!$D$3:$D$2278,Estoque!A513,'Combos Promocionais'!$M$3:$M$3129)</f>
        <v>0</v>
      </c>
    </row>
    <row r="514" spans="9:9">
      <c r="I514">
        <f>SUMIFS(Vendas!$I$5:$I$1841,Vendas!$C$5:$C$1841,Estoque!B514,Vendas!$B$5:$B$1841,Estoque!A514,Vendas!$R$5:$R$1841,"Vendido")+SUMIFS(Vendas!$I$5:$I$1841,Vendas!$C$5:$C$1841,Estoque!B514,Vendas!$B$5:$B$1841,Estoque!A514,Vendas!$R$5:$R$1841,"Troca")+SUMIF('Combos Promocionais'!$D$3:$D$2278,Estoque!A514,'Combos Promocionais'!$M$3:$M$3129)</f>
        <v>0</v>
      </c>
    </row>
    <row r="515" spans="9:9">
      <c r="I515">
        <f>SUMIFS(Vendas!$I$5:$I$1841,Vendas!$C$5:$C$1841,Estoque!B515,Vendas!$B$5:$B$1841,Estoque!A515,Vendas!$R$5:$R$1841,"Vendido")+SUMIFS(Vendas!$I$5:$I$1841,Vendas!$C$5:$C$1841,Estoque!B515,Vendas!$B$5:$B$1841,Estoque!A515,Vendas!$R$5:$R$1841,"Troca")+SUMIF('Combos Promocionais'!$D$3:$D$2278,Estoque!A515,'Combos Promocionais'!$M$3:$M$3129)</f>
        <v>0</v>
      </c>
    </row>
    <row r="516" spans="9:9">
      <c r="I516">
        <f>SUMIFS(Vendas!$I$5:$I$1841,Vendas!$C$5:$C$1841,Estoque!B516,Vendas!$B$5:$B$1841,Estoque!A516,Vendas!$R$5:$R$1841,"Vendido")+SUMIFS(Vendas!$I$5:$I$1841,Vendas!$C$5:$C$1841,Estoque!B516,Vendas!$B$5:$B$1841,Estoque!A516,Vendas!$R$5:$R$1841,"Troca")+SUMIF('Combos Promocionais'!$D$3:$D$2278,Estoque!A516,'Combos Promocionais'!$M$3:$M$3129)</f>
        <v>0</v>
      </c>
    </row>
    <row r="517" spans="9:9">
      <c r="I517">
        <f>SUMIFS(Vendas!$I$5:$I$1841,Vendas!$C$5:$C$1841,Estoque!B517,Vendas!$B$5:$B$1841,Estoque!A517,Vendas!$R$5:$R$1841,"Vendido")+SUMIFS(Vendas!$I$5:$I$1841,Vendas!$C$5:$C$1841,Estoque!B517,Vendas!$B$5:$B$1841,Estoque!A517,Vendas!$R$5:$R$1841,"Troca")+SUMIF('Combos Promocionais'!$D$3:$D$2278,Estoque!A517,'Combos Promocionais'!$M$3:$M$3129)</f>
        <v>0</v>
      </c>
    </row>
    <row r="518" spans="9:9">
      <c r="I518">
        <f>SUMIFS(Vendas!$I$5:$I$1841,Vendas!$C$5:$C$1841,Estoque!B518,Vendas!$B$5:$B$1841,Estoque!A518,Vendas!$R$5:$R$1841,"Vendido")+SUMIFS(Vendas!$I$5:$I$1841,Vendas!$C$5:$C$1841,Estoque!B518,Vendas!$B$5:$B$1841,Estoque!A518,Vendas!$R$5:$R$1841,"Troca")+SUMIF('Combos Promocionais'!$D$3:$D$2278,Estoque!A518,'Combos Promocionais'!$M$3:$M$3129)</f>
        <v>0</v>
      </c>
    </row>
    <row r="519" spans="9:9">
      <c r="I519">
        <f>SUMIFS(Vendas!$I$5:$I$1841,Vendas!$C$5:$C$1841,Estoque!B519,Vendas!$B$5:$B$1841,Estoque!A519,Vendas!$R$5:$R$1841,"Vendido")+SUMIFS(Vendas!$I$5:$I$1841,Vendas!$C$5:$C$1841,Estoque!B519,Vendas!$B$5:$B$1841,Estoque!A519,Vendas!$R$5:$R$1841,"Troca")+SUMIF('Combos Promocionais'!$D$3:$D$2278,Estoque!A519,'Combos Promocionais'!$M$3:$M$3129)</f>
        <v>0</v>
      </c>
    </row>
    <row r="520" spans="9:9">
      <c r="I520">
        <f>SUMIFS(Vendas!$I$5:$I$1841,Vendas!$C$5:$C$1841,Estoque!B520,Vendas!$B$5:$B$1841,Estoque!A520,Vendas!$R$5:$R$1841,"Vendido")+SUMIFS(Vendas!$I$5:$I$1841,Vendas!$C$5:$C$1841,Estoque!B520,Vendas!$B$5:$B$1841,Estoque!A520,Vendas!$R$5:$R$1841,"Troca")+SUMIF('Combos Promocionais'!$D$3:$D$2278,Estoque!A520,'Combos Promocionais'!$M$3:$M$3129)</f>
        <v>0</v>
      </c>
    </row>
    <row r="521" spans="9:9">
      <c r="I521">
        <f>SUMIFS(Vendas!$I$5:$I$1841,Vendas!$C$5:$C$1841,Estoque!B521,Vendas!$B$5:$B$1841,Estoque!A521,Vendas!$R$5:$R$1841,"Vendido")+SUMIFS(Vendas!$I$5:$I$1841,Vendas!$C$5:$C$1841,Estoque!B521,Vendas!$B$5:$B$1841,Estoque!A521,Vendas!$R$5:$R$1841,"Troca")+SUMIF('Combos Promocionais'!$D$3:$D$2278,Estoque!A521,'Combos Promocionais'!$M$3:$M$3129)</f>
        <v>0</v>
      </c>
    </row>
    <row r="522" spans="9:9">
      <c r="I522">
        <f>SUMIFS(Vendas!$I$5:$I$1841,Vendas!$C$5:$C$1841,Estoque!B522,Vendas!$B$5:$B$1841,Estoque!A522,Vendas!$R$5:$R$1841,"Vendido")+SUMIFS(Vendas!$I$5:$I$1841,Vendas!$C$5:$C$1841,Estoque!B522,Vendas!$B$5:$B$1841,Estoque!A522,Vendas!$R$5:$R$1841,"Troca")+SUMIF('Combos Promocionais'!$D$3:$D$2278,Estoque!A522,'Combos Promocionais'!$M$3:$M$3129)</f>
        <v>0</v>
      </c>
    </row>
    <row r="523" spans="9:9">
      <c r="I523">
        <f>SUMIFS(Vendas!$I$5:$I$1841,Vendas!$C$5:$C$1841,Estoque!B523,Vendas!$B$5:$B$1841,Estoque!A523,Vendas!$R$5:$R$1841,"Vendido")+SUMIFS(Vendas!$I$5:$I$1841,Vendas!$C$5:$C$1841,Estoque!B523,Vendas!$B$5:$B$1841,Estoque!A523,Vendas!$R$5:$R$1841,"Troca")+SUMIF('Combos Promocionais'!$D$3:$D$2278,Estoque!A523,'Combos Promocionais'!$M$3:$M$3129)</f>
        <v>0</v>
      </c>
    </row>
    <row r="524" spans="9:9">
      <c r="I524">
        <f>SUMIFS(Vendas!$I$5:$I$1841,Vendas!$C$5:$C$1841,Estoque!B524,Vendas!$B$5:$B$1841,Estoque!A524,Vendas!$R$5:$R$1841,"Vendido")+SUMIFS(Vendas!$I$5:$I$1841,Vendas!$C$5:$C$1841,Estoque!B524,Vendas!$B$5:$B$1841,Estoque!A524,Vendas!$R$5:$R$1841,"Troca")+SUMIF('Combos Promocionais'!$D$3:$D$2278,Estoque!A524,'Combos Promocionais'!$M$3:$M$3129)</f>
        <v>0</v>
      </c>
    </row>
    <row r="525" spans="9:9">
      <c r="I525">
        <f>SUMIFS(Vendas!$I$5:$I$1841,Vendas!$C$5:$C$1841,Estoque!B525,Vendas!$B$5:$B$1841,Estoque!A525,Vendas!$R$5:$R$1841,"Vendido")+SUMIFS(Vendas!$I$5:$I$1841,Vendas!$C$5:$C$1841,Estoque!B525,Vendas!$B$5:$B$1841,Estoque!A525,Vendas!$R$5:$R$1841,"Troca")+SUMIF('Combos Promocionais'!$D$3:$D$2278,Estoque!A525,'Combos Promocionais'!$M$3:$M$3129)</f>
        <v>0</v>
      </c>
    </row>
    <row r="526" spans="9:9">
      <c r="I526">
        <f>SUMIFS(Vendas!$I$5:$I$1841,Vendas!$C$5:$C$1841,Estoque!B526,Vendas!$B$5:$B$1841,Estoque!A526,Vendas!$R$5:$R$1841,"Vendido")+SUMIFS(Vendas!$I$5:$I$1841,Vendas!$C$5:$C$1841,Estoque!B526,Vendas!$B$5:$B$1841,Estoque!A526,Vendas!$R$5:$R$1841,"Troca")+SUMIF('Combos Promocionais'!$D$3:$D$2278,Estoque!A526,'Combos Promocionais'!$M$3:$M$3129)</f>
        <v>0</v>
      </c>
    </row>
    <row r="527" spans="9:9">
      <c r="I527">
        <f>SUMIFS(Vendas!$I$5:$I$1841,Vendas!$C$5:$C$1841,Estoque!B527,Vendas!$B$5:$B$1841,Estoque!A527,Vendas!$R$5:$R$1841,"Vendido")+SUMIFS(Vendas!$I$5:$I$1841,Vendas!$C$5:$C$1841,Estoque!B527,Vendas!$B$5:$B$1841,Estoque!A527,Vendas!$R$5:$R$1841,"Troca")+SUMIF('Combos Promocionais'!$D$3:$D$2278,Estoque!A527,'Combos Promocionais'!$M$3:$M$3129)</f>
        <v>0</v>
      </c>
    </row>
    <row r="528" spans="9:9">
      <c r="I528">
        <f>SUMIFS(Vendas!$I$5:$I$1841,Vendas!$C$5:$C$1841,Estoque!B528,Vendas!$B$5:$B$1841,Estoque!A528,Vendas!$R$5:$R$1841,"Vendido")+SUMIFS(Vendas!$I$5:$I$1841,Vendas!$C$5:$C$1841,Estoque!B528,Vendas!$B$5:$B$1841,Estoque!A528,Vendas!$R$5:$R$1841,"Troca")+SUMIF('Combos Promocionais'!$D$3:$D$2278,Estoque!A528,'Combos Promocionais'!$M$3:$M$3129)</f>
        <v>0</v>
      </c>
    </row>
    <row r="529" spans="9:9">
      <c r="I529">
        <f>SUMIFS(Vendas!$I$5:$I$1841,Vendas!$C$5:$C$1841,Estoque!B529,Vendas!$B$5:$B$1841,Estoque!A529,Vendas!$R$5:$R$1841,"Vendido")+SUMIFS(Vendas!$I$5:$I$1841,Vendas!$C$5:$C$1841,Estoque!B529,Vendas!$B$5:$B$1841,Estoque!A529,Vendas!$R$5:$R$1841,"Troca")+SUMIF('Combos Promocionais'!$D$3:$D$2278,Estoque!A529,'Combos Promocionais'!$M$3:$M$3129)</f>
        <v>0</v>
      </c>
    </row>
    <row r="530" spans="9:9">
      <c r="I530">
        <f>SUMIFS(Vendas!$I$5:$I$1841,Vendas!$C$5:$C$1841,Estoque!B530,Vendas!$B$5:$B$1841,Estoque!A530,Vendas!$R$5:$R$1841,"Vendido")+SUMIFS(Vendas!$I$5:$I$1841,Vendas!$C$5:$C$1841,Estoque!B530,Vendas!$B$5:$B$1841,Estoque!A530,Vendas!$R$5:$R$1841,"Troca")+SUMIF('Combos Promocionais'!$D$3:$D$2278,Estoque!A530,'Combos Promocionais'!$M$3:$M$3129)</f>
        <v>0</v>
      </c>
    </row>
    <row r="531" spans="9:9">
      <c r="I531">
        <f>SUMIFS(Vendas!$I$5:$I$1841,Vendas!$C$5:$C$1841,Estoque!B531,Vendas!$B$5:$B$1841,Estoque!A531,Vendas!$R$5:$R$1841,"Vendido")+SUMIFS(Vendas!$I$5:$I$1841,Vendas!$C$5:$C$1841,Estoque!B531,Vendas!$B$5:$B$1841,Estoque!A531,Vendas!$R$5:$R$1841,"Troca")+SUMIF('Combos Promocionais'!$D$3:$D$2278,Estoque!A531,'Combos Promocionais'!$M$3:$M$3129)</f>
        <v>0</v>
      </c>
    </row>
    <row r="532" spans="9:9">
      <c r="I532">
        <f>SUMIFS(Vendas!$I$5:$I$1841,Vendas!$C$5:$C$1841,Estoque!B532,Vendas!$B$5:$B$1841,Estoque!A532,Vendas!$R$5:$R$1841,"Vendido")+SUMIFS(Vendas!$I$5:$I$1841,Vendas!$C$5:$C$1841,Estoque!B532,Vendas!$B$5:$B$1841,Estoque!A532,Vendas!$R$5:$R$1841,"Troca")+SUMIF('Combos Promocionais'!$D$3:$D$2278,Estoque!A532,'Combos Promocionais'!$M$3:$M$3129)</f>
        <v>0</v>
      </c>
    </row>
    <row r="533" spans="9:9">
      <c r="I533">
        <f>SUMIFS(Vendas!$I$5:$I$1841,Vendas!$C$5:$C$1841,Estoque!B533,Vendas!$B$5:$B$1841,Estoque!A533,Vendas!$R$5:$R$1841,"Vendido")+SUMIFS(Vendas!$I$5:$I$1841,Vendas!$C$5:$C$1841,Estoque!B533,Vendas!$B$5:$B$1841,Estoque!A533,Vendas!$R$5:$R$1841,"Troca")+SUMIF('Combos Promocionais'!$D$3:$D$2278,Estoque!A533,'Combos Promocionais'!$M$3:$M$3129)</f>
        <v>0</v>
      </c>
    </row>
    <row r="534" spans="9:9">
      <c r="I534">
        <f>SUMIFS(Vendas!$I$5:$I$1841,Vendas!$C$5:$C$1841,Estoque!B534,Vendas!$B$5:$B$1841,Estoque!A534,Vendas!$R$5:$R$1841,"Vendido")+SUMIFS(Vendas!$I$5:$I$1841,Vendas!$C$5:$C$1841,Estoque!B534,Vendas!$B$5:$B$1841,Estoque!A534,Vendas!$R$5:$R$1841,"Troca")+SUMIF('Combos Promocionais'!$D$3:$D$2278,Estoque!A534,'Combos Promocionais'!$M$3:$M$3129)</f>
        <v>0</v>
      </c>
    </row>
    <row r="535" spans="9:9">
      <c r="I535">
        <f>SUMIFS(Vendas!$I$5:$I$1841,Vendas!$C$5:$C$1841,Estoque!B535,Vendas!$B$5:$B$1841,Estoque!A535,Vendas!$R$5:$R$1841,"Vendido")+SUMIFS(Vendas!$I$5:$I$1841,Vendas!$C$5:$C$1841,Estoque!B535,Vendas!$B$5:$B$1841,Estoque!A535,Vendas!$R$5:$R$1841,"Troca")+SUMIF('Combos Promocionais'!$D$3:$D$2278,Estoque!A535,'Combos Promocionais'!$M$3:$M$3129)</f>
        <v>0</v>
      </c>
    </row>
    <row r="536" spans="9:9">
      <c r="I536">
        <f>SUMIFS(Vendas!$I$5:$I$1841,Vendas!$C$5:$C$1841,Estoque!B536,Vendas!$B$5:$B$1841,Estoque!A536,Vendas!$R$5:$R$1841,"Vendido")+SUMIFS(Vendas!$I$5:$I$1841,Vendas!$C$5:$C$1841,Estoque!B536,Vendas!$B$5:$B$1841,Estoque!A536,Vendas!$R$5:$R$1841,"Troca")+SUMIF('Combos Promocionais'!$D$3:$D$2278,Estoque!A536,'Combos Promocionais'!$M$3:$M$3129)</f>
        <v>0</v>
      </c>
    </row>
    <row r="537" spans="9:9">
      <c r="I537">
        <f>SUMIFS(Vendas!$I$5:$I$1841,Vendas!$C$5:$C$1841,Estoque!B537,Vendas!$B$5:$B$1841,Estoque!A537,Vendas!$R$5:$R$1841,"Vendido")+SUMIFS(Vendas!$I$5:$I$1841,Vendas!$C$5:$C$1841,Estoque!B537,Vendas!$B$5:$B$1841,Estoque!A537,Vendas!$R$5:$R$1841,"Troca")+SUMIF('Combos Promocionais'!$D$3:$D$2278,Estoque!A537,'Combos Promocionais'!$M$3:$M$3129)</f>
        <v>0</v>
      </c>
    </row>
    <row r="538" spans="9:9">
      <c r="I538">
        <f>SUMIFS(Vendas!$I$5:$I$1841,Vendas!$C$5:$C$1841,Estoque!B538,Vendas!$B$5:$B$1841,Estoque!A538,Vendas!$R$5:$R$1841,"Vendido")+SUMIFS(Vendas!$I$5:$I$1841,Vendas!$C$5:$C$1841,Estoque!B538,Vendas!$B$5:$B$1841,Estoque!A538,Vendas!$R$5:$R$1841,"Troca")+SUMIF('Combos Promocionais'!$D$3:$D$2278,Estoque!A538,'Combos Promocionais'!$M$3:$M$3129)</f>
        <v>0</v>
      </c>
    </row>
    <row r="539" spans="9:9">
      <c r="I539">
        <f>SUMIFS(Vendas!$I$5:$I$1841,Vendas!$C$5:$C$1841,Estoque!B539,Vendas!$B$5:$B$1841,Estoque!A539,Vendas!$R$5:$R$1841,"Vendido")+SUMIFS(Vendas!$I$5:$I$1841,Vendas!$C$5:$C$1841,Estoque!B539,Vendas!$B$5:$B$1841,Estoque!A539,Vendas!$R$5:$R$1841,"Troca")+SUMIF('Combos Promocionais'!$D$3:$D$2278,Estoque!A539,'Combos Promocionais'!$M$3:$M$3129)</f>
        <v>0</v>
      </c>
    </row>
    <row r="540" spans="9:9">
      <c r="I540">
        <f>SUMIFS(Vendas!$I$5:$I$1841,Vendas!$C$5:$C$1841,Estoque!B540,Vendas!$B$5:$B$1841,Estoque!A540,Vendas!$R$5:$R$1841,"Vendido")+SUMIFS(Vendas!$I$5:$I$1841,Vendas!$C$5:$C$1841,Estoque!B540,Vendas!$B$5:$B$1841,Estoque!A540,Vendas!$R$5:$R$1841,"Troca")+SUMIF('Combos Promocionais'!$D$3:$D$2278,Estoque!A540,'Combos Promocionais'!$M$3:$M$3129)</f>
        <v>0</v>
      </c>
    </row>
    <row r="541" spans="9:9">
      <c r="I541">
        <f>SUMIFS(Vendas!$I$5:$I$1841,Vendas!$C$5:$C$1841,Estoque!B541,Vendas!$B$5:$B$1841,Estoque!A541,Vendas!$R$5:$R$1841,"Vendido")+SUMIFS(Vendas!$I$5:$I$1841,Vendas!$C$5:$C$1841,Estoque!B541,Vendas!$B$5:$B$1841,Estoque!A541,Vendas!$R$5:$R$1841,"Troca")+SUMIF('Combos Promocionais'!$D$3:$D$2278,Estoque!A541,'Combos Promocionais'!$M$3:$M$3129)</f>
        <v>0</v>
      </c>
    </row>
    <row r="542" spans="9:9">
      <c r="I542">
        <f>SUMIFS(Vendas!$I$5:$I$1841,Vendas!$C$5:$C$1841,Estoque!B542,Vendas!$B$5:$B$1841,Estoque!A542,Vendas!$R$5:$R$1841,"Vendido")+SUMIFS(Vendas!$I$5:$I$1841,Vendas!$C$5:$C$1841,Estoque!B542,Vendas!$B$5:$B$1841,Estoque!A542,Vendas!$R$5:$R$1841,"Troca")+SUMIF('Combos Promocionais'!$D$3:$D$2278,Estoque!A542,'Combos Promocionais'!$M$3:$M$3129)</f>
        <v>0</v>
      </c>
    </row>
    <row r="543" spans="9:9">
      <c r="I543">
        <f>SUMIFS(Vendas!$I$5:$I$1841,Vendas!$C$5:$C$1841,Estoque!B543,Vendas!$B$5:$B$1841,Estoque!A543,Vendas!$R$5:$R$1841,"Vendido")+SUMIFS(Vendas!$I$5:$I$1841,Vendas!$C$5:$C$1841,Estoque!B543,Vendas!$B$5:$B$1841,Estoque!A543,Vendas!$R$5:$R$1841,"Troca")+SUMIF('Combos Promocionais'!$D$3:$D$2278,Estoque!A543,'Combos Promocionais'!$M$3:$M$3129)</f>
        <v>0</v>
      </c>
    </row>
    <row r="544" spans="9:9">
      <c r="I544">
        <f>SUMIFS(Vendas!$I$5:$I$1841,Vendas!$C$5:$C$1841,Estoque!B544,Vendas!$B$5:$B$1841,Estoque!A544,Vendas!$R$5:$R$1841,"Vendido")+SUMIFS(Vendas!$I$5:$I$1841,Vendas!$C$5:$C$1841,Estoque!B544,Vendas!$B$5:$B$1841,Estoque!A544,Vendas!$R$5:$R$1841,"Troca")+SUMIF('Combos Promocionais'!$D$3:$D$2278,Estoque!A544,'Combos Promocionais'!$M$3:$M$3129)</f>
        <v>0</v>
      </c>
    </row>
    <row r="545" spans="9:9">
      <c r="I545">
        <f>SUMIFS(Vendas!$I$5:$I$1841,Vendas!$C$5:$C$1841,Estoque!B545,Vendas!$B$5:$B$1841,Estoque!A545,Vendas!$R$5:$R$1841,"Vendido")+SUMIFS(Vendas!$I$5:$I$1841,Vendas!$C$5:$C$1841,Estoque!B545,Vendas!$B$5:$B$1841,Estoque!A545,Vendas!$R$5:$R$1841,"Troca")+SUMIF('Combos Promocionais'!$D$3:$D$2278,Estoque!A545,'Combos Promocionais'!$M$3:$M$3129)</f>
        <v>0</v>
      </c>
    </row>
    <row r="546" spans="9:9">
      <c r="I546">
        <f>SUMIFS(Vendas!$I$5:$I$1841,Vendas!$C$5:$C$1841,Estoque!B546,Vendas!$B$5:$B$1841,Estoque!A546,Vendas!$R$5:$R$1841,"Vendido")+SUMIFS(Vendas!$I$5:$I$1841,Vendas!$C$5:$C$1841,Estoque!B546,Vendas!$B$5:$B$1841,Estoque!A546,Vendas!$R$5:$R$1841,"Troca")+SUMIF('Combos Promocionais'!$D$3:$D$2278,Estoque!A546,'Combos Promocionais'!$M$3:$M$3129)</f>
        <v>0</v>
      </c>
    </row>
    <row r="547" spans="9:9">
      <c r="I547">
        <f>SUMIFS(Vendas!$I$5:$I$1841,Vendas!$C$5:$C$1841,Estoque!B547,Vendas!$B$5:$B$1841,Estoque!A547,Vendas!$R$5:$R$1841,"Vendido")+SUMIFS(Vendas!$I$5:$I$1841,Vendas!$C$5:$C$1841,Estoque!B547,Vendas!$B$5:$B$1841,Estoque!A547,Vendas!$R$5:$R$1841,"Troca")+SUMIF('Combos Promocionais'!$D$3:$D$2278,Estoque!A547,'Combos Promocionais'!$M$3:$M$3129)</f>
        <v>0</v>
      </c>
    </row>
    <row r="548" spans="9:9">
      <c r="I548">
        <f>SUMIFS(Vendas!$I$5:$I$1841,Vendas!$C$5:$C$1841,Estoque!B548,Vendas!$B$5:$B$1841,Estoque!A548,Vendas!$R$5:$R$1841,"Vendido")+SUMIFS(Vendas!$I$5:$I$1841,Vendas!$C$5:$C$1841,Estoque!B548,Vendas!$B$5:$B$1841,Estoque!A548,Vendas!$R$5:$R$1841,"Troca")+SUMIF('Combos Promocionais'!$D$3:$D$2278,Estoque!A548,'Combos Promocionais'!$M$3:$M$3129)</f>
        <v>0</v>
      </c>
    </row>
    <row r="549" spans="9:9">
      <c r="I549">
        <f>SUMIFS(Vendas!$I$5:$I$1841,Vendas!$C$5:$C$1841,Estoque!B549,Vendas!$B$5:$B$1841,Estoque!A549,Vendas!$R$5:$R$1841,"Vendido")+SUMIFS(Vendas!$I$5:$I$1841,Vendas!$C$5:$C$1841,Estoque!B549,Vendas!$B$5:$B$1841,Estoque!A549,Vendas!$R$5:$R$1841,"Troca")+SUMIF('Combos Promocionais'!$D$3:$D$2278,Estoque!A549,'Combos Promocionais'!$M$3:$M$3129)</f>
        <v>0</v>
      </c>
    </row>
    <row r="550" spans="9:9">
      <c r="I550">
        <f>SUMIFS(Vendas!$I$5:$I$1841,Vendas!$C$5:$C$1841,Estoque!B550,Vendas!$B$5:$B$1841,Estoque!A550,Vendas!$R$5:$R$1841,"Vendido")+SUMIFS(Vendas!$I$5:$I$1841,Vendas!$C$5:$C$1841,Estoque!B550,Vendas!$B$5:$B$1841,Estoque!A550,Vendas!$R$5:$R$1841,"Troca")+SUMIF('Combos Promocionais'!$D$3:$D$2278,Estoque!A550,'Combos Promocionais'!$M$3:$M$3129)</f>
        <v>0</v>
      </c>
    </row>
    <row r="551" spans="9:9">
      <c r="I551">
        <f>SUMIFS(Vendas!$I$5:$I$1841,Vendas!$C$5:$C$1841,Estoque!B551,Vendas!$B$5:$B$1841,Estoque!A551,Vendas!$R$5:$R$1841,"Vendido")+SUMIFS(Vendas!$I$5:$I$1841,Vendas!$C$5:$C$1841,Estoque!B551,Vendas!$B$5:$B$1841,Estoque!A551,Vendas!$R$5:$R$1841,"Troca")+SUMIF('Combos Promocionais'!$D$3:$D$2278,Estoque!A551,'Combos Promocionais'!$M$3:$M$3129)</f>
        <v>0</v>
      </c>
    </row>
    <row r="552" spans="9:9">
      <c r="I552">
        <f>SUMIFS(Vendas!$I$5:$I$1841,Vendas!$C$5:$C$1841,Estoque!B552,Vendas!$B$5:$B$1841,Estoque!A552,Vendas!$R$5:$R$1841,"Vendido")+SUMIFS(Vendas!$I$5:$I$1841,Vendas!$C$5:$C$1841,Estoque!B552,Vendas!$B$5:$B$1841,Estoque!A552,Vendas!$R$5:$R$1841,"Troca")+SUMIF('Combos Promocionais'!$D$3:$D$2278,Estoque!A552,'Combos Promocionais'!$M$3:$M$3129)</f>
        <v>0</v>
      </c>
    </row>
    <row r="553" spans="9:9">
      <c r="I553">
        <f>SUMIFS(Vendas!$I$5:$I$1841,Vendas!$C$5:$C$1841,Estoque!B553,Vendas!$B$5:$B$1841,Estoque!A553,Vendas!$R$5:$R$1841,"Vendido")+SUMIFS(Vendas!$I$5:$I$1841,Vendas!$C$5:$C$1841,Estoque!B553,Vendas!$B$5:$B$1841,Estoque!A553,Vendas!$R$5:$R$1841,"Troca")+SUMIF('Combos Promocionais'!$D$3:$D$2278,Estoque!A553,'Combos Promocionais'!$M$3:$M$3129)</f>
        <v>0</v>
      </c>
    </row>
    <row r="554" spans="9:9">
      <c r="I554">
        <f>SUMIFS(Vendas!$I$5:$I$1841,Vendas!$C$5:$C$1841,Estoque!B554,Vendas!$B$5:$B$1841,Estoque!A554,Vendas!$R$5:$R$1841,"Vendido")+SUMIFS(Vendas!$I$5:$I$1841,Vendas!$C$5:$C$1841,Estoque!B554,Vendas!$B$5:$B$1841,Estoque!A554,Vendas!$R$5:$R$1841,"Troca")+SUMIF('Combos Promocionais'!$D$3:$D$2278,Estoque!A554,'Combos Promocionais'!$M$3:$M$3129)</f>
        <v>0</v>
      </c>
    </row>
    <row r="555" spans="9:9">
      <c r="I555">
        <f>SUMIFS(Vendas!$I$5:$I$1841,Vendas!$C$5:$C$1841,Estoque!B555,Vendas!$B$5:$B$1841,Estoque!A555,Vendas!$R$5:$R$1841,"Vendido")+SUMIFS(Vendas!$I$5:$I$1841,Vendas!$C$5:$C$1841,Estoque!B555,Vendas!$B$5:$B$1841,Estoque!A555,Vendas!$R$5:$R$1841,"Troca")+SUMIF('Combos Promocionais'!$D$3:$D$2278,Estoque!A555,'Combos Promocionais'!$M$3:$M$3129)</f>
        <v>0</v>
      </c>
    </row>
    <row r="556" spans="9:9">
      <c r="I556">
        <f>SUMIFS(Vendas!$I$5:$I$1841,Vendas!$C$5:$C$1841,Estoque!B556,Vendas!$B$5:$B$1841,Estoque!A556,Vendas!$R$5:$R$1841,"Vendido")+SUMIFS(Vendas!$I$5:$I$1841,Vendas!$C$5:$C$1841,Estoque!B556,Vendas!$B$5:$B$1841,Estoque!A556,Vendas!$R$5:$R$1841,"Troca")+SUMIF('Combos Promocionais'!$D$3:$D$2278,Estoque!A556,'Combos Promocionais'!$M$3:$M$3129)</f>
        <v>0</v>
      </c>
    </row>
    <row r="557" spans="9:9">
      <c r="I557">
        <f>SUMIFS(Vendas!$I$5:$I$1841,Vendas!$C$5:$C$1841,Estoque!B557,Vendas!$B$5:$B$1841,Estoque!A557,Vendas!$R$5:$R$1841,"Vendido")+SUMIFS(Vendas!$I$5:$I$1841,Vendas!$C$5:$C$1841,Estoque!B557,Vendas!$B$5:$B$1841,Estoque!A557,Vendas!$R$5:$R$1841,"Troca")+SUMIF('Combos Promocionais'!$D$3:$D$2278,Estoque!A557,'Combos Promocionais'!$M$3:$M$3129)</f>
        <v>0</v>
      </c>
    </row>
    <row r="558" spans="9:9">
      <c r="I558">
        <f>SUMIFS(Vendas!$I$5:$I$1841,Vendas!$C$5:$C$1841,Estoque!B558,Vendas!$B$5:$B$1841,Estoque!A558,Vendas!$R$5:$R$1841,"Vendido")+SUMIFS(Vendas!$I$5:$I$1841,Vendas!$C$5:$C$1841,Estoque!B558,Vendas!$B$5:$B$1841,Estoque!A558,Vendas!$R$5:$R$1841,"Troca")+SUMIF('Combos Promocionais'!$D$3:$D$2278,Estoque!A558,'Combos Promocionais'!$M$3:$M$3129)</f>
        <v>0</v>
      </c>
    </row>
    <row r="559" spans="9:9">
      <c r="I559">
        <f>SUMIFS(Vendas!$I$5:$I$1841,Vendas!$C$5:$C$1841,Estoque!B559,Vendas!$B$5:$B$1841,Estoque!A559,Vendas!$R$5:$R$1841,"Vendido")+SUMIFS(Vendas!$I$5:$I$1841,Vendas!$C$5:$C$1841,Estoque!B559,Vendas!$B$5:$B$1841,Estoque!A559,Vendas!$R$5:$R$1841,"Troca")+SUMIF('Combos Promocionais'!$D$3:$D$2278,Estoque!A559,'Combos Promocionais'!$M$3:$M$3129)</f>
        <v>0</v>
      </c>
    </row>
    <row r="560" spans="9:9">
      <c r="I560">
        <f>SUMIFS(Vendas!$I$5:$I$1841,Vendas!$C$5:$C$1841,Estoque!B560,Vendas!$B$5:$B$1841,Estoque!A560,Vendas!$R$5:$R$1841,"Vendido")+SUMIFS(Vendas!$I$5:$I$1841,Vendas!$C$5:$C$1841,Estoque!B560,Vendas!$B$5:$B$1841,Estoque!A560,Vendas!$R$5:$R$1841,"Troca")+SUMIF('Combos Promocionais'!$D$3:$D$2278,Estoque!A560,'Combos Promocionais'!$M$3:$M$3129)</f>
        <v>0</v>
      </c>
    </row>
    <row r="561" spans="9:9">
      <c r="I561">
        <f>SUMIFS(Vendas!$I$5:$I$1841,Vendas!$C$5:$C$1841,Estoque!B561,Vendas!$B$5:$B$1841,Estoque!A561,Vendas!$R$5:$R$1841,"Vendido")+SUMIFS(Vendas!$I$5:$I$1841,Vendas!$C$5:$C$1841,Estoque!B561,Vendas!$B$5:$B$1841,Estoque!A561,Vendas!$R$5:$R$1841,"Troca")+SUMIF('Combos Promocionais'!$D$3:$D$2278,Estoque!A561,'Combos Promocionais'!$M$3:$M$3129)</f>
        <v>0</v>
      </c>
    </row>
    <row r="562" spans="9:9">
      <c r="I562">
        <f>SUMIFS(Vendas!$I$5:$I$1841,Vendas!$C$5:$C$1841,Estoque!B562,Vendas!$B$5:$B$1841,Estoque!A562,Vendas!$R$5:$R$1841,"Vendido")+SUMIFS(Vendas!$I$5:$I$1841,Vendas!$C$5:$C$1841,Estoque!B562,Vendas!$B$5:$B$1841,Estoque!A562,Vendas!$R$5:$R$1841,"Troca")+SUMIF('Combos Promocionais'!$D$3:$D$2278,Estoque!A562,'Combos Promocionais'!$M$3:$M$3129)</f>
        <v>0</v>
      </c>
    </row>
    <row r="563" spans="9:9">
      <c r="I563">
        <f>SUMIFS(Vendas!$I$5:$I$1841,Vendas!$C$5:$C$1841,Estoque!B563,Vendas!$B$5:$B$1841,Estoque!A563,Vendas!$R$5:$R$1841,"Vendido")+SUMIFS(Vendas!$I$5:$I$1841,Vendas!$C$5:$C$1841,Estoque!B563,Vendas!$B$5:$B$1841,Estoque!A563,Vendas!$R$5:$R$1841,"Troca")+SUMIF('Combos Promocionais'!$D$3:$D$2278,Estoque!A563,'Combos Promocionais'!$M$3:$M$3129)</f>
        <v>0</v>
      </c>
    </row>
    <row r="564" spans="9:9">
      <c r="I564">
        <f>SUMIFS(Vendas!$I$5:$I$1841,Vendas!$C$5:$C$1841,Estoque!B564,Vendas!$B$5:$B$1841,Estoque!A564,Vendas!$R$5:$R$1841,"Vendido")+SUMIFS(Vendas!$I$5:$I$1841,Vendas!$C$5:$C$1841,Estoque!B564,Vendas!$B$5:$B$1841,Estoque!A564,Vendas!$R$5:$R$1841,"Troca")+SUMIF('Combos Promocionais'!$D$3:$D$2278,Estoque!A564,'Combos Promocionais'!$M$3:$M$3129)</f>
        <v>0</v>
      </c>
    </row>
    <row r="565" spans="9:9">
      <c r="I565">
        <f>SUMIFS(Vendas!$I$5:$I$1841,Vendas!$C$5:$C$1841,Estoque!B565,Vendas!$B$5:$B$1841,Estoque!A565,Vendas!$R$5:$R$1841,"Vendido")+SUMIFS(Vendas!$I$5:$I$1841,Vendas!$C$5:$C$1841,Estoque!B565,Vendas!$B$5:$B$1841,Estoque!A565,Vendas!$R$5:$R$1841,"Troca")+SUMIF('Combos Promocionais'!$D$3:$D$2278,Estoque!A565,'Combos Promocionais'!$M$3:$M$3129)</f>
        <v>0</v>
      </c>
    </row>
    <row r="566" spans="9:9">
      <c r="I566">
        <f>SUMIFS(Vendas!$I$5:$I$1841,Vendas!$C$5:$C$1841,Estoque!B566,Vendas!$B$5:$B$1841,Estoque!A566,Vendas!$R$5:$R$1841,"Vendido")+SUMIFS(Vendas!$I$5:$I$1841,Vendas!$C$5:$C$1841,Estoque!B566,Vendas!$B$5:$B$1841,Estoque!A566,Vendas!$R$5:$R$1841,"Troca")+SUMIF('Combos Promocionais'!$D$3:$D$2278,Estoque!A566,'Combos Promocionais'!$M$3:$M$3129)</f>
        <v>0</v>
      </c>
    </row>
    <row r="567" spans="9:9">
      <c r="I567">
        <f>SUMIFS(Vendas!$I$5:$I$1841,Vendas!$C$5:$C$1841,Estoque!B567,Vendas!$B$5:$B$1841,Estoque!A567,Vendas!$R$5:$R$1841,"Vendido")+SUMIFS(Vendas!$I$5:$I$1841,Vendas!$C$5:$C$1841,Estoque!B567,Vendas!$B$5:$B$1841,Estoque!A567,Vendas!$R$5:$R$1841,"Troca")+SUMIF('Combos Promocionais'!$D$3:$D$2278,Estoque!A567,'Combos Promocionais'!$M$3:$M$3129)</f>
        <v>0</v>
      </c>
    </row>
    <row r="568" spans="9:9">
      <c r="I568">
        <f>SUMIFS(Vendas!$I$5:$I$1841,Vendas!$C$5:$C$1841,Estoque!B568,Vendas!$B$5:$B$1841,Estoque!A568,Vendas!$R$5:$R$1841,"Vendido")+SUMIFS(Vendas!$I$5:$I$1841,Vendas!$C$5:$C$1841,Estoque!B568,Vendas!$B$5:$B$1841,Estoque!A568,Vendas!$R$5:$R$1841,"Troca")+SUMIF('Combos Promocionais'!$D$3:$D$2278,Estoque!A568,'Combos Promocionais'!$M$3:$M$3129)</f>
        <v>0</v>
      </c>
    </row>
    <row r="569" spans="9:9">
      <c r="I569">
        <f>SUMIFS(Vendas!$I$5:$I$1841,Vendas!$C$5:$C$1841,Estoque!B569,Vendas!$B$5:$B$1841,Estoque!A569,Vendas!$R$5:$R$1841,"Vendido")+SUMIFS(Vendas!$I$5:$I$1841,Vendas!$C$5:$C$1841,Estoque!B569,Vendas!$B$5:$B$1841,Estoque!A569,Vendas!$R$5:$R$1841,"Troca")+SUMIF('Combos Promocionais'!$D$3:$D$2278,Estoque!A569,'Combos Promocionais'!$M$3:$M$3129)</f>
        <v>0</v>
      </c>
    </row>
    <row r="570" spans="9:9">
      <c r="I570">
        <f>SUMIFS(Vendas!$I$5:$I$1841,Vendas!$C$5:$C$1841,Estoque!B570,Vendas!$B$5:$B$1841,Estoque!A570,Vendas!$R$5:$R$1841,"Vendido")+SUMIFS(Vendas!$I$5:$I$1841,Vendas!$C$5:$C$1841,Estoque!B570,Vendas!$B$5:$B$1841,Estoque!A570,Vendas!$R$5:$R$1841,"Troca")+SUMIF('Combos Promocionais'!$D$3:$D$2278,Estoque!A570,'Combos Promocionais'!$M$3:$M$3129)</f>
        <v>0</v>
      </c>
    </row>
    <row r="571" spans="9:9">
      <c r="I571">
        <f>SUMIFS(Vendas!$I$5:$I$1841,Vendas!$C$5:$C$1841,Estoque!B571,Vendas!$B$5:$B$1841,Estoque!A571,Vendas!$R$5:$R$1841,"Vendido")+SUMIFS(Vendas!$I$5:$I$1841,Vendas!$C$5:$C$1841,Estoque!B571,Vendas!$B$5:$B$1841,Estoque!A571,Vendas!$R$5:$R$1841,"Troca")+SUMIF('Combos Promocionais'!$D$3:$D$2278,Estoque!A571,'Combos Promocionais'!$M$3:$M$3129)</f>
        <v>0</v>
      </c>
    </row>
    <row r="572" spans="9:9">
      <c r="I572">
        <f>SUMIFS(Vendas!$I$5:$I$1841,Vendas!$C$5:$C$1841,Estoque!B572,Vendas!$B$5:$B$1841,Estoque!A572,Vendas!$R$5:$R$1841,"Vendido")+SUMIFS(Vendas!$I$5:$I$1841,Vendas!$C$5:$C$1841,Estoque!B572,Vendas!$B$5:$B$1841,Estoque!A572,Vendas!$R$5:$R$1841,"Troca")+SUMIF('Combos Promocionais'!$D$3:$D$2278,Estoque!A572,'Combos Promocionais'!$M$3:$M$3129)</f>
        <v>0</v>
      </c>
    </row>
    <row r="573" spans="9:9">
      <c r="I573">
        <f>SUMIFS(Vendas!$I$5:$I$1841,Vendas!$C$5:$C$1841,Estoque!B573,Vendas!$B$5:$B$1841,Estoque!A573,Vendas!$R$5:$R$1841,"Vendido")+SUMIFS(Vendas!$I$5:$I$1841,Vendas!$C$5:$C$1841,Estoque!B573,Vendas!$B$5:$B$1841,Estoque!A573,Vendas!$R$5:$R$1841,"Troca")+SUMIF('Combos Promocionais'!$D$3:$D$2278,Estoque!A573,'Combos Promocionais'!$M$3:$M$3129)</f>
        <v>0</v>
      </c>
    </row>
    <row r="574" spans="9:9">
      <c r="I574">
        <f>SUMIFS(Vendas!$I$5:$I$1841,Vendas!$C$5:$C$1841,Estoque!B574,Vendas!$B$5:$B$1841,Estoque!A574,Vendas!$R$5:$R$1841,"Vendido")+SUMIFS(Vendas!$I$5:$I$1841,Vendas!$C$5:$C$1841,Estoque!B574,Vendas!$B$5:$B$1841,Estoque!A574,Vendas!$R$5:$R$1841,"Troca")+SUMIF('Combos Promocionais'!$D$3:$D$2278,Estoque!A574,'Combos Promocionais'!$M$3:$M$3129)</f>
        <v>0</v>
      </c>
    </row>
    <row r="575" spans="9:9">
      <c r="I575">
        <f>SUMIFS(Vendas!$I$5:$I$1841,Vendas!$C$5:$C$1841,Estoque!B575,Vendas!$B$5:$B$1841,Estoque!A575,Vendas!$R$5:$R$1841,"Vendido")+SUMIFS(Vendas!$I$5:$I$1841,Vendas!$C$5:$C$1841,Estoque!B575,Vendas!$B$5:$B$1841,Estoque!A575,Vendas!$R$5:$R$1841,"Troca")+SUMIF('Combos Promocionais'!$D$3:$D$2278,Estoque!A575,'Combos Promocionais'!$M$3:$M$3129)</f>
        <v>0</v>
      </c>
    </row>
    <row r="576" spans="9:9">
      <c r="I576">
        <f>SUMIFS(Vendas!$I$5:$I$1841,Vendas!$C$5:$C$1841,Estoque!B576,Vendas!$B$5:$B$1841,Estoque!A576,Vendas!$R$5:$R$1841,"Vendido")+SUMIFS(Vendas!$I$5:$I$1841,Vendas!$C$5:$C$1841,Estoque!B576,Vendas!$B$5:$B$1841,Estoque!A576,Vendas!$R$5:$R$1841,"Troca")+SUMIF('Combos Promocionais'!$D$3:$D$2278,Estoque!A576,'Combos Promocionais'!$M$3:$M$3129)</f>
        <v>0</v>
      </c>
    </row>
    <row r="577" spans="9:9">
      <c r="I577">
        <f>SUMIFS(Vendas!$I$5:$I$1841,Vendas!$C$5:$C$1841,Estoque!B577,Vendas!$B$5:$B$1841,Estoque!A577,Vendas!$R$5:$R$1841,"Vendido")+SUMIFS(Vendas!$I$5:$I$1841,Vendas!$C$5:$C$1841,Estoque!B577,Vendas!$B$5:$B$1841,Estoque!A577,Vendas!$R$5:$R$1841,"Troca")+SUMIF('Combos Promocionais'!$D$3:$D$2278,Estoque!A577,'Combos Promocionais'!$M$3:$M$3129)</f>
        <v>0</v>
      </c>
    </row>
    <row r="578" spans="9:9">
      <c r="I578">
        <f>SUMIFS(Vendas!$I$5:$I$1841,Vendas!$C$5:$C$1841,Estoque!B578,Vendas!$B$5:$B$1841,Estoque!A578,Vendas!$R$5:$R$1841,"Vendido")+SUMIFS(Vendas!$I$5:$I$1841,Vendas!$C$5:$C$1841,Estoque!B578,Vendas!$B$5:$B$1841,Estoque!A578,Vendas!$R$5:$R$1841,"Troca")+SUMIF('Combos Promocionais'!$D$3:$D$2278,Estoque!A578,'Combos Promocionais'!$M$3:$M$3129)</f>
        <v>0</v>
      </c>
    </row>
    <row r="579" spans="9:9">
      <c r="I579">
        <f>SUMIFS(Vendas!$I$5:$I$1841,Vendas!$C$5:$C$1841,Estoque!B579,Vendas!$B$5:$B$1841,Estoque!A579,Vendas!$R$5:$R$1841,"Vendido")+SUMIFS(Vendas!$I$5:$I$1841,Vendas!$C$5:$C$1841,Estoque!B579,Vendas!$B$5:$B$1841,Estoque!A579,Vendas!$R$5:$R$1841,"Troca")+SUMIF('Combos Promocionais'!$D$3:$D$2278,Estoque!A579,'Combos Promocionais'!$M$3:$M$3129)</f>
        <v>0</v>
      </c>
    </row>
    <row r="580" spans="9:9">
      <c r="I580">
        <f>SUMIFS(Vendas!$I$5:$I$1841,Vendas!$C$5:$C$1841,Estoque!B580,Vendas!$B$5:$B$1841,Estoque!A580,Vendas!$R$5:$R$1841,"Vendido")+SUMIFS(Vendas!$I$5:$I$1841,Vendas!$C$5:$C$1841,Estoque!B580,Vendas!$B$5:$B$1841,Estoque!A580,Vendas!$R$5:$R$1841,"Troca")+SUMIF('Combos Promocionais'!$D$3:$D$2278,Estoque!A580,'Combos Promocionais'!$M$3:$M$3129)</f>
        <v>0</v>
      </c>
    </row>
    <row r="581" spans="9:9">
      <c r="I581">
        <f>SUMIFS(Vendas!$I$5:$I$1841,Vendas!$C$5:$C$1841,Estoque!B581,Vendas!$B$5:$B$1841,Estoque!A581,Vendas!$R$5:$R$1841,"Vendido")+SUMIFS(Vendas!$I$5:$I$1841,Vendas!$C$5:$C$1841,Estoque!B581,Vendas!$B$5:$B$1841,Estoque!A581,Vendas!$R$5:$R$1841,"Troca")+SUMIF('Combos Promocionais'!$D$3:$D$2278,Estoque!A581,'Combos Promocionais'!$M$3:$M$3129)</f>
        <v>0</v>
      </c>
    </row>
    <row r="582" spans="9:9">
      <c r="I582">
        <f>SUMIFS(Vendas!$I$5:$I$1841,Vendas!$C$5:$C$1841,Estoque!B582,Vendas!$B$5:$B$1841,Estoque!A582,Vendas!$R$5:$R$1841,"Vendido")+SUMIFS(Vendas!$I$5:$I$1841,Vendas!$C$5:$C$1841,Estoque!B582,Vendas!$B$5:$B$1841,Estoque!A582,Vendas!$R$5:$R$1841,"Troca")+SUMIF('Combos Promocionais'!$D$3:$D$2278,Estoque!A582,'Combos Promocionais'!$M$3:$M$3129)</f>
        <v>0</v>
      </c>
    </row>
    <row r="583" spans="9:9">
      <c r="I583">
        <f>SUMIFS(Vendas!$I$5:$I$1841,Vendas!$C$5:$C$1841,Estoque!B583,Vendas!$B$5:$B$1841,Estoque!A583,Vendas!$R$5:$R$1841,"Vendido")+SUMIFS(Vendas!$I$5:$I$1841,Vendas!$C$5:$C$1841,Estoque!B583,Vendas!$B$5:$B$1841,Estoque!A583,Vendas!$R$5:$R$1841,"Troca")+SUMIF('Combos Promocionais'!$D$3:$D$2278,Estoque!A583,'Combos Promocionais'!$M$3:$M$3129)</f>
        <v>0</v>
      </c>
    </row>
    <row r="584" spans="9:9">
      <c r="I584">
        <f>SUMIFS(Vendas!$I$5:$I$1841,Vendas!$C$5:$C$1841,Estoque!B584,Vendas!$B$5:$B$1841,Estoque!A584,Vendas!$R$5:$R$1841,"Vendido")+SUMIFS(Vendas!$I$5:$I$1841,Vendas!$C$5:$C$1841,Estoque!B584,Vendas!$B$5:$B$1841,Estoque!A584,Vendas!$R$5:$R$1841,"Troca")+SUMIF('Combos Promocionais'!$D$3:$D$2278,Estoque!A584,'Combos Promocionais'!$M$3:$M$3129)</f>
        <v>0</v>
      </c>
    </row>
    <row r="585" spans="9:9">
      <c r="I585">
        <f>SUMIFS(Vendas!$I$5:$I$1841,Vendas!$C$5:$C$1841,Estoque!B585,Vendas!$B$5:$B$1841,Estoque!A585,Vendas!$R$5:$R$1841,"Vendido")+SUMIFS(Vendas!$I$5:$I$1841,Vendas!$C$5:$C$1841,Estoque!B585,Vendas!$B$5:$B$1841,Estoque!A585,Vendas!$R$5:$R$1841,"Troca")+SUMIF('Combos Promocionais'!$D$3:$D$2278,Estoque!A585,'Combos Promocionais'!$M$3:$M$3129)</f>
        <v>0</v>
      </c>
    </row>
    <row r="586" spans="9:9">
      <c r="I586">
        <f>SUMIFS(Vendas!$I$5:$I$1841,Vendas!$C$5:$C$1841,Estoque!B586,Vendas!$B$5:$B$1841,Estoque!A586,Vendas!$R$5:$R$1841,"Vendido")+SUMIFS(Vendas!$I$5:$I$1841,Vendas!$C$5:$C$1841,Estoque!B586,Vendas!$B$5:$B$1841,Estoque!A586,Vendas!$R$5:$R$1841,"Troca")+SUMIF('Combos Promocionais'!$D$3:$D$2278,Estoque!A586,'Combos Promocionais'!$M$3:$M$3129)</f>
        <v>0</v>
      </c>
    </row>
    <row r="587" spans="9:9">
      <c r="I587">
        <f>SUMIFS(Vendas!$I$5:$I$1841,Vendas!$C$5:$C$1841,Estoque!B587,Vendas!$B$5:$B$1841,Estoque!A587,Vendas!$R$5:$R$1841,"Vendido")+SUMIFS(Vendas!$I$5:$I$1841,Vendas!$C$5:$C$1841,Estoque!B587,Vendas!$B$5:$B$1841,Estoque!A587,Vendas!$R$5:$R$1841,"Troca")+SUMIF('Combos Promocionais'!$D$3:$D$2278,Estoque!A587,'Combos Promocionais'!$M$3:$M$3129)</f>
        <v>0</v>
      </c>
    </row>
    <row r="588" spans="9:9">
      <c r="I588">
        <f>SUMIFS(Vendas!$I$5:$I$1841,Vendas!$C$5:$C$1841,Estoque!B588,Vendas!$B$5:$B$1841,Estoque!A588,Vendas!$R$5:$R$1841,"Vendido")+SUMIFS(Vendas!$I$5:$I$1841,Vendas!$C$5:$C$1841,Estoque!B588,Vendas!$B$5:$B$1841,Estoque!A588,Vendas!$R$5:$R$1841,"Troca")+SUMIF('Combos Promocionais'!$D$3:$D$2278,Estoque!A588,'Combos Promocionais'!$M$3:$M$3129)</f>
        <v>0</v>
      </c>
    </row>
    <row r="589" spans="9:9">
      <c r="I589">
        <f>SUMIFS(Vendas!$I$5:$I$1841,Vendas!$C$5:$C$1841,Estoque!B589,Vendas!$B$5:$B$1841,Estoque!A589,Vendas!$R$5:$R$1841,"Vendido")+SUMIFS(Vendas!$I$5:$I$1841,Vendas!$C$5:$C$1841,Estoque!B589,Vendas!$B$5:$B$1841,Estoque!A589,Vendas!$R$5:$R$1841,"Troca")+SUMIF('Combos Promocionais'!$D$3:$D$2278,Estoque!A589,'Combos Promocionais'!$M$3:$M$3129)</f>
        <v>0</v>
      </c>
    </row>
    <row r="590" spans="9:9">
      <c r="I590">
        <f>SUMIFS(Vendas!$I$5:$I$1841,Vendas!$C$5:$C$1841,Estoque!B590,Vendas!$B$5:$B$1841,Estoque!A590,Vendas!$R$5:$R$1841,"Vendido")+SUMIFS(Vendas!$I$5:$I$1841,Vendas!$C$5:$C$1841,Estoque!B590,Vendas!$B$5:$B$1841,Estoque!A590,Vendas!$R$5:$R$1841,"Troca")+SUMIF('Combos Promocionais'!$D$3:$D$2278,Estoque!A590,'Combos Promocionais'!$M$3:$M$3129)</f>
        <v>0</v>
      </c>
    </row>
    <row r="591" spans="9:9">
      <c r="I591">
        <f>SUMIFS(Vendas!$I$5:$I$1841,Vendas!$C$5:$C$1841,Estoque!B591,Vendas!$B$5:$B$1841,Estoque!A591,Vendas!$R$5:$R$1841,"Vendido")+SUMIFS(Vendas!$I$5:$I$1841,Vendas!$C$5:$C$1841,Estoque!B591,Vendas!$B$5:$B$1841,Estoque!A591,Vendas!$R$5:$R$1841,"Troca")+SUMIF('Combos Promocionais'!$D$3:$D$2278,Estoque!A591,'Combos Promocionais'!$M$3:$M$3129)</f>
        <v>0</v>
      </c>
    </row>
    <row r="592" spans="9:9">
      <c r="I592">
        <f>SUMIFS(Vendas!$I$5:$I$1841,Vendas!$C$5:$C$1841,Estoque!B592,Vendas!$B$5:$B$1841,Estoque!A592,Vendas!$R$5:$R$1841,"Vendido")+SUMIFS(Vendas!$I$5:$I$1841,Vendas!$C$5:$C$1841,Estoque!B592,Vendas!$B$5:$B$1841,Estoque!A592,Vendas!$R$5:$R$1841,"Troca")+SUMIF('Combos Promocionais'!$D$3:$D$2278,Estoque!A592,'Combos Promocionais'!$M$3:$M$3129)</f>
        <v>0</v>
      </c>
    </row>
    <row r="593" spans="9:9">
      <c r="I593">
        <f>SUMIFS(Vendas!$I$5:$I$1841,Vendas!$C$5:$C$1841,Estoque!B593,Vendas!$B$5:$B$1841,Estoque!A593,Vendas!$R$5:$R$1841,"Vendido")+SUMIFS(Vendas!$I$5:$I$1841,Vendas!$C$5:$C$1841,Estoque!B593,Vendas!$B$5:$B$1841,Estoque!A593,Vendas!$R$5:$R$1841,"Troca")+SUMIF('Combos Promocionais'!$D$3:$D$2278,Estoque!A593,'Combos Promocionais'!$M$3:$M$3129)</f>
        <v>0</v>
      </c>
    </row>
    <row r="594" spans="9:9">
      <c r="I594">
        <f>SUMIFS(Vendas!$I$5:$I$1841,Vendas!$C$5:$C$1841,Estoque!B594,Vendas!$B$5:$B$1841,Estoque!A594,Vendas!$R$5:$R$1841,"Vendido")+SUMIFS(Vendas!$I$5:$I$1841,Vendas!$C$5:$C$1841,Estoque!B594,Vendas!$B$5:$B$1841,Estoque!A594,Vendas!$R$5:$R$1841,"Troca")+SUMIF('Combos Promocionais'!$D$3:$D$2278,Estoque!A594,'Combos Promocionais'!$M$3:$M$3129)</f>
        <v>0</v>
      </c>
    </row>
    <row r="595" spans="9:9">
      <c r="I595">
        <f>SUMIFS(Vendas!$I$5:$I$1841,Vendas!$C$5:$C$1841,Estoque!B595,Vendas!$B$5:$B$1841,Estoque!A595,Vendas!$R$5:$R$1841,"Vendido")+SUMIFS(Vendas!$I$5:$I$1841,Vendas!$C$5:$C$1841,Estoque!B595,Vendas!$B$5:$B$1841,Estoque!A595,Vendas!$R$5:$R$1841,"Troca")+SUMIF('Combos Promocionais'!$D$3:$D$2278,Estoque!A595,'Combos Promocionais'!$M$3:$M$3129)</f>
        <v>0</v>
      </c>
    </row>
    <row r="596" spans="9:9">
      <c r="I596">
        <f>SUMIFS(Vendas!$I$5:$I$1841,Vendas!$C$5:$C$1841,Estoque!B596,Vendas!$B$5:$B$1841,Estoque!A596,Vendas!$R$5:$R$1841,"Vendido")+SUMIFS(Vendas!$I$5:$I$1841,Vendas!$C$5:$C$1841,Estoque!B596,Vendas!$B$5:$B$1841,Estoque!A596,Vendas!$R$5:$R$1841,"Troca")+SUMIF('Combos Promocionais'!$D$3:$D$2278,Estoque!A596,'Combos Promocionais'!$M$3:$M$3129)</f>
        <v>0</v>
      </c>
    </row>
    <row r="597" spans="9:9">
      <c r="I597">
        <f>SUMIFS(Vendas!$I$5:$I$1841,Vendas!$C$5:$C$1841,Estoque!B597,Vendas!$B$5:$B$1841,Estoque!A597,Vendas!$R$5:$R$1841,"Vendido")+SUMIFS(Vendas!$I$5:$I$1841,Vendas!$C$5:$C$1841,Estoque!B597,Vendas!$B$5:$B$1841,Estoque!A597,Vendas!$R$5:$R$1841,"Troca")+SUMIF('Combos Promocionais'!$D$3:$D$2278,Estoque!A597,'Combos Promocionais'!$M$3:$M$3129)</f>
        <v>0</v>
      </c>
    </row>
    <row r="598" spans="9:9">
      <c r="I598">
        <f>SUMIFS(Vendas!$I$5:$I$1841,Vendas!$C$5:$C$1841,Estoque!B598,Vendas!$B$5:$B$1841,Estoque!A598,Vendas!$R$5:$R$1841,"Vendido")+SUMIFS(Vendas!$I$5:$I$1841,Vendas!$C$5:$C$1841,Estoque!B598,Vendas!$B$5:$B$1841,Estoque!A598,Vendas!$R$5:$R$1841,"Troca")+SUMIF('Combos Promocionais'!$D$3:$D$2278,Estoque!A598,'Combos Promocionais'!$M$3:$M$3129)</f>
        <v>0</v>
      </c>
    </row>
    <row r="599" spans="9:9">
      <c r="I599">
        <f>SUMIFS(Vendas!$I$5:$I$1841,Vendas!$C$5:$C$1841,Estoque!B599,Vendas!$B$5:$B$1841,Estoque!A599,Vendas!$R$5:$R$1841,"Vendido")+SUMIFS(Vendas!$I$5:$I$1841,Vendas!$C$5:$C$1841,Estoque!B599,Vendas!$B$5:$B$1841,Estoque!A599,Vendas!$R$5:$R$1841,"Troca")+SUMIF('Combos Promocionais'!$D$3:$D$2278,Estoque!A599,'Combos Promocionais'!$M$3:$M$3129)</f>
        <v>0</v>
      </c>
    </row>
    <row r="600" spans="9:9">
      <c r="I600">
        <f>SUMIFS(Vendas!$I$5:$I$1841,Vendas!$C$5:$C$1841,Estoque!B600,Vendas!$B$5:$B$1841,Estoque!A600,Vendas!$R$5:$R$1841,"Vendido")+SUMIFS(Vendas!$I$5:$I$1841,Vendas!$C$5:$C$1841,Estoque!B600,Vendas!$B$5:$B$1841,Estoque!A600,Vendas!$R$5:$R$1841,"Troca")+SUMIF('Combos Promocionais'!$D$3:$D$2278,Estoque!A600,'Combos Promocionais'!$M$3:$M$3129)</f>
        <v>0</v>
      </c>
    </row>
    <row r="601" spans="9:9">
      <c r="I601">
        <f>SUMIFS(Vendas!$I$5:$I$1841,Vendas!$C$5:$C$1841,Estoque!B601,Vendas!$B$5:$B$1841,Estoque!A601,Vendas!$R$5:$R$1841,"Vendido")+SUMIFS(Vendas!$I$5:$I$1841,Vendas!$C$5:$C$1841,Estoque!B601,Vendas!$B$5:$B$1841,Estoque!A601,Vendas!$R$5:$R$1841,"Troca")+SUMIF('Combos Promocionais'!$D$3:$D$2278,Estoque!A601,'Combos Promocionais'!$M$3:$M$3129)</f>
        <v>0</v>
      </c>
    </row>
    <row r="602" spans="9:9">
      <c r="I602">
        <f>SUMIFS(Vendas!$I$5:$I$1841,Vendas!$C$5:$C$1841,Estoque!B602,Vendas!$B$5:$B$1841,Estoque!A602,Vendas!$R$5:$R$1841,"Vendido")+SUMIFS(Vendas!$I$5:$I$1841,Vendas!$C$5:$C$1841,Estoque!B602,Vendas!$B$5:$B$1841,Estoque!A602,Vendas!$R$5:$R$1841,"Troca")+SUMIF('Combos Promocionais'!$D$3:$D$2278,Estoque!A602,'Combos Promocionais'!$M$3:$M$3129)</f>
        <v>0</v>
      </c>
    </row>
    <row r="603" spans="9:9">
      <c r="I603">
        <f>SUMIFS(Vendas!$I$5:$I$1841,Vendas!$C$5:$C$1841,Estoque!B603,Vendas!$B$5:$B$1841,Estoque!A603,Vendas!$R$5:$R$1841,"Vendido")+SUMIFS(Vendas!$I$5:$I$1841,Vendas!$C$5:$C$1841,Estoque!B603,Vendas!$B$5:$B$1841,Estoque!A603,Vendas!$R$5:$R$1841,"Troca")+SUMIF('Combos Promocionais'!$D$3:$D$2278,Estoque!A603,'Combos Promocionais'!$M$3:$M$3129)</f>
        <v>0</v>
      </c>
    </row>
    <row r="604" spans="9:9">
      <c r="I604">
        <f>SUMIFS(Vendas!$I$5:$I$1841,Vendas!$C$5:$C$1841,Estoque!B604,Vendas!$B$5:$B$1841,Estoque!A604,Vendas!$R$5:$R$1841,"Vendido")+SUMIFS(Vendas!$I$5:$I$1841,Vendas!$C$5:$C$1841,Estoque!B604,Vendas!$B$5:$B$1841,Estoque!A604,Vendas!$R$5:$R$1841,"Troca")+SUMIF('Combos Promocionais'!$D$3:$D$2278,Estoque!A604,'Combos Promocionais'!$M$3:$M$3129)</f>
        <v>0</v>
      </c>
    </row>
    <row r="605" spans="9:9">
      <c r="I605">
        <f>SUMIFS(Vendas!$I$5:$I$1841,Vendas!$C$5:$C$1841,Estoque!B605,Vendas!$B$5:$B$1841,Estoque!A605,Vendas!$R$5:$R$1841,"Vendido")+SUMIFS(Vendas!$I$5:$I$1841,Vendas!$C$5:$C$1841,Estoque!B605,Vendas!$B$5:$B$1841,Estoque!A605,Vendas!$R$5:$R$1841,"Troca")+SUMIF('Combos Promocionais'!$D$3:$D$2278,Estoque!A605,'Combos Promocionais'!$M$3:$M$3129)</f>
        <v>0</v>
      </c>
    </row>
    <row r="606" spans="9:9">
      <c r="I606">
        <f>SUMIFS(Vendas!$I$5:$I$1841,Vendas!$C$5:$C$1841,Estoque!B606,Vendas!$B$5:$B$1841,Estoque!A606,Vendas!$R$5:$R$1841,"Vendido")+SUMIFS(Vendas!$I$5:$I$1841,Vendas!$C$5:$C$1841,Estoque!B606,Vendas!$B$5:$B$1841,Estoque!A606,Vendas!$R$5:$R$1841,"Troca")+SUMIF('Combos Promocionais'!$D$3:$D$2278,Estoque!A606,'Combos Promocionais'!$M$3:$M$3129)</f>
        <v>0</v>
      </c>
    </row>
    <row r="607" spans="9:9">
      <c r="I607">
        <f>SUMIFS(Vendas!$I$5:$I$1841,Vendas!$C$5:$C$1841,Estoque!B607,Vendas!$B$5:$B$1841,Estoque!A607,Vendas!$R$5:$R$1841,"Vendido")+SUMIFS(Vendas!$I$5:$I$1841,Vendas!$C$5:$C$1841,Estoque!B607,Vendas!$B$5:$B$1841,Estoque!A607,Vendas!$R$5:$R$1841,"Troca")+SUMIF('Combos Promocionais'!$D$3:$D$2278,Estoque!A607,'Combos Promocionais'!$M$3:$M$3129)</f>
        <v>0</v>
      </c>
    </row>
    <row r="608" spans="9:9">
      <c r="I608">
        <f>SUMIFS(Vendas!$I$5:$I$1841,Vendas!$C$5:$C$1841,Estoque!B608,Vendas!$B$5:$B$1841,Estoque!A608,Vendas!$R$5:$R$1841,"Vendido")+SUMIFS(Vendas!$I$5:$I$1841,Vendas!$C$5:$C$1841,Estoque!B608,Vendas!$B$5:$B$1841,Estoque!A608,Vendas!$R$5:$R$1841,"Troca")+SUMIF('Combos Promocionais'!$D$3:$D$2278,Estoque!A608,'Combos Promocionais'!$M$3:$M$3129)</f>
        <v>0</v>
      </c>
    </row>
    <row r="609" spans="9:9">
      <c r="I609">
        <f>SUMIFS(Vendas!$I$5:$I$1841,Vendas!$C$5:$C$1841,Estoque!B609,Vendas!$B$5:$B$1841,Estoque!A609,Vendas!$R$5:$R$1841,"Vendido")+SUMIFS(Vendas!$I$5:$I$1841,Vendas!$C$5:$C$1841,Estoque!B609,Vendas!$B$5:$B$1841,Estoque!A609,Vendas!$R$5:$R$1841,"Troca")+SUMIF('Combos Promocionais'!$D$3:$D$2278,Estoque!A609,'Combos Promocionais'!$M$3:$M$3129)</f>
        <v>0</v>
      </c>
    </row>
    <row r="610" spans="9:9">
      <c r="I610">
        <f>SUMIFS(Vendas!$I$5:$I$1841,Vendas!$C$5:$C$1841,Estoque!B610,Vendas!$B$5:$B$1841,Estoque!A610,Vendas!$R$5:$R$1841,"Vendido")+SUMIFS(Vendas!$I$5:$I$1841,Vendas!$C$5:$C$1841,Estoque!B610,Vendas!$B$5:$B$1841,Estoque!A610,Vendas!$R$5:$R$1841,"Troca")+SUMIF('Combos Promocionais'!$D$3:$D$2278,Estoque!A610,'Combos Promocionais'!$M$3:$M$3129)</f>
        <v>0</v>
      </c>
    </row>
    <row r="611" spans="9:9">
      <c r="I611">
        <f>SUMIFS(Vendas!$I$5:$I$1841,Vendas!$C$5:$C$1841,Estoque!B611,Vendas!$B$5:$B$1841,Estoque!A611,Vendas!$R$5:$R$1841,"Vendido")+SUMIFS(Vendas!$I$5:$I$1841,Vendas!$C$5:$C$1841,Estoque!B611,Vendas!$B$5:$B$1841,Estoque!A611,Vendas!$R$5:$R$1841,"Troca")+SUMIF('Combos Promocionais'!$D$3:$D$2278,Estoque!A611,'Combos Promocionais'!$M$3:$M$3129)</f>
        <v>0</v>
      </c>
    </row>
    <row r="612" spans="9:9">
      <c r="I612">
        <f>SUMIFS(Vendas!$I$5:$I$1841,Vendas!$C$5:$C$1841,Estoque!B612,Vendas!$B$5:$B$1841,Estoque!A612,Vendas!$R$5:$R$1841,"Vendido")+SUMIFS(Vendas!$I$5:$I$1841,Vendas!$C$5:$C$1841,Estoque!B612,Vendas!$B$5:$B$1841,Estoque!A612,Vendas!$R$5:$R$1841,"Troca")+SUMIF('Combos Promocionais'!$D$3:$D$2278,Estoque!A612,'Combos Promocionais'!$M$3:$M$3129)</f>
        <v>0</v>
      </c>
    </row>
    <row r="613" spans="9:9">
      <c r="I613">
        <f>SUMIFS(Vendas!$I$5:$I$1841,Vendas!$C$5:$C$1841,Estoque!B613,Vendas!$B$5:$B$1841,Estoque!A613,Vendas!$R$5:$R$1841,"Vendido")+SUMIFS(Vendas!$I$5:$I$1841,Vendas!$C$5:$C$1841,Estoque!B613,Vendas!$B$5:$B$1841,Estoque!A613,Vendas!$R$5:$R$1841,"Troca")+SUMIF('Combos Promocionais'!$D$3:$D$2278,Estoque!A613,'Combos Promocionais'!$M$3:$M$3129)</f>
        <v>0</v>
      </c>
    </row>
    <row r="614" spans="9:9">
      <c r="I614">
        <f>SUMIFS(Vendas!$I$5:$I$1841,Vendas!$C$5:$C$1841,Estoque!B614,Vendas!$B$5:$B$1841,Estoque!A614,Vendas!$R$5:$R$1841,"Vendido")+SUMIFS(Vendas!$I$5:$I$1841,Vendas!$C$5:$C$1841,Estoque!B614,Vendas!$B$5:$B$1841,Estoque!A614,Vendas!$R$5:$R$1841,"Troca")+SUMIF('Combos Promocionais'!$D$3:$D$2278,Estoque!A614,'Combos Promocionais'!$M$3:$M$3129)</f>
        <v>0</v>
      </c>
    </row>
    <row r="615" spans="9:9">
      <c r="I615">
        <f>SUMIFS(Vendas!$I$5:$I$1841,Vendas!$C$5:$C$1841,Estoque!B615,Vendas!$B$5:$B$1841,Estoque!A615,Vendas!$R$5:$R$1841,"Vendido")+SUMIFS(Vendas!$I$5:$I$1841,Vendas!$C$5:$C$1841,Estoque!B615,Vendas!$B$5:$B$1841,Estoque!A615,Vendas!$R$5:$R$1841,"Troca")+SUMIF('Combos Promocionais'!$D$3:$D$2278,Estoque!A615,'Combos Promocionais'!$M$3:$M$3129)</f>
        <v>0</v>
      </c>
    </row>
    <row r="616" spans="9:9">
      <c r="I616">
        <f>SUMIFS(Vendas!$I$5:$I$1841,Vendas!$C$5:$C$1841,Estoque!B616,Vendas!$B$5:$B$1841,Estoque!A616,Vendas!$R$5:$R$1841,"Vendido")+SUMIFS(Vendas!$I$5:$I$1841,Vendas!$C$5:$C$1841,Estoque!B616,Vendas!$B$5:$B$1841,Estoque!A616,Vendas!$R$5:$R$1841,"Troca")+SUMIF('Combos Promocionais'!$D$3:$D$2278,Estoque!A616,'Combos Promocionais'!$M$3:$M$3129)</f>
        <v>0</v>
      </c>
    </row>
    <row r="617" spans="9:9">
      <c r="I617">
        <f>SUMIFS(Vendas!$I$5:$I$1841,Vendas!$C$5:$C$1841,Estoque!B617,Vendas!$B$5:$B$1841,Estoque!A617,Vendas!$R$5:$R$1841,"Vendido")+SUMIFS(Vendas!$I$5:$I$1841,Vendas!$C$5:$C$1841,Estoque!B617,Vendas!$B$5:$B$1841,Estoque!A617,Vendas!$R$5:$R$1841,"Troca")+SUMIF('Combos Promocionais'!$D$3:$D$2278,Estoque!A617,'Combos Promocionais'!$M$3:$M$3129)</f>
        <v>0</v>
      </c>
    </row>
    <row r="618" spans="9:9">
      <c r="I618">
        <f>SUMIFS(Vendas!$I$5:$I$1841,Vendas!$C$5:$C$1841,Estoque!B618,Vendas!$B$5:$B$1841,Estoque!A618,Vendas!$R$5:$R$1841,"Vendido")+SUMIFS(Vendas!$I$5:$I$1841,Vendas!$C$5:$C$1841,Estoque!B618,Vendas!$B$5:$B$1841,Estoque!A618,Vendas!$R$5:$R$1841,"Troca")+SUMIF('Combos Promocionais'!$D$3:$D$2278,Estoque!A618,'Combos Promocionais'!$M$3:$M$3129)</f>
        <v>0</v>
      </c>
    </row>
    <row r="619" spans="9:9">
      <c r="I619">
        <f>SUMIFS(Vendas!$I$5:$I$1841,Vendas!$C$5:$C$1841,Estoque!B619,Vendas!$B$5:$B$1841,Estoque!A619,Vendas!$R$5:$R$1841,"Vendido")+SUMIFS(Vendas!$I$5:$I$1841,Vendas!$C$5:$C$1841,Estoque!B619,Vendas!$B$5:$B$1841,Estoque!A619,Vendas!$R$5:$R$1841,"Troca")+SUMIF('Combos Promocionais'!$D$3:$D$2278,Estoque!A619,'Combos Promocionais'!$M$3:$M$3129)</f>
        <v>0</v>
      </c>
    </row>
    <row r="620" spans="9:9">
      <c r="I620">
        <f>SUMIFS(Vendas!$I$5:$I$1841,Vendas!$C$5:$C$1841,Estoque!B620,Vendas!$B$5:$B$1841,Estoque!A620,Vendas!$R$5:$R$1841,"Vendido")+SUMIFS(Vendas!$I$5:$I$1841,Vendas!$C$5:$C$1841,Estoque!B620,Vendas!$B$5:$B$1841,Estoque!A620,Vendas!$R$5:$R$1841,"Troca")+SUMIF('Combos Promocionais'!$D$3:$D$2278,Estoque!A620,'Combos Promocionais'!$M$3:$M$3129)</f>
        <v>0</v>
      </c>
    </row>
    <row r="621" spans="9:9">
      <c r="I621">
        <f>SUMIFS(Vendas!$I$5:$I$1841,Vendas!$C$5:$C$1841,Estoque!B621,Vendas!$B$5:$B$1841,Estoque!A621,Vendas!$R$5:$R$1841,"Vendido")+SUMIFS(Vendas!$I$5:$I$1841,Vendas!$C$5:$C$1841,Estoque!B621,Vendas!$B$5:$B$1841,Estoque!A621,Vendas!$R$5:$R$1841,"Troca")+SUMIF('Combos Promocionais'!$D$3:$D$2278,Estoque!A621,'Combos Promocionais'!$M$3:$M$3129)</f>
        <v>0</v>
      </c>
    </row>
    <row r="622" spans="9:9">
      <c r="I622">
        <f>SUMIFS(Vendas!$I$5:$I$1841,Vendas!$C$5:$C$1841,Estoque!B622,Vendas!$B$5:$B$1841,Estoque!A622,Vendas!$R$5:$R$1841,"Vendido")+SUMIFS(Vendas!$I$5:$I$1841,Vendas!$C$5:$C$1841,Estoque!B622,Vendas!$B$5:$B$1841,Estoque!A622,Vendas!$R$5:$R$1841,"Troca")+SUMIF('Combos Promocionais'!$D$3:$D$2278,Estoque!A622,'Combos Promocionais'!$M$3:$M$3129)</f>
        <v>0</v>
      </c>
    </row>
    <row r="623" spans="9:9">
      <c r="I623">
        <f>SUMIFS(Vendas!$I$5:$I$1841,Vendas!$C$5:$C$1841,Estoque!B623,Vendas!$B$5:$B$1841,Estoque!A623,Vendas!$R$5:$R$1841,"Vendido")+SUMIFS(Vendas!$I$5:$I$1841,Vendas!$C$5:$C$1841,Estoque!B623,Vendas!$B$5:$B$1841,Estoque!A623,Vendas!$R$5:$R$1841,"Troca")+SUMIF('Combos Promocionais'!$D$3:$D$2278,Estoque!A623,'Combos Promocionais'!$M$3:$M$3129)</f>
        <v>0</v>
      </c>
    </row>
    <row r="624" spans="9:9">
      <c r="I624">
        <f>SUMIFS(Vendas!$I$5:$I$1841,Vendas!$C$5:$C$1841,Estoque!B624,Vendas!$B$5:$B$1841,Estoque!A624,Vendas!$R$5:$R$1841,"Vendido")+SUMIFS(Vendas!$I$5:$I$1841,Vendas!$C$5:$C$1841,Estoque!B624,Vendas!$B$5:$B$1841,Estoque!A624,Vendas!$R$5:$R$1841,"Troca")+SUMIF('Combos Promocionais'!$D$3:$D$2278,Estoque!A624,'Combos Promocionais'!$M$3:$M$3129)</f>
        <v>0</v>
      </c>
    </row>
    <row r="625" spans="9:9">
      <c r="I625">
        <f>SUMIFS(Vendas!$I$5:$I$1841,Vendas!$C$5:$C$1841,Estoque!B625,Vendas!$B$5:$B$1841,Estoque!A625,Vendas!$R$5:$R$1841,"Vendido")+SUMIFS(Vendas!$I$5:$I$1841,Vendas!$C$5:$C$1841,Estoque!B625,Vendas!$B$5:$B$1841,Estoque!A625,Vendas!$R$5:$R$1841,"Troca")+SUMIF('Combos Promocionais'!$D$3:$D$2278,Estoque!A625,'Combos Promocionais'!$M$3:$M$3129)</f>
        <v>0</v>
      </c>
    </row>
    <row r="626" spans="9:9">
      <c r="I626">
        <f>SUMIFS(Vendas!$I$5:$I$1841,Vendas!$C$5:$C$1841,Estoque!B626,Vendas!$B$5:$B$1841,Estoque!A626,Vendas!$R$5:$R$1841,"Vendido")+SUMIFS(Vendas!$I$5:$I$1841,Vendas!$C$5:$C$1841,Estoque!B626,Vendas!$B$5:$B$1841,Estoque!A626,Vendas!$R$5:$R$1841,"Troca")+SUMIF('Combos Promocionais'!$D$3:$D$2278,Estoque!A626,'Combos Promocionais'!$M$3:$M$3129)</f>
        <v>0</v>
      </c>
    </row>
    <row r="627" spans="9:9">
      <c r="I627">
        <f>SUMIFS(Vendas!$I$5:$I$1841,Vendas!$C$5:$C$1841,Estoque!B627,Vendas!$B$5:$B$1841,Estoque!A627,Vendas!$R$5:$R$1841,"Vendido")+SUMIFS(Vendas!$I$5:$I$1841,Vendas!$C$5:$C$1841,Estoque!B627,Vendas!$B$5:$B$1841,Estoque!A627,Vendas!$R$5:$R$1841,"Troca")+SUMIF('Combos Promocionais'!$D$3:$D$2278,Estoque!A627,'Combos Promocionais'!$M$3:$M$3129)</f>
        <v>0</v>
      </c>
    </row>
    <row r="628" spans="9:9">
      <c r="I628">
        <f>SUMIFS(Vendas!$I$5:$I$1841,Vendas!$C$5:$C$1841,Estoque!B628,Vendas!$B$5:$B$1841,Estoque!A628,Vendas!$R$5:$R$1841,"Vendido")+SUMIFS(Vendas!$I$5:$I$1841,Vendas!$C$5:$C$1841,Estoque!B628,Vendas!$B$5:$B$1841,Estoque!A628,Vendas!$R$5:$R$1841,"Troca")+SUMIF('Combos Promocionais'!$D$3:$D$2278,Estoque!A628,'Combos Promocionais'!$M$3:$M$3129)</f>
        <v>0</v>
      </c>
    </row>
    <row r="629" spans="9:9">
      <c r="I629">
        <f>SUMIFS(Vendas!$I$5:$I$1841,Vendas!$C$5:$C$1841,Estoque!B629,Vendas!$B$5:$B$1841,Estoque!A629,Vendas!$R$5:$R$1841,"Vendido")+SUMIFS(Vendas!$I$5:$I$1841,Vendas!$C$5:$C$1841,Estoque!B629,Vendas!$B$5:$B$1841,Estoque!A629,Vendas!$R$5:$R$1841,"Troca")+SUMIF('Combos Promocionais'!$D$3:$D$2278,Estoque!A629,'Combos Promocionais'!$M$3:$M$3129)</f>
        <v>0</v>
      </c>
    </row>
    <row r="630" spans="9:9">
      <c r="I630">
        <f>SUMIFS(Vendas!$I$5:$I$1841,Vendas!$C$5:$C$1841,Estoque!B630,Vendas!$B$5:$B$1841,Estoque!A630,Vendas!$R$5:$R$1841,"Vendido")+SUMIFS(Vendas!$I$5:$I$1841,Vendas!$C$5:$C$1841,Estoque!B630,Vendas!$B$5:$B$1841,Estoque!A630,Vendas!$R$5:$R$1841,"Troca")+SUMIF('Combos Promocionais'!$D$3:$D$2278,Estoque!A630,'Combos Promocionais'!$M$3:$M$3129)</f>
        <v>0</v>
      </c>
    </row>
    <row r="631" spans="9:9">
      <c r="I631">
        <f>SUMIFS(Vendas!$I$5:$I$1841,Vendas!$C$5:$C$1841,Estoque!B631,Vendas!$B$5:$B$1841,Estoque!A631,Vendas!$R$5:$R$1841,"Vendido")+SUMIFS(Vendas!$I$5:$I$1841,Vendas!$C$5:$C$1841,Estoque!B631,Vendas!$B$5:$B$1841,Estoque!A631,Vendas!$R$5:$R$1841,"Troca")+SUMIF('Combos Promocionais'!$D$3:$D$2278,Estoque!A631,'Combos Promocionais'!$M$3:$M$3129)</f>
        <v>0</v>
      </c>
    </row>
    <row r="632" spans="9:9">
      <c r="I632">
        <f>SUMIFS(Vendas!$I$5:$I$1841,Vendas!$C$5:$C$1841,Estoque!B632,Vendas!$B$5:$B$1841,Estoque!A632,Vendas!$R$5:$R$1841,"Vendido")+SUMIFS(Vendas!$I$5:$I$1841,Vendas!$C$5:$C$1841,Estoque!B632,Vendas!$B$5:$B$1841,Estoque!A632,Vendas!$R$5:$R$1841,"Troca")+SUMIF('Combos Promocionais'!$D$3:$D$2278,Estoque!A632,'Combos Promocionais'!$M$3:$M$3129)</f>
        <v>0</v>
      </c>
    </row>
    <row r="633" spans="9:9">
      <c r="I633">
        <f>SUMIFS(Vendas!$I$5:$I$1841,Vendas!$C$5:$C$1841,Estoque!B633,Vendas!$B$5:$B$1841,Estoque!A633,Vendas!$R$5:$R$1841,"Vendido")+SUMIFS(Vendas!$I$5:$I$1841,Vendas!$C$5:$C$1841,Estoque!B633,Vendas!$B$5:$B$1841,Estoque!A633,Vendas!$R$5:$R$1841,"Troca")+SUMIF('Combos Promocionais'!$D$3:$D$2278,Estoque!A633,'Combos Promocionais'!$M$3:$M$3129)</f>
        <v>0</v>
      </c>
    </row>
    <row r="634" spans="9:9">
      <c r="I634">
        <f>SUMIFS(Vendas!$I$5:$I$1841,Vendas!$C$5:$C$1841,Estoque!B634,Vendas!$B$5:$B$1841,Estoque!A634,Vendas!$R$5:$R$1841,"Vendido")+SUMIFS(Vendas!$I$5:$I$1841,Vendas!$C$5:$C$1841,Estoque!B634,Vendas!$B$5:$B$1841,Estoque!A634,Vendas!$R$5:$R$1841,"Troca")+SUMIF('Combos Promocionais'!$D$3:$D$2278,Estoque!A634,'Combos Promocionais'!$M$3:$M$3129)</f>
        <v>0</v>
      </c>
    </row>
    <row r="635" spans="9:9">
      <c r="I635">
        <f>SUMIFS(Vendas!$I$5:$I$1841,Vendas!$C$5:$C$1841,Estoque!B635,Vendas!$B$5:$B$1841,Estoque!A635,Vendas!$R$5:$R$1841,"Vendido")+SUMIFS(Vendas!$I$5:$I$1841,Vendas!$C$5:$C$1841,Estoque!B635,Vendas!$B$5:$B$1841,Estoque!A635,Vendas!$R$5:$R$1841,"Troca")+SUMIF('Combos Promocionais'!$D$3:$D$2278,Estoque!A635,'Combos Promocionais'!$M$3:$M$3129)</f>
        <v>0</v>
      </c>
    </row>
    <row r="636" spans="9:9">
      <c r="I636">
        <f>SUMIFS(Vendas!$I$5:$I$1841,Vendas!$C$5:$C$1841,Estoque!B636,Vendas!$B$5:$B$1841,Estoque!A636,Vendas!$R$5:$R$1841,"Vendido")+SUMIFS(Vendas!$I$5:$I$1841,Vendas!$C$5:$C$1841,Estoque!B636,Vendas!$B$5:$B$1841,Estoque!A636,Vendas!$R$5:$R$1841,"Troca")+SUMIF('Combos Promocionais'!$D$3:$D$2278,Estoque!A636,'Combos Promocionais'!$M$3:$M$3129)</f>
        <v>0</v>
      </c>
    </row>
    <row r="637" spans="9:9">
      <c r="I637">
        <f>SUMIFS(Vendas!$I$5:$I$1841,Vendas!$C$5:$C$1841,Estoque!B637,Vendas!$B$5:$B$1841,Estoque!A637,Vendas!$R$5:$R$1841,"Vendido")+SUMIFS(Vendas!$I$5:$I$1841,Vendas!$C$5:$C$1841,Estoque!B637,Vendas!$B$5:$B$1841,Estoque!A637,Vendas!$R$5:$R$1841,"Troca")+SUMIF('Combos Promocionais'!$D$3:$D$2278,Estoque!A637,'Combos Promocionais'!$M$3:$M$3129)</f>
        <v>0</v>
      </c>
    </row>
    <row r="638" spans="9:9">
      <c r="I638">
        <f>SUMIFS(Vendas!$I$5:$I$1841,Vendas!$C$5:$C$1841,Estoque!B638,Vendas!$B$5:$B$1841,Estoque!A638,Vendas!$R$5:$R$1841,"Vendido")+SUMIFS(Vendas!$I$5:$I$1841,Vendas!$C$5:$C$1841,Estoque!B638,Vendas!$B$5:$B$1841,Estoque!A638,Vendas!$R$5:$R$1841,"Troca")+SUMIF('Combos Promocionais'!$D$3:$D$2278,Estoque!A638,'Combos Promocionais'!$M$3:$M$3129)</f>
        <v>0</v>
      </c>
    </row>
    <row r="639" spans="9:9">
      <c r="I639">
        <f>SUMIFS(Vendas!$I$5:$I$1841,Vendas!$C$5:$C$1841,Estoque!B639,Vendas!$B$5:$B$1841,Estoque!A639,Vendas!$R$5:$R$1841,"Vendido")+SUMIFS(Vendas!$I$5:$I$1841,Vendas!$C$5:$C$1841,Estoque!B639,Vendas!$B$5:$B$1841,Estoque!A639,Vendas!$R$5:$R$1841,"Troca")+SUMIF('Combos Promocionais'!$D$3:$D$2278,Estoque!A639,'Combos Promocionais'!$M$3:$M$3129)</f>
        <v>0</v>
      </c>
    </row>
    <row r="640" spans="9:9">
      <c r="I640">
        <f>SUMIFS(Vendas!$I$5:$I$1841,Vendas!$C$5:$C$1841,Estoque!B640,Vendas!$B$5:$B$1841,Estoque!A640,Vendas!$R$5:$R$1841,"Vendido")+SUMIFS(Vendas!$I$5:$I$1841,Vendas!$C$5:$C$1841,Estoque!B640,Vendas!$B$5:$B$1841,Estoque!A640,Vendas!$R$5:$R$1841,"Troca")+SUMIF('Combos Promocionais'!$D$3:$D$2278,Estoque!A640,'Combos Promocionais'!$M$3:$M$3129)</f>
        <v>0</v>
      </c>
    </row>
    <row r="641" spans="9:9">
      <c r="I641">
        <f>SUMIFS(Vendas!$I$5:$I$1841,Vendas!$C$5:$C$1841,Estoque!B641,Vendas!$B$5:$B$1841,Estoque!A641,Vendas!$R$5:$R$1841,"Vendido")+SUMIFS(Vendas!$I$5:$I$1841,Vendas!$C$5:$C$1841,Estoque!B641,Vendas!$B$5:$B$1841,Estoque!A641,Vendas!$R$5:$R$1841,"Troca")+SUMIF('Combos Promocionais'!$D$3:$D$2278,Estoque!A641,'Combos Promocionais'!$M$3:$M$3129)</f>
        <v>0</v>
      </c>
    </row>
    <row r="642" spans="9:9">
      <c r="I642">
        <f>SUMIFS(Vendas!$I$5:$I$1841,Vendas!$C$5:$C$1841,Estoque!B642,Vendas!$B$5:$B$1841,Estoque!A642,Vendas!$R$5:$R$1841,"Vendido")+SUMIFS(Vendas!$I$5:$I$1841,Vendas!$C$5:$C$1841,Estoque!B642,Vendas!$B$5:$B$1841,Estoque!A642,Vendas!$R$5:$R$1841,"Troca")+SUMIF('Combos Promocionais'!$D$3:$D$2278,Estoque!A642,'Combos Promocionais'!$M$3:$M$3129)</f>
        <v>0</v>
      </c>
    </row>
    <row r="643" spans="9:9">
      <c r="I643">
        <f>SUMIFS(Vendas!$I$5:$I$1841,Vendas!$C$5:$C$1841,Estoque!B643,Vendas!$B$5:$B$1841,Estoque!A643,Vendas!$R$5:$R$1841,"Vendido")+SUMIFS(Vendas!$I$5:$I$1841,Vendas!$C$5:$C$1841,Estoque!B643,Vendas!$B$5:$B$1841,Estoque!A643,Vendas!$R$5:$R$1841,"Troca")+SUMIF('Combos Promocionais'!$D$3:$D$2278,Estoque!A643,'Combos Promocionais'!$M$3:$M$3129)</f>
        <v>0</v>
      </c>
    </row>
    <row r="644" spans="9:9">
      <c r="I644">
        <f>SUMIFS(Vendas!$I$5:$I$1841,Vendas!$C$5:$C$1841,Estoque!B644,Vendas!$B$5:$B$1841,Estoque!A644,Vendas!$R$5:$R$1841,"Vendido")+SUMIFS(Vendas!$I$5:$I$1841,Vendas!$C$5:$C$1841,Estoque!B644,Vendas!$B$5:$B$1841,Estoque!A644,Vendas!$R$5:$R$1841,"Troca")+SUMIF('Combos Promocionais'!$D$3:$D$2278,Estoque!A644,'Combos Promocionais'!$M$3:$M$3129)</f>
        <v>0</v>
      </c>
    </row>
    <row r="645" spans="9:9">
      <c r="I645">
        <f>SUMIFS(Vendas!$I$5:$I$1841,Vendas!$C$5:$C$1841,Estoque!B645,Vendas!$B$5:$B$1841,Estoque!A645,Vendas!$R$5:$R$1841,"Vendido")+SUMIFS(Vendas!$I$5:$I$1841,Vendas!$C$5:$C$1841,Estoque!B645,Vendas!$B$5:$B$1841,Estoque!A645,Vendas!$R$5:$R$1841,"Troca")+SUMIF('Combos Promocionais'!$D$3:$D$2278,Estoque!A645,'Combos Promocionais'!$M$3:$M$3129)</f>
        <v>0</v>
      </c>
    </row>
    <row r="646" spans="9:9">
      <c r="I646">
        <f>SUMIFS(Vendas!$I$5:$I$1841,Vendas!$C$5:$C$1841,Estoque!B646,Vendas!$B$5:$B$1841,Estoque!A646,Vendas!$R$5:$R$1841,"Vendido")+SUMIFS(Vendas!$I$5:$I$1841,Vendas!$C$5:$C$1841,Estoque!B646,Vendas!$B$5:$B$1841,Estoque!A646,Vendas!$R$5:$R$1841,"Troca")+SUMIF('Combos Promocionais'!$D$3:$D$2278,Estoque!A646,'Combos Promocionais'!$M$3:$M$3129)</f>
        <v>0</v>
      </c>
    </row>
    <row r="647" spans="9:9">
      <c r="I647">
        <f>SUMIFS(Vendas!$I$5:$I$1841,Vendas!$C$5:$C$1841,Estoque!B647,Vendas!$B$5:$B$1841,Estoque!A647,Vendas!$R$5:$R$1841,"Vendido")+SUMIFS(Vendas!$I$5:$I$1841,Vendas!$C$5:$C$1841,Estoque!B647,Vendas!$B$5:$B$1841,Estoque!A647,Vendas!$R$5:$R$1841,"Troca")+SUMIF('Combos Promocionais'!$D$3:$D$2278,Estoque!A647,'Combos Promocionais'!$M$3:$M$3129)</f>
        <v>0</v>
      </c>
    </row>
    <row r="648" spans="9:9">
      <c r="I648">
        <f>SUMIFS(Vendas!$I$5:$I$1841,Vendas!$C$5:$C$1841,Estoque!B648,Vendas!$B$5:$B$1841,Estoque!A648,Vendas!$R$5:$R$1841,"Vendido")+SUMIFS(Vendas!$I$5:$I$1841,Vendas!$C$5:$C$1841,Estoque!B648,Vendas!$B$5:$B$1841,Estoque!A648,Vendas!$R$5:$R$1841,"Troca")+SUMIF('Combos Promocionais'!$D$3:$D$2278,Estoque!A648,'Combos Promocionais'!$M$3:$M$3129)</f>
        <v>0</v>
      </c>
    </row>
    <row r="649" spans="9:9">
      <c r="I649">
        <f>SUMIFS(Vendas!$I$5:$I$1841,Vendas!$C$5:$C$1841,Estoque!B649,Vendas!$B$5:$B$1841,Estoque!A649,Vendas!$R$5:$R$1841,"Vendido")+SUMIFS(Vendas!$I$5:$I$1841,Vendas!$C$5:$C$1841,Estoque!B649,Vendas!$B$5:$B$1841,Estoque!A649,Vendas!$R$5:$R$1841,"Troca")+SUMIF('Combos Promocionais'!$D$3:$D$2278,Estoque!A649,'Combos Promocionais'!$M$3:$M$3129)</f>
        <v>0</v>
      </c>
    </row>
    <row r="650" spans="9:9">
      <c r="I650">
        <f>SUMIFS(Vendas!$I$5:$I$1841,Vendas!$C$5:$C$1841,Estoque!B650,Vendas!$B$5:$B$1841,Estoque!A650,Vendas!$R$5:$R$1841,"Vendido")+SUMIFS(Vendas!$I$5:$I$1841,Vendas!$C$5:$C$1841,Estoque!B650,Vendas!$B$5:$B$1841,Estoque!A650,Vendas!$R$5:$R$1841,"Troca")+SUMIF('Combos Promocionais'!$D$3:$D$2278,Estoque!A650,'Combos Promocionais'!$M$3:$M$3129)</f>
        <v>0</v>
      </c>
    </row>
    <row r="651" spans="9:9">
      <c r="I651">
        <f>SUMIFS(Vendas!$I$5:$I$1841,Vendas!$C$5:$C$1841,Estoque!B651,Vendas!$B$5:$B$1841,Estoque!A651,Vendas!$R$5:$R$1841,"Vendido")+SUMIFS(Vendas!$I$5:$I$1841,Vendas!$C$5:$C$1841,Estoque!B651,Vendas!$B$5:$B$1841,Estoque!A651,Vendas!$R$5:$R$1841,"Troca")+SUMIF('Combos Promocionais'!$D$3:$D$2278,Estoque!A651,'Combos Promocionais'!$M$3:$M$3129)</f>
        <v>0</v>
      </c>
    </row>
    <row r="652" spans="9:9">
      <c r="I652">
        <f>SUMIFS(Vendas!$I$5:$I$1841,Vendas!$C$5:$C$1841,Estoque!B652,Vendas!$B$5:$B$1841,Estoque!A652,Vendas!$R$5:$R$1841,"Vendido")+SUMIFS(Vendas!$I$5:$I$1841,Vendas!$C$5:$C$1841,Estoque!B652,Vendas!$B$5:$B$1841,Estoque!A652,Vendas!$R$5:$R$1841,"Troca")+SUMIF('Combos Promocionais'!$D$3:$D$2278,Estoque!A652,'Combos Promocionais'!$M$3:$M$3129)</f>
        <v>0</v>
      </c>
    </row>
    <row r="653" spans="9:9">
      <c r="I653">
        <f>SUMIFS(Vendas!$I$5:$I$1841,Vendas!$C$5:$C$1841,Estoque!B653,Vendas!$B$5:$B$1841,Estoque!A653,Vendas!$R$5:$R$1841,"Vendido")+SUMIFS(Vendas!$I$5:$I$1841,Vendas!$C$5:$C$1841,Estoque!B653,Vendas!$B$5:$B$1841,Estoque!A653,Vendas!$R$5:$R$1841,"Troca")+SUMIF('Combos Promocionais'!$D$3:$D$2278,Estoque!A653,'Combos Promocionais'!$M$3:$M$3129)</f>
        <v>0</v>
      </c>
    </row>
    <row r="654" spans="9:9">
      <c r="I654">
        <f>SUMIFS(Vendas!$I$5:$I$1841,Vendas!$C$5:$C$1841,Estoque!B654,Vendas!$B$5:$B$1841,Estoque!A654,Vendas!$R$5:$R$1841,"Vendido")+SUMIFS(Vendas!$I$5:$I$1841,Vendas!$C$5:$C$1841,Estoque!B654,Vendas!$B$5:$B$1841,Estoque!A654,Vendas!$R$5:$R$1841,"Troca")+SUMIF('Combos Promocionais'!$D$3:$D$2278,Estoque!A654,'Combos Promocionais'!$M$3:$M$3129)</f>
        <v>0</v>
      </c>
    </row>
    <row r="655" spans="9:9">
      <c r="I655">
        <f>SUMIFS(Vendas!$I$5:$I$1841,Vendas!$C$5:$C$1841,Estoque!B655,Vendas!$B$5:$B$1841,Estoque!A655,Vendas!$R$5:$R$1841,"Vendido")+SUMIFS(Vendas!$I$5:$I$1841,Vendas!$C$5:$C$1841,Estoque!B655,Vendas!$B$5:$B$1841,Estoque!A655,Vendas!$R$5:$R$1841,"Troca")+SUMIF('Combos Promocionais'!$D$3:$D$2278,Estoque!A655,'Combos Promocionais'!$M$3:$M$3129)</f>
        <v>0</v>
      </c>
    </row>
    <row r="656" spans="9:9">
      <c r="I656">
        <f>SUMIFS(Vendas!$I$5:$I$1841,Vendas!$C$5:$C$1841,Estoque!B656,Vendas!$B$5:$B$1841,Estoque!A656,Vendas!$R$5:$R$1841,"Vendido")+SUMIFS(Vendas!$I$5:$I$1841,Vendas!$C$5:$C$1841,Estoque!B656,Vendas!$B$5:$B$1841,Estoque!A656,Vendas!$R$5:$R$1841,"Troca")+SUMIF('Combos Promocionais'!$D$3:$D$2278,Estoque!A656,'Combos Promocionais'!$M$3:$M$3129)</f>
        <v>0</v>
      </c>
    </row>
    <row r="657" spans="9:9">
      <c r="I657">
        <f>SUMIFS(Vendas!$I$5:$I$1841,Vendas!$C$5:$C$1841,Estoque!B657,Vendas!$B$5:$B$1841,Estoque!A657,Vendas!$R$5:$R$1841,"Vendido")+SUMIFS(Vendas!$I$5:$I$1841,Vendas!$C$5:$C$1841,Estoque!B657,Vendas!$B$5:$B$1841,Estoque!A657,Vendas!$R$5:$R$1841,"Troca")+SUMIF('Combos Promocionais'!$D$3:$D$2278,Estoque!A657,'Combos Promocionais'!$M$3:$M$3129)</f>
        <v>0</v>
      </c>
    </row>
    <row r="658" spans="9:9">
      <c r="I658">
        <f>SUMIFS(Vendas!$I$5:$I$1841,Vendas!$C$5:$C$1841,Estoque!B658,Vendas!$B$5:$B$1841,Estoque!A658,Vendas!$R$5:$R$1841,"Vendido")+SUMIFS(Vendas!$I$5:$I$1841,Vendas!$C$5:$C$1841,Estoque!B658,Vendas!$B$5:$B$1841,Estoque!A658,Vendas!$R$5:$R$1841,"Troca")+SUMIF('Combos Promocionais'!$D$3:$D$2278,Estoque!A658,'Combos Promocionais'!$M$3:$M$3129)</f>
        <v>0</v>
      </c>
    </row>
    <row r="659" spans="9:9">
      <c r="I659">
        <f>SUMIFS(Vendas!$I$5:$I$1841,Vendas!$C$5:$C$1841,Estoque!B659,Vendas!$B$5:$B$1841,Estoque!A659,Vendas!$R$5:$R$1841,"Vendido")+SUMIFS(Vendas!$I$5:$I$1841,Vendas!$C$5:$C$1841,Estoque!B659,Vendas!$B$5:$B$1841,Estoque!A659,Vendas!$R$5:$R$1841,"Troca")+SUMIF('Combos Promocionais'!$D$3:$D$2278,Estoque!A659,'Combos Promocionais'!$M$3:$M$3129)</f>
        <v>0</v>
      </c>
    </row>
    <row r="660" spans="9:9">
      <c r="I660">
        <f>SUMIFS(Vendas!$I$5:$I$1841,Vendas!$C$5:$C$1841,Estoque!B660,Vendas!$B$5:$B$1841,Estoque!A660,Vendas!$R$5:$R$1841,"Vendido")+SUMIFS(Vendas!$I$5:$I$1841,Vendas!$C$5:$C$1841,Estoque!B660,Vendas!$B$5:$B$1841,Estoque!A660,Vendas!$R$5:$R$1841,"Troca")+SUMIF('Combos Promocionais'!$D$3:$D$2278,Estoque!A660,'Combos Promocionais'!$M$3:$M$3129)</f>
        <v>0</v>
      </c>
    </row>
    <row r="661" spans="9:9">
      <c r="I661">
        <f>SUMIFS(Vendas!$I$5:$I$1841,Vendas!$C$5:$C$1841,Estoque!B661,Vendas!$B$5:$B$1841,Estoque!A661,Vendas!$R$5:$R$1841,"Vendido")+SUMIFS(Vendas!$I$5:$I$1841,Vendas!$C$5:$C$1841,Estoque!B661,Vendas!$B$5:$B$1841,Estoque!A661,Vendas!$R$5:$R$1841,"Troca")+SUMIF('Combos Promocionais'!$D$3:$D$2278,Estoque!A661,'Combos Promocionais'!$M$3:$M$3129)</f>
        <v>0</v>
      </c>
    </row>
    <row r="662" spans="9:9">
      <c r="I662">
        <f>SUMIFS(Vendas!$I$5:$I$1841,Vendas!$C$5:$C$1841,Estoque!B662,Vendas!$B$5:$B$1841,Estoque!A662,Vendas!$R$5:$R$1841,"Vendido")+SUMIFS(Vendas!$I$5:$I$1841,Vendas!$C$5:$C$1841,Estoque!B662,Vendas!$B$5:$B$1841,Estoque!A662,Vendas!$R$5:$R$1841,"Troca")+SUMIF('Combos Promocionais'!$D$3:$D$2278,Estoque!A662,'Combos Promocionais'!$M$3:$M$3129)</f>
        <v>0</v>
      </c>
    </row>
    <row r="663" spans="9:9">
      <c r="I663">
        <f>SUMIFS(Vendas!$I$5:$I$1841,Vendas!$C$5:$C$1841,Estoque!B663,Vendas!$B$5:$B$1841,Estoque!A663,Vendas!$R$5:$R$1841,"Vendido")+SUMIFS(Vendas!$I$5:$I$1841,Vendas!$C$5:$C$1841,Estoque!B663,Vendas!$B$5:$B$1841,Estoque!A663,Vendas!$R$5:$R$1841,"Troca")+SUMIF('Combos Promocionais'!$D$3:$D$2278,Estoque!A663,'Combos Promocionais'!$M$3:$M$3129)</f>
        <v>0</v>
      </c>
    </row>
    <row r="664" spans="9:9">
      <c r="I664">
        <f>SUMIFS(Vendas!$I$5:$I$1841,Vendas!$C$5:$C$1841,Estoque!B664,Vendas!$B$5:$B$1841,Estoque!A664,Vendas!$R$5:$R$1841,"Vendido")+SUMIFS(Vendas!$I$5:$I$1841,Vendas!$C$5:$C$1841,Estoque!B664,Vendas!$B$5:$B$1841,Estoque!A664,Vendas!$R$5:$R$1841,"Troca")+SUMIF('Combos Promocionais'!$D$3:$D$2278,Estoque!A664,'Combos Promocionais'!$M$3:$M$3129)</f>
        <v>0</v>
      </c>
    </row>
    <row r="665" spans="9:9">
      <c r="I665">
        <f>SUMIFS(Vendas!$I$5:$I$1841,Vendas!$C$5:$C$1841,Estoque!B665,Vendas!$B$5:$B$1841,Estoque!A665,Vendas!$R$5:$R$1841,"Vendido")+SUMIFS(Vendas!$I$5:$I$1841,Vendas!$C$5:$C$1841,Estoque!B665,Vendas!$B$5:$B$1841,Estoque!A665,Vendas!$R$5:$R$1841,"Troca")+SUMIF('Combos Promocionais'!$D$3:$D$2278,Estoque!A665,'Combos Promocionais'!$M$3:$M$3129)</f>
        <v>0</v>
      </c>
    </row>
    <row r="666" spans="9:9">
      <c r="I666">
        <f>SUMIFS(Vendas!$I$5:$I$1841,Vendas!$C$5:$C$1841,Estoque!B666,Vendas!$B$5:$B$1841,Estoque!A666,Vendas!$R$5:$R$1841,"Vendido")+SUMIFS(Vendas!$I$5:$I$1841,Vendas!$C$5:$C$1841,Estoque!B666,Vendas!$B$5:$B$1841,Estoque!A666,Vendas!$R$5:$R$1841,"Troca")+SUMIF('Combos Promocionais'!$D$3:$D$2278,Estoque!A666,'Combos Promocionais'!$M$3:$M$3129)</f>
        <v>0</v>
      </c>
    </row>
    <row r="667" spans="9:9">
      <c r="I667">
        <f>SUMIFS(Vendas!$I$5:$I$1841,Vendas!$C$5:$C$1841,Estoque!B667,Vendas!$B$5:$B$1841,Estoque!A667,Vendas!$R$5:$R$1841,"Vendido")+SUMIFS(Vendas!$I$5:$I$1841,Vendas!$C$5:$C$1841,Estoque!B667,Vendas!$B$5:$B$1841,Estoque!A667,Vendas!$R$5:$R$1841,"Troca")+SUMIF('Combos Promocionais'!$D$3:$D$2278,Estoque!A667,'Combos Promocionais'!$M$3:$M$3129)</f>
        <v>0</v>
      </c>
    </row>
    <row r="668" spans="9:9">
      <c r="I668">
        <f>SUMIFS(Vendas!$I$5:$I$1841,Vendas!$C$5:$C$1841,Estoque!B668,Vendas!$B$5:$B$1841,Estoque!A668,Vendas!$R$5:$R$1841,"Vendido")+SUMIFS(Vendas!$I$5:$I$1841,Vendas!$C$5:$C$1841,Estoque!B668,Vendas!$B$5:$B$1841,Estoque!A668,Vendas!$R$5:$R$1841,"Troca")+SUMIF('Combos Promocionais'!$D$3:$D$2278,Estoque!A668,'Combos Promocionais'!$M$3:$M$3129)</f>
        <v>0</v>
      </c>
    </row>
    <row r="669" spans="9:9">
      <c r="I669">
        <f>SUMIFS(Vendas!$I$5:$I$1841,Vendas!$C$5:$C$1841,Estoque!B669,Vendas!$B$5:$B$1841,Estoque!A669,Vendas!$R$5:$R$1841,"Vendido")+SUMIFS(Vendas!$I$5:$I$1841,Vendas!$C$5:$C$1841,Estoque!B669,Vendas!$B$5:$B$1841,Estoque!A669,Vendas!$R$5:$R$1841,"Troca")+SUMIF('Combos Promocionais'!$D$3:$D$2278,Estoque!A669,'Combos Promocionais'!$M$3:$M$3129)</f>
        <v>0</v>
      </c>
    </row>
    <row r="670" spans="9:9">
      <c r="I670">
        <f>SUMIFS(Vendas!$I$5:$I$1841,Vendas!$C$5:$C$1841,Estoque!B670,Vendas!$B$5:$B$1841,Estoque!A670,Vendas!$R$5:$R$1841,"Vendido")+SUMIFS(Vendas!$I$5:$I$1841,Vendas!$C$5:$C$1841,Estoque!B670,Vendas!$B$5:$B$1841,Estoque!A670,Vendas!$R$5:$R$1841,"Troca")+SUMIF('Combos Promocionais'!$D$3:$D$2278,Estoque!A670,'Combos Promocionais'!$M$3:$M$3129)</f>
        <v>0</v>
      </c>
    </row>
    <row r="671" spans="9:9">
      <c r="I671">
        <f>SUMIFS(Vendas!$I$5:$I$1841,Vendas!$C$5:$C$1841,Estoque!B671,Vendas!$B$5:$B$1841,Estoque!A671,Vendas!$R$5:$R$1841,"Vendido")+SUMIFS(Vendas!$I$5:$I$1841,Vendas!$C$5:$C$1841,Estoque!B671,Vendas!$B$5:$B$1841,Estoque!A671,Vendas!$R$5:$R$1841,"Troca")+SUMIF('Combos Promocionais'!$D$3:$D$2278,Estoque!A671,'Combos Promocionais'!$M$3:$M$3129)</f>
        <v>0</v>
      </c>
    </row>
    <row r="672" spans="9:9">
      <c r="I672">
        <f>SUMIFS(Vendas!$I$5:$I$1841,Vendas!$C$5:$C$1841,Estoque!B672,Vendas!$B$5:$B$1841,Estoque!A672,Vendas!$R$5:$R$1841,"Vendido")+SUMIFS(Vendas!$I$5:$I$1841,Vendas!$C$5:$C$1841,Estoque!B672,Vendas!$B$5:$B$1841,Estoque!A672,Vendas!$R$5:$R$1841,"Troca")+SUMIF('Combos Promocionais'!$D$3:$D$2278,Estoque!A672,'Combos Promocionais'!$M$3:$M$3129)</f>
        <v>0</v>
      </c>
    </row>
    <row r="673" spans="9:9">
      <c r="I673">
        <f>SUMIFS(Vendas!$I$5:$I$1841,Vendas!$C$5:$C$1841,Estoque!B673,Vendas!$B$5:$B$1841,Estoque!A673,Vendas!$R$5:$R$1841,"Vendido")+SUMIFS(Vendas!$I$5:$I$1841,Vendas!$C$5:$C$1841,Estoque!B673,Vendas!$B$5:$B$1841,Estoque!A673,Vendas!$R$5:$R$1841,"Troca")+SUMIF('Combos Promocionais'!$D$3:$D$2278,Estoque!A673,'Combos Promocionais'!$M$3:$M$3129)</f>
        <v>0</v>
      </c>
    </row>
    <row r="674" spans="9:9">
      <c r="I674">
        <f>SUMIFS(Vendas!$I$5:$I$1841,Vendas!$C$5:$C$1841,Estoque!B674,Vendas!$B$5:$B$1841,Estoque!A674,Vendas!$R$5:$R$1841,"Vendido")+SUMIFS(Vendas!$I$5:$I$1841,Vendas!$C$5:$C$1841,Estoque!B674,Vendas!$B$5:$B$1841,Estoque!A674,Vendas!$R$5:$R$1841,"Troca")+SUMIF('Combos Promocionais'!$D$3:$D$2278,Estoque!A674,'Combos Promocionais'!$M$3:$M$3129)</f>
        <v>0</v>
      </c>
    </row>
    <row r="675" spans="9:9">
      <c r="I675">
        <f>SUMIFS(Vendas!$I$5:$I$1841,Vendas!$C$5:$C$1841,Estoque!B675,Vendas!$B$5:$B$1841,Estoque!A675,Vendas!$R$5:$R$1841,"Vendido")+SUMIFS(Vendas!$I$5:$I$1841,Vendas!$C$5:$C$1841,Estoque!B675,Vendas!$B$5:$B$1841,Estoque!A675,Vendas!$R$5:$R$1841,"Troca")+SUMIF('Combos Promocionais'!$D$3:$D$2278,Estoque!A675,'Combos Promocionais'!$M$3:$M$3129)</f>
        <v>0</v>
      </c>
    </row>
    <row r="676" spans="9:9">
      <c r="I676">
        <f>SUMIFS(Vendas!$I$5:$I$1841,Vendas!$C$5:$C$1841,Estoque!B676,Vendas!$B$5:$B$1841,Estoque!A676,Vendas!$R$5:$R$1841,"Vendido")+SUMIFS(Vendas!$I$5:$I$1841,Vendas!$C$5:$C$1841,Estoque!B676,Vendas!$B$5:$B$1841,Estoque!A676,Vendas!$R$5:$R$1841,"Troca")+SUMIF('Combos Promocionais'!$D$3:$D$2278,Estoque!A676,'Combos Promocionais'!$M$3:$M$3129)</f>
        <v>0</v>
      </c>
    </row>
    <row r="677" spans="9:9">
      <c r="I677">
        <f>SUMIFS(Vendas!$I$5:$I$1841,Vendas!$C$5:$C$1841,Estoque!B677,Vendas!$B$5:$B$1841,Estoque!A677,Vendas!$R$5:$R$1841,"Vendido")+SUMIFS(Vendas!$I$5:$I$1841,Vendas!$C$5:$C$1841,Estoque!B677,Vendas!$B$5:$B$1841,Estoque!A677,Vendas!$R$5:$R$1841,"Troca")+SUMIF('Combos Promocionais'!$D$3:$D$2278,Estoque!A677,'Combos Promocionais'!$M$3:$M$3129)</f>
        <v>0</v>
      </c>
    </row>
    <row r="678" spans="9:9">
      <c r="I678">
        <f>SUMIFS(Vendas!$I$5:$I$1841,Vendas!$C$5:$C$1841,Estoque!B678,Vendas!$B$5:$B$1841,Estoque!A678,Vendas!$R$5:$R$1841,"Vendido")+SUMIFS(Vendas!$I$5:$I$1841,Vendas!$C$5:$C$1841,Estoque!B678,Vendas!$B$5:$B$1841,Estoque!A678,Vendas!$R$5:$R$1841,"Troca")+SUMIF('Combos Promocionais'!$D$3:$D$2278,Estoque!A678,'Combos Promocionais'!$M$3:$M$3129)</f>
        <v>0</v>
      </c>
    </row>
    <row r="679" spans="9:9">
      <c r="I679">
        <f>SUMIFS(Vendas!$I$5:$I$1841,Vendas!$C$5:$C$1841,Estoque!B679,Vendas!$B$5:$B$1841,Estoque!A679,Vendas!$R$5:$R$1841,"Vendido")+SUMIFS(Vendas!$I$5:$I$1841,Vendas!$C$5:$C$1841,Estoque!B679,Vendas!$B$5:$B$1841,Estoque!A679,Vendas!$R$5:$R$1841,"Troca")+SUMIF('Combos Promocionais'!$D$3:$D$2278,Estoque!A679,'Combos Promocionais'!$M$3:$M$3129)</f>
        <v>0</v>
      </c>
    </row>
    <row r="680" spans="9:9">
      <c r="I680">
        <f>SUMIFS(Vendas!$I$5:$I$1841,Vendas!$C$5:$C$1841,Estoque!B680,Vendas!$B$5:$B$1841,Estoque!A680,Vendas!$R$5:$R$1841,"Vendido")+SUMIFS(Vendas!$I$5:$I$1841,Vendas!$C$5:$C$1841,Estoque!B680,Vendas!$B$5:$B$1841,Estoque!A680,Vendas!$R$5:$R$1841,"Troca")+SUMIF('Combos Promocionais'!$D$3:$D$2278,Estoque!A680,'Combos Promocionais'!$M$3:$M$3129)</f>
        <v>0</v>
      </c>
    </row>
    <row r="681" spans="9:9">
      <c r="I681">
        <f>SUMIFS(Vendas!$I$5:$I$1841,Vendas!$C$5:$C$1841,Estoque!B681,Vendas!$B$5:$B$1841,Estoque!A681,Vendas!$R$5:$R$1841,"Vendido")+SUMIFS(Vendas!$I$5:$I$1841,Vendas!$C$5:$C$1841,Estoque!B681,Vendas!$B$5:$B$1841,Estoque!A681,Vendas!$R$5:$R$1841,"Troca")+SUMIF('Combos Promocionais'!$D$3:$D$2278,Estoque!A681,'Combos Promocionais'!$M$3:$M$3129)</f>
        <v>0</v>
      </c>
    </row>
    <row r="682" spans="9:9">
      <c r="I682">
        <f>SUMIFS(Vendas!$I$5:$I$1841,Vendas!$C$5:$C$1841,Estoque!B682,Vendas!$B$5:$B$1841,Estoque!A682,Vendas!$R$5:$R$1841,"Vendido")+SUMIFS(Vendas!$I$5:$I$1841,Vendas!$C$5:$C$1841,Estoque!B682,Vendas!$B$5:$B$1841,Estoque!A682,Vendas!$R$5:$R$1841,"Troca")+SUMIF('Combos Promocionais'!$D$3:$D$2278,Estoque!A682,'Combos Promocionais'!$M$3:$M$3129)</f>
        <v>0</v>
      </c>
    </row>
    <row r="683" spans="9:9">
      <c r="I683">
        <f>SUMIFS(Vendas!$I$5:$I$1841,Vendas!$C$5:$C$1841,Estoque!B683,Vendas!$B$5:$B$1841,Estoque!A683,Vendas!$R$5:$R$1841,"Vendido")+SUMIFS(Vendas!$I$5:$I$1841,Vendas!$C$5:$C$1841,Estoque!B683,Vendas!$B$5:$B$1841,Estoque!A683,Vendas!$R$5:$R$1841,"Troca")+SUMIF('Combos Promocionais'!$D$3:$D$2278,Estoque!A683,'Combos Promocionais'!$M$3:$M$3129)</f>
        <v>0</v>
      </c>
    </row>
    <row r="684" spans="9:9">
      <c r="I684">
        <f>SUMIFS(Vendas!$I$5:$I$1841,Vendas!$C$5:$C$1841,Estoque!B684,Vendas!$B$5:$B$1841,Estoque!A684,Vendas!$R$5:$R$1841,"Vendido")+SUMIFS(Vendas!$I$5:$I$1841,Vendas!$C$5:$C$1841,Estoque!B684,Vendas!$B$5:$B$1841,Estoque!A684,Vendas!$R$5:$R$1841,"Troca")+SUMIF('Combos Promocionais'!$D$3:$D$2278,Estoque!A684,'Combos Promocionais'!$M$3:$M$3129)</f>
        <v>0</v>
      </c>
    </row>
    <row r="685" spans="9:9">
      <c r="I685">
        <f>SUMIFS(Vendas!$I$5:$I$1841,Vendas!$C$5:$C$1841,Estoque!B685,Vendas!$B$5:$B$1841,Estoque!A685,Vendas!$R$5:$R$1841,"Vendido")+SUMIFS(Vendas!$I$5:$I$1841,Vendas!$C$5:$C$1841,Estoque!B685,Vendas!$B$5:$B$1841,Estoque!A685,Vendas!$R$5:$R$1841,"Troca")+SUMIF('Combos Promocionais'!$D$3:$D$2278,Estoque!A685,'Combos Promocionais'!$M$3:$M$3129)</f>
        <v>0</v>
      </c>
    </row>
    <row r="686" spans="9:9">
      <c r="I686">
        <f>SUMIFS(Vendas!$I$5:$I$1841,Vendas!$C$5:$C$1841,Estoque!B686,Vendas!$B$5:$B$1841,Estoque!A686,Vendas!$R$5:$R$1841,"Vendido")+SUMIFS(Vendas!$I$5:$I$1841,Vendas!$C$5:$C$1841,Estoque!B686,Vendas!$B$5:$B$1841,Estoque!A686,Vendas!$R$5:$R$1841,"Troca")+SUMIF('Combos Promocionais'!$D$3:$D$2278,Estoque!A686,'Combos Promocionais'!$M$3:$M$3129)</f>
        <v>0</v>
      </c>
    </row>
    <row r="687" spans="9:9">
      <c r="I687">
        <f>SUMIFS(Vendas!$I$5:$I$1841,Vendas!$C$5:$C$1841,Estoque!B687,Vendas!$B$5:$B$1841,Estoque!A687,Vendas!$R$5:$R$1841,"Vendido")+SUMIFS(Vendas!$I$5:$I$1841,Vendas!$C$5:$C$1841,Estoque!B687,Vendas!$B$5:$B$1841,Estoque!A687,Vendas!$R$5:$R$1841,"Troca")+SUMIF('Combos Promocionais'!$D$3:$D$2278,Estoque!A687,'Combos Promocionais'!$M$3:$M$3129)</f>
        <v>0</v>
      </c>
    </row>
    <row r="688" spans="9:9">
      <c r="I688">
        <f>SUMIFS(Vendas!$I$5:$I$1841,Vendas!$C$5:$C$1841,Estoque!B688,Vendas!$B$5:$B$1841,Estoque!A688,Vendas!$R$5:$R$1841,"Vendido")+SUMIFS(Vendas!$I$5:$I$1841,Vendas!$C$5:$C$1841,Estoque!B688,Vendas!$B$5:$B$1841,Estoque!A688,Vendas!$R$5:$R$1841,"Troca")+SUMIF('Combos Promocionais'!$D$3:$D$2278,Estoque!A688,'Combos Promocionais'!$M$3:$M$3129)</f>
        <v>0</v>
      </c>
    </row>
    <row r="689" spans="9:9">
      <c r="I689">
        <f>SUMIFS(Vendas!$I$5:$I$1841,Vendas!$C$5:$C$1841,Estoque!B689,Vendas!$B$5:$B$1841,Estoque!A689,Vendas!$R$5:$R$1841,"Vendido")+SUMIFS(Vendas!$I$5:$I$1841,Vendas!$C$5:$C$1841,Estoque!B689,Vendas!$B$5:$B$1841,Estoque!A689,Vendas!$R$5:$R$1841,"Troca")+SUMIF('Combos Promocionais'!$D$3:$D$2278,Estoque!A689,'Combos Promocionais'!$M$3:$M$3129)</f>
        <v>0</v>
      </c>
    </row>
    <row r="690" spans="9:9">
      <c r="I690">
        <f>SUMIFS(Vendas!$I$5:$I$1841,Vendas!$C$5:$C$1841,Estoque!B690,Vendas!$B$5:$B$1841,Estoque!A690,Vendas!$R$5:$R$1841,"Vendido")+SUMIFS(Vendas!$I$5:$I$1841,Vendas!$C$5:$C$1841,Estoque!B690,Vendas!$B$5:$B$1841,Estoque!A690,Vendas!$R$5:$R$1841,"Troca")+SUMIF('Combos Promocionais'!$D$3:$D$2278,Estoque!A690,'Combos Promocionais'!$M$3:$M$3129)</f>
        <v>0</v>
      </c>
    </row>
    <row r="691" spans="9:9">
      <c r="I691">
        <f>SUMIFS(Vendas!$I$5:$I$1841,Vendas!$C$5:$C$1841,Estoque!B691,Vendas!$B$5:$B$1841,Estoque!A691,Vendas!$R$5:$R$1841,"Vendido")+SUMIFS(Vendas!$I$5:$I$1841,Vendas!$C$5:$C$1841,Estoque!B691,Vendas!$B$5:$B$1841,Estoque!A691,Vendas!$R$5:$R$1841,"Troca")+SUMIF('Combos Promocionais'!$D$3:$D$2278,Estoque!A691,'Combos Promocionais'!$M$3:$M$3129)</f>
        <v>0</v>
      </c>
    </row>
    <row r="692" spans="9:9">
      <c r="I692">
        <f>SUMIFS(Vendas!$I$5:$I$1841,Vendas!$C$5:$C$1841,Estoque!B692,Vendas!$B$5:$B$1841,Estoque!A692,Vendas!$R$5:$R$1841,"Vendido")+SUMIFS(Vendas!$I$5:$I$1841,Vendas!$C$5:$C$1841,Estoque!B692,Vendas!$B$5:$B$1841,Estoque!A692,Vendas!$R$5:$R$1841,"Troca")+SUMIF('Combos Promocionais'!$D$3:$D$2278,Estoque!A692,'Combos Promocionais'!$M$3:$M$3129)</f>
        <v>0</v>
      </c>
    </row>
    <row r="693" spans="9:9">
      <c r="I693">
        <f>SUMIFS(Vendas!$I$5:$I$1841,Vendas!$C$5:$C$1841,Estoque!B693,Vendas!$B$5:$B$1841,Estoque!A693,Vendas!$R$5:$R$1841,"Vendido")+SUMIFS(Vendas!$I$5:$I$1841,Vendas!$C$5:$C$1841,Estoque!B693,Vendas!$B$5:$B$1841,Estoque!A693,Vendas!$R$5:$R$1841,"Troca")+SUMIF('Combos Promocionais'!$D$3:$D$2278,Estoque!A693,'Combos Promocionais'!$M$3:$M$3129)</f>
        <v>0</v>
      </c>
    </row>
    <row r="694" spans="9:9">
      <c r="I694">
        <f>SUMIFS(Vendas!$I$5:$I$1841,Vendas!$C$5:$C$1841,Estoque!B694,Vendas!$B$5:$B$1841,Estoque!A694,Vendas!$R$5:$R$1841,"Vendido")+SUMIFS(Vendas!$I$5:$I$1841,Vendas!$C$5:$C$1841,Estoque!B694,Vendas!$B$5:$B$1841,Estoque!A694,Vendas!$R$5:$R$1841,"Troca")+SUMIF('Combos Promocionais'!$D$3:$D$2278,Estoque!A694,'Combos Promocionais'!$M$3:$M$3129)</f>
        <v>0</v>
      </c>
    </row>
    <row r="695" spans="9:9">
      <c r="I695">
        <f>SUMIFS(Vendas!$I$5:$I$1841,Vendas!$C$5:$C$1841,Estoque!B695,Vendas!$B$5:$B$1841,Estoque!A695,Vendas!$R$5:$R$1841,"Vendido")+SUMIFS(Vendas!$I$5:$I$1841,Vendas!$C$5:$C$1841,Estoque!B695,Vendas!$B$5:$B$1841,Estoque!A695,Vendas!$R$5:$R$1841,"Troca")+SUMIF('Combos Promocionais'!$D$3:$D$2278,Estoque!A695,'Combos Promocionais'!$M$3:$M$3129)</f>
        <v>0</v>
      </c>
    </row>
    <row r="696" spans="9:9">
      <c r="I696">
        <f>SUMIFS(Vendas!$I$5:$I$1841,Vendas!$C$5:$C$1841,Estoque!B696,Vendas!$B$5:$B$1841,Estoque!A696,Vendas!$R$5:$R$1841,"Vendido")+SUMIFS(Vendas!$I$5:$I$1841,Vendas!$C$5:$C$1841,Estoque!B696,Vendas!$B$5:$B$1841,Estoque!A696,Vendas!$R$5:$R$1841,"Troca")+SUMIF('Combos Promocionais'!$D$3:$D$2278,Estoque!A696,'Combos Promocionais'!$M$3:$M$3129)</f>
        <v>0</v>
      </c>
    </row>
    <row r="697" spans="9:9">
      <c r="I697">
        <f>SUMIFS(Vendas!$I$5:$I$1841,Vendas!$C$5:$C$1841,Estoque!B697,Vendas!$B$5:$B$1841,Estoque!A697,Vendas!$R$5:$R$1841,"Vendido")+SUMIFS(Vendas!$I$5:$I$1841,Vendas!$C$5:$C$1841,Estoque!B697,Vendas!$B$5:$B$1841,Estoque!A697,Vendas!$R$5:$R$1841,"Troca")+SUMIF('Combos Promocionais'!$D$3:$D$2278,Estoque!A697,'Combos Promocionais'!$M$3:$M$3129)</f>
        <v>0</v>
      </c>
    </row>
    <row r="698" spans="9:9">
      <c r="I698">
        <f>SUMIFS(Vendas!$I$5:$I$1841,Vendas!$C$5:$C$1841,Estoque!B698,Vendas!$B$5:$B$1841,Estoque!A698,Vendas!$R$5:$R$1841,"Vendido")+SUMIFS(Vendas!$I$5:$I$1841,Vendas!$C$5:$C$1841,Estoque!B698,Vendas!$B$5:$B$1841,Estoque!A698,Vendas!$R$5:$R$1841,"Troca")+SUMIF('Combos Promocionais'!$D$3:$D$2278,Estoque!A698,'Combos Promocionais'!$M$3:$M$3129)</f>
        <v>0</v>
      </c>
    </row>
    <row r="699" spans="9:9">
      <c r="I699">
        <f>SUMIFS(Vendas!$I$5:$I$1841,Vendas!$C$5:$C$1841,Estoque!B699,Vendas!$B$5:$B$1841,Estoque!A699,Vendas!$R$5:$R$1841,"Vendido")+SUMIFS(Vendas!$I$5:$I$1841,Vendas!$C$5:$C$1841,Estoque!B699,Vendas!$B$5:$B$1841,Estoque!A699,Vendas!$R$5:$R$1841,"Troca")+SUMIF('Combos Promocionais'!$D$3:$D$2278,Estoque!A699,'Combos Promocionais'!$M$3:$M$3129)</f>
        <v>0</v>
      </c>
    </row>
    <row r="700" spans="9:9">
      <c r="I700">
        <f>SUMIFS(Vendas!$I$5:$I$1841,Vendas!$C$5:$C$1841,Estoque!B700,Vendas!$B$5:$B$1841,Estoque!A700,Vendas!$R$5:$R$1841,"Vendido")+SUMIFS(Vendas!$I$5:$I$1841,Vendas!$C$5:$C$1841,Estoque!B700,Vendas!$B$5:$B$1841,Estoque!A700,Vendas!$R$5:$R$1841,"Troca")+SUMIF('Combos Promocionais'!$D$3:$D$2278,Estoque!A700,'Combos Promocionais'!$M$3:$M$3129)</f>
        <v>0</v>
      </c>
    </row>
    <row r="701" spans="9:9">
      <c r="I701">
        <f>SUMIFS(Vendas!$I$5:$I$1841,Vendas!$C$5:$C$1841,Estoque!B701,Vendas!$B$5:$B$1841,Estoque!A701,Vendas!$R$5:$R$1841,"Vendido")+SUMIFS(Vendas!$I$5:$I$1841,Vendas!$C$5:$C$1841,Estoque!B701,Vendas!$B$5:$B$1841,Estoque!A701,Vendas!$R$5:$R$1841,"Troca")+SUMIF('Combos Promocionais'!$D$3:$D$2278,Estoque!A701,'Combos Promocionais'!$M$3:$M$3129)</f>
        <v>0</v>
      </c>
    </row>
    <row r="702" spans="9:9">
      <c r="I702">
        <f>SUMIFS(Vendas!$I$5:$I$1841,Vendas!$C$5:$C$1841,Estoque!B702,Vendas!$B$5:$B$1841,Estoque!A702,Vendas!$R$5:$R$1841,"Vendido")+SUMIFS(Vendas!$I$5:$I$1841,Vendas!$C$5:$C$1841,Estoque!B702,Vendas!$B$5:$B$1841,Estoque!A702,Vendas!$R$5:$R$1841,"Troca")+SUMIF('Combos Promocionais'!$D$3:$D$2278,Estoque!A702,'Combos Promocionais'!$M$3:$M$3129)</f>
        <v>0</v>
      </c>
    </row>
    <row r="703" spans="9:9">
      <c r="I703">
        <f>SUMIFS(Vendas!$I$5:$I$1841,Vendas!$C$5:$C$1841,Estoque!B703,Vendas!$B$5:$B$1841,Estoque!A703,Vendas!$R$5:$R$1841,"Vendido")+SUMIFS(Vendas!$I$5:$I$1841,Vendas!$C$5:$C$1841,Estoque!B703,Vendas!$B$5:$B$1841,Estoque!A703,Vendas!$R$5:$R$1841,"Troca")+SUMIF('Combos Promocionais'!$D$3:$D$2278,Estoque!A703,'Combos Promocionais'!$M$3:$M$3129)</f>
        <v>0</v>
      </c>
    </row>
    <row r="704" spans="9:9">
      <c r="I704">
        <f>SUMIFS(Vendas!$I$5:$I$1841,Vendas!$C$5:$C$1841,Estoque!B704,Vendas!$B$5:$B$1841,Estoque!A704,Vendas!$R$5:$R$1841,"Vendido")+SUMIFS(Vendas!$I$5:$I$1841,Vendas!$C$5:$C$1841,Estoque!B704,Vendas!$B$5:$B$1841,Estoque!A704,Vendas!$R$5:$R$1841,"Troca")+SUMIF('Combos Promocionais'!$D$3:$D$2278,Estoque!A704,'Combos Promocionais'!$M$3:$M$3129)</f>
        <v>0</v>
      </c>
    </row>
    <row r="705" spans="9:9">
      <c r="I705">
        <f>SUMIFS(Vendas!$I$5:$I$1841,Vendas!$C$5:$C$1841,Estoque!B705,Vendas!$B$5:$B$1841,Estoque!A705,Vendas!$R$5:$R$1841,"Vendido")+SUMIFS(Vendas!$I$5:$I$1841,Vendas!$C$5:$C$1841,Estoque!B705,Vendas!$B$5:$B$1841,Estoque!A705,Vendas!$R$5:$R$1841,"Troca")+SUMIF('Combos Promocionais'!$D$3:$D$2278,Estoque!A705,'Combos Promocionais'!$M$3:$M$3129)</f>
        <v>0</v>
      </c>
    </row>
    <row r="706" spans="9:9">
      <c r="I706">
        <f>SUMIFS(Vendas!$I$5:$I$1841,Vendas!$C$5:$C$1841,Estoque!B706,Vendas!$B$5:$B$1841,Estoque!A706,Vendas!$R$5:$R$1841,"Vendido")+SUMIFS(Vendas!$I$5:$I$1841,Vendas!$C$5:$C$1841,Estoque!B706,Vendas!$B$5:$B$1841,Estoque!A706,Vendas!$R$5:$R$1841,"Troca")+SUMIF('Combos Promocionais'!$D$3:$D$2278,Estoque!A706,'Combos Promocionais'!$M$3:$M$3129)</f>
        <v>0</v>
      </c>
    </row>
    <row r="707" spans="9:9">
      <c r="I707">
        <f>SUMIFS(Vendas!$I$5:$I$1841,Vendas!$C$5:$C$1841,Estoque!B707,Vendas!$B$5:$B$1841,Estoque!A707,Vendas!$R$5:$R$1841,"Vendido")+SUMIFS(Vendas!$I$5:$I$1841,Vendas!$C$5:$C$1841,Estoque!B707,Vendas!$B$5:$B$1841,Estoque!A707,Vendas!$R$5:$R$1841,"Troca")+SUMIF('Combos Promocionais'!$D$3:$D$2278,Estoque!A707,'Combos Promocionais'!$M$3:$M$3129)</f>
        <v>0</v>
      </c>
    </row>
    <row r="708" spans="9:9">
      <c r="I708">
        <f>SUMIFS(Vendas!$I$5:$I$1841,Vendas!$C$5:$C$1841,Estoque!B708,Vendas!$B$5:$B$1841,Estoque!A708,Vendas!$R$5:$R$1841,"Vendido")+SUMIFS(Vendas!$I$5:$I$1841,Vendas!$C$5:$C$1841,Estoque!B708,Vendas!$B$5:$B$1841,Estoque!A708,Vendas!$R$5:$R$1841,"Troca")+SUMIF('Combos Promocionais'!$D$3:$D$2278,Estoque!A708,'Combos Promocionais'!$M$3:$M$3129)</f>
        <v>0</v>
      </c>
    </row>
    <row r="709" spans="9:9">
      <c r="I709">
        <f>SUMIFS(Vendas!$I$5:$I$1841,Vendas!$C$5:$C$1841,Estoque!B709,Vendas!$B$5:$B$1841,Estoque!A709,Vendas!$R$5:$R$1841,"Vendido")+SUMIFS(Vendas!$I$5:$I$1841,Vendas!$C$5:$C$1841,Estoque!B709,Vendas!$B$5:$B$1841,Estoque!A709,Vendas!$R$5:$R$1841,"Troca")+SUMIF('Combos Promocionais'!$D$3:$D$2278,Estoque!A709,'Combos Promocionais'!$M$3:$M$3129)</f>
        <v>0</v>
      </c>
    </row>
    <row r="710" spans="9:9">
      <c r="I710">
        <f>SUMIFS(Vendas!$I$5:$I$1841,Vendas!$C$5:$C$1841,Estoque!B710,Vendas!$B$5:$B$1841,Estoque!A710,Vendas!$R$5:$R$1841,"Vendido")+SUMIFS(Vendas!$I$5:$I$1841,Vendas!$C$5:$C$1841,Estoque!B710,Vendas!$B$5:$B$1841,Estoque!A710,Vendas!$R$5:$R$1841,"Troca")+SUMIF('Combos Promocionais'!$D$3:$D$2278,Estoque!A710,'Combos Promocionais'!$M$3:$M$3129)</f>
        <v>0</v>
      </c>
    </row>
    <row r="711" spans="9:9">
      <c r="I711">
        <f>SUMIFS(Vendas!$I$5:$I$1841,Vendas!$C$5:$C$1841,Estoque!B711,Vendas!$B$5:$B$1841,Estoque!A711,Vendas!$R$5:$R$1841,"Vendido")+SUMIFS(Vendas!$I$5:$I$1841,Vendas!$C$5:$C$1841,Estoque!B711,Vendas!$B$5:$B$1841,Estoque!A711,Vendas!$R$5:$R$1841,"Troca")+SUMIF('Combos Promocionais'!$D$3:$D$2278,Estoque!A711,'Combos Promocionais'!$M$3:$M$3129)</f>
        <v>0</v>
      </c>
    </row>
    <row r="712" spans="9:9">
      <c r="I712">
        <f>SUMIFS(Vendas!$I$5:$I$1841,Vendas!$C$5:$C$1841,Estoque!B712,Vendas!$B$5:$B$1841,Estoque!A712,Vendas!$R$5:$R$1841,"Vendido")+SUMIFS(Vendas!$I$5:$I$1841,Vendas!$C$5:$C$1841,Estoque!B712,Vendas!$B$5:$B$1841,Estoque!A712,Vendas!$R$5:$R$1841,"Troca")+SUMIF('Combos Promocionais'!$D$3:$D$2278,Estoque!A712,'Combos Promocionais'!$M$3:$M$3129)</f>
        <v>0</v>
      </c>
    </row>
    <row r="713" spans="9:9">
      <c r="I713">
        <f>SUMIFS(Vendas!$I$5:$I$1841,Vendas!$C$5:$C$1841,Estoque!B713,Vendas!$B$5:$B$1841,Estoque!A713,Vendas!$R$5:$R$1841,"Vendido")+SUMIFS(Vendas!$I$5:$I$1841,Vendas!$C$5:$C$1841,Estoque!B713,Vendas!$B$5:$B$1841,Estoque!A713,Vendas!$R$5:$R$1841,"Troca")+SUMIF('Combos Promocionais'!$D$3:$D$2278,Estoque!A713,'Combos Promocionais'!$M$3:$M$3129)</f>
        <v>0</v>
      </c>
    </row>
    <row r="714" spans="9:9">
      <c r="I714">
        <f>SUMIFS(Vendas!$I$5:$I$1841,Vendas!$C$5:$C$1841,Estoque!B714,Vendas!$B$5:$B$1841,Estoque!A714,Vendas!$R$5:$R$1841,"Vendido")+SUMIFS(Vendas!$I$5:$I$1841,Vendas!$C$5:$C$1841,Estoque!B714,Vendas!$B$5:$B$1841,Estoque!A714,Vendas!$R$5:$R$1841,"Troca")+SUMIF('Combos Promocionais'!$D$3:$D$2278,Estoque!A714,'Combos Promocionais'!$M$3:$M$3129)</f>
        <v>0</v>
      </c>
    </row>
    <row r="715" spans="9:9">
      <c r="I715">
        <f>SUMIFS(Vendas!$I$5:$I$1841,Vendas!$C$5:$C$1841,Estoque!B715,Vendas!$B$5:$B$1841,Estoque!A715,Vendas!$R$5:$R$1841,"Vendido")+SUMIFS(Vendas!$I$5:$I$1841,Vendas!$C$5:$C$1841,Estoque!B715,Vendas!$B$5:$B$1841,Estoque!A715,Vendas!$R$5:$R$1841,"Troca")+SUMIF('Combos Promocionais'!$D$3:$D$2278,Estoque!A715,'Combos Promocionais'!$M$3:$M$3129)</f>
        <v>0</v>
      </c>
    </row>
    <row r="716" spans="9:9">
      <c r="I716">
        <f>SUMIFS(Vendas!$I$5:$I$1841,Vendas!$C$5:$C$1841,Estoque!B716,Vendas!$B$5:$B$1841,Estoque!A716,Vendas!$R$5:$R$1841,"Vendido")+SUMIFS(Vendas!$I$5:$I$1841,Vendas!$C$5:$C$1841,Estoque!B716,Vendas!$B$5:$B$1841,Estoque!A716,Vendas!$R$5:$R$1841,"Troca")+SUMIF('Combos Promocionais'!$D$3:$D$2278,Estoque!A716,'Combos Promocionais'!$M$3:$M$3129)</f>
        <v>0</v>
      </c>
    </row>
    <row r="717" spans="9:9">
      <c r="I717">
        <f>SUMIFS(Vendas!$I$5:$I$1841,Vendas!$C$5:$C$1841,Estoque!B717,Vendas!$B$5:$B$1841,Estoque!A717,Vendas!$R$5:$R$1841,"Vendido")+SUMIFS(Vendas!$I$5:$I$1841,Vendas!$C$5:$C$1841,Estoque!B717,Vendas!$B$5:$B$1841,Estoque!A717,Vendas!$R$5:$R$1841,"Troca")+SUMIF('Combos Promocionais'!$D$3:$D$2278,Estoque!A717,'Combos Promocionais'!$M$3:$M$3129)</f>
        <v>0</v>
      </c>
    </row>
    <row r="718" spans="9:9">
      <c r="I718">
        <f>SUMIFS(Vendas!$I$5:$I$1841,Vendas!$C$5:$C$1841,Estoque!B718,Vendas!$B$5:$B$1841,Estoque!A718,Vendas!$R$5:$R$1841,"Vendido")+SUMIFS(Vendas!$I$5:$I$1841,Vendas!$C$5:$C$1841,Estoque!B718,Vendas!$B$5:$B$1841,Estoque!A718,Vendas!$R$5:$R$1841,"Troca")+SUMIF('Combos Promocionais'!$D$3:$D$2278,Estoque!A718,'Combos Promocionais'!$M$3:$M$3129)</f>
        <v>0</v>
      </c>
    </row>
    <row r="719" spans="9:9">
      <c r="I719">
        <f>SUMIFS(Vendas!$I$5:$I$1841,Vendas!$C$5:$C$1841,Estoque!B719,Vendas!$B$5:$B$1841,Estoque!A719,Vendas!$R$5:$R$1841,"Vendido")+SUMIFS(Vendas!$I$5:$I$1841,Vendas!$C$5:$C$1841,Estoque!B719,Vendas!$B$5:$B$1841,Estoque!A719,Vendas!$R$5:$R$1841,"Troca")+SUMIF('Combos Promocionais'!$D$3:$D$2278,Estoque!A719,'Combos Promocionais'!$M$3:$M$3129)</f>
        <v>0</v>
      </c>
    </row>
    <row r="720" spans="9:9">
      <c r="I720">
        <f>SUMIFS(Vendas!$I$5:$I$1841,Vendas!$C$5:$C$1841,Estoque!B720,Vendas!$B$5:$B$1841,Estoque!A720,Vendas!$R$5:$R$1841,"Vendido")+SUMIFS(Vendas!$I$5:$I$1841,Vendas!$C$5:$C$1841,Estoque!B720,Vendas!$B$5:$B$1841,Estoque!A720,Vendas!$R$5:$R$1841,"Troca")+SUMIF('Combos Promocionais'!$D$3:$D$2278,Estoque!A720,'Combos Promocionais'!$M$3:$M$3129)</f>
        <v>0</v>
      </c>
    </row>
    <row r="721" spans="9:9">
      <c r="I721">
        <f>SUMIFS(Vendas!$I$5:$I$1841,Vendas!$C$5:$C$1841,Estoque!B721,Vendas!$B$5:$B$1841,Estoque!A721,Vendas!$R$5:$R$1841,"Vendido")+SUMIFS(Vendas!$I$5:$I$1841,Vendas!$C$5:$C$1841,Estoque!B721,Vendas!$B$5:$B$1841,Estoque!A721,Vendas!$R$5:$R$1841,"Troca")+SUMIF('Combos Promocionais'!$D$3:$D$2278,Estoque!A721,'Combos Promocionais'!$M$3:$M$3129)</f>
        <v>0</v>
      </c>
    </row>
    <row r="722" spans="9:9">
      <c r="I722">
        <f>SUMIFS(Vendas!$I$5:$I$1841,Vendas!$C$5:$C$1841,Estoque!B722,Vendas!$B$5:$B$1841,Estoque!A722,Vendas!$R$5:$R$1841,"Vendido")+SUMIFS(Vendas!$I$5:$I$1841,Vendas!$C$5:$C$1841,Estoque!B722,Vendas!$B$5:$B$1841,Estoque!A722,Vendas!$R$5:$R$1841,"Troca")+SUMIF('Combos Promocionais'!$D$3:$D$2278,Estoque!A722,'Combos Promocionais'!$M$3:$M$3129)</f>
        <v>0</v>
      </c>
    </row>
    <row r="723" spans="9:9">
      <c r="I723">
        <f>SUMIFS(Vendas!$I$5:$I$1841,Vendas!$C$5:$C$1841,Estoque!B723,Vendas!$B$5:$B$1841,Estoque!A723,Vendas!$R$5:$R$1841,"Vendido")+SUMIFS(Vendas!$I$5:$I$1841,Vendas!$C$5:$C$1841,Estoque!B723,Vendas!$B$5:$B$1841,Estoque!A723,Vendas!$R$5:$R$1841,"Troca")+SUMIF('Combos Promocionais'!$D$3:$D$2278,Estoque!A723,'Combos Promocionais'!$M$3:$M$3129)</f>
        <v>0</v>
      </c>
    </row>
    <row r="724" spans="9:9">
      <c r="I724">
        <f>SUMIFS(Vendas!$I$5:$I$1841,Vendas!$C$5:$C$1841,Estoque!B724,Vendas!$B$5:$B$1841,Estoque!A724,Vendas!$R$5:$R$1841,"Vendido")+SUMIFS(Vendas!$I$5:$I$1841,Vendas!$C$5:$C$1841,Estoque!B724,Vendas!$B$5:$B$1841,Estoque!A724,Vendas!$R$5:$R$1841,"Troca")+SUMIF('Combos Promocionais'!$D$3:$D$2278,Estoque!A724,'Combos Promocionais'!$M$3:$M$3129)</f>
        <v>0</v>
      </c>
    </row>
    <row r="725" spans="9:9">
      <c r="I725">
        <f>SUMIFS(Vendas!$I$5:$I$1841,Vendas!$C$5:$C$1841,Estoque!B725,Vendas!$B$5:$B$1841,Estoque!A725,Vendas!$R$5:$R$1841,"Vendido")+SUMIFS(Vendas!$I$5:$I$1841,Vendas!$C$5:$C$1841,Estoque!B725,Vendas!$B$5:$B$1841,Estoque!A725,Vendas!$R$5:$R$1841,"Troca")+SUMIF('Combos Promocionais'!$D$3:$D$2278,Estoque!A725,'Combos Promocionais'!$M$3:$M$3129)</f>
        <v>0</v>
      </c>
    </row>
    <row r="726" spans="9:9">
      <c r="I726">
        <f>SUMIFS(Vendas!$I$5:$I$1841,Vendas!$C$5:$C$1841,Estoque!B726,Vendas!$B$5:$B$1841,Estoque!A726,Vendas!$R$5:$R$1841,"Vendido")+SUMIFS(Vendas!$I$5:$I$1841,Vendas!$C$5:$C$1841,Estoque!B726,Vendas!$B$5:$B$1841,Estoque!A726,Vendas!$R$5:$R$1841,"Troca")+SUMIF('Combos Promocionais'!$D$3:$D$2278,Estoque!A726,'Combos Promocionais'!$M$3:$M$3129)</f>
        <v>0</v>
      </c>
    </row>
    <row r="727" spans="9:9">
      <c r="I727">
        <f>SUMIFS(Vendas!$I$5:$I$1841,Vendas!$C$5:$C$1841,Estoque!B727,Vendas!$B$5:$B$1841,Estoque!A727,Vendas!$R$5:$R$1841,"Vendido")+SUMIFS(Vendas!$I$5:$I$1841,Vendas!$C$5:$C$1841,Estoque!B727,Vendas!$B$5:$B$1841,Estoque!A727,Vendas!$R$5:$R$1841,"Troca")+SUMIF('Combos Promocionais'!$D$3:$D$2278,Estoque!A727,'Combos Promocionais'!$M$3:$M$3129)</f>
        <v>0</v>
      </c>
    </row>
    <row r="728" spans="9:9">
      <c r="I728">
        <f>SUMIFS(Vendas!$I$5:$I$1841,Vendas!$C$5:$C$1841,Estoque!B728,Vendas!$B$5:$B$1841,Estoque!A728,Vendas!$R$5:$R$1841,"Vendido")+SUMIFS(Vendas!$I$5:$I$1841,Vendas!$C$5:$C$1841,Estoque!B728,Vendas!$B$5:$B$1841,Estoque!A728,Vendas!$R$5:$R$1841,"Troca")+SUMIF('Combos Promocionais'!$D$3:$D$2278,Estoque!A728,'Combos Promocionais'!$M$3:$M$3129)</f>
        <v>0</v>
      </c>
    </row>
    <row r="729" spans="9:9">
      <c r="I729">
        <f>SUMIFS(Vendas!$I$5:$I$1841,Vendas!$C$5:$C$1841,Estoque!B729,Vendas!$B$5:$B$1841,Estoque!A729,Vendas!$R$5:$R$1841,"Vendido")+SUMIFS(Vendas!$I$5:$I$1841,Vendas!$C$5:$C$1841,Estoque!B729,Vendas!$B$5:$B$1841,Estoque!A729,Vendas!$R$5:$R$1841,"Troca")+SUMIF('Combos Promocionais'!$D$3:$D$2278,Estoque!A729,'Combos Promocionais'!$M$3:$M$3129)</f>
        <v>0</v>
      </c>
    </row>
    <row r="730" spans="9:9">
      <c r="I730">
        <f>SUMIFS(Vendas!$I$5:$I$1841,Vendas!$C$5:$C$1841,Estoque!B730,Vendas!$B$5:$B$1841,Estoque!A730,Vendas!$R$5:$R$1841,"Vendido")+SUMIFS(Vendas!$I$5:$I$1841,Vendas!$C$5:$C$1841,Estoque!B730,Vendas!$B$5:$B$1841,Estoque!A730,Vendas!$R$5:$R$1841,"Troca")+SUMIF('Combos Promocionais'!$D$3:$D$2278,Estoque!A730,'Combos Promocionais'!$M$3:$M$3129)</f>
        <v>0</v>
      </c>
    </row>
    <row r="731" spans="9:9">
      <c r="I731">
        <f>SUMIFS(Vendas!$I$5:$I$1841,Vendas!$C$5:$C$1841,Estoque!B731,Vendas!$B$5:$B$1841,Estoque!A731,Vendas!$R$5:$R$1841,"Vendido")+SUMIFS(Vendas!$I$5:$I$1841,Vendas!$C$5:$C$1841,Estoque!B731,Vendas!$B$5:$B$1841,Estoque!A731,Vendas!$R$5:$R$1841,"Troca")+SUMIF('Combos Promocionais'!$D$3:$D$2278,Estoque!A731,'Combos Promocionais'!$M$3:$M$3129)</f>
        <v>0</v>
      </c>
    </row>
    <row r="732" spans="9:9">
      <c r="I732">
        <f>SUMIFS(Vendas!$I$5:$I$1841,Vendas!$C$5:$C$1841,Estoque!B732,Vendas!$B$5:$B$1841,Estoque!A732,Vendas!$R$5:$R$1841,"Vendido")+SUMIFS(Vendas!$I$5:$I$1841,Vendas!$C$5:$C$1841,Estoque!B732,Vendas!$B$5:$B$1841,Estoque!A732,Vendas!$R$5:$R$1841,"Troca")+SUMIF('Combos Promocionais'!$D$3:$D$2278,Estoque!A732,'Combos Promocionais'!$M$3:$M$3129)</f>
        <v>0</v>
      </c>
    </row>
    <row r="733" spans="9:9">
      <c r="I733">
        <f>SUMIFS(Vendas!$I$5:$I$1841,Vendas!$C$5:$C$1841,Estoque!B733,Vendas!$B$5:$B$1841,Estoque!A733,Vendas!$R$5:$R$1841,"Vendido")+SUMIFS(Vendas!$I$5:$I$1841,Vendas!$C$5:$C$1841,Estoque!B733,Vendas!$B$5:$B$1841,Estoque!A733,Vendas!$R$5:$R$1841,"Troca")+SUMIF('Combos Promocionais'!$D$3:$D$2278,Estoque!A733,'Combos Promocionais'!$M$3:$M$3129)</f>
        <v>0</v>
      </c>
    </row>
    <row r="734" spans="9:9">
      <c r="I734">
        <f>SUMIFS(Vendas!$I$5:$I$1841,Vendas!$C$5:$C$1841,Estoque!B734,Vendas!$B$5:$B$1841,Estoque!A734,Vendas!$R$5:$R$1841,"Vendido")+SUMIFS(Vendas!$I$5:$I$1841,Vendas!$C$5:$C$1841,Estoque!B734,Vendas!$B$5:$B$1841,Estoque!A734,Vendas!$R$5:$R$1841,"Troca")+SUMIF('Combos Promocionais'!$D$3:$D$2278,Estoque!A734,'Combos Promocionais'!$M$3:$M$3129)</f>
        <v>0</v>
      </c>
    </row>
    <row r="735" spans="9:9">
      <c r="I735">
        <f>SUMIFS(Vendas!$I$5:$I$1841,Vendas!$C$5:$C$1841,Estoque!B735,Vendas!$B$5:$B$1841,Estoque!A735,Vendas!$R$5:$R$1841,"Vendido")+SUMIFS(Vendas!$I$5:$I$1841,Vendas!$C$5:$C$1841,Estoque!B735,Vendas!$B$5:$B$1841,Estoque!A735,Vendas!$R$5:$R$1841,"Troca")+SUMIF('Combos Promocionais'!$D$3:$D$2278,Estoque!A735,'Combos Promocionais'!$M$3:$M$3129)</f>
        <v>0</v>
      </c>
    </row>
    <row r="736" spans="9:9">
      <c r="I736">
        <f>SUMIFS(Vendas!$I$5:$I$1841,Vendas!$C$5:$C$1841,Estoque!B736,Vendas!$B$5:$B$1841,Estoque!A736,Vendas!$R$5:$R$1841,"Vendido")+SUMIFS(Vendas!$I$5:$I$1841,Vendas!$C$5:$C$1841,Estoque!B736,Vendas!$B$5:$B$1841,Estoque!A736,Vendas!$R$5:$R$1841,"Troca")+SUMIF('Combos Promocionais'!$D$3:$D$2278,Estoque!A736,'Combos Promocionais'!$M$3:$M$3129)</f>
        <v>0</v>
      </c>
    </row>
    <row r="737" spans="9:9">
      <c r="I737">
        <f>SUMIFS(Vendas!$I$5:$I$1841,Vendas!$C$5:$C$1841,Estoque!B737,Vendas!$B$5:$B$1841,Estoque!A737,Vendas!$R$5:$R$1841,"Vendido")+SUMIFS(Vendas!$I$5:$I$1841,Vendas!$C$5:$C$1841,Estoque!B737,Vendas!$B$5:$B$1841,Estoque!A737,Vendas!$R$5:$R$1841,"Troca")+SUMIF('Combos Promocionais'!$D$3:$D$2278,Estoque!A737,'Combos Promocionais'!$M$3:$M$3129)</f>
        <v>0</v>
      </c>
    </row>
    <row r="738" spans="9:9">
      <c r="I738">
        <f>SUMIFS(Vendas!$I$5:$I$1841,Vendas!$C$5:$C$1841,Estoque!B738,Vendas!$B$5:$B$1841,Estoque!A738,Vendas!$R$5:$R$1841,"Vendido")+SUMIFS(Vendas!$I$5:$I$1841,Vendas!$C$5:$C$1841,Estoque!B738,Vendas!$B$5:$B$1841,Estoque!A738,Vendas!$R$5:$R$1841,"Troca")+SUMIF('Combos Promocionais'!$D$3:$D$2278,Estoque!A738,'Combos Promocionais'!$M$3:$M$3129)</f>
        <v>0</v>
      </c>
    </row>
    <row r="739" spans="9:9">
      <c r="I739">
        <f>SUMIFS(Vendas!$I$5:$I$1841,Vendas!$C$5:$C$1841,Estoque!B739,Vendas!$B$5:$B$1841,Estoque!A739,Vendas!$R$5:$R$1841,"Vendido")+SUMIFS(Vendas!$I$5:$I$1841,Vendas!$C$5:$C$1841,Estoque!B739,Vendas!$B$5:$B$1841,Estoque!A739,Vendas!$R$5:$R$1841,"Troca")+SUMIF('Combos Promocionais'!$D$3:$D$2278,Estoque!A739,'Combos Promocionais'!$M$3:$M$3129)</f>
        <v>0</v>
      </c>
    </row>
    <row r="740" spans="9:9">
      <c r="I740">
        <f>SUMIFS(Vendas!$I$5:$I$1841,Vendas!$C$5:$C$1841,Estoque!B740,Vendas!$B$5:$B$1841,Estoque!A740,Vendas!$R$5:$R$1841,"Vendido")+SUMIFS(Vendas!$I$5:$I$1841,Vendas!$C$5:$C$1841,Estoque!B740,Vendas!$B$5:$B$1841,Estoque!A740,Vendas!$R$5:$R$1841,"Troca")+SUMIF('Combos Promocionais'!$D$3:$D$2278,Estoque!A740,'Combos Promocionais'!$M$3:$M$3129)</f>
        <v>0</v>
      </c>
    </row>
    <row r="741" spans="9:9">
      <c r="I741">
        <f>SUMIFS(Vendas!$I$5:$I$1841,Vendas!$C$5:$C$1841,Estoque!B741,Vendas!$B$5:$B$1841,Estoque!A741,Vendas!$R$5:$R$1841,"Vendido")+SUMIFS(Vendas!$I$5:$I$1841,Vendas!$C$5:$C$1841,Estoque!B741,Vendas!$B$5:$B$1841,Estoque!A741,Vendas!$R$5:$R$1841,"Troca")+SUMIF('Combos Promocionais'!$D$3:$D$2278,Estoque!A741,'Combos Promocionais'!$M$3:$M$3129)</f>
        <v>0</v>
      </c>
    </row>
    <row r="742" spans="9:9">
      <c r="I742">
        <f>SUMIFS(Vendas!$I$5:$I$1841,Vendas!$C$5:$C$1841,Estoque!B742,Vendas!$B$5:$B$1841,Estoque!A742,Vendas!$R$5:$R$1841,"Vendido")+SUMIFS(Vendas!$I$5:$I$1841,Vendas!$C$5:$C$1841,Estoque!B742,Vendas!$B$5:$B$1841,Estoque!A742,Vendas!$R$5:$R$1841,"Troca")+SUMIF('Combos Promocionais'!$D$3:$D$2278,Estoque!A742,'Combos Promocionais'!$M$3:$M$3129)</f>
        <v>0</v>
      </c>
    </row>
    <row r="743" spans="9:9">
      <c r="I743">
        <f>SUMIFS(Vendas!$I$5:$I$1841,Vendas!$C$5:$C$1841,Estoque!B743,Vendas!$B$5:$B$1841,Estoque!A743,Vendas!$R$5:$R$1841,"Vendido")+SUMIFS(Vendas!$I$5:$I$1841,Vendas!$C$5:$C$1841,Estoque!B743,Vendas!$B$5:$B$1841,Estoque!A743,Vendas!$R$5:$R$1841,"Troca")+SUMIF('Combos Promocionais'!$D$3:$D$2278,Estoque!A743,'Combos Promocionais'!$M$3:$M$3129)</f>
        <v>0</v>
      </c>
    </row>
    <row r="744" spans="9:9">
      <c r="I744">
        <f>SUMIFS(Vendas!$I$5:$I$1841,Vendas!$C$5:$C$1841,Estoque!B744,Vendas!$B$5:$B$1841,Estoque!A744,Vendas!$R$5:$R$1841,"Vendido")+SUMIFS(Vendas!$I$5:$I$1841,Vendas!$C$5:$C$1841,Estoque!B744,Vendas!$B$5:$B$1841,Estoque!A744,Vendas!$R$5:$R$1841,"Troca")+SUMIF('Combos Promocionais'!$D$3:$D$2278,Estoque!A744,'Combos Promocionais'!$M$3:$M$3129)</f>
        <v>0</v>
      </c>
    </row>
    <row r="745" spans="9:9">
      <c r="I745">
        <f>SUMIFS(Vendas!$I$5:$I$1841,Vendas!$C$5:$C$1841,Estoque!B745,Vendas!$B$5:$B$1841,Estoque!A745,Vendas!$R$5:$R$1841,"Vendido")+SUMIFS(Vendas!$I$5:$I$1841,Vendas!$C$5:$C$1841,Estoque!B745,Vendas!$B$5:$B$1841,Estoque!A745,Vendas!$R$5:$R$1841,"Troca")+SUMIF('Combos Promocionais'!$D$3:$D$2278,Estoque!A745,'Combos Promocionais'!$M$3:$M$3129)</f>
        <v>0</v>
      </c>
    </row>
    <row r="746" spans="9:9">
      <c r="I746">
        <f>SUMIFS(Vendas!$I$5:$I$1841,Vendas!$C$5:$C$1841,Estoque!B746,Vendas!$B$5:$B$1841,Estoque!A746,Vendas!$R$5:$R$1841,"Vendido")+SUMIFS(Vendas!$I$5:$I$1841,Vendas!$C$5:$C$1841,Estoque!B746,Vendas!$B$5:$B$1841,Estoque!A746,Vendas!$R$5:$R$1841,"Troca")+SUMIF('Combos Promocionais'!$D$3:$D$2278,Estoque!A746,'Combos Promocionais'!$M$3:$M$3129)</f>
        <v>0</v>
      </c>
    </row>
    <row r="747" spans="9:9">
      <c r="I747">
        <f>SUMIFS(Vendas!$I$5:$I$1841,Vendas!$C$5:$C$1841,Estoque!B747,Vendas!$B$5:$B$1841,Estoque!A747,Vendas!$R$5:$R$1841,"Vendido")+SUMIFS(Vendas!$I$5:$I$1841,Vendas!$C$5:$C$1841,Estoque!B747,Vendas!$B$5:$B$1841,Estoque!A747,Vendas!$R$5:$R$1841,"Troca")+SUMIF('Combos Promocionais'!$D$3:$D$2278,Estoque!A747,'Combos Promocionais'!$M$3:$M$3129)</f>
        <v>0</v>
      </c>
    </row>
    <row r="748" spans="9:9">
      <c r="I748">
        <f>SUMIFS(Vendas!$I$5:$I$1841,Vendas!$C$5:$C$1841,Estoque!B748,Vendas!$B$5:$B$1841,Estoque!A748,Vendas!$R$5:$R$1841,"Vendido")+SUMIFS(Vendas!$I$5:$I$1841,Vendas!$C$5:$C$1841,Estoque!B748,Vendas!$B$5:$B$1841,Estoque!A748,Vendas!$R$5:$R$1841,"Troca")+SUMIF('Combos Promocionais'!$D$3:$D$2278,Estoque!A748,'Combos Promocionais'!$M$3:$M$3129)</f>
        <v>0</v>
      </c>
    </row>
    <row r="749" spans="9:9">
      <c r="I749">
        <f>SUMIFS(Vendas!$I$5:$I$1841,Vendas!$C$5:$C$1841,Estoque!B749,Vendas!$B$5:$B$1841,Estoque!A749,Vendas!$R$5:$R$1841,"Vendido")+SUMIFS(Vendas!$I$5:$I$1841,Vendas!$C$5:$C$1841,Estoque!B749,Vendas!$B$5:$B$1841,Estoque!A749,Vendas!$R$5:$R$1841,"Troca")+SUMIF('Combos Promocionais'!$D$3:$D$2278,Estoque!A749,'Combos Promocionais'!$M$3:$M$3129)</f>
        <v>0</v>
      </c>
    </row>
    <row r="750" spans="9:9">
      <c r="I750">
        <f>SUMIFS(Vendas!$I$5:$I$1841,Vendas!$C$5:$C$1841,Estoque!B750,Vendas!$B$5:$B$1841,Estoque!A750,Vendas!$R$5:$R$1841,"Vendido")+SUMIFS(Vendas!$I$5:$I$1841,Vendas!$C$5:$C$1841,Estoque!B750,Vendas!$B$5:$B$1841,Estoque!A750,Vendas!$R$5:$R$1841,"Troca")+SUMIF('Combos Promocionais'!$D$3:$D$2278,Estoque!A750,'Combos Promocionais'!$M$3:$M$3129)</f>
        <v>0</v>
      </c>
    </row>
    <row r="751" spans="9:9">
      <c r="I751">
        <f>SUMIFS(Vendas!$I$5:$I$1841,Vendas!$C$5:$C$1841,Estoque!B751,Vendas!$B$5:$B$1841,Estoque!A751,Vendas!$R$5:$R$1841,"Vendido")+SUMIFS(Vendas!$I$5:$I$1841,Vendas!$C$5:$C$1841,Estoque!B751,Vendas!$B$5:$B$1841,Estoque!A751,Vendas!$R$5:$R$1841,"Troca")+SUMIF('Combos Promocionais'!$D$3:$D$2278,Estoque!A751,'Combos Promocionais'!$M$3:$M$3129)</f>
        <v>0</v>
      </c>
    </row>
    <row r="752" spans="9:9">
      <c r="I752">
        <f>SUMIFS(Vendas!$I$5:$I$1841,Vendas!$C$5:$C$1841,Estoque!B752,Vendas!$B$5:$B$1841,Estoque!A752,Vendas!$R$5:$R$1841,"Vendido")+SUMIFS(Vendas!$I$5:$I$1841,Vendas!$C$5:$C$1841,Estoque!B752,Vendas!$B$5:$B$1841,Estoque!A752,Vendas!$R$5:$R$1841,"Troca")+SUMIF('Combos Promocionais'!$D$3:$D$2278,Estoque!A752,'Combos Promocionais'!$M$3:$M$3129)</f>
        <v>0</v>
      </c>
    </row>
    <row r="753" spans="9:9">
      <c r="I753">
        <f>SUMIFS(Vendas!$I$5:$I$1841,Vendas!$C$5:$C$1841,Estoque!B753,Vendas!$B$5:$B$1841,Estoque!A753,Vendas!$R$5:$R$1841,"Vendido")+SUMIFS(Vendas!$I$5:$I$1841,Vendas!$C$5:$C$1841,Estoque!B753,Vendas!$B$5:$B$1841,Estoque!A753,Vendas!$R$5:$R$1841,"Troca")+SUMIF('Combos Promocionais'!$D$3:$D$2278,Estoque!A753,'Combos Promocionais'!$M$3:$M$3129)</f>
        <v>0</v>
      </c>
    </row>
    <row r="754" spans="9:9">
      <c r="I754">
        <f>SUMIFS(Vendas!$I$5:$I$1841,Vendas!$C$5:$C$1841,Estoque!B754,Vendas!$B$5:$B$1841,Estoque!A754,Vendas!$R$5:$R$1841,"Vendido")+SUMIFS(Vendas!$I$5:$I$1841,Vendas!$C$5:$C$1841,Estoque!B754,Vendas!$B$5:$B$1841,Estoque!A754,Vendas!$R$5:$R$1841,"Troca")+SUMIF('Combos Promocionais'!$D$3:$D$2278,Estoque!A754,'Combos Promocionais'!$M$3:$M$3129)</f>
        <v>0</v>
      </c>
    </row>
    <row r="755" spans="9:9">
      <c r="I755">
        <f>SUMIFS(Vendas!$I$5:$I$1841,Vendas!$C$5:$C$1841,Estoque!B755,Vendas!$B$5:$B$1841,Estoque!A755,Vendas!$R$5:$R$1841,"Vendido")+SUMIFS(Vendas!$I$5:$I$1841,Vendas!$C$5:$C$1841,Estoque!B755,Vendas!$B$5:$B$1841,Estoque!A755,Vendas!$R$5:$R$1841,"Troca")+SUMIF('Combos Promocionais'!$D$3:$D$2278,Estoque!A755,'Combos Promocionais'!$M$3:$M$3129)</f>
        <v>0</v>
      </c>
    </row>
    <row r="756" spans="9:9">
      <c r="I756">
        <f>SUMIFS(Vendas!$I$5:$I$1841,Vendas!$C$5:$C$1841,Estoque!B756,Vendas!$B$5:$B$1841,Estoque!A756,Vendas!$R$5:$R$1841,"Vendido")+SUMIFS(Vendas!$I$5:$I$1841,Vendas!$C$5:$C$1841,Estoque!B756,Vendas!$B$5:$B$1841,Estoque!A756,Vendas!$R$5:$R$1841,"Troca")+SUMIF('Combos Promocionais'!$D$3:$D$2278,Estoque!A756,'Combos Promocionais'!$M$3:$M$3129)</f>
        <v>0</v>
      </c>
    </row>
    <row r="757" spans="9:9">
      <c r="I757">
        <f>SUMIFS(Vendas!$I$5:$I$1841,Vendas!$C$5:$C$1841,Estoque!B757,Vendas!$B$5:$B$1841,Estoque!A757,Vendas!$R$5:$R$1841,"Vendido")+SUMIFS(Vendas!$I$5:$I$1841,Vendas!$C$5:$C$1841,Estoque!B757,Vendas!$B$5:$B$1841,Estoque!A757,Vendas!$R$5:$R$1841,"Troca")+SUMIF('Combos Promocionais'!$D$3:$D$2278,Estoque!A757,'Combos Promocionais'!$M$3:$M$3129)</f>
        <v>0</v>
      </c>
    </row>
    <row r="758" spans="9:9">
      <c r="I758">
        <f>SUMIFS(Vendas!$I$5:$I$1841,Vendas!$C$5:$C$1841,Estoque!B758,Vendas!$B$5:$B$1841,Estoque!A758,Vendas!$R$5:$R$1841,"Vendido")+SUMIFS(Vendas!$I$5:$I$1841,Vendas!$C$5:$C$1841,Estoque!B758,Vendas!$B$5:$B$1841,Estoque!A758,Vendas!$R$5:$R$1841,"Troca")+SUMIF('Combos Promocionais'!$D$3:$D$2278,Estoque!A758,'Combos Promocionais'!$M$3:$M$3129)</f>
        <v>0</v>
      </c>
    </row>
    <row r="759" spans="9:9">
      <c r="I759">
        <f>SUMIFS(Vendas!$I$5:$I$1841,Vendas!$C$5:$C$1841,Estoque!B759,Vendas!$B$5:$B$1841,Estoque!A759,Vendas!$R$5:$R$1841,"Vendido")+SUMIFS(Vendas!$I$5:$I$1841,Vendas!$C$5:$C$1841,Estoque!B759,Vendas!$B$5:$B$1841,Estoque!A759,Vendas!$R$5:$R$1841,"Troca")+SUMIF('Combos Promocionais'!$D$3:$D$2278,Estoque!A759,'Combos Promocionais'!$M$3:$M$3129)</f>
        <v>0</v>
      </c>
    </row>
    <row r="760" spans="9:9">
      <c r="I760">
        <f>SUMIFS(Vendas!$I$5:$I$1841,Vendas!$C$5:$C$1841,Estoque!B760,Vendas!$B$5:$B$1841,Estoque!A760,Vendas!$R$5:$R$1841,"Vendido")+SUMIFS(Vendas!$I$5:$I$1841,Vendas!$C$5:$C$1841,Estoque!B760,Vendas!$B$5:$B$1841,Estoque!A760,Vendas!$R$5:$R$1841,"Troca")+SUMIF('Combos Promocionais'!$D$3:$D$2278,Estoque!A760,'Combos Promocionais'!$M$3:$M$3129)</f>
        <v>0</v>
      </c>
    </row>
    <row r="761" spans="9:9">
      <c r="I761">
        <f>SUMIFS(Vendas!$I$5:$I$1841,Vendas!$C$5:$C$1841,Estoque!B761,Vendas!$B$5:$B$1841,Estoque!A761,Vendas!$R$5:$R$1841,"Vendido")+SUMIFS(Vendas!$I$5:$I$1841,Vendas!$C$5:$C$1841,Estoque!B761,Vendas!$B$5:$B$1841,Estoque!A761,Vendas!$R$5:$R$1841,"Troca")+SUMIF('Combos Promocionais'!$D$3:$D$2278,Estoque!A761,'Combos Promocionais'!$M$3:$M$3129)</f>
        <v>0</v>
      </c>
    </row>
    <row r="762" spans="9:9">
      <c r="I762">
        <f>SUMIFS(Vendas!$I$5:$I$1841,Vendas!$C$5:$C$1841,Estoque!B762,Vendas!$B$5:$B$1841,Estoque!A762,Vendas!$R$5:$R$1841,"Vendido")+SUMIFS(Vendas!$I$5:$I$1841,Vendas!$C$5:$C$1841,Estoque!B762,Vendas!$B$5:$B$1841,Estoque!A762,Vendas!$R$5:$R$1841,"Troca")+SUMIF('Combos Promocionais'!$D$3:$D$2278,Estoque!A762,'Combos Promocionais'!$M$3:$M$3129)</f>
        <v>0</v>
      </c>
    </row>
    <row r="763" spans="9:9">
      <c r="I763">
        <f>SUMIFS(Vendas!$I$5:$I$1841,Vendas!$C$5:$C$1841,Estoque!B763,Vendas!$B$5:$B$1841,Estoque!A763,Vendas!$R$5:$R$1841,"Vendido")+SUMIFS(Vendas!$I$5:$I$1841,Vendas!$C$5:$C$1841,Estoque!B763,Vendas!$B$5:$B$1841,Estoque!A763,Vendas!$R$5:$R$1841,"Troca")+SUMIF('Combos Promocionais'!$D$3:$D$2278,Estoque!A763,'Combos Promocionais'!$M$3:$M$3129)</f>
        <v>0</v>
      </c>
    </row>
    <row r="764" spans="9:9">
      <c r="I764">
        <f>SUMIFS(Vendas!$I$5:$I$1841,Vendas!$C$5:$C$1841,Estoque!B764,Vendas!$B$5:$B$1841,Estoque!A764,Vendas!$R$5:$R$1841,"Vendido")+SUMIFS(Vendas!$I$5:$I$1841,Vendas!$C$5:$C$1841,Estoque!B764,Vendas!$B$5:$B$1841,Estoque!A764,Vendas!$R$5:$R$1841,"Troca")+SUMIF('Combos Promocionais'!$D$3:$D$2278,Estoque!A764,'Combos Promocionais'!$M$3:$M$3129)</f>
        <v>0</v>
      </c>
    </row>
    <row r="765" spans="9:9">
      <c r="I765">
        <f>SUMIFS(Vendas!$I$5:$I$1841,Vendas!$C$5:$C$1841,Estoque!B765,Vendas!$B$5:$B$1841,Estoque!A765,Vendas!$R$5:$R$1841,"Vendido")+SUMIFS(Vendas!$I$5:$I$1841,Vendas!$C$5:$C$1841,Estoque!B765,Vendas!$B$5:$B$1841,Estoque!A765,Vendas!$R$5:$R$1841,"Troca")+SUMIF('Combos Promocionais'!$D$3:$D$2278,Estoque!A765,'Combos Promocionais'!$M$3:$M$3129)</f>
        <v>0</v>
      </c>
    </row>
    <row r="766" spans="9:9">
      <c r="I766">
        <f>SUMIFS(Vendas!$I$5:$I$1841,Vendas!$C$5:$C$1841,Estoque!B766,Vendas!$B$5:$B$1841,Estoque!A766,Vendas!$R$5:$R$1841,"Vendido")+SUMIFS(Vendas!$I$5:$I$1841,Vendas!$C$5:$C$1841,Estoque!B766,Vendas!$B$5:$B$1841,Estoque!A766,Vendas!$R$5:$R$1841,"Troca")+SUMIF('Combos Promocionais'!$D$3:$D$2278,Estoque!A766,'Combos Promocionais'!$M$3:$M$3129)</f>
        <v>0</v>
      </c>
    </row>
    <row r="767" spans="9:9">
      <c r="I767">
        <f>SUMIFS(Vendas!$I$5:$I$1841,Vendas!$C$5:$C$1841,Estoque!B767,Vendas!$B$5:$B$1841,Estoque!A767,Vendas!$R$5:$R$1841,"Vendido")+SUMIFS(Vendas!$I$5:$I$1841,Vendas!$C$5:$C$1841,Estoque!B767,Vendas!$B$5:$B$1841,Estoque!A767,Vendas!$R$5:$R$1841,"Troca")+SUMIF('Combos Promocionais'!$D$3:$D$2278,Estoque!A767,'Combos Promocionais'!$M$3:$M$3129)</f>
        <v>0</v>
      </c>
    </row>
    <row r="768" spans="9:9">
      <c r="I768">
        <f>SUMIFS(Vendas!$I$5:$I$1841,Vendas!$C$5:$C$1841,Estoque!B768,Vendas!$B$5:$B$1841,Estoque!A768,Vendas!$R$5:$R$1841,"Vendido")+SUMIFS(Vendas!$I$5:$I$1841,Vendas!$C$5:$C$1841,Estoque!B768,Vendas!$B$5:$B$1841,Estoque!A768,Vendas!$R$5:$R$1841,"Troca")+SUMIF('Combos Promocionais'!$D$3:$D$2278,Estoque!A768,'Combos Promocionais'!$M$3:$M$3129)</f>
        <v>0</v>
      </c>
    </row>
    <row r="769" spans="9:9">
      <c r="I769">
        <f>SUMIFS(Vendas!$I$5:$I$1841,Vendas!$C$5:$C$1841,Estoque!B769,Vendas!$B$5:$B$1841,Estoque!A769,Vendas!$R$5:$R$1841,"Vendido")+SUMIFS(Vendas!$I$5:$I$1841,Vendas!$C$5:$C$1841,Estoque!B769,Vendas!$B$5:$B$1841,Estoque!A769,Vendas!$R$5:$R$1841,"Troca")+SUMIF('Combos Promocionais'!$D$3:$D$2278,Estoque!A769,'Combos Promocionais'!$M$3:$M$3129)</f>
        <v>0</v>
      </c>
    </row>
    <row r="770" spans="9:9">
      <c r="I770">
        <f>SUMIFS(Vendas!$I$5:$I$1841,Vendas!$C$5:$C$1841,Estoque!B770,Vendas!$B$5:$B$1841,Estoque!A770,Vendas!$R$5:$R$1841,"Vendido")+SUMIFS(Vendas!$I$5:$I$1841,Vendas!$C$5:$C$1841,Estoque!B770,Vendas!$B$5:$B$1841,Estoque!A770,Vendas!$R$5:$R$1841,"Troca")+SUMIF('Combos Promocionais'!$D$3:$D$2278,Estoque!A770,'Combos Promocionais'!$M$3:$M$3129)</f>
        <v>0</v>
      </c>
    </row>
    <row r="771" spans="9:9">
      <c r="I771">
        <f>SUMIFS(Vendas!$I$5:$I$1841,Vendas!$C$5:$C$1841,Estoque!B771,Vendas!$B$5:$B$1841,Estoque!A771,Vendas!$R$5:$R$1841,"Vendido")+SUMIFS(Vendas!$I$5:$I$1841,Vendas!$C$5:$C$1841,Estoque!B771,Vendas!$B$5:$B$1841,Estoque!A771,Vendas!$R$5:$R$1841,"Troca")+SUMIF('Combos Promocionais'!$D$3:$D$2278,Estoque!A771,'Combos Promocionais'!$M$3:$M$3129)</f>
        <v>0</v>
      </c>
    </row>
    <row r="772" spans="9:9">
      <c r="I772">
        <f>SUMIFS(Vendas!$I$5:$I$1841,Vendas!$C$5:$C$1841,Estoque!B772,Vendas!$B$5:$B$1841,Estoque!A772,Vendas!$R$5:$R$1841,"Vendido")+SUMIFS(Vendas!$I$5:$I$1841,Vendas!$C$5:$C$1841,Estoque!B772,Vendas!$B$5:$B$1841,Estoque!A772,Vendas!$R$5:$R$1841,"Troca")+SUMIF('Combos Promocionais'!$D$3:$D$2278,Estoque!A772,'Combos Promocionais'!$M$3:$M$3129)</f>
        <v>0</v>
      </c>
    </row>
    <row r="773" spans="9:9">
      <c r="I773">
        <f>SUMIFS(Vendas!$I$5:$I$1841,Vendas!$C$5:$C$1841,Estoque!B773,Vendas!$B$5:$B$1841,Estoque!A773,Vendas!$R$5:$R$1841,"Vendido")+SUMIFS(Vendas!$I$5:$I$1841,Vendas!$C$5:$C$1841,Estoque!B773,Vendas!$B$5:$B$1841,Estoque!A773,Vendas!$R$5:$R$1841,"Troca")+SUMIF('Combos Promocionais'!$D$3:$D$2278,Estoque!A773,'Combos Promocionais'!$M$3:$M$3129)</f>
        <v>0</v>
      </c>
    </row>
    <row r="774" spans="9:9">
      <c r="I774">
        <f>SUMIFS(Vendas!$I$5:$I$1841,Vendas!$C$5:$C$1841,Estoque!B774,Vendas!$B$5:$B$1841,Estoque!A774,Vendas!$R$5:$R$1841,"Vendido")+SUMIFS(Vendas!$I$5:$I$1841,Vendas!$C$5:$C$1841,Estoque!B774,Vendas!$B$5:$B$1841,Estoque!A774,Vendas!$R$5:$R$1841,"Troca")+SUMIF('Combos Promocionais'!$D$3:$D$2278,Estoque!A774,'Combos Promocionais'!$M$3:$M$3129)</f>
        <v>0</v>
      </c>
    </row>
    <row r="775" spans="9:9">
      <c r="I775">
        <f>SUMIFS(Vendas!$I$5:$I$1841,Vendas!$C$5:$C$1841,Estoque!B775,Vendas!$B$5:$B$1841,Estoque!A775,Vendas!$R$5:$R$1841,"Vendido")+SUMIFS(Vendas!$I$5:$I$1841,Vendas!$C$5:$C$1841,Estoque!B775,Vendas!$B$5:$B$1841,Estoque!A775,Vendas!$R$5:$R$1841,"Troca")+SUMIF('Combos Promocionais'!$D$3:$D$2278,Estoque!A775,'Combos Promocionais'!$M$3:$M$3129)</f>
        <v>0</v>
      </c>
    </row>
    <row r="776" spans="9:9">
      <c r="I776">
        <f>SUMIFS(Vendas!$I$5:$I$1841,Vendas!$C$5:$C$1841,Estoque!B776,Vendas!$B$5:$B$1841,Estoque!A776,Vendas!$R$5:$R$1841,"Vendido")+SUMIFS(Vendas!$I$5:$I$1841,Vendas!$C$5:$C$1841,Estoque!B776,Vendas!$B$5:$B$1841,Estoque!A776,Vendas!$R$5:$R$1841,"Troca")+SUMIF('Combos Promocionais'!$D$3:$D$2278,Estoque!A776,'Combos Promocionais'!$M$3:$M$3129)</f>
        <v>0</v>
      </c>
    </row>
    <row r="777" spans="9:9">
      <c r="I777">
        <f>SUMIFS(Vendas!$I$5:$I$1841,Vendas!$C$5:$C$1841,Estoque!B777,Vendas!$B$5:$B$1841,Estoque!A777,Vendas!$R$5:$R$1841,"Vendido")+SUMIFS(Vendas!$I$5:$I$1841,Vendas!$C$5:$C$1841,Estoque!B777,Vendas!$B$5:$B$1841,Estoque!A777,Vendas!$R$5:$R$1841,"Troca")+SUMIF('Combos Promocionais'!$D$3:$D$2278,Estoque!A777,'Combos Promocionais'!$M$3:$M$3129)</f>
        <v>0</v>
      </c>
    </row>
    <row r="778" spans="9:9">
      <c r="I778">
        <f>SUMIFS(Vendas!$I$5:$I$1841,Vendas!$C$5:$C$1841,Estoque!B778,Vendas!$B$5:$B$1841,Estoque!A778,Vendas!$R$5:$R$1841,"Vendido")+SUMIFS(Vendas!$I$5:$I$1841,Vendas!$C$5:$C$1841,Estoque!B778,Vendas!$B$5:$B$1841,Estoque!A778,Vendas!$R$5:$R$1841,"Troca")+SUMIF('Combos Promocionais'!$D$3:$D$2278,Estoque!A778,'Combos Promocionais'!$M$3:$M$3129)</f>
        <v>0</v>
      </c>
    </row>
    <row r="779" spans="9:9">
      <c r="I779">
        <f>SUMIFS(Vendas!$I$5:$I$1841,Vendas!$C$5:$C$1841,Estoque!B779,Vendas!$B$5:$B$1841,Estoque!A779,Vendas!$R$5:$R$1841,"Vendido")+SUMIFS(Vendas!$I$5:$I$1841,Vendas!$C$5:$C$1841,Estoque!B779,Vendas!$B$5:$B$1841,Estoque!A779,Vendas!$R$5:$R$1841,"Troca")+SUMIF('Combos Promocionais'!$D$3:$D$2278,Estoque!A779,'Combos Promocionais'!$M$3:$M$3129)</f>
        <v>0</v>
      </c>
    </row>
    <row r="780" spans="9:9">
      <c r="I780">
        <f>SUMIFS(Vendas!$I$5:$I$1841,Vendas!$C$5:$C$1841,Estoque!B780,Vendas!$B$5:$B$1841,Estoque!A780,Vendas!$R$5:$R$1841,"Vendido")+SUMIFS(Vendas!$I$5:$I$1841,Vendas!$C$5:$C$1841,Estoque!B780,Vendas!$B$5:$B$1841,Estoque!A780,Vendas!$R$5:$R$1841,"Troca")+SUMIF('Combos Promocionais'!$D$3:$D$2278,Estoque!A780,'Combos Promocionais'!$M$3:$M$3129)</f>
        <v>0</v>
      </c>
    </row>
    <row r="781" spans="9:9">
      <c r="I781">
        <f>SUMIFS(Vendas!$I$5:$I$1841,Vendas!$C$5:$C$1841,Estoque!B781,Vendas!$B$5:$B$1841,Estoque!A781,Vendas!$R$5:$R$1841,"Vendido")+SUMIFS(Vendas!$I$5:$I$1841,Vendas!$C$5:$C$1841,Estoque!B781,Vendas!$B$5:$B$1841,Estoque!A781,Vendas!$R$5:$R$1841,"Troca")+SUMIF('Combos Promocionais'!$D$3:$D$2278,Estoque!A781,'Combos Promocionais'!$M$3:$M$3129)</f>
        <v>0</v>
      </c>
    </row>
    <row r="782" spans="9:9">
      <c r="I782">
        <f>SUMIFS(Vendas!$I$5:$I$1841,Vendas!$C$5:$C$1841,Estoque!B782,Vendas!$B$5:$B$1841,Estoque!A782,Vendas!$R$5:$R$1841,"Vendido")+SUMIFS(Vendas!$I$5:$I$1841,Vendas!$C$5:$C$1841,Estoque!B782,Vendas!$B$5:$B$1841,Estoque!A782,Vendas!$R$5:$R$1841,"Troca")+SUMIF('Combos Promocionais'!$D$3:$D$2278,Estoque!A782,'Combos Promocionais'!$M$3:$M$3129)</f>
        <v>0</v>
      </c>
    </row>
    <row r="783" spans="9:9">
      <c r="I783">
        <f>SUMIFS(Vendas!$I$5:$I$1841,Vendas!$C$5:$C$1841,Estoque!B783,Vendas!$B$5:$B$1841,Estoque!A783,Vendas!$R$5:$R$1841,"Vendido")+SUMIFS(Vendas!$I$5:$I$1841,Vendas!$C$5:$C$1841,Estoque!B783,Vendas!$B$5:$B$1841,Estoque!A783,Vendas!$R$5:$R$1841,"Troca")+SUMIF('Combos Promocionais'!$D$3:$D$2278,Estoque!A783,'Combos Promocionais'!$M$3:$M$3129)</f>
        <v>0</v>
      </c>
    </row>
    <row r="784" spans="9:9">
      <c r="I784">
        <f>SUMIFS(Vendas!$I$5:$I$1841,Vendas!$C$5:$C$1841,Estoque!B784,Vendas!$B$5:$B$1841,Estoque!A784,Vendas!$R$5:$R$1841,"Vendido")+SUMIFS(Vendas!$I$5:$I$1841,Vendas!$C$5:$C$1841,Estoque!B784,Vendas!$B$5:$B$1841,Estoque!A784,Vendas!$R$5:$R$1841,"Troca")+SUMIF('Combos Promocionais'!$D$3:$D$2278,Estoque!A784,'Combos Promocionais'!$M$3:$M$3129)</f>
        <v>0</v>
      </c>
    </row>
    <row r="785" spans="9:9">
      <c r="I785">
        <f>SUMIFS(Vendas!$I$5:$I$1841,Vendas!$C$5:$C$1841,Estoque!B785,Vendas!$B$5:$B$1841,Estoque!A785,Vendas!$R$5:$R$1841,"Vendido")+SUMIFS(Vendas!$I$5:$I$1841,Vendas!$C$5:$C$1841,Estoque!B785,Vendas!$B$5:$B$1841,Estoque!A785,Vendas!$R$5:$R$1841,"Troca")+SUMIF('Combos Promocionais'!$D$3:$D$2278,Estoque!A785,'Combos Promocionais'!$M$3:$M$3129)</f>
        <v>0</v>
      </c>
    </row>
    <row r="786" spans="9:9">
      <c r="I786">
        <f>SUMIFS(Vendas!$I$5:$I$1841,Vendas!$C$5:$C$1841,Estoque!B786,Vendas!$B$5:$B$1841,Estoque!A786,Vendas!$R$5:$R$1841,"Vendido")+SUMIFS(Vendas!$I$5:$I$1841,Vendas!$C$5:$C$1841,Estoque!B786,Vendas!$B$5:$B$1841,Estoque!A786,Vendas!$R$5:$R$1841,"Troca")+SUMIF('Combos Promocionais'!$D$3:$D$2278,Estoque!A786,'Combos Promocionais'!$M$3:$M$3129)</f>
        <v>0</v>
      </c>
    </row>
    <row r="787" spans="9:9">
      <c r="I787">
        <f>SUMIFS(Vendas!$I$5:$I$1841,Vendas!$C$5:$C$1841,Estoque!B787,Vendas!$B$5:$B$1841,Estoque!A787,Vendas!$R$5:$R$1841,"Vendido")+SUMIFS(Vendas!$I$5:$I$1841,Vendas!$C$5:$C$1841,Estoque!B787,Vendas!$B$5:$B$1841,Estoque!A787,Vendas!$R$5:$R$1841,"Troca")+SUMIF('Combos Promocionais'!$D$3:$D$2278,Estoque!A787,'Combos Promocionais'!$M$3:$M$3129)</f>
        <v>0</v>
      </c>
    </row>
    <row r="788" spans="9:9">
      <c r="I788">
        <f>SUMIFS(Vendas!$I$5:$I$1841,Vendas!$C$5:$C$1841,Estoque!B788,Vendas!$B$5:$B$1841,Estoque!A788,Vendas!$R$5:$R$1841,"Vendido")+SUMIFS(Vendas!$I$5:$I$1841,Vendas!$C$5:$C$1841,Estoque!B788,Vendas!$B$5:$B$1841,Estoque!A788,Vendas!$R$5:$R$1841,"Troca")+SUMIF('Combos Promocionais'!$D$3:$D$2278,Estoque!A788,'Combos Promocionais'!$M$3:$M$3129)</f>
        <v>0</v>
      </c>
    </row>
    <row r="789" spans="9:9">
      <c r="I789">
        <f>SUMIFS(Vendas!$I$5:$I$1841,Vendas!$C$5:$C$1841,Estoque!B789,Vendas!$B$5:$B$1841,Estoque!A789,Vendas!$R$5:$R$1841,"Vendido")+SUMIFS(Vendas!$I$5:$I$1841,Vendas!$C$5:$C$1841,Estoque!B789,Vendas!$B$5:$B$1841,Estoque!A789,Vendas!$R$5:$R$1841,"Troca")+SUMIF('Combos Promocionais'!$D$3:$D$2278,Estoque!A789,'Combos Promocionais'!$M$3:$M$3129)</f>
        <v>0</v>
      </c>
    </row>
    <row r="790" spans="9:9">
      <c r="I790">
        <f>SUMIFS(Vendas!$I$5:$I$1841,Vendas!$C$5:$C$1841,Estoque!B790,Vendas!$B$5:$B$1841,Estoque!A790,Vendas!$R$5:$R$1841,"Vendido")+SUMIFS(Vendas!$I$5:$I$1841,Vendas!$C$5:$C$1841,Estoque!B790,Vendas!$B$5:$B$1841,Estoque!A790,Vendas!$R$5:$R$1841,"Troca")+SUMIF('Combos Promocionais'!$D$3:$D$2278,Estoque!A790,'Combos Promocionais'!$M$3:$M$3129)</f>
        <v>0</v>
      </c>
    </row>
    <row r="791" spans="9:9">
      <c r="I791">
        <f>SUMIFS(Vendas!$I$5:$I$1841,Vendas!$C$5:$C$1841,Estoque!B791,Vendas!$B$5:$B$1841,Estoque!A791,Vendas!$R$5:$R$1841,"Vendido")+SUMIFS(Vendas!$I$5:$I$1841,Vendas!$C$5:$C$1841,Estoque!B791,Vendas!$B$5:$B$1841,Estoque!A791,Vendas!$R$5:$R$1841,"Troca")+SUMIF('Combos Promocionais'!$D$3:$D$2278,Estoque!A791,'Combos Promocionais'!$M$3:$M$3129)</f>
        <v>0</v>
      </c>
    </row>
    <row r="792" spans="9:9">
      <c r="I792">
        <f>SUMIFS(Vendas!$I$5:$I$1841,Vendas!$C$5:$C$1841,Estoque!B792,Vendas!$B$5:$B$1841,Estoque!A792,Vendas!$R$5:$R$1841,"Vendido")+SUMIFS(Vendas!$I$5:$I$1841,Vendas!$C$5:$C$1841,Estoque!B792,Vendas!$B$5:$B$1841,Estoque!A792,Vendas!$R$5:$R$1841,"Troca")+SUMIF('Combos Promocionais'!$D$3:$D$2278,Estoque!A792,'Combos Promocionais'!$M$3:$M$3129)</f>
        <v>0</v>
      </c>
    </row>
    <row r="793" spans="9:9">
      <c r="I793">
        <f>SUMIFS(Vendas!$I$5:$I$1841,Vendas!$C$5:$C$1841,Estoque!B793,Vendas!$B$5:$B$1841,Estoque!A793,Vendas!$R$5:$R$1841,"Vendido")+SUMIFS(Vendas!$I$5:$I$1841,Vendas!$C$5:$C$1841,Estoque!B793,Vendas!$B$5:$B$1841,Estoque!A793,Vendas!$R$5:$R$1841,"Troca")+SUMIF('Combos Promocionais'!$D$3:$D$2278,Estoque!A793,'Combos Promocionais'!$M$3:$M$3129)</f>
        <v>0</v>
      </c>
    </row>
    <row r="794" spans="9:9">
      <c r="I794">
        <f>SUMIFS(Vendas!$I$5:$I$1841,Vendas!$C$5:$C$1841,Estoque!B794,Vendas!$B$5:$B$1841,Estoque!A794,Vendas!$R$5:$R$1841,"Vendido")+SUMIFS(Vendas!$I$5:$I$1841,Vendas!$C$5:$C$1841,Estoque!B794,Vendas!$B$5:$B$1841,Estoque!A794,Vendas!$R$5:$R$1841,"Troca")+SUMIF('Combos Promocionais'!$D$3:$D$2278,Estoque!A794,'Combos Promocionais'!$M$3:$M$3129)</f>
        <v>0</v>
      </c>
    </row>
    <row r="795" spans="9:9">
      <c r="I795">
        <f>SUMIFS(Vendas!$I$5:$I$1841,Vendas!$C$5:$C$1841,Estoque!B795,Vendas!$B$5:$B$1841,Estoque!A795,Vendas!$R$5:$R$1841,"Vendido")+SUMIFS(Vendas!$I$5:$I$1841,Vendas!$C$5:$C$1841,Estoque!B795,Vendas!$B$5:$B$1841,Estoque!A795,Vendas!$R$5:$R$1841,"Troca")+SUMIF('Combos Promocionais'!$D$3:$D$2278,Estoque!A795,'Combos Promocionais'!$M$3:$M$3129)</f>
        <v>0</v>
      </c>
    </row>
    <row r="796" spans="9:9">
      <c r="I796">
        <f>SUMIFS(Vendas!$I$5:$I$1841,Vendas!$C$5:$C$1841,Estoque!B796,Vendas!$B$5:$B$1841,Estoque!A796,Vendas!$R$5:$R$1841,"Vendido")+SUMIFS(Vendas!$I$5:$I$1841,Vendas!$C$5:$C$1841,Estoque!B796,Vendas!$B$5:$B$1841,Estoque!A796,Vendas!$R$5:$R$1841,"Troca")+SUMIF('Combos Promocionais'!$D$3:$D$2278,Estoque!A796,'Combos Promocionais'!$M$3:$M$3129)</f>
        <v>0</v>
      </c>
    </row>
    <row r="797" spans="9:9">
      <c r="I797">
        <f>SUMIFS(Vendas!$I$5:$I$1841,Vendas!$C$5:$C$1841,Estoque!B797,Vendas!$B$5:$B$1841,Estoque!A797,Vendas!$R$5:$R$1841,"Vendido")+SUMIFS(Vendas!$I$5:$I$1841,Vendas!$C$5:$C$1841,Estoque!B797,Vendas!$B$5:$B$1841,Estoque!A797,Vendas!$R$5:$R$1841,"Troca")+SUMIF('Combos Promocionais'!$D$3:$D$2278,Estoque!A797,'Combos Promocionais'!$M$3:$M$3129)</f>
        <v>0</v>
      </c>
    </row>
    <row r="798" spans="9:9">
      <c r="I798">
        <f>SUMIFS(Vendas!$I$5:$I$1841,Vendas!$C$5:$C$1841,Estoque!B798,Vendas!$B$5:$B$1841,Estoque!A798,Vendas!$R$5:$R$1841,"Vendido")+SUMIFS(Vendas!$I$5:$I$1841,Vendas!$C$5:$C$1841,Estoque!B798,Vendas!$B$5:$B$1841,Estoque!A798,Vendas!$R$5:$R$1841,"Troca")+SUMIF('Combos Promocionais'!$D$3:$D$2278,Estoque!A798,'Combos Promocionais'!$M$3:$M$3129)</f>
        <v>0</v>
      </c>
    </row>
    <row r="799" spans="9:9">
      <c r="I799">
        <f>SUMIFS(Vendas!$I$5:$I$1841,Vendas!$C$5:$C$1841,Estoque!B799,Vendas!$B$5:$B$1841,Estoque!A799,Vendas!$R$5:$R$1841,"Vendido")+SUMIFS(Vendas!$I$5:$I$1841,Vendas!$C$5:$C$1841,Estoque!B799,Vendas!$B$5:$B$1841,Estoque!A799,Vendas!$R$5:$R$1841,"Troca")+SUMIF('Combos Promocionais'!$D$3:$D$2278,Estoque!A799,'Combos Promocionais'!$M$3:$M$3129)</f>
        <v>0</v>
      </c>
    </row>
    <row r="800" spans="9:9">
      <c r="I800">
        <f>SUMIFS(Vendas!$I$5:$I$1841,Vendas!$C$5:$C$1841,Estoque!B800,Vendas!$B$5:$B$1841,Estoque!A800,Vendas!$R$5:$R$1841,"Vendido")+SUMIFS(Vendas!$I$5:$I$1841,Vendas!$C$5:$C$1841,Estoque!B800,Vendas!$B$5:$B$1841,Estoque!A800,Vendas!$R$5:$R$1841,"Troca")+SUMIF('Combos Promocionais'!$D$3:$D$2278,Estoque!A800,'Combos Promocionais'!$M$3:$M$3129)</f>
        <v>0</v>
      </c>
    </row>
    <row r="801" spans="9:9">
      <c r="I801">
        <f>SUMIFS(Vendas!$I$5:$I$1841,Vendas!$C$5:$C$1841,Estoque!B801,Vendas!$B$5:$B$1841,Estoque!A801,Vendas!$R$5:$R$1841,"Vendido")+SUMIFS(Vendas!$I$5:$I$1841,Vendas!$C$5:$C$1841,Estoque!B801,Vendas!$B$5:$B$1841,Estoque!A801,Vendas!$R$5:$R$1841,"Troca")+SUMIF('Combos Promocionais'!$D$3:$D$2278,Estoque!A801,'Combos Promocionais'!$M$3:$M$3129)</f>
        <v>0</v>
      </c>
    </row>
    <row r="802" spans="9:9">
      <c r="I802">
        <f>SUMIFS(Vendas!$I$5:$I$1841,Vendas!$C$5:$C$1841,Estoque!B802,Vendas!$B$5:$B$1841,Estoque!A802,Vendas!$R$5:$R$1841,"Vendido")+SUMIFS(Vendas!$I$5:$I$1841,Vendas!$C$5:$C$1841,Estoque!B802,Vendas!$B$5:$B$1841,Estoque!A802,Vendas!$R$5:$R$1841,"Troca")+SUMIF('Combos Promocionais'!$D$3:$D$2278,Estoque!A802,'Combos Promocionais'!$M$3:$M$3129)</f>
        <v>0</v>
      </c>
    </row>
    <row r="803" spans="9:9">
      <c r="I803">
        <f>SUMIFS(Vendas!$I$5:$I$1841,Vendas!$C$5:$C$1841,Estoque!B803,Vendas!$B$5:$B$1841,Estoque!A803,Vendas!$R$5:$R$1841,"Vendido")+SUMIFS(Vendas!$I$5:$I$1841,Vendas!$C$5:$C$1841,Estoque!B803,Vendas!$B$5:$B$1841,Estoque!A803,Vendas!$R$5:$R$1841,"Troca")+SUMIF('Combos Promocionais'!$D$3:$D$2278,Estoque!A803,'Combos Promocionais'!$M$3:$M$3129)</f>
        <v>0</v>
      </c>
    </row>
    <row r="804" spans="9:9">
      <c r="I804">
        <f>SUMIFS(Vendas!$I$5:$I$1841,Vendas!$C$5:$C$1841,Estoque!B804,Vendas!$B$5:$B$1841,Estoque!A804,Vendas!$R$5:$R$1841,"Vendido")+SUMIFS(Vendas!$I$5:$I$1841,Vendas!$C$5:$C$1841,Estoque!B804,Vendas!$B$5:$B$1841,Estoque!A804,Vendas!$R$5:$R$1841,"Troca")+SUMIF('Combos Promocionais'!$D$3:$D$2278,Estoque!A804,'Combos Promocionais'!$M$3:$M$3129)</f>
        <v>0</v>
      </c>
    </row>
    <row r="805" spans="9:9">
      <c r="I805">
        <f>SUMIFS(Vendas!$I$5:$I$1841,Vendas!$C$5:$C$1841,Estoque!B805,Vendas!$B$5:$B$1841,Estoque!A805,Vendas!$R$5:$R$1841,"Vendido")+SUMIFS(Vendas!$I$5:$I$1841,Vendas!$C$5:$C$1841,Estoque!B805,Vendas!$B$5:$B$1841,Estoque!A805,Vendas!$R$5:$R$1841,"Troca")+SUMIF('Combos Promocionais'!$D$3:$D$2278,Estoque!A805,'Combos Promocionais'!$M$3:$M$3129)</f>
        <v>0</v>
      </c>
    </row>
    <row r="806" spans="9:9">
      <c r="I806">
        <f>SUMIFS(Vendas!$I$5:$I$1841,Vendas!$C$5:$C$1841,Estoque!B806,Vendas!$B$5:$B$1841,Estoque!A806,Vendas!$R$5:$R$1841,"Vendido")+SUMIFS(Vendas!$I$5:$I$1841,Vendas!$C$5:$C$1841,Estoque!B806,Vendas!$B$5:$B$1841,Estoque!A806,Vendas!$R$5:$R$1841,"Troca")+SUMIF('Combos Promocionais'!$D$3:$D$2278,Estoque!A806,'Combos Promocionais'!$M$3:$M$3129)</f>
        <v>0</v>
      </c>
    </row>
    <row r="807" spans="9:9">
      <c r="I807">
        <f>SUMIFS(Vendas!$I$5:$I$1841,Vendas!$C$5:$C$1841,Estoque!B807,Vendas!$B$5:$B$1841,Estoque!A807,Vendas!$R$5:$R$1841,"Vendido")+SUMIFS(Vendas!$I$5:$I$1841,Vendas!$C$5:$C$1841,Estoque!B807,Vendas!$B$5:$B$1841,Estoque!A807,Vendas!$R$5:$R$1841,"Troca")+SUMIF('Combos Promocionais'!$D$3:$D$2278,Estoque!A807,'Combos Promocionais'!$M$3:$M$3129)</f>
        <v>0</v>
      </c>
    </row>
    <row r="808" spans="9:9">
      <c r="I808">
        <f>SUMIFS(Vendas!$I$5:$I$1841,Vendas!$C$5:$C$1841,Estoque!B808,Vendas!$B$5:$B$1841,Estoque!A808,Vendas!$R$5:$R$1841,"Vendido")+SUMIFS(Vendas!$I$5:$I$1841,Vendas!$C$5:$C$1841,Estoque!B808,Vendas!$B$5:$B$1841,Estoque!A808,Vendas!$R$5:$R$1841,"Troca")+SUMIF('Combos Promocionais'!$D$3:$D$2278,Estoque!A808,'Combos Promocionais'!$M$3:$M$3129)</f>
        <v>0</v>
      </c>
    </row>
    <row r="809" spans="9:9">
      <c r="I809">
        <f>SUMIFS(Vendas!$I$5:$I$1841,Vendas!$C$5:$C$1841,Estoque!B809,Vendas!$B$5:$B$1841,Estoque!A809,Vendas!$R$5:$R$1841,"Vendido")+SUMIFS(Vendas!$I$5:$I$1841,Vendas!$C$5:$C$1841,Estoque!B809,Vendas!$B$5:$B$1841,Estoque!A809,Vendas!$R$5:$R$1841,"Troca")+SUMIF('Combos Promocionais'!$D$3:$D$2278,Estoque!A809,'Combos Promocionais'!$M$3:$M$3129)</f>
        <v>0</v>
      </c>
    </row>
    <row r="810" spans="9:9">
      <c r="I810">
        <f>SUMIFS(Vendas!$I$5:$I$1841,Vendas!$C$5:$C$1841,Estoque!B810,Vendas!$B$5:$B$1841,Estoque!A810,Vendas!$R$5:$R$1841,"Vendido")+SUMIFS(Vendas!$I$5:$I$1841,Vendas!$C$5:$C$1841,Estoque!B810,Vendas!$B$5:$B$1841,Estoque!A810,Vendas!$R$5:$R$1841,"Troca")+SUMIF('Combos Promocionais'!$D$3:$D$2278,Estoque!A810,'Combos Promocionais'!$M$3:$M$3129)</f>
        <v>0</v>
      </c>
    </row>
    <row r="811" spans="9:9">
      <c r="I811">
        <f>SUMIFS(Vendas!$I$5:$I$1841,Vendas!$C$5:$C$1841,Estoque!B811,Vendas!$B$5:$B$1841,Estoque!A811,Vendas!$R$5:$R$1841,"Vendido")+SUMIFS(Vendas!$I$5:$I$1841,Vendas!$C$5:$C$1841,Estoque!B811,Vendas!$B$5:$B$1841,Estoque!A811,Vendas!$R$5:$R$1841,"Troca")+SUMIF('Combos Promocionais'!$D$3:$D$2278,Estoque!A811,'Combos Promocionais'!$M$3:$M$3129)</f>
        <v>0</v>
      </c>
    </row>
    <row r="812" spans="9:9">
      <c r="I812">
        <f>SUMIFS(Vendas!$I$5:$I$1841,Vendas!$C$5:$C$1841,Estoque!B812,Vendas!$B$5:$B$1841,Estoque!A812,Vendas!$R$5:$R$1841,"Vendido")+SUMIFS(Vendas!$I$5:$I$1841,Vendas!$C$5:$C$1841,Estoque!B812,Vendas!$B$5:$B$1841,Estoque!A812,Vendas!$R$5:$R$1841,"Troca")+SUMIF('Combos Promocionais'!$D$3:$D$2278,Estoque!A812,'Combos Promocionais'!$M$3:$M$3129)</f>
        <v>0</v>
      </c>
    </row>
    <row r="813" spans="9:9">
      <c r="I813">
        <f>SUMIFS(Vendas!$I$5:$I$1841,Vendas!$C$5:$C$1841,Estoque!B813,Vendas!$B$5:$B$1841,Estoque!A813,Vendas!$R$5:$R$1841,"Vendido")+SUMIFS(Vendas!$I$5:$I$1841,Vendas!$C$5:$C$1841,Estoque!B813,Vendas!$B$5:$B$1841,Estoque!A813,Vendas!$R$5:$R$1841,"Troca")+SUMIF('Combos Promocionais'!$D$3:$D$2278,Estoque!A813,'Combos Promocionais'!$M$3:$M$3129)</f>
        <v>0</v>
      </c>
    </row>
    <row r="814" spans="9:9">
      <c r="I814">
        <f>SUMIFS(Vendas!$I$5:$I$1841,Vendas!$C$5:$C$1841,Estoque!B814,Vendas!$B$5:$B$1841,Estoque!A814,Vendas!$R$5:$R$1841,"Vendido")+SUMIFS(Vendas!$I$5:$I$1841,Vendas!$C$5:$C$1841,Estoque!B814,Vendas!$B$5:$B$1841,Estoque!A814,Vendas!$R$5:$R$1841,"Troca")+SUMIF('Combos Promocionais'!$D$3:$D$2278,Estoque!A814,'Combos Promocionais'!$M$3:$M$3129)</f>
        <v>0</v>
      </c>
    </row>
    <row r="815" spans="9:9">
      <c r="I815">
        <f>SUMIFS(Vendas!$I$5:$I$1841,Vendas!$C$5:$C$1841,Estoque!B815,Vendas!$B$5:$B$1841,Estoque!A815,Vendas!$R$5:$R$1841,"Vendido")+SUMIFS(Vendas!$I$5:$I$1841,Vendas!$C$5:$C$1841,Estoque!B815,Vendas!$B$5:$B$1841,Estoque!A815,Vendas!$R$5:$R$1841,"Troca")+SUMIF('Combos Promocionais'!$D$3:$D$2278,Estoque!A815,'Combos Promocionais'!$M$3:$M$3129)</f>
        <v>0</v>
      </c>
    </row>
    <row r="816" spans="9:9">
      <c r="I816">
        <f>SUMIFS(Vendas!$I$5:$I$1841,Vendas!$C$5:$C$1841,Estoque!B816,Vendas!$B$5:$B$1841,Estoque!A816,Vendas!$R$5:$R$1841,"Vendido")+SUMIFS(Vendas!$I$5:$I$1841,Vendas!$C$5:$C$1841,Estoque!B816,Vendas!$B$5:$B$1841,Estoque!A816,Vendas!$R$5:$R$1841,"Troca")+SUMIF('Combos Promocionais'!$D$3:$D$2278,Estoque!A816,'Combos Promocionais'!$M$3:$M$3129)</f>
        <v>0</v>
      </c>
    </row>
    <row r="817" spans="9:9">
      <c r="I817">
        <f>SUMIFS(Vendas!$I$5:$I$1841,Vendas!$C$5:$C$1841,Estoque!B817,Vendas!$B$5:$B$1841,Estoque!A817,Vendas!$R$5:$R$1841,"Vendido")+SUMIFS(Vendas!$I$5:$I$1841,Vendas!$C$5:$C$1841,Estoque!B817,Vendas!$B$5:$B$1841,Estoque!A817,Vendas!$R$5:$R$1841,"Troca")+SUMIF('Combos Promocionais'!$D$3:$D$2278,Estoque!A817,'Combos Promocionais'!$M$3:$M$3129)</f>
        <v>0</v>
      </c>
    </row>
    <row r="818" spans="9:9">
      <c r="I818">
        <f>SUMIFS(Vendas!$I$5:$I$1841,Vendas!$C$5:$C$1841,Estoque!B818,Vendas!$B$5:$B$1841,Estoque!A818,Vendas!$R$5:$R$1841,"Vendido")+SUMIFS(Vendas!$I$5:$I$1841,Vendas!$C$5:$C$1841,Estoque!B818,Vendas!$B$5:$B$1841,Estoque!A818,Vendas!$R$5:$R$1841,"Troca")+SUMIF('Combos Promocionais'!$D$3:$D$2278,Estoque!A818,'Combos Promocionais'!$M$3:$M$3129)</f>
        <v>0</v>
      </c>
    </row>
    <row r="819" spans="9:9">
      <c r="I819">
        <f>SUMIFS(Vendas!$I$5:$I$1841,Vendas!$C$5:$C$1841,Estoque!B819,Vendas!$B$5:$B$1841,Estoque!A819,Vendas!$R$5:$R$1841,"Vendido")+SUMIFS(Vendas!$I$5:$I$1841,Vendas!$C$5:$C$1841,Estoque!B819,Vendas!$B$5:$B$1841,Estoque!A819,Vendas!$R$5:$R$1841,"Troca")+SUMIF('Combos Promocionais'!$D$3:$D$2278,Estoque!A819,'Combos Promocionais'!$M$3:$M$3129)</f>
        <v>0</v>
      </c>
    </row>
    <row r="820" spans="9:9">
      <c r="I820">
        <f>SUMIFS(Vendas!$I$5:$I$1841,Vendas!$C$5:$C$1841,Estoque!B820,Vendas!$B$5:$B$1841,Estoque!A820,Vendas!$R$5:$R$1841,"Vendido")+SUMIFS(Vendas!$I$5:$I$1841,Vendas!$C$5:$C$1841,Estoque!B820,Vendas!$B$5:$B$1841,Estoque!A820,Vendas!$R$5:$R$1841,"Troca")+SUMIF('Combos Promocionais'!$D$3:$D$2278,Estoque!A820,'Combos Promocionais'!$M$3:$M$3129)</f>
        <v>0</v>
      </c>
    </row>
    <row r="821" spans="9:9">
      <c r="I821">
        <f>SUMIFS(Vendas!$I$5:$I$1841,Vendas!$C$5:$C$1841,Estoque!B821,Vendas!$B$5:$B$1841,Estoque!A821,Vendas!$R$5:$R$1841,"Vendido")+SUMIFS(Vendas!$I$5:$I$1841,Vendas!$C$5:$C$1841,Estoque!B821,Vendas!$B$5:$B$1841,Estoque!A821,Vendas!$R$5:$R$1841,"Troca")+SUMIF('Combos Promocionais'!$D$3:$D$2278,Estoque!A821,'Combos Promocionais'!$M$3:$M$3129)</f>
        <v>0</v>
      </c>
    </row>
    <row r="822" spans="9:9">
      <c r="I822">
        <f>SUMIFS(Vendas!$I$5:$I$1841,Vendas!$C$5:$C$1841,Estoque!B822,Vendas!$B$5:$B$1841,Estoque!A822,Vendas!$R$5:$R$1841,"Vendido")+SUMIFS(Vendas!$I$5:$I$1841,Vendas!$C$5:$C$1841,Estoque!B822,Vendas!$B$5:$B$1841,Estoque!A822,Vendas!$R$5:$R$1841,"Troca")+SUMIF('Combos Promocionais'!$D$3:$D$2278,Estoque!A822,'Combos Promocionais'!$M$3:$M$3129)</f>
        <v>0</v>
      </c>
    </row>
    <row r="823" spans="9:9">
      <c r="I823">
        <f>SUMIFS(Vendas!$I$5:$I$1841,Vendas!$C$5:$C$1841,Estoque!B823,Vendas!$B$5:$B$1841,Estoque!A823,Vendas!$R$5:$R$1841,"Vendido")+SUMIFS(Vendas!$I$5:$I$1841,Vendas!$C$5:$C$1841,Estoque!B823,Vendas!$B$5:$B$1841,Estoque!A823,Vendas!$R$5:$R$1841,"Troca")+SUMIF('Combos Promocionais'!$D$3:$D$2278,Estoque!A823,'Combos Promocionais'!$M$3:$M$3129)</f>
        <v>0</v>
      </c>
    </row>
    <row r="824" spans="9:9">
      <c r="I824">
        <f>SUMIFS(Vendas!$I$5:$I$1841,Vendas!$C$5:$C$1841,Estoque!B824,Vendas!$B$5:$B$1841,Estoque!A824,Vendas!$R$5:$R$1841,"Vendido")+SUMIFS(Vendas!$I$5:$I$1841,Vendas!$C$5:$C$1841,Estoque!B824,Vendas!$B$5:$B$1841,Estoque!A824,Vendas!$R$5:$R$1841,"Troca")+SUMIF('Combos Promocionais'!$D$3:$D$2278,Estoque!A824,'Combos Promocionais'!$M$3:$M$3129)</f>
        <v>0</v>
      </c>
    </row>
    <row r="825" spans="9:9">
      <c r="I825">
        <f>SUMIFS(Vendas!$I$5:$I$1841,Vendas!$C$5:$C$1841,Estoque!B825,Vendas!$B$5:$B$1841,Estoque!A825,Vendas!$R$5:$R$1841,"Vendido")+SUMIFS(Vendas!$I$5:$I$1841,Vendas!$C$5:$C$1841,Estoque!B825,Vendas!$B$5:$B$1841,Estoque!A825,Vendas!$R$5:$R$1841,"Troca")+SUMIF('Combos Promocionais'!$D$3:$D$2278,Estoque!A825,'Combos Promocionais'!$M$3:$M$3129)</f>
        <v>0</v>
      </c>
    </row>
    <row r="826" spans="9:9">
      <c r="I826">
        <f>SUMIFS(Vendas!$I$5:$I$1841,Vendas!$C$5:$C$1841,Estoque!B826,Vendas!$B$5:$B$1841,Estoque!A826,Vendas!$R$5:$R$1841,"Vendido")+SUMIFS(Vendas!$I$5:$I$1841,Vendas!$C$5:$C$1841,Estoque!B826,Vendas!$B$5:$B$1841,Estoque!A826,Vendas!$R$5:$R$1841,"Troca")+SUMIF('Combos Promocionais'!$D$3:$D$2278,Estoque!A826,'Combos Promocionais'!$M$3:$M$3129)</f>
        <v>0</v>
      </c>
    </row>
    <row r="827" spans="9:9">
      <c r="I827">
        <f>SUMIFS(Vendas!$I$5:$I$1841,Vendas!$C$5:$C$1841,Estoque!B827,Vendas!$B$5:$B$1841,Estoque!A827,Vendas!$R$5:$R$1841,"Vendido")+SUMIFS(Vendas!$I$5:$I$1841,Vendas!$C$5:$C$1841,Estoque!B827,Vendas!$B$5:$B$1841,Estoque!A827,Vendas!$R$5:$R$1841,"Troca")+SUMIF('Combos Promocionais'!$D$3:$D$2278,Estoque!A827,'Combos Promocionais'!$M$3:$M$3129)</f>
        <v>0</v>
      </c>
    </row>
    <row r="828" spans="9:9">
      <c r="I828">
        <f>SUMIFS(Vendas!$I$5:$I$1841,Vendas!$C$5:$C$1841,Estoque!B828,Vendas!$B$5:$B$1841,Estoque!A828,Vendas!$R$5:$R$1841,"Vendido")+SUMIFS(Vendas!$I$5:$I$1841,Vendas!$C$5:$C$1841,Estoque!B828,Vendas!$B$5:$B$1841,Estoque!A828,Vendas!$R$5:$R$1841,"Troca")+SUMIF('Combos Promocionais'!$D$3:$D$2278,Estoque!A828,'Combos Promocionais'!$M$3:$M$3129)</f>
        <v>0</v>
      </c>
    </row>
    <row r="829" spans="9:9">
      <c r="I829">
        <f>SUMIFS(Vendas!$I$5:$I$1841,Vendas!$C$5:$C$1841,Estoque!B829,Vendas!$B$5:$B$1841,Estoque!A829,Vendas!$R$5:$R$1841,"Vendido")+SUMIFS(Vendas!$I$5:$I$1841,Vendas!$C$5:$C$1841,Estoque!B829,Vendas!$B$5:$B$1841,Estoque!A829,Vendas!$R$5:$R$1841,"Troca")+SUMIF('Combos Promocionais'!$D$3:$D$2278,Estoque!A829,'Combos Promocionais'!$M$3:$M$3129)</f>
        <v>0</v>
      </c>
    </row>
    <row r="830" spans="9:9">
      <c r="I830">
        <f>SUMIFS(Vendas!$I$5:$I$1841,Vendas!$C$5:$C$1841,Estoque!B830,Vendas!$B$5:$B$1841,Estoque!A830,Vendas!$R$5:$R$1841,"Vendido")+SUMIFS(Vendas!$I$5:$I$1841,Vendas!$C$5:$C$1841,Estoque!B830,Vendas!$B$5:$B$1841,Estoque!A830,Vendas!$R$5:$R$1841,"Troca")+SUMIF('Combos Promocionais'!$D$3:$D$2278,Estoque!A830,'Combos Promocionais'!$M$3:$M$3129)</f>
        <v>0</v>
      </c>
    </row>
    <row r="831" spans="9:9">
      <c r="I831">
        <f>SUMIFS(Vendas!$I$5:$I$1841,Vendas!$C$5:$C$1841,Estoque!B831,Vendas!$B$5:$B$1841,Estoque!A831,Vendas!$R$5:$R$1841,"Vendido")+SUMIFS(Vendas!$I$5:$I$1841,Vendas!$C$5:$C$1841,Estoque!B831,Vendas!$B$5:$B$1841,Estoque!A831,Vendas!$R$5:$R$1841,"Troca")+SUMIF('Combos Promocionais'!$D$3:$D$2278,Estoque!A831,'Combos Promocionais'!$M$3:$M$3129)</f>
        <v>0</v>
      </c>
    </row>
    <row r="832" spans="9:9">
      <c r="I832">
        <f>SUMIFS(Vendas!$I$5:$I$1841,Vendas!$C$5:$C$1841,Estoque!B832,Vendas!$B$5:$B$1841,Estoque!A832,Vendas!$R$5:$R$1841,"Vendido")+SUMIFS(Vendas!$I$5:$I$1841,Vendas!$C$5:$C$1841,Estoque!B832,Vendas!$B$5:$B$1841,Estoque!A832,Vendas!$R$5:$R$1841,"Troca")+SUMIF('Combos Promocionais'!$D$3:$D$2278,Estoque!A832,'Combos Promocionais'!$M$3:$M$3129)</f>
        <v>0</v>
      </c>
    </row>
    <row r="833" spans="9:9">
      <c r="I833">
        <f>SUMIFS(Vendas!$I$5:$I$1841,Vendas!$C$5:$C$1841,Estoque!B833,Vendas!$B$5:$B$1841,Estoque!A833,Vendas!$R$5:$R$1841,"Vendido")+SUMIFS(Vendas!$I$5:$I$1841,Vendas!$C$5:$C$1841,Estoque!B833,Vendas!$B$5:$B$1841,Estoque!A833,Vendas!$R$5:$R$1841,"Troca")+SUMIF('Combos Promocionais'!$D$3:$D$2278,Estoque!A833,'Combos Promocionais'!$M$3:$M$3129)</f>
        <v>0</v>
      </c>
    </row>
    <row r="834" spans="9:9">
      <c r="I834">
        <f>SUMIFS(Vendas!$I$5:$I$1841,Vendas!$C$5:$C$1841,Estoque!B834,Vendas!$B$5:$B$1841,Estoque!A834,Vendas!$R$5:$R$1841,"Vendido")+SUMIFS(Vendas!$I$5:$I$1841,Vendas!$C$5:$C$1841,Estoque!B834,Vendas!$B$5:$B$1841,Estoque!A834,Vendas!$R$5:$R$1841,"Troca")+SUMIF('Combos Promocionais'!$D$3:$D$2278,Estoque!A834,'Combos Promocionais'!$M$3:$M$3129)</f>
        <v>0</v>
      </c>
    </row>
    <row r="835" spans="9:9">
      <c r="I835">
        <f>SUMIFS(Vendas!$I$5:$I$1841,Vendas!$C$5:$C$1841,Estoque!B835,Vendas!$B$5:$B$1841,Estoque!A835,Vendas!$R$5:$R$1841,"Vendido")+SUMIFS(Vendas!$I$5:$I$1841,Vendas!$C$5:$C$1841,Estoque!B835,Vendas!$B$5:$B$1841,Estoque!A835,Vendas!$R$5:$R$1841,"Troca")+SUMIF('Combos Promocionais'!$D$3:$D$2278,Estoque!A835,'Combos Promocionais'!$M$3:$M$3129)</f>
        <v>0</v>
      </c>
    </row>
    <row r="836" spans="9:9">
      <c r="I836">
        <f>SUMIFS(Vendas!$I$5:$I$1841,Vendas!$C$5:$C$1841,Estoque!B836,Vendas!$B$5:$B$1841,Estoque!A836,Vendas!$R$5:$R$1841,"Vendido")+SUMIFS(Vendas!$I$5:$I$1841,Vendas!$C$5:$C$1841,Estoque!B836,Vendas!$B$5:$B$1841,Estoque!A836,Vendas!$R$5:$R$1841,"Troca")+SUMIF('Combos Promocionais'!$D$3:$D$2278,Estoque!A836,'Combos Promocionais'!$M$3:$M$3129)</f>
        <v>0</v>
      </c>
    </row>
    <row r="837" spans="9:9">
      <c r="I837">
        <f>SUMIFS(Vendas!$I$5:$I$1841,Vendas!$C$5:$C$1841,Estoque!B837,Vendas!$B$5:$B$1841,Estoque!A837,Vendas!$R$5:$R$1841,"Vendido")+SUMIFS(Vendas!$I$5:$I$1841,Vendas!$C$5:$C$1841,Estoque!B837,Vendas!$B$5:$B$1841,Estoque!A837,Vendas!$R$5:$R$1841,"Troca")+SUMIF('Combos Promocionais'!$D$3:$D$2278,Estoque!A837,'Combos Promocionais'!$M$3:$M$3129)</f>
        <v>0</v>
      </c>
    </row>
    <row r="838" spans="9:9">
      <c r="I838">
        <f>SUMIFS(Vendas!$I$5:$I$1841,Vendas!$C$5:$C$1841,Estoque!B838,Vendas!$B$5:$B$1841,Estoque!A838,Vendas!$R$5:$R$1841,"Vendido")+SUMIFS(Vendas!$I$5:$I$1841,Vendas!$C$5:$C$1841,Estoque!B838,Vendas!$B$5:$B$1841,Estoque!A838,Vendas!$R$5:$R$1841,"Troca")+SUMIF('Combos Promocionais'!$D$3:$D$2278,Estoque!A838,'Combos Promocionais'!$M$3:$M$3129)</f>
        <v>0</v>
      </c>
    </row>
    <row r="839" spans="9:9">
      <c r="I839">
        <f>SUMIFS(Vendas!$I$5:$I$1841,Vendas!$C$5:$C$1841,Estoque!B839,Vendas!$B$5:$B$1841,Estoque!A839,Vendas!$R$5:$R$1841,"Vendido")+SUMIFS(Vendas!$I$5:$I$1841,Vendas!$C$5:$C$1841,Estoque!B839,Vendas!$B$5:$B$1841,Estoque!A839,Vendas!$R$5:$R$1841,"Troca")+SUMIF('Combos Promocionais'!$D$3:$D$2278,Estoque!A839,'Combos Promocionais'!$M$3:$M$3129)</f>
        <v>0</v>
      </c>
    </row>
    <row r="840" spans="9:9">
      <c r="I840">
        <f>SUMIFS(Vendas!$I$5:$I$1841,Vendas!$C$5:$C$1841,Estoque!B840,Vendas!$B$5:$B$1841,Estoque!A840,Vendas!$R$5:$R$1841,"Vendido")+SUMIFS(Vendas!$I$5:$I$1841,Vendas!$C$5:$C$1841,Estoque!B840,Vendas!$B$5:$B$1841,Estoque!A840,Vendas!$R$5:$R$1841,"Troca")+SUMIF('Combos Promocionais'!$D$3:$D$2278,Estoque!A840,'Combos Promocionais'!$M$3:$M$3129)</f>
        <v>0</v>
      </c>
    </row>
    <row r="841" spans="9:9">
      <c r="I841">
        <f>SUMIFS(Vendas!$I$5:$I$1841,Vendas!$C$5:$C$1841,Estoque!B841,Vendas!$B$5:$B$1841,Estoque!A841,Vendas!$R$5:$R$1841,"Vendido")+SUMIFS(Vendas!$I$5:$I$1841,Vendas!$C$5:$C$1841,Estoque!B841,Vendas!$B$5:$B$1841,Estoque!A841,Vendas!$R$5:$R$1841,"Troca")+SUMIF('Combos Promocionais'!$D$3:$D$2278,Estoque!A841,'Combos Promocionais'!$M$3:$M$3129)</f>
        <v>0</v>
      </c>
    </row>
    <row r="842" spans="9:9">
      <c r="I842">
        <f>SUMIFS(Vendas!$I$5:$I$1841,Vendas!$C$5:$C$1841,Estoque!B842,Vendas!$B$5:$B$1841,Estoque!A842,Vendas!$R$5:$R$1841,"Vendido")+SUMIFS(Vendas!$I$5:$I$1841,Vendas!$C$5:$C$1841,Estoque!B842,Vendas!$B$5:$B$1841,Estoque!A842,Vendas!$R$5:$R$1841,"Troca")+SUMIF('Combos Promocionais'!$D$3:$D$2278,Estoque!A842,'Combos Promocionais'!$M$3:$M$3129)</f>
        <v>0</v>
      </c>
    </row>
    <row r="843" spans="9:9">
      <c r="I843">
        <f>SUMIFS(Vendas!$I$5:$I$1841,Vendas!$C$5:$C$1841,Estoque!B843,Vendas!$B$5:$B$1841,Estoque!A843,Vendas!$R$5:$R$1841,"Vendido")+SUMIFS(Vendas!$I$5:$I$1841,Vendas!$C$5:$C$1841,Estoque!B843,Vendas!$B$5:$B$1841,Estoque!A843,Vendas!$R$5:$R$1841,"Troca")+SUMIF('Combos Promocionais'!$D$3:$D$2278,Estoque!A843,'Combos Promocionais'!$M$3:$M$3129)</f>
        <v>0</v>
      </c>
    </row>
    <row r="844" spans="9:9">
      <c r="I844">
        <f>SUMIFS(Vendas!$I$5:$I$1841,Vendas!$C$5:$C$1841,Estoque!B844,Vendas!$B$5:$B$1841,Estoque!A844,Vendas!$R$5:$R$1841,"Vendido")+SUMIFS(Vendas!$I$5:$I$1841,Vendas!$C$5:$C$1841,Estoque!B844,Vendas!$B$5:$B$1841,Estoque!A844,Vendas!$R$5:$R$1841,"Troca")+SUMIF('Combos Promocionais'!$D$3:$D$2278,Estoque!A844,'Combos Promocionais'!$M$3:$M$3129)</f>
        <v>0</v>
      </c>
    </row>
    <row r="845" spans="9:9">
      <c r="I845">
        <f>SUMIFS(Vendas!$I$5:$I$1841,Vendas!$C$5:$C$1841,Estoque!B845,Vendas!$B$5:$B$1841,Estoque!A845,Vendas!$R$5:$R$1841,"Vendido")+SUMIFS(Vendas!$I$5:$I$1841,Vendas!$C$5:$C$1841,Estoque!B845,Vendas!$B$5:$B$1841,Estoque!A845,Vendas!$R$5:$R$1841,"Troca")+SUMIF('Combos Promocionais'!$D$3:$D$2278,Estoque!A845,'Combos Promocionais'!$M$3:$M$3129)</f>
        <v>0</v>
      </c>
    </row>
    <row r="846" spans="9:9">
      <c r="I846">
        <f>SUMIFS(Vendas!$I$5:$I$1841,Vendas!$C$5:$C$1841,Estoque!B846,Vendas!$B$5:$B$1841,Estoque!A846,Vendas!$R$5:$R$1841,"Vendido")+SUMIFS(Vendas!$I$5:$I$1841,Vendas!$C$5:$C$1841,Estoque!B846,Vendas!$B$5:$B$1841,Estoque!A846,Vendas!$R$5:$R$1841,"Troca")+SUMIF('Combos Promocionais'!$D$3:$D$2278,Estoque!A846,'Combos Promocionais'!$M$3:$M$3129)</f>
        <v>0</v>
      </c>
    </row>
    <row r="847" spans="9:9">
      <c r="I847">
        <f>SUMIFS(Vendas!$I$5:$I$1841,Vendas!$C$5:$C$1841,Estoque!B847,Vendas!$B$5:$B$1841,Estoque!A847,Vendas!$R$5:$R$1841,"Vendido")+SUMIFS(Vendas!$I$5:$I$1841,Vendas!$C$5:$C$1841,Estoque!B847,Vendas!$B$5:$B$1841,Estoque!A847,Vendas!$R$5:$R$1841,"Troca")+SUMIF('Combos Promocionais'!$D$3:$D$2278,Estoque!A847,'Combos Promocionais'!$M$3:$M$3129)</f>
        <v>0</v>
      </c>
    </row>
    <row r="848" spans="9:9">
      <c r="I848">
        <f>SUMIFS(Vendas!$I$5:$I$1841,Vendas!$C$5:$C$1841,Estoque!B848,Vendas!$B$5:$B$1841,Estoque!A848,Vendas!$R$5:$R$1841,"Vendido")+SUMIFS(Vendas!$I$5:$I$1841,Vendas!$C$5:$C$1841,Estoque!B848,Vendas!$B$5:$B$1841,Estoque!A848,Vendas!$R$5:$R$1841,"Troca")+SUMIF('Combos Promocionais'!$D$3:$D$2278,Estoque!A848,'Combos Promocionais'!$M$3:$M$3129)</f>
        <v>0</v>
      </c>
    </row>
    <row r="849" spans="9:9">
      <c r="I849">
        <f>SUMIFS(Vendas!$I$5:$I$1841,Vendas!$C$5:$C$1841,Estoque!B849,Vendas!$B$5:$B$1841,Estoque!A849,Vendas!$R$5:$R$1841,"Vendido")+SUMIFS(Vendas!$I$5:$I$1841,Vendas!$C$5:$C$1841,Estoque!B849,Vendas!$B$5:$B$1841,Estoque!A849,Vendas!$R$5:$R$1841,"Troca")+SUMIF('Combos Promocionais'!$D$3:$D$2278,Estoque!A849,'Combos Promocionais'!$M$3:$M$3129)</f>
        <v>0</v>
      </c>
    </row>
    <row r="850" spans="9:9">
      <c r="I850">
        <f>SUMIFS(Vendas!$I$5:$I$1841,Vendas!$C$5:$C$1841,Estoque!B850,Vendas!$B$5:$B$1841,Estoque!A850,Vendas!$R$5:$R$1841,"Vendido")+SUMIFS(Vendas!$I$5:$I$1841,Vendas!$C$5:$C$1841,Estoque!B850,Vendas!$B$5:$B$1841,Estoque!A850,Vendas!$R$5:$R$1841,"Troca")+SUMIF('Combos Promocionais'!$D$3:$D$2278,Estoque!A850,'Combos Promocionais'!$M$3:$M$3129)</f>
        <v>0</v>
      </c>
    </row>
    <row r="851" spans="9:9">
      <c r="I851">
        <f>SUMIFS(Vendas!$I$5:$I$1841,Vendas!$C$5:$C$1841,Estoque!B851,Vendas!$B$5:$B$1841,Estoque!A851,Vendas!$R$5:$R$1841,"Vendido")+SUMIFS(Vendas!$I$5:$I$1841,Vendas!$C$5:$C$1841,Estoque!B851,Vendas!$B$5:$B$1841,Estoque!A851,Vendas!$R$5:$R$1841,"Troca")+SUMIF('Combos Promocionais'!$D$3:$D$2278,Estoque!A851,'Combos Promocionais'!$M$3:$M$3129)</f>
        <v>0</v>
      </c>
    </row>
    <row r="852" spans="9:9">
      <c r="I852">
        <f>SUMIFS(Vendas!$I$5:$I$1841,Vendas!$C$5:$C$1841,Estoque!B852,Vendas!$B$5:$B$1841,Estoque!A852,Vendas!$R$5:$R$1841,"Vendido")+SUMIFS(Vendas!$I$5:$I$1841,Vendas!$C$5:$C$1841,Estoque!B852,Vendas!$B$5:$B$1841,Estoque!A852,Vendas!$R$5:$R$1841,"Troca")+SUMIF('Combos Promocionais'!$D$3:$D$2278,Estoque!A852,'Combos Promocionais'!$M$3:$M$3129)</f>
        <v>0</v>
      </c>
    </row>
    <row r="853" spans="9:9">
      <c r="I853">
        <f>SUMIFS(Vendas!$I$5:$I$1841,Vendas!$C$5:$C$1841,Estoque!B853,Vendas!$B$5:$B$1841,Estoque!A853,Vendas!$R$5:$R$1841,"Vendido")+SUMIFS(Vendas!$I$5:$I$1841,Vendas!$C$5:$C$1841,Estoque!B853,Vendas!$B$5:$B$1841,Estoque!A853,Vendas!$R$5:$R$1841,"Troca")+SUMIF('Combos Promocionais'!$D$3:$D$2278,Estoque!A853,'Combos Promocionais'!$M$3:$M$3129)</f>
        <v>0</v>
      </c>
    </row>
    <row r="854" spans="9:9">
      <c r="I854">
        <f>SUMIFS(Vendas!$I$5:$I$1841,Vendas!$C$5:$C$1841,Estoque!B854,Vendas!$B$5:$B$1841,Estoque!A854,Vendas!$R$5:$R$1841,"Vendido")+SUMIFS(Vendas!$I$5:$I$1841,Vendas!$C$5:$C$1841,Estoque!B854,Vendas!$B$5:$B$1841,Estoque!A854,Vendas!$R$5:$R$1841,"Troca")+SUMIF('Combos Promocionais'!$D$3:$D$2278,Estoque!A854,'Combos Promocionais'!$M$3:$M$3129)</f>
        <v>0</v>
      </c>
    </row>
    <row r="855" spans="9:9">
      <c r="I855">
        <f>SUMIFS(Vendas!$I$5:$I$1841,Vendas!$C$5:$C$1841,Estoque!B855,Vendas!$B$5:$B$1841,Estoque!A855,Vendas!$R$5:$R$1841,"Vendido")+SUMIFS(Vendas!$I$5:$I$1841,Vendas!$C$5:$C$1841,Estoque!B855,Vendas!$B$5:$B$1841,Estoque!A855,Vendas!$R$5:$R$1841,"Troca")+SUMIF('Combos Promocionais'!$D$3:$D$2278,Estoque!A855,'Combos Promocionais'!$M$3:$M$3129)</f>
        <v>0</v>
      </c>
    </row>
    <row r="856" spans="9:9">
      <c r="I856">
        <f>SUMIFS(Vendas!$I$5:$I$1841,Vendas!$C$5:$C$1841,Estoque!B856,Vendas!$B$5:$B$1841,Estoque!A856,Vendas!$R$5:$R$1841,"Vendido")+SUMIFS(Vendas!$I$5:$I$1841,Vendas!$C$5:$C$1841,Estoque!B856,Vendas!$B$5:$B$1841,Estoque!A856,Vendas!$R$5:$R$1841,"Troca")+SUMIF('Combos Promocionais'!$D$3:$D$2278,Estoque!A856,'Combos Promocionais'!$M$3:$M$3129)</f>
        <v>0</v>
      </c>
    </row>
    <row r="857" spans="9:9">
      <c r="I857">
        <f>SUMIFS(Vendas!$I$5:$I$1841,Vendas!$C$5:$C$1841,Estoque!B857,Vendas!$B$5:$B$1841,Estoque!A857,Vendas!$R$5:$R$1841,"Vendido")+SUMIFS(Vendas!$I$5:$I$1841,Vendas!$C$5:$C$1841,Estoque!B857,Vendas!$B$5:$B$1841,Estoque!A857,Vendas!$R$5:$R$1841,"Troca")+SUMIF('Combos Promocionais'!$D$3:$D$2278,Estoque!A857,'Combos Promocionais'!$M$3:$M$3129)</f>
        <v>0</v>
      </c>
    </row>
    <row r="858" spans="9:9">
      <c r="I858">
        <f>SUMIFS(Vendas!$I$5:$I$1841,Vendas!$C$5:$C$1841,Estoque!B858,Vendas!$B$5:$B$1841,Estoque!A858,Vendas!$R$5:$R$1841,"Vendido")+SUMIFS(Vendas!$I$5:$I$1841,Vendas!$C$5:$C$1841,Estoque!B858,Vendas!$B$5:$B$1841,Estoque!A858,Vendas!$R$5:$R$1841,"Troca")+SUMIF('Combos Promocionais'!$D$3:$D$2278,Estoque!A858,'Combos Promocionais'!$M$3:$M$3129)</f>
        <v>0</v>
      </c>
    </row>
    <row r="859" spans="9:9">
      <c r="I859">
        <f>SUMIFS(Vendas!$I$5:$I$1841,Vendas!$C$5:$C$1841,Estoque!B859,Vendas!$B$5:$B$1841,Estoque!A859,Vendas!$R$5:$R$1841,"Vendido")+SUMIFS(Vendas!$I$5:$I$1841,Vendas!$C$5:$C$1841,Estoque!B859,Vendas!$B$5:$B$1841,Estoque!A859,Vendas!$R$5:$R$1841,"Troca")+SUMIF('Combos Promocionais'!$D$3:$D$2278,Estoque!A859,'Combos Promocionais'!$M$3:$M$3129)</f>
        <v>0</v>
      </c>
    </row>
    <row r="860" spans="9:9">
      <c r="I860">
        <f>SUMIFS(Vendas!$I$5:$I$1841,Vendas!$C$5:$C$1841,Estoque!B860,Vendas!$B$5:$B$1841,Estoque!A860,Vendas!$R$5:$R$1841,"Vendido")+SUMIFS(Vendas!$I$5:$I$1841,Vendas!$C$5:$C$1841,Estoque!B860,Vendas!$B$5:$B$1841,Estoque!A860,Vendas!$R$5:$R$1841,"Troca")+SUMIF('Combos Promocionais'!$D$3:$D$2278,Estoque!A860,'Combos Promocionais'!$M$3:$M$3129)</f>
        <v>0</v>
      </c>
    </row>
    <row r="861" spans="9:9">
      <c r="I861">
        <f>SUMIFS(Vendas!$I$5:$I$1841,Vendas!$C$5:$C$1841,Estoque!B861,Vendas!$B$5:$B$1841,Estoque!A861,Vendas!$R$5:$R$1841,"Vendido")+SUMIFS(Vendas!$I$5:$I$1841,Vendas!$C$5:$C$1841,Estoque!B861,Vendas!$B$5:$B$1841,Estoque!A861,Vendas!$R$5:$R$1841,"Troca")+SUMIF('Combos Promocionais'!$D$3:$D$2278,Estoque!A861,'Combos Promocionais'!$M$3:$M$3129)</f>
        <v>0</v>
      </c>
    </row>
    <row r="862" spans="9:9">
      <c r="I862">
        <f>SUMIFS(Vendas!$I$5:$I$1841,Vendas!$C$5:$C$1841,Estoque!B862,Vendas!$B$5:$B$1841,Estoque!A862,Vendas!$R$5:$R$1841,"Vendido")+SUMIFS(Vendas!$I$5:$I$1841,Vendas!$C$5:$C$1841,Estoque!B862,Vendas!$B$5:$B$1841,Estoque!A862,Vendas!$R$5:$R$1841,"Troca")+SUMIF('Combos Promocionais'!$D$3:$D$2278,Estoque!A862,'Combos Promocionais'!$M$3:$M$3129)</f>
        <v>0</v>
      </c>
    </row>
    <row r="863" spans="9:9">
      <c r="I863">
        <f>SUMIFS(Vendas!$I$5:$I$1841,Vendas!$C$5:$C$1841,Estoque!B863,Vendas!$B$5:$B$1841,Estoque!A863,Vendas!$R$5:$R$1841,"Vendido")+SUMIFS(Vendas!$I$5:$I$1841,Vendas!$C$5:$C$1841,Estoque!B863,Vendas!$B$5:$B$1841,Estoque!A863,Vendas!$R$5:$R$1841,"Troca")+SUMIF('Combos Promocionais'!$D$3:$D$2278,Estoque!A863,'Combos Promocionais'!$M$3:$M$3129)</f>
        <v>0</v>
      </c>
    </row>
    <row r="864" spans="9:9">
      <c r="I864">
        <f>SUMIFS(Vendas!$I$5:$I$1841,Vendas!$C$5:$C$1841,Estoque!B864,Vendas!$B$5:$B$1841,Estoque!A864,Vendas!$R$5:$R$1841,"Vendido")+SUMIFS(Vendas!$I$5:$I$1841,Vendas!$C$5:$C$1841,Estoque!B864,Vendas!$B$5:$B$1841,Estoque!A864,Vendas!$R$5:$R$1841,"Troca")+SUMIF('Combos Promocionais'!$D$3:$D$2278,Estoque!A864,'Combos Promocionais'!$M$3:$M$3129)</f>
        <v>0</v>
      </c>
    </row>
    <row r="865" spans="9:9">
      <c r="I865">
        <f>SUMIFS(Vendas!$I$5:$I$1841,Vendas!$C$5:$C$1841,Estoque!B865,Vendas!$B$5:$B$1841,Estoque!A865,Vendas!$R$5:$R$1841,"Vendido")+SUMIFS(Vendas!$I$5:$I$1841,Vendas!$C$5:$C$1841,Estoque!B865,Vendas!$B$5:$B$1841,Estoque!A865,Vendas!$R$5:$R$1841,"Troca")+SUMIF('Combos Promocionais'!$D$3:$D$2278,Estoque!A865,'Combos Promocionais'!$M$3:$M$3129)</f>
        <v>0</v>
      </c>
    </row>
    <row r="866" spans="9:9">
      <c r="I866">
        <f>SUMIFS(Vendas!$I$5:$I$1841,Vendas!$C$5:$C$1841,Estoque!B866,Vendas!$B$5:$B$1841,Estoque!A866,Vendas!$R$5:$R$1841,"Vendido")+SUMIFS(Vendas!$I$5:$I$1841,Vendas!$C$5:$C$1841,Estoque!B866,Vendas!$B$5:$B$1841,Estoque!A866,Vendas!$R$5:$R$1841,"Troca")+SUMIF('Combos Promocionais'!$D$3:$D$2278,Estoque!A866,'Combos Promocionais'!$M$3:$M$3129)</f>
        <v>0</v>
      </c>
    </row>
    <row r="867" spans="9:9">
      <c r="I867">
        <f>SUMIFS(Vendas!$I$5:$I$1841,Vendas!$C$5:$C$1841,Estoque!B867,Vendas!$B$5:$B$1841,Estoque!A867,Vendas!$R$5:$R$1841,"Vendido")+SUMIFS(Vendas!$I$5:$I$1841,Vendas!$C$5:$C$1841,Estoque!B867,Vendas!$B$5:$B$1841,Estoque!A867,Vendas!$R$5:$R$1841,"Troca")+SUMIF('Combos Promocionais'!$D$3:$D$2278,Estoque!A867,'Combos Promocionais'!$M$3:$M$3129)</f>
        <v>0</v>
      </c>
    </row>
    <row r="868" spans="9:9">
      <c r="I868">
        <f>SUMIFS(Vendas!$I$5:$I$1841,Vendas!$C$5:$C$1841,Estoque!B868,Vendas!$B$5:$B$1841,Estoque!A868,Vendas!$R$5:$R$1841,"Vendido")+SUMIFS(Vendas!$I$5:$I$1841,Vendas!$C$5:$C$1841,Estoque!B868,Vendas!$B$5:$B$1841,Estoque!A868,Vendas!$R$5:$R$1841,"Troca")+SUMIF('Combos Promocionais'!$D$3:$D$2278,Estoque!A868,'Combos Promocionais'!$M$3:$M$3129)</f>
        <v>0</v>
      </c>
    </row>
    <row r="869" spans="9:9">
      <c r="I869">
        <f>SUMIFS(Vendas!$I$5:$I$1841,Vendas!$C$5:$C$1841,Estoque!B869,Vendas!$B$5:$B$1841,Estoque!A869,Vendas!$R$5:$R$1841,"Vendido")+SUMIFS(Vendas!$I$5:$I$1841,Vendas!$C$5:$C$1841,Estoque!B869,Vendas!$B$5:$B$1841,Estoque!A869,Vendas!$R$5:$R$1841,"Troca")+SUMIF('Combos Promocionais'!$D$3:$D$2278,Estoque!A869,'Combos Promocionais'!$M$3:$M$3129)</f>
        <v>0</v>
      </c>
    </row>
    <row r="870" spans="9:9">
      <c r="I870">
        <f>SUMIFS(Vendas!$I$5:$I$1841,Vendas!$C$5:$C$1841,Estoque!B870,Vendas!$B$5:$B$1841,Estoque!A870,Vendas!$R$5:$R$1841,"Vendido")+SUMIFS(Vendas!$I$5:$I$1841,Vendas!$C$5:$C$1841,Estoque!B870,Vendas!$B$5:$B$1841,Estoque!A870,Vendas!$R$5:$R$1841,"Troca")+SUMIF('Combos Promocionais'!$D$3:$D$2278,Estoque!A870,'Combos Promocionais'!$M$3:$M$3129)</f>
        <v>0</v>
      </c>
    </row>
    <row r="871" spans="9:9">
      <c r="I871">
        <f>SUMIFS(Vendas!$I$5:$I$1841,Vendas!$C$5:$C$1841,Estoque!B871,Vendas!$B$5:$B$1841,Estoque!A871,Vendas!$R$5:$R$1841,"Vendido")+SUMIFS(Vendas!$I$5:$I$1841,Vendas!$C$5:$C$1841,Estoque!B871,Vendas!$B$5:$B$1841,Estoque!A871,Vendas!$R$5:$R$1841,"Troca")+SUMIF('Combos Promocionais'!$D$3:$D$2278,Estoque!A871,'Combos Promocionais'!$M$3:$M$3129)</f>
        <v>0</v>
      </c>
    </row>
    <row r="872" spans="9:9">
      <c r="I872">
        <f>SUMIFS(Vendas!$I$5:$I$1841,Vendas!$C$5:$C$1841,Estoque!B872,Vendas!$B$5:$B$1841,Estoque!A872,Vendas!$R$5:$R$1841,"Vendido")+SUMIFS(Vendas!$I$5:$I$1841,Vendas!$C$5:$C$1841,Estoque!B872,Vendas!$B$5:$B$1841,Estoque!A872,Vendas!$R$5:$R$1841,"Troca")+SUMIF('Combos Promocionais'!$D$3:$D$2278,Estoque!A872,'Combos Promocionais'!$M$3:$M$3129)</f>
        <v>0</v>
      </c>
    </row>
    <row r="873" spans="9:9">
      <c r="I873">
        <f>SUMIFS(Vendas!$I$5:$I$1841,Vendas!$C$5:$C$1841,Estoque!B873,Vendas!$B$5:$B$1841,Estoque!A873,Vendas!$R$5:$R$1841,"Vendido")+SUMIFS(Vendas!$I$5:$I$1841,Vendas!$C$5:$C$1841,Estoque!B873,Vendas!$B$5:$B$1841,Estoque!A873,Vendas!$R$5:$R$1841,"Troca")+SUMIF('Combos Promocionais'!$D$3:$D$2278,Estoque!A873,'Combos Promocionais'!$M$3:$M$3129)</f>
        <v>0</v>
      </c>
    </row>
    <row r="874" spans="9:9">
      <c r="I874">
        <f>SUMIFS(Vendas!$I$5:$I$1841,Vendas!$C$5:$C$1841,Estoque!B874,Vendas!$B$5:$B$1841,Estoque!A874,Vendas!$R$5:$R$1841,"Vendido")+SUMIFS(Vendas!$I$5:$I$1841,Vendas!$C$5:$C$1841,Estoque!B874,Vendas!$B$5:$B$1841,Estoque!A874,Vendas!$R$5:$R$1841,"Troca")+SUMIF('Combos Promocionais'!$D$3:$D$2278,Estoque!A874,'Combos Promocionais'!$M$3:$M$3129)</f>
        <v>0</v>
      </c>
    </row>
    <row r="875" spans="9:9">
      <c r="I875">
        <f>SUMIFS(Vendas!$I$5:$I$1841,Vendas!$C$5:$C$1841,Estoque!B875,Vendas!$B$5:$B$1841,Estoque!A875,Vendas!$R$5:$R$1841,"Vendido")+SUMIFS(Vendas!$I$5:$I$1841,Vendas!$C$5:$C$1841,Estoque!B875,Vendas!$B$5:$B$1841,Estoque!A875,Vendas!$R$5:$R$1841,"Troca")+SUMIF('Combos Promocionais'!$D$3:$D$2278,Estoque!A875,'Combos Promocionais'!$M$3:$M$3129)</f>
        <v>0</v>
      </c>
    </row>
    <row r="876" spans="9:9">
      <c r="I876">
        <f>SUMIFS(Vendas!$I$5:$I$1841,Vendas!$C$5:$C$1841,Estoque!B876,Vendas!$B$5:$B$1841,Estoque!A876,Vendas!$R$5:$R$1841,"Vendido")+SUMIFS(Vendas!$I$5:$I$1841,Vendas!$C$5:$C$1841,Estoque!B876,Vendas!$B$5:$B$1841,Estoque!A876,Vendas!$R$5:$R$1841,"Troca")+SUMIF('Combos Promocionais'!$D$3:$D$2278,Estoque!A876,'Combos Promocionais'!$M$3:$M$3129)</f>
        <v>0</v>
      </c>
    </row>
    <row r="877" spans="9:9">
      <c r="I877">
        <f>SUMIFS(Vendas!$I$5:$I$1841,Vendas!$C$5:$C$1841,Estoque!B877,Vendas!$B$5:$B$1841,Estoque!A877,Vendas!$R$5:$R$1841,"Vendido")+SUMIFS(Vendas!$I$5:$I$1841,Vendas!$C$5:$C$1841,Estoque!B877,Vendas!$B$5:$B$1841,Estoque!A877,Vendas!$R$5:$R$1841,"Troca")+SUMIF('Combos Promocionais'!$D$3:$D$2278,Estoque!A877,'Combos Promocionais'!$M$3:$M$3129)</f>
        <v>0</v>
      </c>
    </row>
    <row r="878" spans="9:9">
      <c r="I878">
        <f>SUMIFS(Vendas!$I$5:$I$1841,Vendas!$C$5:$C$1841,Estoque!B878,Vendas!$B$5:$B$1841,Estoque!A878,Vendas!$R$5:$R$1841,"Vendido")+SUMIFS(Vendas!$I$5:$I$1841,Vendas!$C$5:$C$1841,Estoque!B878,Vendas!$B$5:$B$1841,Estoque!A878,Vendas!$R$5:$R$1841,"Troca")+SUMIF('Combos Promocionais'!$D$3:$D$2278,Estoque!A878,'Combos Promocionais'!$M$3:$M$3129)</f>
        <v>0</v>
      </c>
    </row>
    <row r="879" spans="9:9">
      <c r="I879">
        <f>SUMIFS(Vendas!$I$5:$I$1841,Vendas!$C$5:$C$1841,Estoque!B879,Vendas!$B$5:$B$1841,Estoque!A879,Vendas!$R$5:$R$1841,"Vendido")+SUMIFS(Vendas!$I$5:$I$1841,Vendas!$C$5:$C$1841,Estoque!B879,Vendas!$B$5:$B$1841,Estoque!A879,Vendas!$R$5:$R$1841,"Troca")+SUMIF('Combos Promocionais'!$D$3:$D$2278,Estoque!A879,'Combos Promocionais'!$M$3:$M$3129)</f>
        <v>0</v>
      </c>
    </row>
    <row r="880" spans="9:9">
      <c r="I880">
        <f>SUMIFS(Vendas!$I$5:$I$1841,Vendas!$C$5:$C$1841,Estoque!B880,Vendas!$B$5:$B$1841,Estoque!A880,Vendas!$R$5:$R$1841,"Vendido")+SUMIFS(Vendas!$I$5:$I$1841,Vendas!$C$5:$C$1841,Estoque!B880,Vendas!$B$5:$B$1841,Estoque!A880,Vendas!$R$5:$R$1841,"Troca")+SUMIF('Combos Promocionais'!$D$3:$D$2278,Estoque!A880,'Combos Promocionais'!$M$3:$M$3129)</f>
        <v>0</v>
      </c>
    </row>
    <row r="881" spans="9:9">
      <c r="I881">
        <f>SUMIFS(Vendas!$I$5:$I$1841,Vendas!$C$5:$C$1841,Estoque!B881,Vendas!$B$5:$B$1841,Estoque!A881,Vendas!$R$5:$R$1841,"Vendido")+SUMIFS(Vendas!$I$5:$I$1841,Vendas!$C$5:$C$1841,Estoque!B881,Vendas!$B$5:$B$1841,Estoque!A881,Vendas!$R$5:$R$1841,"Troca")+SUMIF('Combos Promocionais'!$D$3:$D$2278,Estoque!A881,'Combos Promocionais'!$M$3:$M$3129)</f>
        <v>0</v>
      </c>
    </row>
    <row r="882" spans="9:9">
      <c r="I882">
        <f>SUMIFS(Vendas!$I$5:$I$1841,Vendas!$C$5:$C$1841,Estoque!B882,Vendas!$B$5:$B$1841,Estoque!A882,Vendas!$R$5:$R$1841,"Vendido")+SUMIFS(Vendas!$I$5:$I$1841,Vendas!$C$5:$C$1841,Estoque!B882,Vendas!$B$5:$B$1841,Estoque!A882,Vendas!$R$5:$R$1841,"Troca")+SUMIF('Combos Promocionais'!$D$3:$D$2278,Estoque!A882,'Combos Promocionais'!$M$3:$M$3129)</f>
        <v>0</v>
      </c>
    </row>
    <row r="883" spans="9:9">
      <c r="I883">
        <f>SUMIFS(Vendas!$I$5:$I$1841,Vendas!$C$5:$C$1841,Estoque!B883,Vendas!$B$5:$B$1841,Estoque!A883,Vendas!$R$5:$R$1841,"Vendido")+SUMIFS(Vendas!$I$5:$I$1841,Vendas!$C$5:$C$1841,Estoque!B883,Vendas!$B$5:$B$1841,Estoque!A883,Vendas!$R$5:$R$1841,"Troca")+SUMIF('Combos Promocionais'!$D$3:$D$2278,Estoque!A883,'Combos Promocionais'!$M$3:$M$3129)</f>
        <v>0</v>
      </c>
    </row>
    <row r="884" spans="9:9">
      <c r="I884">
        <f>SUMIFS(Vendas!$I$5:$I$1841,Vendas!$C$5:$C$1841,Estoque!B884,Vendas!$B$5:$B$1841,Estoque!A884,Vendas!$R$5:$R$1841,"Vendido")+SUMIFS(Vendas!$I$5:$I$1841,Vendas!$C$5:$C$1841,Estoque!B884,Vendas!$B$5:$B$1841,Estoque!A884,Vendas!$R$5:$R$1841,"Troca")+SUMIF('Combos Promocionais'!$D$3:$D$2278,Estoque!A884,'Combos Promocionais'!$M$3:$M$3129)</f>
        <v>0</v>
      </c>
    </row>
    <row r="885" spans="9:9">
      <c r="I885">
        <f>SUMIFS(Vendas!$I$5:$I$1841,Vendas!$C$5:$C$1841,Estoque!B885,Vendas!$B$5:$B$1841,Estoque!A885,Vendas!$R$5:$R$1841,"Vendido")+SUMIFS(Vendas!$I$5:$I$1841,Vendas!$C$5:$C$1841,Estoque!B885,Vendas!$B$5:$B$1841,Estoque!A885,Vendas!$R$5:$R$1841,"Troca")+SUMIF('Combos Promocionais'!$D$3:$D$2278,Estoque!A885,'Combos Promocionais'!$M$3:$M$3129)</f>
        <v>0</v>
      </c>
    </row>
    <row r="886" spans="9:9">
      <c r="I886">
        <f>SUMIFS(Vendas!$I$5:$I$1841,Vendas!$C$5:$C$1841,Estoque!B886,Vendas!$B$5:$B$1841,Estoque!A886,Vendas!$R$5:$R$1841,"Vendido")+SUMIFS(Vendas!$I$5:$I$1841,Vendas!$C$5:$C$1841,Estoque!B886,Vendas!$B$5:$B$1841,Estoque!A886,Vendas!$R$5:$R$1841,"Troca")+SUMIF('Combos Promocionais'!$D$3:$D$2278,Estoque!A886,'Combos Promocionais'!$M$3:$M$3129)</f>
        <v>0</v>
      </c>
    </row>
    <row r="887" spans="9:9">
      <c r="I887">
        <f>SUMIFS(Vendas!$I$5:$I$1841,Vendas!$C$5:$C$1841,Estoque!B887,Vendas!$B$5:$B$1841,Estoque!A887,Vendas!$R$5:$R$1841,"Vendido")+SUMIFS(Vendas!$I$5:$I$1841,Vendas!$C$5:$C$1841,Estoque!B887,Vendas!$B$5:$B$1841,Estoque!A887,Vendas!$R$5:$R$1841,"Troca")+SUMIF('Combos Promocionais'!$D$3:$D$2278,Estoque!A887,'Combos Promocionais'!$M$3:$M$3129)</f>
        <v>0</v>
      </c>
    </row>
    <row r="888" spans="9:9">
      <c r="I888">
        <f>SUMIFS(Vendas!$I$5:$I$1841,Vendas!$C$5:$C$1841,Estoque!B888,Vendas!$B$5:$B$1841,Estoque!A888,Vendas!$R$5:$R$1841,"Vendido")+SUMIFS(Vendas!$I$5:$I$1841,Vendas!$C$5:$C$1841,Estoque!B888,Vendas!$B$5:$B$1841,Estoque!A888,Vendas!$R$5:$R$1841,"Troca")+SUMIF('Combos Promocionais'!$D$3:$D$2278,Estoque!A888,'Combos Promocionais'!$M$3:$M$3129)</f>
        <v>0</v>
      </c>
    </row>
    <row r="889" spans="9:9">
      <c r="I889">
        <f>SUMIFS(Vendas!$I$5:$I$1841,Vendas!$C$5:$C$1841,Estoque!B889,Vendas!$B$5:$B$1841,Estoque!A889,Vendas!$R$5:$R$1841,"Vendido")+SUMIFS(Vendas!$I$5:$I$1841,Vendas!$C$5:$C$1841,Estoque!B889,Vendas!$B$5:$B$1841,Estoque!A889,Vendas!$R$5:$R$1841,"Troca")+SUMIF('Combos Promocionais'!$D$3:$D$2278,Estoque!A889,'Combos Promocionais'!$M$3:$M$3129)</f>
        <v>0</v>
      </c>
    </row>
    <row r="890" spans="9:9">
      <c r="I890">
        <f>SUMIFS(Vendas!$I$5:$I$1841,Vendas!$C$5:$C$1841,Estoque!B890,Vendas!$B$5:$B$1841,Estoque!A890,Vendas!$R$5:$R$1841,"Vendido")+SUMIFS(Vendas!$I$5:$I$1841,Vendas!$C$5:$C$1841,Estoque!B890,Vendas!$B$5:$B$1841,Estoque!A890,Vendas!$R$5:$R$1841,"Troca")+SUMIF('Combos Promocionais'!$D$3:$D$2278,Estoque!A890,'Combos Promocionais'!$M$3:$M$3129)</f>
        <v>0</v>
      </c>
    </row>
    <row r="891" spans="9:9">
      <c r="I891">
        <f>SUMIFS(Vendas!$I$5:$I$1841,Vendas!$C$5:$C$1841,Estoque!B891,Vendas!$B$5:$B$1841,Estoque!A891,Vendas!$R$5:$R$1841,"Vendido")+SUMIFS(Vendas!$I$5:$I$1841,Vendas!$C$5:$C$1841,Estoque!B891,Vendas!$B$5:$B$1841,Estoque!A891,Vendas!$R$5:$R$1841,"Troca")+SUMIF('Combos Promocionais'!$D$3:$D$2278,Estoque!A891,'Combos Promocionais'!$M$3:$M$3129)</f>
        <v>0</v>
      </c>
    </row>
    <row r="892" spans="9:9">
      <c r="I892">
        <f>SUMIFS(Vendas!$I$5:$I$1841,Vendas!$C$5:$C$1841,Estoque!B892,Vendas!$B$5:$B$1841,Estoque!A892,Vendas!$R$5:$R$1841,"Vendido")+SUMIFS(Vendas!$I$5:$I$1841,Vendas!$C$5:$C$1841,Estoque!B892,Vendas!$B$5:$B$1841,Estoque!A892,Vendas!$R$5:$R$1841,"Troca")+SUMIF('Combos Promocionais'!$D$3:$D$2278,Estoque!A892,'Combos Promocionais'!$M$3:$M$3129)</f>
        <v>0</v>
      </c>
    </row>
    <row r="893" spans="9:9">
      <c r="I893">
        <f>SUMIFS(Vendas!$I$5:$I$1841,Vendas!$C$5:$C$1841,Estoque!B893,Vendas!$B$5:$B$1841,Estoque!A893,Vendas!$R$5:$R$1841,"Vendido")+SUMIFS(Vendas!$I$5:$I$1841,Vendas!$C$5:$C$1841,Estoque!B893,Vendas!$B$5:$B$1841,Estoque!A893,Vendas!$R$5:$R$1841,"Troca")+SUMIF('Combos Promocionais'!$D$3:$D$2278,Estoque!A893,'Combos Promocionais'!$M$3:$M$3129)</f>
        <v>0</v>
      </c>
    </row>
    <row r="894" spans="9:9">
      <c r="I894">
        <f>SUMIFS(Vendas!$I$5:$I$1841,Vendas!$C$5:$C$1841,Estoque!B894,Vendas!$B$5:$B$1841,Estoque!A894,Vendas!$R$5:$R$1841,"Vendido")+SUMIFS(Vendas!$I$5:$I$1841,Vendas!$C$5:$C$1841,Estoque!B894,Vendas!$B$5:$B$1841,Estoque!A894,Vendas!$R$5:$R$1841,"Troca")+SUMIF('Combos Promocionais'!$D$3:$D$2278,Estoque!A894,'Combos Promocionais'!$M$3:$M$3129)</f>
        <v>0</v>
      </c>
    </row>
    <row r="895" spans="9:9">
      <c r="I895">
        <f>SUMIFS(Vendas!$I$5:$I$1841,Vendas!$C$5:$C$1841,Estoque!B895,Vendas!$B$5:$B$1841,Estoque!A895,Vendas!$R$5:$R$1841,"Vendido")+SUMIFS(Vendas!$I$5:$I$1841,Vendas!$C$5:$C$1841,Estoque!B895,Vendas!$B$5:$B$1841,Estoque!A895,Vendas!$R$5:$R$1841,"Troca")+SUMIF('Combos Promocionais'!$D$3:$D$2278,Estoque!A895,'Combos Promocionais'!$M$3:$M$3129)</f>
        <v>0</v>
      </c>
    </row>
    <row r="896" spans="9:9">
      <c r="I896">
        <f>SUMIFS(Vendas!$I$5:$I$1841,Vendas!$C$5:$C$1841,Estoque!B896,Vendas!$B$5:$B$1841,Estoque!A896,Vendas!$R$5:$R$1841,"Vendido")+SUMIFS(Vendas!$I$5:$I$1841,Vendas!$C$5:$C$1841,Estoque!B896,Vendas!$B$5:$B$1841,Estoque!A896,Vendas!$R$5:$R$1841,"Troca")+SUMIF('Combos Promocionais'!$D$3:$D$2278,Estoque!A896,'Combos Promocionais'!$M$3:$M$3129)</f>
        <v>0</v>
      </c>
    </row>
    <row r="897" spans="9:9">
      <c r="I897">
        <f>SUMIFS(Vendas!$I$5:$I$1841,Vendas!$C$5:$C$1841,Estoque!B897,Vendas!$B$5:$B$1841,Estoque!A897,Vendas!$R$5:$R$1841,"Vendido")+SUMIFS(Vendas!$I$5:$I$1841,Vendas!$C$5:$C$1841,Estoque!B897,Vendas!$B$5:$B$1841,Estoque!A897,Vendas!$R$5:$R$1841,"Troca")+SUMIF('Combos Promocionais'!$D$3:$D$2278,Estoque!A897,'Combos Promocionais'!$M$3:$M$3129)</f>
        <v>0</v>
      </c>
    </row>
    <row r="898" spans="9:9">
      <c r="I898">
        <f>SUMIFS(Vendas!$I$5:$I$1841,Vendas!$C$5:$C$1841,Estoque!B898,Vendas!$B$5:$B$1841,Estoque!A898,Vendas!$R$5:$R$1841,"Vendido")+SUMIFS(Vendas!$I$5:$I$1841,Vendas!$C$5:$C$1841,Estoque!B898,Vendas!$B$5:$B$1841,Estoque!A898,Vendas!$R$5:$R$1841,"Troca")+SUMIF('Combos Promocionais'!$D$3:$D$2278,Estoque!A898,'Combos Promocionais'!$M$3:$M$3129)</f>
        <v>0</v>
      </c>
    </row>
    <row r="899" spans="9:9">
      <c r="I899">
        <f>SUMIFS(Vendas!$I$5:$I$1841,Vendas!$C$5:$C$1841,Estoque!B899,Vendas!$B$5:$B$1841,Estoque!A899,Vendas!$R$5:$R$1841,"Vendido")+SUMIFS(Vendas!$I$5:$I$1841,Vendas!$C$5:$C$1841,Estoque!B899,Vendas!$B$5:$B$1841,Estoque!A899,Vendas!$R$5:$R$1841,"Troca")+SUMIF('Combos Promocionais'!$D$3:$D$2278,Estoque!A899,'Combos Promocionais'!$M$3:$M$3129)</f>
        <v>0</v>
      </c>
    </row>
    <row r="900" spans="9:9">
      <c r="I900">
        <f>SUMIFS(Vendas!$I$5:$I$1841,Vendas!$C$5:$C$1841,Estoque!B900,Vendas!$B$5:$B$1841,Estoque!A900,Vendas!$R$5:$R$1841,"Vendido")+SUMIFS(Vendas!$I$5:$I$1841,Vendas!$C$5:$C$1841,Estoque!B900,Vendas!$B$5:$B$1841,Estoque!A900,Vendas!$R$5:$R$1841,"Troca")+SUMIF('Combos Promocionais'!$D$3:$D$2278,Estoque!A900,'Combos Promocionais'!$M$3:$M$3129)</f>
        <v>0</v>
      </c>
    </row>
    <row r="901" spans="9:9">
      <c r="I901">
        <f>SUMIFS(Vendas!$I$5:$I$1841,Vendas!$C$5:$C$1841,Estoque!B901,Vendas!$B$5:$B$1841,Estoque!A901,Vendas!$R$5:$R$1841,"Vendido")+SUMIFS(Vendas!$I$5:$I$1841,Vendas!$C$5:$C$1841,Estoque!B901,Vendas!$B$5:$B$1841,Estoque!A901,Vendas!$R$5:$R$1841,"Troca")+SUMIF('Combos Promocionais'!$D$3:$D$2278,Estoque!A901,'Combos Promocionais'!$M$3:$M$3129)</f>
        <v>0</v>
      </c>
    </row>
    <row r="902" spans="9:9">
      <c r="I902">
        <f>SUMIFS(Vendas!$I$5:$I$1841,Vendas!$C$5:$C$1841,Estoque!B902,Vendas!$B$5:$B$1841,Estoque!A902,Vendas!$R$5:$R$1841,"Vendido")+SUMIFS(Vendas!$I$5:$I$1841,Vendas!$C$5:$C$1841,Estoque!B902,Vendas!$B$5:$B$1841,Estoque!A902,Vendas!$R$5:$R$1841,"Troca")+SUMIF('Combos Promocionais'!$D$3:$D$2278,Estoque!A902,'Combos Promocionais'!$M$3:$M$3129)</f>
        <v>0</v>
      </c>
    </row>
    <row r="903" spans="9:9">
      <c r="I903">
        <f>SUMIFS(Vendas!$I$5:$I$1841,Vendas!$C$5:$C$1841,Estoque!B903,Vendas!$B$5:$B$1841,Estoque!A903,Vendas!$R$5:$R$1841,"Vendido")+SUMIFS(Vendas!$I$5:$I$1841,Vendas!$C$5:$C$1841,Estoque!B903,Vendas!$B$5:$B$1841,Estoque!A903,Vendas!$R$5:$R$1841,"Troca")+SUMIF('Combos Promocionais'!$D$3:$D$2278,Estoque!A903,'Combos Promocionais'!$M$3:$M$3129)</f>
        <v>0</v>
      </c>
    </row>
    <row r="904" spans="9:9">
      <c r="I904">
        <f>SUMIFS(Vendas!$I$5:$I$1841,Vendas!$C$5:$C$1841,Estoque!B904,Vendas!$B$5:$B$1841,Estoque!A904,Vendas!$R$5:$R$1841,"Vendido")+SUMIFS(Vendas!$I$5:$I$1841,Vendas!$C$5:$C$1841,Estoque!B904,Vendas!$B$5:$B$1841,Estoque!A904,Vendas!$R$5:$R$1841,"Troca")+SUMIF('Combos Promocionais'!$D$3:$D$2278,Estoque!A904,'Combos Promocionais'!$M$3:$M$3129)</f>
        <v>0</v>
      </c>
    </row>
    <row r="905" spans="9:9">
      <c r="I905">
        <f>SUMIFS(Vendas!$I$5:$I$1841,Vendas!$C$5:$C$1841,Estoque!B905,Vendas!$B$5:$B$1841,Estoque!A905,Vendas!$R$5:$R$1841,"Vendido")+SUMIFS(Vendas!$I$5:$I$1841,Vendas!$C$5:$C$1841,Estoque!B905,Vendas!$B$5:$B$1841,Estoque!A905,Vendas!$R$5:$R$1841,"Troca")+SUMIF('Combos Promocionais'!$D$3:$D$2278,Estoque!A905,'Combos Promocionais'!$M$3:$M$3129)</f>
        <v>0</v>
      </c>
    </row>
    <row r="906" spans="9:9">
      <c r="I906">
        <f>SUMIFS(Vendas!$I$5:$I$1841,Vendas!$C$5:$C$1841,Estoque!B906,Vendas!$B$5:$B$1841,Estoque!A906,Vendas!$R$5:$R$1841,"Vendido")+SUMIFS(Vendas!$I$5:$I$1841,Vendas!$C$5:$C$1841,Estoque!B906,Vendas!$B$5:$B$1841,Estoque!A906,Vendas!$R$5:$R$1841,"Troca")+SUMIF('Combos Promocionais'!$D$3:$D$2278,Estoque!A906,'Combos Promocionais'!$M$3:$M$3129)</f>
        <v>0</v>
      </c>
    </row>
    <row r="907" spans="9:9">
      <c r="I907">
        <f>SUMIFS(Vendas!$I$5:$I$1841,Vendas!$C$5:$C$1841,Estoque!B907,Vendas!$B$5:$B$1841,Estoque!A907,Vendas!$R$5:$R$1841,"Vendido")+SUMIFS(Vendas!$I$5:$I$1841,Vendas!$C$5:$C$1841,Estoque!B907,Vendas!$B$5:$B$1841,Estoque!A907,Vendas!$R$5:$R$1841,"Troca")+SUMIF('Combos Promocionais'!$D$3:$D$2278,Estoque!A907,'Combos Promocionais'!$M$3:$M$3129)</f>
        <v>0</v>
      </c>
    </row>
    <row r="908" spans="9:9">
      <c r="I908">
        <f>SUMIFS(Vendas!$I$5:$I$1841,Vendas!$C$5:$C$1841,Estoque!B908,Vendas!$B$5:$B$1841,Estoque!A908,Vendas!$R$5:$R$1841,"Vendido")+SUMIFS(Vendas!$I$5:$I$1841,Vendas!$C$5:$C$1841,Estoque!B908,Vendas!$B$5:$B$1841,Estoque!A908,Vendas!$R$5:$R$1841,"Troca")+SUMIF('Combos Promocionais'!$D$3:$D$2278,Estoque!A908,'Combos Promocionais'!$M$3:$M$3129)</f>
        <v>0</v>
      </c>
    </row>
    <row r="909" spans="9:9">
      <c r="I909">
        <f>SUMIFS(Vendas!$I$5:$I$1841,Vendas!$C$5:$C$1841,Estoque!B909,Vendas!$B$5:$B$1841,Estoque!A909,Vendas!$R$5:$R$1841,"Vendido")+SUMIFS(Vendas!$I$5:$I$1841,Vendas!$C$5:$C$1841,Estoque!B909,Vendas!$B$5:$B$1841,Estoque!A909,Vendas!$R$5:$R$1841,"Troca")+SUMIF('Combos Promocionais'!$D$3:$D$2278,Estoque!A909,'Combos Promocionais'!$M$3:$M$3129)</f>
        <v>0</v>
      </c>
    </row>
    <row r="910" spans="9:9">
      <c r="I910">
        <f>SUMIFS(Vendas!$I$5:$I$1841,Vendas!$C$5:$C$1841,Estoque!B910,Vendas!$B$5:$B$1841,Estoque!A910,Vendas!$R$5:$R$1841,"Vendido")+SUMIFS(Vendas!$I$5:$I$1841,Vendas!$C$5:$C$1841,Estoque!B910,Vendas!$B$5:$B$1841,Estoque!A910,Vendas!$R$5:$R$1841,"Troca")+SUMIF('Combos Promocionais'!$D$3:$D$2278,Estoque!A910,'Combos Promocionais'!$M$3:$M$3129)</f>
        <v>0</v>
      </c>
    </row>
    <row r="911" spans="9:9">
      <c r="I911">
        <f>SUMIFS(Vendas!$I$5:$I$1841,Vendas!$C$5:$C$1841,Estoque!B911,Vendas!$B$5:$B$1841,Estoque!A911,Vendas!$R$5:$R$1841,"Vendido")+SUMIFS(Vendas!$I$5:$I$1841,Vendas!$C$5:$C$1841,Estoque!B911,Vendas!$B$5:$B$1841,Estoque!A911,Vendas!$R$5:$R$1841,"Troca")+SUMIF('Combos Promocionais'!$D$3:$D$2278,Estoque!A911,'Combos Promocionais'!$M$3:$M$3129)</f>
        <v>0</v>
      </c>
    </row>
    <row r="912" spans="9:9">
      <c r="I912">
        <f>SUMIFS(Vendas!$I$5:$I$1841,Vendas!$C$5:$C$1841,Estoque!B912,Vendas!$B$5:$B$1841,Estoque!A912,Vendas!$R$5:$R$1841,"Vendido")+SUMIFS(Vendas!$I$5:$I$1841,Vendas!$C$5:$C$1841,Estoque!B912,Vendas!$B$5:$B$1841,Estoque!A912,Vendas!$R$5:$R$1841,"Troca")+SUMIF('Combos Promocionais'!$D$3:$D$2278,Estoque!A912,'Combos Promocionais'!$M$3:$M$3129)</f>
        <v>0</v>
      </c>
    </row>
    <row r="913" spans="9:9">
      <c r="I913">
        <f>SUMIFS(Vendas!$I$5:$I$1841,Vendas!$C$5:$C$1841,Estoque!B913,Vendas!$B$5:$B$1841,Estoque!A913,Vendas!$R$5:$R$1841,"Vendido")+SUMIFS(Vendas!$I$5:$I$1841,Vendas!$C$5:$C$1841,Estoque!B913,Vendas!$B$5:$B$1841,Estoque!A913,Vendas!$R$5:$R$1841,"Troca")+SUMIF('Combos Promocionais'!$D$3:$D$2278,Estoque!A913,'Combos Promocionais'!$M$3:$M$3129)</f>
        <v>0</v>
      </c>
    </row>
    <row r="914" spans="9:9">
      <c r="I914">
        <f>SUMIFS(Vendas!$I$5:$I$1841,Vendas!$C$5:$C$1841,Estoque!B914,Vendas!$B$5:$B$1841,Estoque!A914,Vendas!$R$5:$R$1841,"Vendido")+SUMIFS(Vendas!$I$5:$I$1841,Vendas!$C$5:$C$1841,Estoque!B914,Vendas!$B$5:$B$1841,Estoque!A914,Vendas!$R$5:$R$1841,"Troca")+SUMIF('Combos Promocionais'!$D$3:$D$2278,Estoque!A914,'Combos Promocionais'!$M$3:$M$3129)</f>
        <v>0</v>
      </c>
    </row>
    <row r="915" spans="9:9">
      <c r="I915">
        <f>SUMIFS(Vendas!$I$5:$I$1841,Vendas!$C$5:$C$1841,Estoque!B915,Vendas!$B$5:$B$1841,Estoque!A915,Vendas!$R$5:$R$1841,"Vendido")+SUMIFS(Vendas!$I$5:$I$1841,Vendas!$C$5:$C$1841,Estoque!B915,Vendas!$B$5:$B$1841,Estoque!A915,Vendas!$R$5:$R$1841,"Troca")+SUMIF('Combos Promocionais'!$D$3:$D$2278,Estoque!A915,'Combos Promocionais'!$M$3:$M$3129)</f>
        <v>0</v>
      </c>
    </row>
    <row r="916" spans="9:9">
      <c r="I916">
        <f>SUMIFS(Vendas!$I$5:$I$1841,Vendas!$C$5:$C$1841,Estoque!B916,Vendas!$B$5:$B$1841,Estoque!A916,Vendas!$R$5:$R$1841,"Vendido")+SUMIFS(Vendas!$I$5:$I$1841,Vendas!$C$5:$C$1841,Estoque!B916,Vendas!$B$5:$B$1841,Estoque!A916,Vendas!$R$5:$R$1841,"Troca")+SUMIF('Combos Promocionais'!$D$3:$D$2278,Estoque!A916,'Combos Promocionais'!$M$3:$M$3129)</f>
        <v>0</v>
      </c>
    </row>
    <row r="917" spans="9:9">
      <c r="I917">
        <f>SUMIFS(Vendas!$I$5:$I$1841,Vendas!$C$5:$C$1841,Estoque!B917,Vendas!$B$5:$B$1841,Estoque!A917,Vendas!$R$5:$R$1841,"Vendido")+SUMIFS(Vendas!$I$5:$I$1841,Vendas!$C$5:$C$1841,Estoque!B917,Vendas!$B$5:$B$1841,Estoque!A917,Vendas!$R$5:$R$1841,"Troca")+SUMIF('Combos Promocionais'!$D$3:$D$2278,Estoque!A917,'Combos Promocionais'!$M$3:$M$3129)</f>
        <v>0</v>
      </c>
    </row>
    <row r="918" spans="9:9">
      <c r="I918">
        <f>SUMIFS(Vendas!$I$5:$I$1841,Vendas!$C$5:$C$1841,Estoque!B918,Vendas!$B$5:$B$1841,Estoque!A918,Vendas!$R$5:$R$1841,"Vendido")+SUMIFS(Vendas!$I$5:$I$1841,Vendas!$C$5:$C$1841,Estoque!B918,Vendas!$B$5:$B$1841,Estoque!A918,Vendas!$R$5:$R$1841,"Troca")+SUMIF('Combos Promocionais'!$D$3:$D$2278,Estoque!A918,'Combos Promocionais'!$M$3:$M$3129)</f>
        <v>0</v>
      </c>
    </row>
    <row r="919" spans="9:9">
      <c r="I919">
        <f>SUMIFS(Vendas!$I$5:$I$1841,Vendas!$C$5:$C$1841,Estoque!B919,Vendas!$B$5:$B$1841,Estoque!A919,Vendas!$R$5:$R$1841,"Vendido")+SUMIFS(Vendas!$I$5:$I$1841,Vendas!$C$5:$C$1841,Estoque!B919,Vendas!$B$5:$B$1841,Estoque!A919,Vendas!$R$5:$R$1841,"Troca")+SUMIF('Combos Promocionais'!$D$3:$D$2278,Estoque!A919,'Combos Promocionais'!$M$3:$M$3129)</f>
        <v>0</v>
      </c>
    </row>
    <row r="920" spans="9:9">
      <c r="I920">
        <f>SUMIFS(Vendas!$I$5:$I$1841,Vendas!$C$5:$C$1841,Estoque!B920,Vendas!$B$5:$B$1841,Estoque!A920,Vendas!$R$5:$R$1841,"Vendido")+SUMIFS(Vendas!$I$5:$I$1841,Vendas!$C$5:$C$1841,Estoque!B920,Vendas!$B$5:$B$1841,Estoque!A920,Vendas!$R$5:$R$1841,"Troca")+SUMIF('Combos Promocionais'!$D$3:$D$2278,Estoque!A920,'Combos Promocionais'!$M$3:$M$3129)</f>
        <v>0</v>
      </c>
    </row>
    <row r="921" spans="9:9">
      <c r="I921">
        <f>SUMIFS(Vendas!$I$5:$I$1841,Vendas!$C$5:$C$1841,Estoque!B921,Vendas!$B$5:$B$1841,Estoque!A921,Vendas!$R$5:$R$1841,"Vendido")+SUMIFS(Vendas!$I$5:$I$1841,Vendas!$C$5:$C$1841,Estoque!B921,Vendas!$B$5:$B$1841,Estoque!A921,Vendas!$R$5:$R$1841,"Troca")+SUMIF('Combos Promocionais'!$D$3:$D$2278,Estoque!A921,'Combos Promocionais'!$M$3:$M$3129)</f>
        <v>0</v>
      </c>
    </row>
    <row r="922" spans="9:9">
      <c r="I922">
        <f>SUMIFS(Vendas!$I$5:$I$1841,Vendas!$C$5:$C$1841,Estoque!B922,Vendas!$B$5:$B$1841,Estoque!A922,Vendas!$R$5:$R$1841,"Vendido")+SUMIFS(Vendas!$I$5:$I$1841,Vendas!$C$5:$C$1841,Estoque!B922,Vendas!$B$5:$B$1841,Estoque!A922,Vendas!$R$5:$R$1841,"Troca")+SUMIF('Combos Promocionais'!$D$3:$D$2278,Estoque!A922,'Combos Promocionais'!$M$3:$M$3129)</f>
        <v>0</v>
      </c>
    </row>
    <row r="923" spans="9:9">
      <c r="I923">
        <f>SUMIFS(Vendas!$I$5:$I$1841,Vendas!$C$5:$C$1841,Estoque!B923,Vendas!$B$5:$B$1841,Estoque!A923,Vendas!$R$5:$R$1841,"Vendido")+SUMIFS(Vendas!$I$5:$I$1841,Vendas!$C$5:$C$1841,Estoque!B923,Vendas!$B$5:$B$1841,Estoque!A923,Vendas!$R$5:$R$1841,"Troca")+SUMIF('Combos Promocionais'!$D$3:$D$2278,Estoque!A923,'Combos Promocionais'!$M$3:$M$3129)</f>
        <v>0</v>
      </c>
    </row>
    <row r="924" spans="9:9">
      <c r="I924">
        <f>SUMIFS(Vendas!$I$5:$I$1841,Vendas!$C$5:$C$1841,Estoque!B924,Vendas!$B$5:$B$1841,Estoque!A924,Vendas!$R$5:$R$1841,"Vendido")+SUMIFS(Vendas!$I$5:$I$1841,Vendas!$C$5:$C$1841,Estoque!B924,Vendas!$B$5:$B$1841,Estoque!A924,Vendas!$R$5:$R$1841,"Troca")+SUMIF('Combos Promocionais'!$D$3:$D$2278,Estoque!A924,'Combos Promocionais'!$M$3:$M$3129)</f>
        <v>0</v>
      </c>
    </row>
    <row r="925" spans="9:9">
      <c r="I925">
        <f>SUMIFS(Vendas!$I$5:$I$1841,Vendas!$C$5:$C$1841,Estoque!B925,Vendas!$B$5:$B$1841,Estoque!A925,Vendas!$R$5:$R$1841,"Vendido")+SUMIFS(Vendas!$I$5:$I$1841,Vendas!$C$5:$C$1841,Estoque!B925,Vendas!$B$5:$B$1841,Estoque!A925,Vendas!$R$5:$R$1841,"Troca")+SUMIF('Combos Promocionais'!$D$3:$D$2278,Estoque!A925,'Combos Promocionais'!$M$3:$M$3129)</f>
        <v>0</v>
      </c>
    </row>
    <row r="926" spans="9:9">
      <c r="I926">
        <f>SUMIFS(Vendas!$I$5:$I$1841,Vendas!$C$5:$C$1841,Estoque!B926,Vendas!$B$5:$B$1841,Estoque!A926,Vendas!$R$5:$R$1841,"Vendido")+SUMIFS(Vendas!$I$5:$I$1841,Vendas!$C$5:$C$1841,Estoque!B926,Vendas!$B$5:$B$1841,Estoque!A926,Vendas!$R$5:$R$1841,"Troca")+SUMIF('Combos Promocionais'!$D$3:$D$2278,Estoque!A926,'Combos Promocionais'!$M$3:$M$3129)</f>
        <v>0</v>
      </c>
    </row>
    <row r="927" spans="9:9">
      <c r="I927">
        <f>SUMIFS(Vendas!$I$5:$I$1841,Vendas!$C$5:$C$1841,Estoque!B927,Vendas!$B$5:$B$1841,Estoque!A927,Vendas!$R$5:$R$1841,"Vendido")+SUMIFS(Vendas!$I$5:$I$1841,Vendas!$C$5:$C$1841,Estoque!B927,Vendas!$B$5:$B$1841,Estoque!A927,Vendas!$R$5:$R$1841,"Troca")+SUMIF('Combos Promocionais'!$D$3:$D$2278,Estoque!A927,'Combos Promocionais'!$M$3:$M$3129)</f>
        <v>0</v>
      </c>
    </row>
    <row r="928" spans="9:9">
      <c r="I928">
        <f>SUMIFS(Vendas!$I$5:$I$1841,Vendas!$C$5:$C$1841,Estoque!B928,Vendas!$B$5:$B$1841,Estoque!A928,Vendas!$R$5:$R$1841,"Vendido")+SUMIFS(Vendas!$I$5:$I$1841,Vendas!$C$5:$C$1841,Estoque!B928,Vendas!$B$5:$B$1841,Estoque!A928,Vendas!$R$5:$R$1841,"Troca")+SUMIF('Combos Promocionais'!$D$3:$D$2278,Estoque!A928,'Combos Promocionais'!$M$3:$M$3129)</f>
        <v>0</v>
      </c>
    </row>
    <row r="929" spans="9:9">
      <c r="I929">
        <f>SUMIFS(Vendas!$I$5:$I$1841,Vendas!$C$5:$C$1841,Estoque!B929,Vendas!$B$5:$B$1841,Estoque!A929,Vendas!$R$5:$R$1841,"Vendido")+SUMIFS(Vendas!$I$5:$I$1841,Vendas!$C$5:$C$1841,Estoque!B929,Vendas!$B$5:$B$1841,Estoque!A929,Vendas!$R$5:$R$1841,"Troca")+SUMIF('Combos Promocionais'!$D$3:$D$2278,Estoque!A929,'Combos Promocionais'!$M$3:$M$3129)</f>
        <v>0</v>
      </c>
    </row>
    <row r="930" spans="9:9">
      <c r="I930">
        <f>SUMIFS(Vendas!$I$5:$I$1841,Vendas!$C$5:$C$1841,Estoque!B930,Vendas!$B$5:$B$1841,Estoque!A930,Vendas!$R$5:$R$1841,"Vendido")+SUMIFS(Vendas!$I$5:$I$1841,Vendas!$C$5:$C$1841,Estoque!B930,Vendas!$B$5:$B$1841,Estoque!A930,Vendas!$R$5:$R$1841,"Troca")+SUMIF('Combos Promocionais'!$D$3:$D$2278,Estoque!A930,'Combos Promocionais'!$M$3:$M$3129)</f>
        <v>0</v>
      </c>
    </row>
    <row r="931" spans="9:9">
      <c r="I931">
        <f>SUMIFS(Vendas!$I$5:$I$1841,Vendas!$C$5:$C$1841,Estoque!B931,Vendas!$B$5:$B$1841,Estoque!A931,Vendas!$R$5:$R$1841,"Vendido")+SUMIFS(Vendas!$I$5:$I$1841,Vendas!$C$5:$C$1841,Estoque!B931,Vendas!$B$5:$B$1841,Estoque!A931,Vendas!$R$5:$R$1841,"Troca")+SUMIF('Combos Promocionais'!$D$3:$D$2278,Estoque!A931,'Combos Promocionais'!$M$3:$M$3129)</f>
        <v>0</v>
      </c>
    </row>
    <row r="932" spans="9:9">
      <c r="I932">
        <f>SUMIFS(Vendas!$I$5:$I$1841,Vendas!$C$5:$C$1841,Estoque!B932,Vendas!$B$5:$B$1841,Estoque!A932,Vendas!$R$5:$R$1841,"Vendido")+SUMIFS(Vendas!$I$5:$I$1841,Vendas!$C$5:$C$1841,Estoque!B932,Vendas!$B$5:$B$1841,Estoque!A932,Vendas!$R$5:$R$1841,"Troca")+SUMIF('Combos Promocionais'!$D$3:$D$2278,Estoque!A932,'Combos Promocionais'!$M$3:$M$3129)</f>
        <v>0</v>
      </c>
    </row>
    <row r="933" spans="9:9">
      <c r="I933">
        <f>SUMIFS(Vendas!$I$5:$I$1841,Vendas!$C$5:$C$1841,Estoque!B933,Vendas!$B$5:$B$1841,Estoque!A933,Vendas!$R$5:$R$1841,"Vendido")+SUMIFS(Vendas!$I$5:$I$1841,Vendas!$C$5:$C$1841,Estoque!B933,Vendas!$B$5:$B$1841,Estoque!A933,Vendas!$R$5:$R$1841,"Troca")+SUMIF('Combos Promocionais'!$D$3:$D$2278,Estoque!A933,'Combos Promocionais'!$M$3:$M$3129)</f>
        <v>0</v>
      </c>
    </row>
    <row r="934" spans="9:9">
      <c r="I934">
        <f>SUMIFS(Vendas!$I$5:$I$1841,Vendas!$C$5:$C$1841,Estoque!B934,Vendas!$B$5:$B$1841,Estoque!A934,Vendas!$R$5:$R$1841,"Vendido")+SUMIFS(Vendas!$I$5:$I$1841,Vendas!$C$5:$C$1841,Estoque!B934,Vendas!$B$5:$B$1841,Estoque!A934,Vendas!$R$5:$R$1841,"Troca")+SUMIF('Combos Promocionais'!$D$3:$D$2278,Estoque!A934,'Combos Promocionais'!$M$3:$M$3129)</f>
        <v>0</v>
      </c>
    </row>
    <row r="935" spans="9:9">
      <c r="I935">
        <f>SUMIFS(Vendas!$I$5:$I$1841,Vendas!$C$5:$C$1841,Estoque!B935,Vendas!$B$5:$B$1841,Estoque!A935,Vendas!$R$5:$R$1841,"Vendido")+SUMIFS(Vendas!$I$5:$I$1841,Vendas!$C$5:$C$1841,Estoque!B935,Vendas!$B$5:$B$1841,Estoque!A935,Vendas!$R$5:$R$1841,"Troca")+SUMIF('Combos Promocionais'!$D$3:$D$2278,Estoque!A935,'Combos Promocionais'!$M$3:$M$3129)</f>
        <v>0</v>
      </c>
    </row>
    <row r="936" spans="9:9">
      <c r="I936">
        <f>SUMIFS(Vendas!$I$5:$I$1841,Vendas!$C$5:$C$1841,Estoque!B936,Vendas!$B$5:$B$1841,Estoque!A936,Vendas!$R$5:$R$1841,"Vendido")+SUMIFS(Vendas!$I$5:$I$1841,Vendas!$C$5:$C$1841,Estoque!B936,Vendas!$B$5:$B$1841,Estoque!A936,Vendas!$R$5:$R$1841,"Troca")+SUMIF('Combos Promocionais'!$D$3:$D$2278,Estoque!A936,'Combos Promocionais'!$M$3:$M$3129)</f>
        <v>0</v>
      </c>
    </row>
    <row r="937" spans="9:9">
      <c r="I937">
        <f>SUMIFS(Vendas!$I$5:$I$1841,Vendas!$C$5:$C$1841,Estoque!B937,Vendas!$B$5:$B$1841,Estoque!A937,Vendas!$R$5:$R$1841,"Vendido")+SUMIFS(Vendas!$I$5:$I$1841,Vendas!$C$5:$C$1841,Estoque!B937,Vendas!$B$5:$B$1841,Estoque!A937,Vendas!$R$5:$R$1841,"Troca")+SUMIF('Combos Promocionais'!$D$3:$D$2278,Estoque!A937,'Combos Promocionais'!$M$3:$M$3129)</f>
        <v>0</v>
      </c>
    </row>
    <row r="938" spans="9:9">
      <c r="I938">
        <f>SUMIFS(Vendas!$I$5:$I$1841,Vendas!$C$5:$C$1841,Estoque!B938,Vendas!$B$5:$B$1841,Estoque!A938,Vendas!$R$5:$R$1841,"Vendido")+SUMIFS(Vendas!$I$5:$I$1841,Vendas!$C$5:$C$1841,Estoque!B938,Vendas!$B$5:$B$1841,Estoque!A938,Vendas!$R$5:$R$1841,"Troca")+SUMIF('Combos Promocionais'!$D$3:$D$2278,Estoque!A938,'Combos Promocionais'!$M$3:$M$3129)</f>
        <v>0</v>
      </c>
    </row>
    <row r="939" spans="9:9">
      <c r="I939">
        <f>SUMIFS(Vendas!$I$5:$I$1841,Vendas!$C$5:$C$1841,Estoque!B939,Vendas!$B$5:$B$1841,Estoque!A939,Vendas!$R$5:$R$1841,"Vendido")+SUMIFS(Vendas!$I$5:$I$1841,Vendas!$C$5:$C$1841,Estoque!B939,Vendas!$B$5:$B$1841,Estoque!A939,Vendas!$R$5:$R$1841,"Troca")+SUMIF('Combos Promocionais'!$D$3:$D$2278,Estoque!A939,'Combos Promocionais'!$M$3:$M$3129)</f>
        <v>0</v>
      </c>
    </row>
    <row r="940" spans="9:9">
      <c r="I940">
        <f>SUMIFS(Vendas!$I$5:$I$1841,Vendas!$C$5:$C$1841,Estoque!B940,Vendas!$B$5:$B$1841,Estoque!A940,Vendas!$R$5:$R$1841,"Vendido")+SUMIFS(Vendas!$I$5:$I$1841,Vendas!$C$5:$C$1841,Estoque!B940,Vendas!$B$5:$B$1841,Estoque!A940,Vendas!$R$5:$R$1841,"Troca")+SUMIF('Combos Promocionais'!$D$3:$D$2278,Estoque!A940,'Combos Promocionais'!$M$3:$M$3129)</f>
        <v>0</v>
      </c>
    </row>
    <row r="941" spans="9:9">
      <c r="I941">
        <f>SUMIFS(Vendas!$I$5:$I$1841,Vendas!$C$5:$C$1841,Estoque!B941,Vendas!$B$5:$B$1841,Estoque!A941,Vendas!$R$5:$R$1841,"Vendido")+SUMIFS(Vendas!$I$5:$I$1841,Vendas!$C$5:$C$1841,Estoque!B941,Vendas!$B$5:$B$1841,Estoque!A941,Vendas!$R$5:$R$1841,"Troca")+SUMIF('Combos Promocionais'!$D$3:$D$2278,Estoque!A941,'Combos Promocionais'!$M$3:$M$3129)</f>
        <v>0</v>
      </c>
    </row>
    <row r="942" spans="9:9">
      <c r="I942">
        <f>SUMIFS(Vendas!$I$5:$I$1841,Vendas!$C$5:$C$1841,Estoque!B942,Vendas!$B$5:$B$1841,Estoque!A942,Vendas!$R$5:$R$1841,"Vendido")+SUMIFS(Vendas!$I$5:$I$1841,Vendas!$C$5:$C$1841,Estoque!B942,Vendas!$B$5:$B$1841,Estoque!A942,Vendas!$R$5:$R$1841,"Troca")+SUMIF('Combos Promocionais'!$D$3:$D$2278,Estoque!A942,'Combos Promocionais'!$M$3:$M$3129)</f>
        <v>0</v>
      </c>
    </row>
    <row r="943" spans="9:9">
      <c r="I943">
        <f>SUMIFS(Vendas!$I$5:$I$1841,Vendas!$C$5:$C$1841,Estoque!B943,Vendas!$B$5:$B$1841,Estoque!A943,Vendas!$R$5:$R$1841,"Vendido")+SUMIFS(Vendas!$I$5:$I$1841,Vendas!$C$5:$C$1841,Estoque!B943,Vendas!$B$5:$B$1841,Estoque!A943,Vendas!$R$5:$R$1841,"Troca")+SUMIF('Combos Promocionais'!$D$3:$D$2278,Estoque!A943,'Combos Promocionais'!$M$3:$M$3129)</f>
        <v>0</v>
      </c>
    </row>
  </sheetData>
  <sheetProtection password="CEBE" sheet="1" objects="1" scenarios="1" formatColumns="0" autoFilter="0"/>
  <autoFilter ref="A3:M267"/>
  <mergeCells count="1">
    <mergeCell ref="A2:M2"/>
  </mergeCells>
  <conditionalFormatting sqref="L4">
    <cfRule type="cellIs" dxfId="23" priority="35" operator="lessThan">
      <formula>0</formula>
    </cfRule>
  </conditionalFormatting>
  <conditionalFormatting sqref="L5">
    <cfRule type="cellIs" dxfId="22" priority="29" operator="lessThan">
      <formula>0</formula>
    </cfRule>
  </conditionalFormatting>
  <conditionalFormatting sqref="L6 L8 L10 L12 L14 L16 L18 L20 L22 L24 L26 L28 L30 L32 L34 L36 L38 L40 L42 L44 L46 L48 L50 L52 L54 L56 L58 L60 L62 L64 L66 L68 L70 L72 L74 L76 L78 L80 L82 L84 L86 L88 L90 L92 L94 L96 L98 L100 L102 L104 L106 L108 L110 L112 L114 L116 L118 L120 L122 L124 L126 L128 L130 L132 L134 L136 L138 L140 L142 L144 L146 L148 L150 L152 L154 L156 L158 L160 L162 L164 L166 L168 L170 L172 L174 L176 L178 L180 L182 L184 L186 L188 L190 L192 L194 L196 L198 L200 L202 L204 L206 L208 L210 L212 L214 L216 L218 L220 L222 L224 L226 L228 L230 L232 L234 L236 L238 L240 L242 L244 L246 L248 L250 L252 L254 L256 L258 L260 L262 L264 L266">
    <cfRule type="cellIs" dxfId="21" priority="11" operator="lessThan">
      <formula>0</formula>
    </cfRule>
  </conditionalFormatting>
  <conditionalFormatting sqref="L7 L9 L11 L13 L15 L17 L19 L21 L23 L25 L27 L29 L31 L33 L35 L37 L39 L41 L43 L45 L47 L49 L51 L53 L55 L57 L59 L61 L63 L65 L67 L69 L71 L73 L75 L77 L79 L81 L83 L85 L87 L89 L91 L93 L95 L97 L99 L101 L103 L105 L107 L109 L111 L113 L115 L117 L119 L121 L123 L125 L127 L129 L131 L133 L135 L137 L139 L141 L143 L145 L147 L149 L151 L153 L155 L157 L159 L161 L163 L165 L167 L169 L171 L173 L175 L177 L179 L181 L183 L185 L187 L189 L191 L193 L195 L197 L199 L201 L203 L205 L207 L209 L211 L213 L215 L217 L219 L221 L223 L225 L227 L229 L231 L233 L235 L237 L239 L241 L243 L245 L247 L249 L251 L253 L255 L257 L259 L261 L263 L265 L267">
    <cfRule type="cellIs" dxfId="20" priority="10" operator="lessThan">
      <formula>0</formula>
    </cfRule>
  </conditionalFormatting>
  <conditionalFormatting sqref="M6:M267">
    <cfRule type="cellIs" dxfId="19" priority="7" operator="lessThan">
      <formula>0</formula>
    </cfRule>
  </conditionalFormatting>
  <conditionalFormatting sqref="J4:J5">
    <cfRule type="cellIs" dxfId="18" priority="14" operator="lessThan">
      <formula>0</formula>
    </cfRule>
  </conditionalFormatting>
  <conditionalFormatting sqref="M4:M5">
    <cfRule type="cellIs" dxfId="17" priority="13" operator="lessThan">
      <formula>0</formula>
    </cfRule>
  </conditionalFormatting>
  <conditionalFormatting sqref="J6:J267">
    <cfRule type="cellIs" dxfId="16" priority="8" operator="lessThan">
      <formula>0</formula>
    </cfRule>
  </conditionalFormatting>
  <conditionalFormatting sqref="J4:J267">
    <cfRule type="cellIs" dxfId="15" priority="6" operator="equal">
      <formula>0</formula>
    </cfRule>
  </conditionalFormatting>
  <conditionalFormatting sqref="I4">
    <cfRule type="expression" dxfId="14" priority="4">
      <formula>I4&gt;F4-G4</formula>
    </cfRule>
  </conditionalFormatting>
  <conditionalFormatting sqref="I5">
    <cfRule type="expression" dxfId="13" priority="3">
      <formula>I5&gt;F5-G5</formula>
    </cfRule>
  </conditionalFormatting>
  <conditionalFormatting sqref="I7 I9 I11 I13 I15 I17 I19 I21 I23 I25 I27 I29 I31 I33 I35 I37 I39 I41 I43 I45 I47 I49 I51 I53 I55 I57 I59 I61 I63 I65 I67 I69 I71 I73 I75 I77 I79 I81 I83 I85 I87 I89 I91 I93 I95 I97 I99 I101 I103 I105 I107 I109 I111 I113 I115 I117 I119 I121 I123 I125 I127 I129 I131 I133 I135 I137 I139 I141 I143 I145 I147 I149 I151 I153 I155 I157 I159 I161 I163 I165 I167 I169 I171 I173 I175 I177 I179 I181 I183 I185 I187 I189 I191 I193 I195 I197 I199 I201 I203 I205 I207 I209 I211 I213 I215 I217 I219 I221 I223 I225 I227 I229 I231 I233 I235 I237 I239 I241 I243 I245 I247 I249 I251 I253 I255 I257 I259 I261 I263 I265 I267">
    <cfRule type="expression" dxfId="12" priority="1">
      <formula>I7&gt;F7-G7</formula>
    </cfRule>
  </conditionalFormatting>
  <conditionalFormatting sqref="I6 I8 I10 I12 I14 I16 I18 I20 I22 I24 I26 I28 I30 I32 I34 I36 I38 I40 I42 I44 I46 I48 I50 I52 I54 I56 I58 I60 I62 I64 I66 I68 I70 I72 I74 I76 I78 I80 I82 I84 I86 I88 I90 I92 I94 I96 I98 I100 I102 I104 I106 I108 I110 I112 I114 I116 I118 I120 I122 I124 I126 I128 I130 I132 I134 I136 I138 I140 I142 I144 I146 I148 I150 I152 I154 I156 I158 I160 I162 I164 I166 I168 I170 I172 I174 I176 I178 I180 I182 I184 I186 I188 I190 I192 I194 I196 I198 I200 I202 I204 I206 I208 I210 I212 I214 I216 I218 I220 I222 I224 I226 I228 I230 I232 I234 I236 I238 I240 I242 I244 I246 I248 I250 I252 I254 I256 I258 I260 I262 I264 I266">
    <cfRule type="expression" dxfId="11" priority="2">
      <formula>I6&gt;F6-G6</formula>
    </cfRule>
  </conditionalFormatting>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sheetPr>
    <tabColor rgb="FF00B0F0"/>
  </sheetPr>
  <dimension ref="A1:O3978"/>
  <sheetViews>
    <sheetView workbookViewId="0">
      <pane ySplit="2" topLeftCell="A20" activePane="bottomLeft" state="frozen"/>
      <selection pane="bottomLeft" activeCell="A39" sqref="A39"/>
    </sheetView>
  </sheetViews>
  <sheetFormatPr defaultRowHeight="15"/>
  <cols>
    <col min="1" max="1" width="11.140625" bestFit="1" customWidth="1"/>
    <col min="2" max="2" width="95.140625" bestFit="1" customWidth="1"/>
    <col min="3" max="3" width="11.85546875" bestFit="1" customWidth="1"/>
    <col min="4" max="4" width="9.7109375" bestFit="1" customWidth="1"/>
    <col min="5" max="5" width="11.42578125" bestFit="1" customWidth="1"/>
    <col min="6" max="6" width="55.85546875" bestFit="1" customWidth="1"/>
    <col min="7" max="7" width="14.5703125" customWidth="1"/>
    <col min="9" max="9" width="12.7109375" bestFit="1" customWidth="1"/>
    <col min="10" max="11" width="20.140625" customWidth="1"/>
    <col min="12" max="12" width="9.42578125" bestFit="1" customWidth="1"/>
    <col min="13" max="13" width="9.42578125" customWidth="1"/>
    <col min="14" max="14" width="95.140625" bestFit="1" customWidth="1"/>
    <col min="15" max="15" width="12.42578125" style="237" customWidth="1"/>
  </cols>
  <sheetData>
    <row r="1" spans="1:15" ht="42">
      <c r="A1" s="477" t="s">
        <v>165</v>
      </c>
      <c r="B1" s="478"/>
      <c r="C1" s="478"/>
      <c r="D1" s="478"/>
      <c r="E1" s="478"/>
      <c r="F1" s="478"/>
      <c r="G1" s="478"/>
      <c r="H1" s="478"/>
      <c r="I1" s="478"/>
      <c r="J1" s="478"/>
      <c r="K1" s="478"/>
      <c r="L1" s="478"/>
      <c r="M1" s="478"/>
      <c r="N1" s="478"/>
      <c r="O1" s="479"/>
    </row>
    <row r="2" spans="1:15" s="26" customFormat="1" ht="30.75" thickBot="1">
      <c r="A2" s="445" t="s">
        <v>160</v>
      </c>
      <c r="B2" s="445" t="s">
        <v>155</v>
      </c>
      <c r="C2" s="445" t="s">
        <v>161</v>
      </c>
      <c r="D2" s="445" t="s">
        <v>156</v>
      </c>
      <c r="E2" s="445" t="s">
        <v>157</v>
      </c>
      <c r="F2" s="445" t="s">
        <v>158</v>
      </c>
      <c r="G2" s="445" t="s">
        <v>83</v>
      </c>
      <c r="H2" s="445" t="s">
        <v>159</v>
      </c>
      <c r="I2" s="445" t="s">
        <v>163</v>
      </c>
      <c r="J2" s="445" t="s">
        <v>6</v>
      </c>
      <c r="K2" s="445" t="s">
        <v>164</v>
      </c>
      <c r="L2" s="446" t="s">
        <v>166</v>
      </c>
      <c r="M2" s="446" t="s">
        <v>167</v>
      </c>
      <c r="N2" s="475" t="s">
        <v>162</v>
      </c>
      <c r="O2" s="476"/>
    </row>
    <row r="3" spans="1:15">
      <c r="A3" s="234">
        <v>115</v>
      </c>
      <c r="B3" s="324">
        <f>IFERROR(VLOOKUP(A3,'Cadastro de Produtos'!$B$5:$C$500,2,0),"")</f>
        <v>0</v>
      </c>
      <c r="C3" s="229">
        <v>5</v>
      </c>
      <c r="D3" s="230">
        <v>1</v>
      </c>
      <c r="E3" s="324" t="e">
        <f>VLOOKUP(D3,Estoque!$A$4:$D$1000,2,0)</f>
        <v>#N/A</v>
      </c>
      <c r="F3" s="325" t="e">
        <f>VLOOKUP(D3,Estoque!$A$4:$D$1000,3,0)</f>
        <v>#N/A</v>
      </c>
      <c r="G3" s="326">
        <f>IFERROR(VLOOKUP(D3,Estoque!$A$4:$J$304,10,),0)</f>
        <v>0</v>
      </c>
      <c r="H3" s="234"/>
      <c r="I3" s="330">
        <f t="shared" ref="I3:I6" si="0">IFERROR(SUM(G3/H3),0)</f>
        <v>0</v>
      </c>
      <c r="J3" s="331" t="e">
        <f>VLOOKUP(D3,Estoque!$A$4:$J$1000,8,0)</f>
        <v>#N/A</v>
      </c>
      <c r="K3" s="331" t="e">
        <f>SUMIF($A$3:$A$500,A3,$J$3:$J$500)</f>
        <v>#N/A</v>
      </c>
      <c r="L3" s="325">
        <f>SUMIF(Vendas!$B$5:$B$1712,'Combos Promocionais'!A3,Vendas!$I$5:$I$1824)</f>
        <v>0</v>
      </c>
      <c r="M3" s="325">
        <f>SUM(L3*H3)</f>
        <v>0</v>
      </c>
      <c r="N3" s="325">
        <f>VLOOKUP(A3,$A$3:$K$501,2,0)</f>
        <v>0</v>
      </c>
      <c r="O3" s="332">
        <f t="array" ref="O3">MIN(IF($B$3:$B$501=N3,$I$3:$I$501))</f>
        <v>0</v>
      </c>
    </row>
    <row r="4" spans="1:15">
      <c r="A4" s="235">
        <v>115</v>
      </c>
      <c r="B4" s="327">
        <f>IFERROR(VLOOKUP(A4,'Cadastro de Produtos'!$B$5:$C$500,2,0),"")</f>
        <v>0</v>
      </c>
      <c r="C4" s="165">
        <v>5</v>
      </c>
      <c r="D4" s="231">
        <v>10</v>
      </c>
      <c r="E4" s="327" t="e">
        <f>VLOOKUP(D4,Estoque!$A$4:$D$1000,2,0)</f>
        <v>#N/A</v>
      </c>
      <c r="F4" s="328" t="e">
        <f>VLOOKUP(D4,Estoque!$A$4:$D$1000,3,0)</f>
        <v>#N/A</v>
      </c>
      <c r="G4" s="329">
        <f>IFERROR(VLOOKUP(D4,Estoque!$A$4:$J$304,10,),0)</f>
        <v>0</v>
      </c>
      <c r="H4" s="235"/>
      <c r="I4" s="333">
        <f t="shared" si="0"/>
        <v>0</v>
      </c>
      <c r="J4" s="334" t="e">
        <f>VLOOKUP(D4,Estoque!$A$4:$J$1000,8,0)</f>
        <v>#N/A</v>
      </c>
      <c r="K4" s="334" t="e">
        <f t="shared" ref="K4:K67" si="1">SUMIF($A$3:$A$500,A4,$J$3:$J$500)</f>
        <v>#N/A</v>
      </c>
      <c r="L4" s="328">
        <f>SUMIF(Vendas!$B$5:$B$1712,'Combos Promocionais'!A4,Vendas!$I$5:$I$1824)</f>
        <v>0</v>
      </c>
      <c r="M4" s="328">
        <f t="shared" ref="M4:M67" si="2">SUM(L4*H4)</f>
        <v>0</v>
      </c>
      <c r="N4" s="328">
        <f t="shared" ref="N4:N67" si="3">VLOOKUP(A4,$A$3:$K$501,2,0)</f>
        <v>0</v>
      </c>
      <c r="O4" s="335">
        <f t="array" ref="O4">MIN(IF($B$3:$B$501=N4,$I$3:$I$501))</f>
        <v>0</v>
      </c>
    </row>
    <row r="5" spans="1:15">
      <c r="A5" s="236">
        <v>115</v>
      </c>
      <c r="B5" s="324">
        <f>IFERROR(VLOOKUP(A5,'Cadastro de Produtos'!$B$5:$C$500,2,0),"")</f>
        <v>0</v>
      </c>
      <c r="C5" s="232">
        <v>5</v>
      </c>
      <c r="D5" s="233">
        <v>15</v>
      </c>
      <c r="E5" s="324" t="e">
        <f>VLOOKUP(D5,Estoque!$A$4:$D$1000,2,0)</f>
        <v>#N/A</v>
      </c>
      <c r="F5" s="325" t="e">
        <f>VLOOKUP(D5,Estoque!$A$4:$D$1000,3,0)</f>
        <v>#N/A</v>
      </c>
      <c r="G5" s="326">
        <f>IFERROR(VLOOKUP(D5,Estoque!$A$4:$J$304,10,),0)</f>
        <v>0</v>
      </c>
      <c r="H5" s="236"/>
      <c r="I5" s="330">
        <f t="shared" si="0"/>
        <v>0</v>
      </c>
      <c r="J5" s="331" t="e">
        <f>VLOOKUP(D5,Estoque!$A$4:$J$1000,8,0)</f>
        <v>#N/A</v>
      </c>
      <c r="K5" s="331" t="e">
        <f t="shared" si="1"/>
        <v>#N/A</v>
      </c>
      <c r="L5" s="325">
        <f>SUMIF(Vendas!$B$5:$B$1712,'Combos Promocionais'!A5,Vendas!$I$5:$I$1824)</f>
        <v>0</v>
      </c>
      <c r="M5" s="325">
        <f t="shared" si="2"/>
        <v>0</v>
      </c>
      <c r="N5" s="325">
        <f t="shared" si="3"/>
        <v>0</v>
      </c>
      <c r="O5" s="332">
        <f t="array" ref="O5">MIN(IF($B$3:$B$501=N5,$I$3:$I$501))</f>
        <v>0</v>
      </c>
    </row>
    <row r="6" spans="1:15">
      <c r="A6" s="235">
        <v>115</v>
      </c>
      <c r="B6" s="327">
        <f>IFERROR(VLOOKUP(A6,'Cadastro de Produtos'!$B$5:$C$500,2,0),"")</f>
        <v>0</v>
      </c>
      <c r="C6" s="165">
        <v>5</v>
      </c>
      <c r="D6" s="231">
        <v>13</v>
      </c>
      <c r="E6" s="327" t="e">
        <f>VLOOKUP(D6,Estoque!$A$4:$D$1000,2,0)</f>
        <v>#N/A</v>
      </c>
      <c r="F6" s="328" t="e">
        <f>VLOOKUP(D6,Estoque!$A$4:$D$1000,3,0)</f>
        <v>#N/A</v>
      </c>
      <c r="G6" s="329">
        <f>IFERROR(VLOOKUP(D6,Estoque!$A$4:$J$304,10,),0)</f>
        <v>0</v>
      </c>
      <c r="H6" s="235"/>
      <c r="I6" s="333">
        <f t="shared" si="0"/>
        <v>0</v>
      </c>
      <c r="J6" s="334" t="e">
        <f>VLOOKUP(D6,Estoque!$A$4:$J$1000,8,0)</f>
        <v>#N/A</v>
      </c>
      <c r="K6" s="334" t="e">
        <f t="shared" si="1"/>
        <v>#N/A</v>
      </c>
      <c r="L6" s="328">
        <f>SUMIF(Vendas!$B$5:$B$1712,'Combos Promocionais'!A6,Vendas!$I$5:$I$1824)</f>
        <v>0</v>
      </c>
      <c r="M6" s="328">
        <f t="shared" si="2"/>
        <v>0</v>
      </c>
      <c r="N6" s="328">
        <f t="shared" si="3"/>
        <v>0</v>
      </c>
      <c r="O6" s="335">
        <f t="array" ref="O6">MIN(IF($B$3:$B$501=N6,$I$3:$I$501))</f>
        <v>0</v>
      </c>
    </row>
    <row r="7" spans="1:15">
      <c r="A7" s="236">
        <v>115</v>
      </c>
      <c r="B7" s="324">
        <f>IFERROR(VLOOKUP(A7,'Cadastro de Produtos'!$B$5:$C$500,2,0),"")</f>
        <v>0</v>
      </c>
      <c r="C7" s="232">
        <v>5</v>
      </c>
      <c r="D7" s="233">
        <v>14</v>
      </c>
      <c r="E7" s="324" t="e">
        <f>VLOOKUP(D7,Estoque!$A$4:$D$1000,2,0)</f>
        <v>#N/A</v>
      </c>
      <c r="F7" s="325" t="e">
        <f>VLOOKUP(D7,Estoque!$A$4:$D$1000,3,0)</f>
        <v>#N/A</v>
      </c>
      <c r="G7" s="326">
        <f>IFERROR(VLOOKUP(D7,Estoque!$A$4:$J$304,10,),0)</f>
        <v>0</v>
      </c>
      <c r="H7" s="236"/>
      <c r="I7" s="330">
        <f>IFERROR(SUM(G7/H7),0)</f>
        <v>0</v>
      </c>
      <c r="J7" s="331" t="e">
        <f>VLOOKUP(D7,Estoque!$A$4:$J$1000,8,0)</f>
        <v>#N/A</v>
      </c>
      <c r="K7" s="331" t="e">
        <f t="shared" si="1"/>
        <v>#N/A</v>
      </c>
      <c r="L7" s="325">
        <f>SUMIF(Vendas!$B$5:$B$1712,'Combos Promocionais'!A7,Vendas!$I$5:$I$1824)</f>
        <v>0</v>
      </c>
      <c r="M7" s="325">
        <f t="shared" si="2"/>
        <v>0</v>
      </c>
      <c r="N7" s="325">
        <f t="shared" si="3"/>
        <v>0</v>
      </c>
      <c r="O7" s="332">
        <f t="array" ref="O7">MIN(IF($B$3:$B$501=N7,$I$3:$I$501))</f>
        <v>0</v>
      </c>
    </row>
    <row r="8" spans="1:15">
      <c r="A8" s="235">
        <v>116</v>
      </c>
      <c r="B8" s="327">
        <f>IFERROR(VLOOKUP(A8,'Cadastro de Produtos'!$B$5:$C$500,2,0),"")</f>
        <v>0</v>
      </c>
      <c r="C8" s="165">
        <v>5</v>
      </c>
      <c r="D8" s="231">
        <v>7</v>
      </c>
      <c r="E8" s="327" t="e">
        <f>VLOOKUP(D8,Estoque!$A$4:$D$1000,2,0)</f>
        <v>#N/A</v>
      </c>
      <c r="F8" s="328" t="e">
        <f>VLOOKUP(D8,Estoque!$A$4:$D$1000,3,0)</f>
        <v>#N/A</v>
      </c>
      <c r="G8" s="329">
        <f>IFERROR(VLOOKUP(D8,Estoque!$A$4:$J$304,10,),0)</f>
        <v>0</v>
      </c>
      <c r="H8" s="235"/>
      <c r="I8" s="333">
        <f t="shared" ref="I8:I71" si="4">IFERROR(SUM(G8/H8),0)</f>
        <v>0</v>
      </c>
      <c r="J8" s="334" t="e">
        <f>VLOOKUP(D8,Estoque!$A$4:$J$1000,8,0)</f>
        <v>#N/A</v>
      </c>
      <c r="K8" s="334" t="e">
        <f t="shared" si="1"/>
        <v>#N/A</v>
      </c>
      <c r="L8" s="328">
        <f>SUMIF(Vendas!$B$5:$B$1712,'Combos Promocionais'!A8,Vendas!$I$5:$I$1824)</f>
        <v>0</v>
      </c>
      <c r="M8" s="328">
        <f t="shared" si="2"/>
        <v>0</v>
      </c>
      <c r="N8" s="328">
        <f t="shared" si="3"/>
        <v>0</v>
      </c>
      <c r="O8" s="335">
        <f t="array" ref="O8">MIN(IF($B$3:$B$501=N8,$I$3:$I$501))</f>
        <v>0</v>
      </c>
    </row>
    <row r="9" spans="1:15">
      <c r="A9" s="236">
        <v>116</v>
      </c>
      <c r="B9" s="324">
        <f>IFERROR(VLOOKUP(A9,'Cadastro de Produtos'!$B$5:$C$500,2,0),"")</f>
        <v>0</v>
      </c>
      <c r="C9" s="232">
        <v>5</v>
      </c>
      <c r="D9" s="233">
        <v>10</v>
      </c>
      <c r="E9" s="324" t="e">
        <f>VLOOKUP(D9,Estoque!$A$4:$D$1000,2,0)</f>
        <v>#N/A</v>
      </c>
      <c r="F9" s="325" t="e">
        <f>VLOOKUP(D9,Estoque!$A$4:$D$1000,3,0)</f>
        <v>#N/A</v>
      </c>
      <c r="G9" s="326">
        <f>IFERROR(VLOOKUP(D9,Estoque!$A$4:$J$304,10,),0)</f>
        <v>0</v>
      </c>
      <c r="H9" s="236"/>
      <c r="I9" s="330">
        <f t="shared" si="4"/>
        <v>0</v>
      </c>
      <c r="J9" s="331" t="e">
        <f>VLOOKUP(D9,Estoque!$A$4:$J$1000,8,0)</f>
        <v>#N/A</v>
      </c>
      <c r="K9" s="331" t="e">
        <f t="shared" si="1"/>
        <v>#N/A</v>
      </c>
      <c r="L9" s="325">
        <f>SUMIF(Vendas!$B$5:$B$1712,'Combos Promocionais'!A9,Vendas!$I$5:$I$1824)</f>
        <v>0</v>
      </c>
      <c r="M9" s="325">
        <f t="shared" si="2"/>
        <v>0</v>
      </c>
      <c r="N9" s="325">
        <f t="shared" si="3"/>
        <v>0</v>
      </c>
      <c r="O9" s="332">
        <f t="array" ref="O9">MIN(IF($B$3:$B$501=N9,$I$3:$I$501))</f>
        <v>0</v>
      </c>
    </row>
    <row r="10" spans="1:15">
      <c r="A10" s="235">
        <v>116</v>
      </c>
      <c r="B10" s="327">
        <f>IFERROR(VLOOKUP(A10,'Cadastro de Produtos'!$B$5:$C$500,2,0),"")</f>
        <v>0</v>
      </c>
      <c r="C10" s="165">
        <v>5</v>
      </c>
      <c r="D10" s="231">
        <v>15</v>
      </c>
      <c r="E10" s="327" t="e">
        <f>VLOOKUP(D10,Estoque!$A$4:$D$1000,2,0)</f>
        <v>#N/A</v>
      </c>
      <c r="F10" s="328" t="e">
        <f>VLOOKUP(D10,Estoque!$A$4:$D$1000,3,0)</f>
        <v>#N/A</v>
      </c>
      <c r="G10" s="329">
        <f>IFERROR(VLOOKUP(D10,Estoque!$A$4:$J$304,10,),0)</f>
        <v>0</v>
      </c>
      <c r="H10" s="235"/>
      <c r="I10" s="333">
        <f t="shared" si="4"/>
        <v>0</v>
      </c>
      <c r="J10" s="334" t="e">
        <f>VLOOKUP(D10,Estoque!$A$4:$J$1000,8,0)</f>
        <v>#N/A</v>
      </c>
      <c r="K10" s="334" t="e">
        <f t="shared" si="1"/>
        <v>#N/A</v>
      </c>
      <c r="L10" s="328">
        <f>SUMIF(Vendas!$B$5:$B$1712,'Combos Promocionais'!A10,Vendas!$I$5:$I$1824)</f>
        <v>0</v>
      </c>
      <c r="M10" s="328">
        <f t="shared" si="2"/>
        <v>0</v>
      </c>
      <c r="N10" s="328">
        <f t="shared" si="3"/>
        <v>0</v>
      </c>
      <c r="O10" s="335">
        <f t="array" ref="O10">MIN(IF($B$3:$B$501=N10,$I$3:$I$501))</f>
        <v>0</v>
      </c>
    </row>
    <row r="11" spans="1:15">
      <c r="A11" s="236">
        <v>116</v>
      </c>
      <c r="B11" s="324">
        <f>IFERROR(VLOOKUP(A11,'Cadastro de Produtos'!$B$5:$C$500,2,0),"")</f>
        <v>0</v>
      </c>
      <c r="C11" s="232">
        <v>5</v>
      </c>
      <c r="D11" s="233">
        <v>13</v>
      </c>
      <c r="E11" s="324" t="e">
        <f>VLOOKUP(D11,Estoque!$A$4:$D$1000,2,0)</f>
        <v>#N/A</v>
      </c>
      <c r="F11" s="325" t="e">
        <f>VLOOKUP(D11,Estoque!$A$4:$D$1000,3,0)</f>
        <v>#N/A</v>
      </c>
      <c r="G11" s="326">
        <f>IFERROR(VLOOKUP(D11,Estoque!$A$4:$J$304,10,),0)</f>
        <v>0</v>
      </c>
      <c r="H11" s="236"/>
      <c r="I11" s="330">
        <f t="shared" si="4"/>
        <v>0</v>
      </c>
      <c r="J11" s="331" t="e">
        <f>VLOOKUP(D11,Estoque!$A$4:$J$1000,8,0)</f>
        <v>#N/A</v>
      </c>
      <c r="K11" s="331" t="e">
        <f t="shared" si="1"/>
        <v>#N/A</v>
      </c>
      <c r="L11" s="325">
        <f>SUMIF(Vendas!$B$5:$B$1712,'Combos Promocionais'!A11,Vendas!$I$5:$I$1824)</f>
        <v>0</v>
      </c>
      <c r="M11" s="325">
        <f t="shared" si="2"/>
        <v>0</v>
      </c>
      <c r="N11" s="325">
        <f t="shared" si="3"/>
        <v>0</v>
      </c>
      <c r="O11" s="332">
        <f t="array" ref="O11">MIN(IF($B$3:$B$501=N11,$I$3:$I$501))</f>
        <v>0</v>
      </c>
    </row>
    <row r="12" spans="1:15">
      <c r="A12" s="235">
        <v>116</v>
      </c>
      <c r="B12" s="327">
        <f>IFERROR(VLOOKUP(A12,'Cadastro de Produtos'!$B$5:$C$500,2,0),"")</f>
        <v>0</v>
      </c>
      <c r="C12" s="165">
        <v>5</v>
      </c>
      <c r="D12" s="231">
        <v>14</v>
      </c>
      <c r="E12" s="327" t="e">
        <f>VLOOKUP(D12,Estoque!$A$4:$D$1000,2,0)</f>
        <v>#N/A</v>
      </c>
      <c r="F12" s="328" t="e">
        <f>VLOOKUP(D12,Estoque!$A$4:$D$1000,3,0)</f>
        <v>#N/A</v>
      </c>
      <c r="G12" s="329">
        <f>IFERROR(VLOOKUP(D12,Estoque!$A$4:$J$304,10,),0)</f>
        <v>0</v>
      </c>
      <c r="H12" s="235"/>
      <c r="I12" s="333">
        <f t="shared" si="4"/>
        <v>0</v>
      </c>
      <c r="J12" s="334" t="e">
        <f>VLOOKUP(D12,Estoque!$A$4:$J$1000,8,0)</f>
        <v>#N/A</v>
      </c>
      <c r="K12" s="334" t="e">
        <f t="shared" si="1"/>
        <v>#N/A</v>
      </c>
      <c r="L12" s="328">
        <f>SUMIF(Vendas!$B$5:$B$1712,'Combos Promocionais'!A12,Vendas!$I$5:$I$1824)</f>
        <v>0</v>
      </c>
      <c r="M12" s="328">
        <f t="shared" si="2"/>
        <v>0</v>
      </c>
      <c r="N12" s="328">
        <f t="shared" si="3"/>
        <v>0</v>
      </c>
      <c r="O12" s="335">
        <f t="array" ref="O12">MIN(IF($B$3:$B$501=N12,$I$3:$I$501))</f>
        <v>0</v>
      </c>
    </row>
    <row r="13" spans="1:15">
      <c r="A13" s="236">
        <v>117</v>
      </c>
      <c r="B13" s="324">
        <f>IFERROR(VLOOKUP(A13,'Cadastro de Produtos'!$B$5:$C$500,2,0),"")</f>
        <v>0</v>
      </c>
      <c r="C13" s="232">
        <v>5</v>
      </c>
      <c r="D13" s="233">
        <v>3</v>
      </c>
      <c r="E13" s="324" t="e">
        <f>VLOOKUP(D13,Estoque!$A$4:$D$1000,2,0)</f>
        <v>#N/A</v>
      </c>
      <c r="F13" s="325" t="e">
        <f>VLOOKUP(D13,Estoque!$A$4:$D$1000,3,0)</f>
        <v>#N/A</v>
      </c>
      <c r="G13" s="326">
        <f>IFERROR(VLOOKUP(D13,Estoque!$A$4:$J$304,10,),0)</f>
        <v>0</v>
      </c>
      <c r="H13" s="236"/>
      <c r="I13" s="330">
        <f t="shared" si="4"/>
        <v>0</v>
      </c>
      <c r="J13" s="331" t="e">
        <f>VLOOKUP(D13,Estoque!$A$4:$J$1000,8,0)</f>
        <v>#N/A</v>
      </c>
      <c r="K13" s="331" t="e">
        <f t="shared" si="1"/>
        <v>#N/A</v>
      </c>
      <c r="L13" s="325">
        <f>SUMIF(Vendas!$B$5:$B$1712,'Combos Promocionais'!A13,Vendas!$I$5:$I$1824)</f>
        <v>0</v>
      </c>
      <c r="M13" s="325">
        <f t="shared" si="2"/>
        <v>0</v>
      </c>
      <c r="N13" s="325">
        <f t="shared" si="3"/>
        <v>0</v>
      </c>
      <c r="O13" s="332">
        <f t="array" ref="O13">MIN(IF($B$3:$B$501=N13,$I$3:$I$501))</f>
        <v>0</v>
      </c>
    </row>
    <row r="14" spans="1:15">
      <c r="A14" s="235">
        <v>117</v>
      </c>
      <c r="B14" s="327">
        <f>IFERROR(VLOOKUP(A14,'Cadastro de Produtos'!$B$5:$C$500,2,0),"")</f>
        <v>0</v>
      </c>
      <c r="C14" s="165">
        <v>5</v>
      </c>
      <c r="D14" s="231">
        <v>10</v>
      </c>
      <c r="E14" s="327" t="e">
        <f>VLOOKUP(D14,Estoque!$A$4:$D$1000,2,0)</f>
        <v>#N/A</v>
      </c>
      <c r="F14" s="328" t="e">
        <f>VLOOKUP(D14,Estoque!$A$4:$D$1000,3,0)</f>
        <v>#N/A</v>
      </c>
      <c r="G14" s="329">
        <f>IFERROR(VLOOKUP(D14,Estoque!$A$4:$J$304,10,),0)</f>
        <v>0</v>
      </c>
      <c r="H14" s="235"/>
      <c r="I14" s="333">
        <f t="shared" si="4"/>
        <v>0</v>
      </c>
      <c r="J14" s="334" t="e">
        <f>VLOOKUP(D14,Estoque!$A$4:$J$1000,8,0)</f>
        <v>#N/A</v>
      </c>
      <c r="K14" s="334" t="e">
        <f t="shared" si="1"/>
        <v>#N/A</v>
      </c>
      <c r="L14" s="328">
        <f>SUMIF(Vendas!$B$5:$B$1712,'Combos Promocionais'!A14,Vendas!$I$5:$I$1824)</f>
        <v>0</v>
      </c>
      <c r="M14" s="328">
        <f t="shared" si="2"/>
        <v>0</v>
      </c>
      <c r="N14" s="328">
        <f t="shared" si="3"/>
        <v>0</v>
      </c>
      <c r="O14" s="335">
        <f t="array" ref="O14">MIN(IF($B$3:$B$501=N14,$I$3:$I$501))</f>
        <v>0</v>
      </c>
    </row>
    <row r="15" spans="1:15">
      <c r="A15" s="236">
        <v>117</v>
      </c>
      <c r="B15" s="324">
        <f>IFERROR(VLOOKUP(A15,'Cadastro de Produtos'!$B$5:$C$500,2,0),"")</f>
        <v>0</v>
      </c>
      <c r="C15" s="232">
        <v>5</v>
      </c>
      <c r="D15" s="233">
        <v>15</v>
      </c>
      <c r="E15" s="324" t="e">
        <f>VLOOKUP(D15,Estoque!$A$4:$D$1000,2,0)</f>
        <v>#N/A</v>
      </c>
      <c r="F15" s="325" t="e">
        <f>VLOOKUP(D15,Estoque!$A$4:$D$1000,3,0)</f>
        <v>#N/A</v>
      </c>
      <c r="G15" s="326">
        <f>IFERROR(VLOOKUP(D15,Estoque!$A$4:$J$304,10,),0)</f>
        <v>0</v>
      </c>
      <c r="H15" s="236"/>
      <c r="I15" s="330">
        <f t="shared" si="4"/>
        <v>0</v>
      </c>
      <c r="J15" s="331" t="e">
        <f>VLOOKUP(D15,Estoque!$A$4:$J$1000,8,0)</f>
        <v>#N/A</v>
      </c>
      <c r="K15" s="331" t="e">
        <f t="shared" si="1"/>
        <v>#N/A</v>
      </c>
      <c r="L15" s="325">
        <f>SUMIF(Vendas!$B$5:$B$1712,'Combos Promocionais'!A15,Vendas!$I$5:$I$1824)</f>
        <v>0</v>
      </c>
      <c r="M15" s="325">
        <f t="shared" si="2"/>
        <v>0</v>
      </c>
      <c r="N15" s="325">
        <f t="shared" si="3"/>
        <v>0</v>
      </c>
      <c r="O15" s="332">
        <f t="array" ref="O15">MIN(IF($B$3:$B$501=N15,$I$3:$I$501))</f>
        <v>0</v>
      </c>
    </row>
    <row r="16" spans="1:15">
      <c r="A16" s="235">
        <v>117</v>
      </c>
      <c r="B16" s="327">
        <f>IFERROR(VLOOKUP(A16,'Cadastro de Produtos'!$B$5:$C$500,2,0),"")</f>
        <v>0</v>
      </c>
      <c r="C16" s="165">
        <v>5</v>
      </c>
      <c r="D16" s="231">
        <v>12</v>
      </c>
      <c r="E16" s="327" t="e">
        <f>VLOOKUP(D16,Estoque!$A$4:$D$1000,2,0)</f>
        <v>#N/A</v>
      </c>
      <c r="F16" s="328" t="e">
        <f>VLOOKUP(D16,Estoque!$A$4:$D$1000,3,0)</f>
        <v>#N/A</v>
      </c>
      <c r="G16" s="329">
        <f>IFERROR(VLOOKUP(D16,Estoque!$A$4:$J$304,10,),0)</f>
        <v>0</v>
      </c>
      <c r="H16" s="235"/>
      <c r="I16" s="333">
        <f t="shared" si="4"/>
        <v>0</v>
      </c>
      <c r="J16" s="334" t="e">
        <f>VLOOKUP(D16,Estoque!$A$4:$J$1000,8,0)</f>
        <v>#N/A</v>
      </c>
      <c r="K16" s="334" t="e">
        <f t="shared" si="1"/>
        <v>#N/A</v>
      </c>
      <c r="L16" s="328">
        <f>SUMIF(Vendas!$B$5:$B$1712,'Combos Promocionais'!A16,Vendas!$I$5:$I$1824)</f>
        <v>0</v>
      </c>
      <c r="M16" s="328">
        <f t="shared" si="2"/>
        <v>0</v>
      </c>
      <c r="N16" s="328">
        <f t="shared" si="3"/>
        <v>0</v>
      </c>
      <c r="O16" s="335">
        <f t="array" ref="O16">MIN(IF($B$3:$B$501=N16,$I$3:$I$501))</f>
        <v>0</v>
      </c>
    </row>
    <row r="17" spans="1:15">
      <c r="A17" s="236">
        <v>117</v>
      </c>
      <c r="B17" s="324">
        <f>IFERROR(VLOOKUP(A17,'Cadastro de Produtos'!$B$5:$C$500,2,0),"")</f>
        <v>0</v>
      </c>
      <c r="C17" s="232">
        <v>5</v>
      </c>
      <c r="D17" s="233">
        <v>14</v>
      </c>
      <c r="E17" s="324" t="e">
        <f>VLOOKUP(D17,Estoque!$A$4:$D$1000,2,0)</f>
        <v>#N/A</v>
      </c>
      <c r="F17" s="325" t="e">
        <f>VLOOKUP(D17,Estoque!$A$4:$D$1000,3,0)</f>
        <v>#N/A</v>
      </c>
      <c r="G17" s="326">
        <f>IFERROR(VLOOKUP(D17,Estoque!$A$4:$J$304,10,),0)</f>
        <v>0</v>
      </c>
      <c r="H17" s="236"/>
      <c r="I17" s="330">
        <f t="shared" si="4"/>
        <v>0</v>
      </c>
      <c r="J17" s="331" t="e">
        <f>VLOOKUP(D17,Estoque!$A$4:$J$1000,8,0)</f>
        <v>#N/A</v>
      </c>
      <c r="K17" s="331" t="e">
        <f t="shared" si="1"/>
        <v>#N/A</v>
      </c>
      <c r="L17" s="325">
        <f>SUMIF(Vendas!$B$5:$B$1712,'Combos Promocionais'!A17,Vendas!$I$5:$I$1824)</f>
        <v>0</v>
      </c>
      <c r="M17" s="325">
        <f t="shared" si="2"/>
        <v>0</v>
      </c>
      <c r="N17" s="325">
        <f t="shared" si="3"/>
        <v>0</v>
      </c>
      <c r="O17" s="332">
        <f t="array" ref="O17">MIN(IF($B$3:$B$501=N17,$I$3:$I$501))</f>
        <v>0</v>
      </c>
    </row>
    <row r="18" spans="1:15">
      <c r="A18" s="235">
        <v>118</v>
      </c>
      <c r="B18" s="327">
        <f>IFERROR(VLOOKUP(A18,'Cadastro de Produtos'!$B$5:$C$500,2,0),"")</f>
        <v>0</v>
      </c>
      <c r="C18" s="165">
        <v>5</v>
      </c>
      <c r="D18" s="231">
        <v>8</v>
      </c>
      <c r="E18" s="327" t="e">
        <f>VLOOKUP(D18,Estoque!$A$4:$D$1000,2,0)</f>
        <v>#N/A</v>
      </c>
      <c r="F18" s="328" t="e">
        <f>VLOOKUP(D18,Estoque!$A$4:$D$1000,3,0)</f>
        <v>#N/A</v>
      </c>
      <c r="G18" s="329">
        <f>IFERROR(VLOOKUP(D18,Estoque!$A$4:$J$304,10,),0)</f>
        <v>0</v>
      </c>
      <c r="H18" s="235"/>
      <c r="I18" s="333">
        <f t="shared" si="4"/>
        <v>0</v>
      </c>
      <c r="J18" s="334" t="e">
        <f>VLOOKUP(D18,Estoque!$A$4:$J$1000,8,0)</f>
        <v>#N/A</v>
      </c>
      <c r="K18" s="334" t="e">
        <f t="shared" si="1"/>
        <v>#N/A</v>
      </c>
      <c r="L18" s="328">
        <f>SUMIF(Vendas!$B$5:$B$1712,'Combos Promocionais'!A18,Vendas!$I$5:$I$1824)</f>
        <v>0</v>
      </c>
      <c r="M18" s="328">
        <f t="shared" si="2"/>
        <v>0</v>
      </c>
      <c r="N18" s="328">
        <f t="shared" si="3"/>
        <v>0</v>
      </c>
      <c r="O18" s="335">
        <f t="array" ref="O18">MIN(IF($B$3:$B$501=N18,$I$3:$I$501))</f>
        <v>0</v>
      </c>
    </row>
    <row r="19" spans="1:15">
      <c r="A19" s="236"/>
      <c r="B19" s="324" t="str">
        <f>IFERROR(VLOOKUP(A19,'Cadastro de Produtos'!$B$5:$C$500,2,0),"")</f>
        <v/>
      </c>
      <c r="C19" s="232"/>
      <c r="D19" s="233"/>
      <c r="E19" s="324" t="e">
        <f>VLOOKUP(D19,Estoque!$A$4:$D$1000,2,0)</f>
        <v>#N/A</v>
      </c>
      <c r="F19" s="325" t="e">
        <f>VLOOKUP(D19,Estoque!$A$4:$D$1000,3,0)</f>
        <v>#N/A</v>
      </c>
      <c r="G19" s="326">
        <f>IFERROR(VLOOKUP(D19,Estoque!$A$4:$J$304,10,),0)</f>
        <v>0</v>
      </c>
      <c r="H19" s="236"/>
      <c r="I19" s="330">
        <f t="shared" si="4"/>
        <v>0</v>
      </c>
      <c r="J19" s="331" t="e">
        <f>VLOOKUP(D19,Estoque!$A$4:$J$1000,8,0)</f>
        <v>#N/A</v>
      </c>
      <c r="K19" s="331">
        <f t="shared" si="1"/>
        <v>0</v>
      </c>
      <c r="L19" s="325">
        <f>SUMIF(Vendas!$B$5:$B$1712,'Combos Promocionais'!A19,Vendas!$I$5:$I$1824)</f>
        <v>0</v>
      </c>
      <c r="M19" s="325">
        <f t="shared" si="2"/>
        <v>0</v>
      </c>
      <c r="N19" s="325" t="e">
        <f t="shared" si="3"/>
        <v>#N/A</v>
      </c>
      <c r="O19" s="332" t="e">
        <f t="array" ref="O19">MIN(IF($B$3:$B$501=N19,$I$3:$I$501))</f>
        <v>#N/A</v>
      </c>
    </row>
    <row r="20" spans="1:15">
      <c r="A20" s="235"/>
      <c r="B20" s="327" t="str">
        <f>IFERROR(VLOOKUP(A20,'Cadastro de Produtos'!$B$5:$C$500,2,0),"")</f>
        <v/>
      </c>
      <c r="C20" s="165"/>
      <c r="D20" s="231"/>
      <c r="E20" s="327" t="e">
        <f>VLOOKUP(D20,Estoque!$A$4:$D$1000,2,0)</f>
        <v>#N/A</v>
      </c>
      <c r="F20" s="328" t="e">
        <f>VLOOKUP(D20,Estoque!$A$4:$D$1000,3,0)</f>
        <v>#N/A</v>
      </c>
      <c r="G20" s="329">
        <f>IFERROR(VLOOKUP(D20,Estoque!$A$4:$J$304,10,),0)</f>
        <v>0</v>
      </c>
      <c r="H20" s="235"/>
      <c r="I20" s="333">
        <f t="shared" si="4"/>
        <v>0</v>
      </c>
      <c r="J20" s="334" t="e">
        <f>VLOOKUP(D20,Estoque!$A$4:$J$1000,8,0)</f>
        <v>#N/A</v>
      </c>
      <c r="K20" s="334">
        <f t="shared" si="1"/>
        <v>0</v>
      </c>
      <c r="L20" s="328">
        <f>SUMIF(Vendas!$B$5:$B$1712,'Combos Promocionais'!A20,Vendas!$I$5:$I$1824)</f>
        <v>0</v>
      </c>
      <c r="M20" s="328">
        <f t="shared" si="2"/>
        <v>0</v>
      </c>
      <c r="N20" s="328" t="e">
        <f t="shared" si="3"/>
        <v>#N/A</v>
      </c>
      <c r="O20" s="335" t="e">
        <f t="array" ref="O20">MIN(IF($B$3:$B$501=N20,$I$3:$I$501))</f>
        <v>#N/A</v>
      </c>
    </row>
    <row r="21" spans="1:15">
      <c r="A21" s="236"/>
      <c r="B21" s="324" t="str">
        <f>IFERROR(VLOOKUP(A21,'Cadastro de Produtos'!$B$5:$C$500,2,0),"")</f>
        <v/>
      </c>
      <c r="C21" s="232"/>
      <c r="D21" s="233"/>
      <c r="E21" s="324" t="e">
        <f>VLOOKUP(D21,Estoque!$A$4:$D$1000,2,0)</f>
        <v>#N/A</v>
      </c>
      <c r="F21" s="325" t="e">
        <f>VLOOKUP(D21,Estoque!$A$4:$D$1000,3,0)</f>
        <v>#N/A</v>
      </c>
      <c r="G21" s="326">
        <f>IFERROR(VLOOKUP(D21,Estoque!$A$4:$J$304,10,),0)</f>
        <v>0</v>
      </c>
      <c r="H21" s="236"/>
      <c r="I21" s="330">
        <f t="shared" si="4"/>
        <v>0</v>
      </c>
      <c r="J21" s="331" t="e">
        <f>VLOOKUP(D21,Estoque!$A$4:$J$1000,8,0)</f>
        <v>#N/A</v>
      </c>
      <c r="K21" s="331">
        <f t="shared" si="1"/>
        <v>0</v>
      </c>
      <c r="L21" s="325">
        <f>SUMIF(Vendas!$B$5:$B$1712,'Combos Promocionais'!A21,Vendas!$I$5:$I$1824)</f>
        <v>0</v>
      </c>
      <c r="M21" s="325">
        <f t="shared" si="2"/>
        <v>0</v>
      </c>
      <c r="N21" s="325" t="e">
        <f t="shared" si="3"/>
        <v>#N/A</v>
      </c>
      <c r="O21" s="332" t="e">
        <f t="array" ref="O21">MIN(IF($B$3:$B$501=N21,$I$3:$I$501))</f>
        <v>#N/A</v>
      </c>
    </row>
    <row r="22" spans="1:15">
      <c r="A22" s="235"/>
      <c r="B22" s="327" t="str">
        <f>IFERROR(VLOOKUP(A22,'Cadastro de Produtos'!$B$5:$C$500,2,0),"")</f>
        <v/>
      </c>
      <c r="C22" s="165"/>
      <c r="D22" s="231"/>
      <c r="E22" s="327" t="e">
        <f>VLOOKUP(D22,Estoque!$A$4:$D$1000,2,0)</f>
        <v>#N/A</v>
      </c>
      <c r="F22" s="328" t="e">
        <f>VLOOKUP(D22,Estoque!$A$4:$D$1000,3,0)</f>
        <v>#N/A</v>
      </c>
      <c r="G22" s="329">
        <f>IFERROR(VLOOKUP(D22,Estoque!$A$4:$J$304,10,),0)</f>
        <v>0</v>
      </c>
      <c r="H22" s="235"/>
      <c r="I22" s="333">
        <f t="shared" si="4"/>
        <v>0</v>
      </c>
      <c r="J22" s="334" t="e">
        <f>VLOOKUP(D22,Estoque!$A$4:$J$1000,8,0)</f>
        <v>#N/A</v>
      </c>
      <c r="K22" s="334">
        <f t="shared" si="1"/>
        <v>0</v>
      </c>
      <c r="L22" s="328">
        <f>SUMIF(Vendas!$B$5:$B$1712,'Combos Promocionais'!A22,Vendas!$I$5:$I$1824)</f>
        <v>0</v>
      </c>
      <c r="M22" s="328">
        <f t="shared" si="2"/>
        <v>0</v>
      </c>
      <c r="N22" s="328" t="e">
        <f t="shared" si="3"/>
        <v>#N/A</v>
      </c>
      <c r="O22" s="335" t="e">
        <f t="array" ref="O22">MIN(IF($B$3:$B$501=N22,$I$3:$I$501))</f>
        <v>#N/A</v>
      </c>
    </row>
    <row r="23" spans="1:15">
      <c r="A23" s="236"/>
      <c r="B23" s="324" t="str">
        <f>IFERROR(VLOOKUP(A23,'Cadastro de Produtos'!$B$5:$C$500,2,0),"")</f>
        <v/>
      </c>
      <c r="C23" s="232"/>
      <c r="D23" s="233"/>
      <c r="E23" s="324" t="e">
        <f>VLOOKUP(D23,Estoque!$A$4:$D$1000,2,0)</f>
        <v>#N/A</v>
      </c>
      <c r="F23" s="325" t="e">
        <f>VLOOKUP(D23,Estoque!$A$4:$D$1000,3,0)</f>
        <v>#N/A</v>
      </c>
      <c r="G23" s="326">
        <f>IFERROR(VLOOKUP(D23,Estoque!$A$4:$J$304,10,),0)</f>
        <v>0</v>
      </c>
      <c r="H23" s="236"/>
      <c r="I23" s="330">
        <f t="shared" si="4"/>
        <v>0</v>
      </c>
      <c r="J23" s="331" t="e">
        <f>VLOOKUP(D23,Estoque!$A$4:$J$1000,8,0)</f>
        <v>#N/A</v>
      </c>
      <c r="K23" s="331">
        <f t="shared" si="1"/>
        <v>0</v>
      </c>
      <c r="L23" s="325">
        <f>SUMIF(Vendas!$B$5:$B$1712,'Combos Promocionais'!A23,Vendas!$I$5:$I$1824)</f>
        <v>0</v>
      </c>
      <c r="M23" s="325">
        <f t="shared" si="2"/>
        <v>0</v>
      </c>
      <c r="N23" s="325" t="e">
        <f t="shared" si="3"/>
        <v>#N/A</v>
      </c>
      <c r="O23" s="332" t="e">
        <f t="array" ref="O23">MIN(IF($B$3:$B$501=N23,$I$3:$I$501))</f>
        <v>#N/A</v>
      </c>
    </row>
    <row r="24" spans="1:15">
      <c r="A24" s="235"/>
      <c r="B24" s="327" t="str">
        <f>IFERROR(VLOOKUP(A24,'Cadastro de Produtos'!$B$5:$C$500,2,0),"")</f>
        <v/>
      </c>
      <c r="C24" s="165"/>
      <c r="D24" s="231"/>
      <c r="E24" s="327" t="e">
        <f>VLOOKUP(D24,Estoque!$A$4:$D$1000,2,0)</f>
        <v>#N/A</v>
      </c>
      <c r="F24" s="328" t="e">
        <f>VLOOKUP(D24,Estoque!$A$4:$D$1000,3,0)</f>
        <v>#N/A</v>
      </c>
      <c r="G24" s="329">
        <f>IFERROR(VLOOKUP(D24,Estoque!$A$4:$J$304,10,),0)</f>
        <v>0</v>
      </c>
      <c r="H24" s="235"/>
      <c r="I24" s="333">
        <f t="shared" si="4"/>
        <v>0</v>
      </c>
      <c r="J24" s="334" t="e">
        <f>VLOOKUP(D24,Estoque!$A$4:$J$1000,8,0)</f>
        <v>#N/A</v>
      </c>
      <c r="K24" s="334">
        <f t="shared" si="1"/>
        <v>0</v>
      </c>
      <c r="L24" s="328">
        <f>SUMIF(Vendas!$B$5:$B$1712,'Combos Promocionais'!A24,Vendas!$I$5:$I$1824)</f>
        <v>0</v>
      </c>
      <c r="M24" s="328">
        <f t="shared" si="2"/>
        <v>0</v>
      </c>
      <c r="N24" s="328" t="e">
        <f t="shared" si="3"/>
        <v>#N/A</v>
      </c>
      <c r="O24" s="335" t="e">
        <f t="array" ref="O24">MIN(IF($B$3:$B$501=N24,$I$3:$I$501))</f>
        <v>#N/A</v>
      </c>
    </row>
    <row r="25" spans="1:15">
      <c r="A25" s="236"/>
      <c r="B25" s="324" t="str">
        <f>IFERROR(VLOOKUP(A25,'Cadastro de Produtos'!$B$5:$C$500,2,0),"")</f>
        <v/>
      </c>
      <c r="C25" s="232"/>
      <c r="D25" s="233"/>
      <c r="E25" s="324" t="e">
        <f>VLOOKUP(D25,Estoque!$A$4:$D$1000,2,0)</f>
        <v>#N/A</v>
      </c>
      <c r="F25" s="325" t="e">
        <f>VLOOKUP(D25,Estoque!$A$4:$D$1000,3,0)</f>
        <v>#N/A</v>
      </c>
      <c r="G25" s="326">
        <f>IFERROR(VLOOKUP(D25,Estoque!$A$4:$J$304,10,),0)</f>
        <v>0</v>
      </c>
      <c r="H25" s="236"/>
      <c r="I25" s="330">
        <f t="shared" si="4"/>
        <v>0</v>
      </c>
      <c r="J25" s="331" t="e">
        <f>VLOOKUP(D25,Estoque!$A$4:$J$1000,8,0)</f>
        <v>#N/A</v>
      </c>
      <c r="K25" s="331">
        <f t="shared" si="1"/>
        <v>0</v>
      </c>
      <c r="L25" s="325">
        <f>SUMIF(Vendas!$B$5:$B$1712,'Combos Promocionais'!A25,Vendas!$I$5:$I$1824)</f>
        <v>0</v>
      </c>
      <c r="M25" s="325">
        <f t="shared" si="2"/>
        <v>0</v>
      </c>
      <c r="N25" s="325" t="e">
        <f t="shared" si="3"/>
        <v>#N/A</v>
      </c>
      <c r="O25" s="332" t="e">
        <f t="array" ref="O25">MIN(IF($B$3:$B$501=N25,$I$3:$I$501))</f>
        <v>#N/A</v>
      </c>
    </row>
    <row r="26" spans="1:15">
      <c r="A26" s="235"/>
      <c r="B26" s="327" t="str">
        <f>IFERROR(VLOOKUP(A26,'Cadastro de Produtos'!$B$5:$C$500,2,0),"")</f>
        <v/>
      </c>
      <c r="C26" s="165"/>
      <c r="D26" s="231"/>
      <c r="E26" s="327" t="e">
        <f>VLOOKUP(D26,Estoque!$A$4:$D$1000,2,0)</f>
        <v>#N/A</v>
      </c>
      <c r="F26" s="328" t="e">
        <f>VLOOKUP(D26,Estoque!$A$4:$D$1000,3,0)</f>
        <v>#N/A</v>
      </c>
      <c r="G26" s="329">
        <f>IFERROR(VLOOKUP(D26,Estoque!$A$4:$J$304,10,),0)</f>
        <v>0</v>
      </c>
      <c r="H26" s="235"/>
      <c r="I26" s="333">
        <f t="shared" si="4"/>
        <v>0</v>
      </c>
      <c r="J26" s="334" t="e">
        <f>VLOOKUP(D26,Estoque!$A$4:$J$1000,8,0)</f>
        <v>#N/A</v>
      </c>
      <c r="K26" s="334">
        <f t="shared" si="1"/>
        <v>0</v>
      </c>
      <c r="L26" s="328">
        <f>SUMIF(Vendas!$B$5:$B$1712,'Combos Promocionais'!A26,Vendas!$I$5:$I$1824)</f>
        <v>0</v>
      </c>
      <c r="M26" s="328">
        <f t="shared" si="2"/>
        <v>0</v>
      </c>
      <c r="N26" s="328" t="e">
        <f t="shared" si="3"/>
        <v>#N/A</v>
      </c>
      <c r="O26" s="335" t="e">
        <f t="array" ref="O26">MIN(IF($B$3:$B$501=N26,$I$3:$I$501))</f>
        <v>#N/A</v>
      </c>
    </row>
    <row r="27" spans="1:15">
      <c r="A27" s="236"/>
      <c r="B27" s="324" t="str">
        <f>IFERROR(VLOOKUP(A27,'Cadastro de Produtos'!$B$5:$C$500,2,0),"")</f>
        <v/>
      </c>
      <c r="C27" s="232"/>
      <c r="D27" s="233"/>
      <c r="E27" s="324" t="e">
        <f>VLOOKUP(D27,Estoque!$A$4:$D$1000,2,0)</f>
        <v>#N/A</v>
      </c>
      <c r="F27" s="325" t="e">
        <f>VLOOKUP(D27,Estoque!$A$4:$D$1000,3,0)</f>
        <v>#N/A</v>
      </c>
      <c r="G27" s="326">
        <f>IFERROR(VLOOKUP(D27,Estoque!$A$4:$J$304,10,),0)</f>
        <v>0</v>
      </c>
      <c r="H27" s="236"/>
      <c r="I27" s="330">
        <f t="shared" si="4"/>
        <v>0</v>
      </c>
      <c r="J27" s="331" t="e">
        <f>VLOOKUP(D27,Estoque!$A$4:$J$1000,8,0)</f>
        <v>#N/A</v>
      </c>
      <c r="K27" s="331">
        <f t="shared" si="1"/>
        <v>0</v>
      </c>
      <c r="L27" s="325">
        <f>SUMIF(Vendas!$B$5:$B$1712,'Combos Promocionais'!A27,Vendas!$I$5:$I$1824)</f>
        <v>0</v>
      </c>
      <c r="M27" s="325">
        <f t="shared" si="2"/>
        <v>0</v>
      </c>
      <c r="N27" s="325" t="e">
        <f t="shared" si="3"/>
        <v>#N/A</v>
      </c>
      <c r="O27" s="332" t="e">
        <f t="array" ref="O27">MIN(IF($B$3:$B$501=N27,$I$3:$I$501))</f>
        <v>#N/A</v>
      </c>
    </row>
    <row r="28" spans="1:15">
      <c r="A28" s="235"/>
      <c r="B28" s="327" t="str">
        <f>IFERROR(VLOOKUP(A28,'Cadastro de Produtos'!$B$5:$C$500,2,0),"")</f>
        <v/>
      </c>
      <c r="C28" s="165"/>
      <c r="D28" s="231"/>
      <c r="E28" s="327" t="e">
        <f>VLOOKUP(D28,Estoque!$A$4:$D$1000,2,0)</f>
        <v>#N/A</v>
      </c>
      <c r="F28" s="328" t="e">
        <f>VLOOKUP(D28,Estoque!$A$4:$D$1000,3,0)</f>
        <v>#N/A</v>
      </c>
      <c r="G28" s="329">
        <f>IFERROR(VLOOKUP(D28,Estoque!$A$4:$J$304,10,),0)</f>
        <v>0</v>
      </c>
      <c r="H28" s="235"/>
      <c r="I28" s="333">
        <f t="shared" si="4"/>
        <v>0</v>
      </c>
      <c r="J28" s="334" t="e">
        <f>VLOOKUP(D28,Estoque!$A$4:$J$1000,8,0)</f>
        <v>#N/A</v>
      </c>
      <c r="K28" s="334">
        <f t="shared" si="1"/>
        <v>0</v>
      </c>
      <c r="L28" s="328">
        <f>SUMIF(Vendas!$B$5:$B$1712,'Combos Promocionais'!A28,Vendas!$I$5:$I$1824)</f>
        <v>0</v>
      </c>
      <c r="M28" s="328">
        <f t="shared" si="2"/>
        <v>0</v>
      </c>
      <c r="N28" s="328" t="e">
        <f t="shared" si="3"/>
        <v>#N/A</v>
      </c>
      <c r="O28" s="335" t="e">
        <f t="array" ref="O28">MIN(IF($B$3:$B$501=N28,$I$3:$I$501))</f>
        <v>#N/A</v>
      </c>
    </row>
    <row r="29" spans="1:15">
      <c r="A29" s="236"/>
      <c r="B29" s="324" t="str">
        <f>IFERROR(VLOOKUP(A29,'Cadastro de Produtos'!$B$5:$C$500,2,0),"")</f>
        <v/>
      </c>
      <c r="C29" s="232"/>
      <c r="D29" s="233"/>
      <c r="E29" s="324" t="e">
        <f>VLOOKUP(D29,Estoque!$A$4:$D$1000,2,0)</f>
        <v>#N/A</v>
      </c>
      <c r="F29" s="325" t="e">
        <f>VLOOKUP(D29,Estoque!$A$4:$D$1000,3,0)</f>
        <v>#N/A</v>
      </c>
      <c r="G29" s="326">
        <f>IFERROR(VLOOKUP(D29,Estoque!$A$4:$J$304,10,),0)</f>
        <v>0</v>
      </c>
      <c r="H29" s="236"/>
      <c r="I29" s="330">
        <f t="shared" si="4"/>
        <v>0</v>
      </c>
      <c r="J29" s="331" t="e">
        <f>VLOOKUP(D29,Estoque!$A$4:$J$1000,8,0)</f>
        <v>#N/A</v>
      </c>
      <c r="K29" s="331">
        <f t="shared" si="1"/>
        <v>0</v>
      </c>
      <c r="L29" s="325">
        <f>SUMIF(Vendas!$B$5:$B$1712,'Combos Promocionais'!A29,Vendas!$I$5:$I$1824)</f>
        <v>0</v>
      </c>
      <c r="M29" s="325">
        <f t="shared" si="2"/>
        <v>0</v>
      </c>
      <c r="N29" s="325" t="e">
        <f t="shared" si="3"/>
        <v>#N/A</v>
      </c>
      <c r="O29" s="332" t="e">
        <f t="array" ref="O29">MIN(IF($B$3:$B$501=N29,$I$3:$I$501))</f>
        <v>#N/A</v>
      </c>
    </row>
    <row r="30" spans="1:15">
      <c r="A30" s="235"/>
      <c r="B30" s="327" t="str">
        <f>IFERROR(VLOOKUP(A30,'Cadastro de Produtos'!$B$5:$C$500,2,0),"")</f>
        <v/>
      </c>
      <c r="C30" s="165"/>
      <c r="D30" s="231"/>
      <c r="E30" s="327" t="e">
        <f>VLOOKUP(D30,Estoque!$A$4:$D$1000,2,0)</f>
        <v>#N/A</v>
      </c>
      <c r="F30" s="328" t="e">
        <f>VLOOKUP(D30,Estoque!$A$4:$D$1000,3,0)</f>
        <v>#N/A</v>
      </c>
      <c r="G30" s="329">
        <f>IFERROR(VLOOKUP(D30,Estoque!$A$4:$J$304,10,),0)</f>
        <v>0</v>
      </c>
      <c r="H30" s="235"/>
      <c r="I30" s="333">
        <f t="shared" si="4"/>
        <v>0</v>
      </c>
      <c r="J30" s="334" t="e">
        <f>VLOOKUP(D30,Estoque!$A$4:$J$1000,8,0)</f>
        <v>#N/A</v>
      </c>
      <c r="K30" s="334">
        <f t="shared" si="1"/>
        <v>0</v>
      </c>
      <c r="L30" s="328">
        <f>SUMIF(Vendas!$B$5:$B$1712,'Combos Promocionais'!A30,Vendas!$I$5:$I$1824)</f>
        <v>0</v>
      </c>
      <c r="M30" s="328">
        <f t="shared" si="2"/>
        <v>0</v>
      </c>
      <c r="N30" s="328" t="e">
        <f t="shared" si="3"/>
        <v>#N/A</v>
      </c>
      <c r="O30" s="335" t="e">
        <f t="array" ref="O30">MIN(IF($B$3:$B$501=N30,$I$3:$I$501))</f>
        <v>#N/A</v>
      </c>
    </row>
    <row r="31" spans="1:15">
      <c r="A31" s="236"/>
      <c r="B31" s="324" t="str">
        <f>IFERROR(VLOOKUP(A31,'Cadastro de Produtos'!$B$5:$C$500,2,0),"")</f>
        <v/>
      </c>
      <c r="C31" s="232"/>
      <c r="D31" s="233"/>
      <c r="E31" s="324" t="e">
        <f>VLOOKUP(D31,Estoque!$A$4:$D$1000,2,0)</f>
        <v>#N/A</v>
      </c>
      <c r="F31" s="325" t="e">
        <f>VLOOKUP(D31,Estoque!$A$4:$D$1000,3,0)</f>
        <v>#N/A</v>
      </c>
      <c r="G31" s="326">
        <f>IFERROR(VLOOKUP(D31,Estoque!$A$4:$J$304,10,),0)</f>
        <v>0</v>
      </c>
      <c r="H31" s="236"/>
      <c r="I31" s="330">
        <f t="shared" si="4"/>
        <v>0</v>
      </c>
      <c r="J31" s="331" t="e">
        <f>VLOOKUP(D31,Estoque!$A$4:$J$1000,8,0)</f>
        <v>#N/A</v>
      </c>
      <c r="K31" s="331">
        <f t="shared" si="1"/>
        <v>0</v>
      </c>
      <c r="L31" s="325">
        <f>SUMIF(Vendas!$B$5:$B$1712,'Combos Promocionais'!A31,Vendas!$I$5:$I$1824)</f>
        <v>0</v>
      </c>
      <c r="M31" s="325">
        <f t="shared" si="2"/>
        <v>0</v>
      </c>
      <c r="N31" s="325" t="e">
        <f t="shared" si="3"/>
        <v>#N/A</v>
      </c>
      <c r="O31" s="332" t="e">
        <f t="array" ref="O31">MIN(IF($B$3:$B$501=N31,$I$3:$I$501))</f>
        <v>#N/A</v>
      </c>
    </row>
    <row r="32" spans="1:15">
      <c r="A32" s="235"/>
      <c r="B32" s="327" t="str">
        <f>IFERROR(VLOOKUP(A32,'Cadastro de Produtos'!$B$5:$C$500,2,0),"")</f>
        <v/>
      </c>
      <c r="C32" s="165"/>
      <c r="D32" s="231"/>
      <c r="E32" s="327" t="e">
        <f>VLOOKUP(D32,Estoque!$A$4:$D$1000,2,0)</f>
        <v>#N/A</v>
      </c>
      <c r="F32" s="328" t="e">
        <f>VLOOKUP(D32,Estoque!$A$4:$D$1000,3,0)</f>
        <v>#N/A</v>
      </c>
      <c r="G32" s="329">
        <f>IFERROR(VLOOKUP(D32,Estoque!$A$4:$J$304,10,),0)</f>
        <v>0</v>
      </c>
      <c r="H32" s="235"/>
      <c r="I32" s="333">
        <f t="shared" si="4"/>
        <v>0</v>
      </c>
      <c r="J32" s="334" t="e">
        <f>VLOOKUP(D32,Estoque!$A$4:$J$1000,8,0)</f>
        <v>#N/A</v>
      </c>
      <c r="K32" s="334">
        <f t="shared" si="1"/>
        <v>0</v>
      </c>
      <c r="L32" s="328">
        <f>SUMIF(Vendas!$B$5:$B$1712,'Combos Promocionais'!A32,Vendas!$I$5:$I$1824)</f>
        <v>0</v>
      </c>
      <c r="M32" s="328">
        <f t="shared" si="2"/>
        <v>0</v>
      </c>
      <c r="N32" s="328" t="e">
        <f t="shared" si="3"/>
        <v>#N/A</v>
      </c>
      <c r="O32" s="335" t="e">
        <f t="array" ref="O32">MIN(IF($B$3:$B$501=N32,$I$3:$I$501))</f>
        <v>#N/A</v>
      </c>
    </row>
    <row r="33" spans="1:15">
      <c r="A33" s="236"/>
      <c r="B33" s="324" t="str">
        <f>IFERROR(VLOOKUP(A33,'Cadastro de Produtos'!$B$5:$C$500,2,0),"")</f>
        <v/>
      </c>
      <c r="C33" s="232"/>
      <c r="D33" s="233"/>
      <c r="E33" s="324" t="e">
        <f>VLOOKUP(D33,Estoque!$A$4:$D$1000,2,0)</f>
        <v>#N/A</v>
      </c>
      <c r="F33" s="325" t="e">
        <f>VLOOKUP(D33,Estoque!$A$4:$D$1000,3,0)</f>
        <v>#N/A</v>
      </c>
      <c r="G33" s="326">
        <f>IFERROR(VLOOKUP(D33,Estoque!$A$4:$J$304,10,),0)</f>
        <v>0</v>
      </c>
      <c r="H33" s="236"/>
      <c r="I33" s="330">
        <f t="shared" si="4"/>
        <v>0</v>
      </c>
      <c r="J33" s="331" t="e">
        <f>VLOOKUP(D33,Estoque!$A$4:$J$1000,8,0)</f>
        <v>#N/A</v>
      </c>
      <c r="K33" s="331">
        <f t="shared" si="1"/>
        <v>0</v>
      </c>
      <c r="L33" s="325">
        <f>SUMIF(Vendas!$B$5:$B$1712,'Combos Promocionais'!A33,Vendas!$I$5:$I$1824)</f>
        <v>0</v>
      </c>
      <c r="M33" s="325">
        <f t="shared" si="2"/>
        <v>0</v>
      </c>
      <c r="N33" s="325" t="e">
        <f t="shared" si="3"/>
        <v>#N/A</v>
      </c>
      <c r="O33" s="332" t="e">
        <f t="array" ref="O33">MIN(IF($B$3:$B$501=N33,$I$3:$I$501))</f>
        <v>#N/A</v>
      </c>
    </row>
    <row r="34" spans="1:15">
      <c r="A34" s="235"/>
      <c r="B34" s="327" t="str">
        <f>IFERROR(VLOOKUP(A34,'Cadastro de Produtos'!$B$5:$C$500,2,0),"")</f>
        <v/>
      </c>
      <c r="C34" s="165"/>
      <c r="D34" s="231"/>
      <c r="E34" s="327" t="e">
        <f>VLOOKUP(D34,Estoque!$A$4:$D$1000,2,0)</f>
        <v>#N/A</v>
      </c>
      <c r="F34" s="328" t="e">
        <f>VLOOKUP(D34,Estoque!$A$4:$D$1000,3,0)</f>
        <v>#N/A</v>
      </c>
      <c r="G34" s="329">
        <f>IFERROR(VLOOKUP(D34,Estoque!$A$4:$J$304,10,),0)</f>
        <v>0</v>
      </c>
      <c r="H34" s="235"/>
      <c r="I34" s="333">
        <f t="shared" si="4"/>
        <v>0</v>
      </c>
      <c r="J34" s="334" t="e">
        <f>VLOOKUP(D34,Estoque!$A$4:$J$1000,8,0)</f>
        <v>#N/A</v>
      </c>
      <c r="K34" s="334">
        <f t="shared" si="1"/>
        <v>0</v>
      </c>
      <c r="L34" s="328">
        <f>SUMIF(Vendas!$B$5:$B$1712,'Combos Promocionais'!A34,Vendas!$I$5:$I$1824)</f>
        <v>0</v>
      </c>
      <c r="M34" s="328">
        <f t="shared" si="2"/>
        <v>0</v>
      </c>
      <c r="N34" s="328" t="e">
        <f t="shared" si="3"/>
        <v>#N/A</v>
      </c>
      <c r="O34" s="335" t="e">
        <f t="array" ref="O34">MIN(IF($B$3:$B$501=N34,$I$3:$I$501))</f>
        <v>#N/A</v>
      </c>
    </row>
    <row r="35" spans="1:15">
      <c r="A35" s="236"/>
      <c r="B35" s="324" t="str">
        <f>IFERROR(VLOOKUP(A35,'Cadastro de Produtos'!$B$5:$C$500,2,0),"")</f>
        <v/>
      </c>
      <c r="C35" s="232"/>
      <c r="D35" s="233"/>
      <c r="E35" s="324" t="e">
        <f>VLOOKUP(D35,Estoque!$A$4:$D$1000,2,0)</f>
        <v>#N/A</v>
      </c>
      <c r="F35" s="325" t="e">
        <f>VLOOKUP(D35,Estoque!$A$4:$D$1000,3,0)</f>
        <v>#N/A</v>
      </c>
      <c r="G35" s="326">
        <f>IFERROR(VLOOKUP(D35,Estoque!$A$4:$J$304,10,),0)</f>
        <v>0</v>
      </c>
      <c r="H35" s="236"/>
      <c r="I35" s="330">
        <f t="shared" si="4"/>
        <v>0</v>
      </c>
      <c r="J35" s="331" t="e">
        <f>VLOOKUP(D35,Estoque!$A$4:$J$1000,8,0)</f>
        <v>#N/A</v>
      </c>
      <c r="K35" s="331">
        <f t="shared" si="1"/>
        <v>0</v>
      </c>
      <c r="L35" s="325">
        <f>SUMIF(Vendas!$B$5:$B$1712,'Combos Promocionais'!A35,Vendas!$I$5:$I$1824)</f>
        <v>0</v>
      </c>
      <c r="M35" s="325">
        <f t="shared" si="2"/>
        <v>0</v>
      </c>
      <c r="N35" s="325" t="e">
        <f t="shared" si="3"/>
        <v>#N/A</v>
      </c>
      <c r="O35" s="332" t="e">
        <f t="array" ref="O35">MIN(IF($B$3:$B$501=N35,$I$3:$I$501))</f>
        <v>#N/A</v>
      </c>
    </row>
    <row r="36" spans="1:15">
      <c r="A36" s="235"/>
      <c r="B36" s="327" t="str">
        <f>IFERROR(VLOOKUP(A36,'Cadastro de Produtos'!$B$5:$C$500,2,0),"")</f>
        <v/>
      </c>
      <c r="C36" s="165"/>
      <c r="D36" s="231"/>
      <c r="E36" s="327" t="e">
        <f>VLOOKUP(D36,Estoque!$A$4:$D$1000,2,0)</f>
        <v>#N/A</v>
      </c>
      <c r="F36" s="328" t="e">
        <f>VLOOKUP(D36,Estoque!$A$4:$D$1000,3,0)</f>
        <v>#N/A</v>
      </c>
      <c r="G36" s="329">
        <f>IFERROR(VLOOKUP(D36,Estoque!$A$4:$J$304,10,),0)</f>
        <v>0</v>
      </c>
      <c r="H36" s="235"/>
      <c r="I36" s="333">
        <f t="shared" si="4"/>
        <v>0</v>
      </c>
      <c r="J36" s="334" t="e">
        <f>VLOOKUP(D36,Estoque!$A$4:$J$1000,8,0)</f>
        <v>#N/A</v>
      </c>
      <c r="K36" s="334">
        <f t="shared" si="1"/>
        <v>0</v>
      </c>
      <c r="L36" s="328">
        <f>SUMIF(Vendas!$B$5:$B$1712,'Combos Promocionais'!A36,Vendas!$I$5:$I$1824)</f>
        <v>0</v>
      </c>
      <c r="M36" s="328">
        <f t="shared" si="2"/>
        <v>0</v>
      </c>
      <c r="N36" s="328" t="e">
        <f t="shared" si="3"/>
        <v>#N/A</v>
      </c>
      <c r="O36" s="335" t="e">
        <f t="array" ref="O36">MIN(IF($B$3:$B$501=N36,$I$3:$I$501))</f>
        <v>#N/A</v>
      </c>
    </row>
    <row r="37" spans="1:15">
      <c r="A37" s="236"/>
      <c r="B37" s="324" t="str">
        <f>IFERROR(VLOOKUP(A37,'Cadastro de Produtos'!$B$5:$C$500,2,0),"")</f>
        <v/>
      </c>
      <c r="C37" s="232"/>
      <c r="D37" s="233"/>
      <c r="E37" s="324" t="e">
        <f>VLOOKUP(D37,Estoque!$A$4:$D$1000,2,0)</f>
        <v>#N/A</v>
      </c>
      <c r="F37" s="325" t="e">
        <f>VLOOKUP(D37,Estoque!$A$4:$D$1000,3,0)</f>
        <v>#N/A</v>
      </c>
      <c r="G37" s="326">
        <f>IFERROR(VLOOKUP(D37,Estoque!$A$4:$J$304,10,),0)</f>
        <v>0</v>
      </c>
      <c r="H37" s="236"/>
      <c r="I37" s="330">
        <f t="shared" si="4"/>
        <v>0</v>
      </c>
      <c r="J37" s="331" t="e">
        <f>VLOOKUP(D37,Estoque!$A$4:$J$1000,8,0)</f>
        <v>#N/A</v>
      </c>
      <c r="K37" s="331">
        <f t="shared" si="1"/>
        <v>0</v>
      </c>
      <c r="L37" s="325">
        <f>SUMIF(Vendas!$B$5:$B$1712,'Combos Promocionais'!A37,Vendas!$I$5:$I$1824)</f>
        <v>0</v>
      </c>
      <c r="M37" s="325">
        <f t="shared" si="2"/>
        <v>0</v>
      </c>
      <c r="N37" s="325" t="e">
        <f t="shared" si="3"/>
        <v>#N/A</v>
      </c>
      <c r="O37" s="332" t="e">
        <f t="array" ref="O37">MIN(IF($B$3:$B$501=N37,$I$3:$I$501))</f>
        <v>#N/A</v>
      </c>
    </row>
    <row r="38" spans="1:15">
      <c r="A38" s="235"/>
      <c r="B38" s="327" t="str">
        <f>IFERROR(VLOOKUP(A38,'Cadastro de Produtos'!$B$5:$C$500,2,0),"")</f>
        <v/>
      </c>
      <c r="C38" s="165"/>
      <c r="D38" s="231"/>
      <c r="E38" s="327" t="e">
        <f>VLOOKUP(D38,Estoque!$A$4:$D$1000,2,0)</f>
        <v>#N/A</v>
      </c>
      <c r="F38" s="328" t="e">
        <f>VLOOKUP(D38,Estoque!$A$4:$D$1000,3,0)</f>
        <v>#N/A</v>
      </c>
      <c r="G38" s="329">
        <f>IFERROR(VLOOKUP(D38,Estoque!$A$4:$J$304,10,),0)</f>
        <v>0</v>
      </c>
      <c r="H38" s="235"/>
      <c r="I38" s="333">
        <f t="shared" si="4"/>
        <v>0</v>
      </c>
      <c r="J38" s="334" t="e">
        <f>VLOOKUP(D38,Estoque!$A$4:$J$1000,8,0)</f>
        <v>#N/A</v>
      </c>
      <c r="K38" s="334">
        <f t="shared" si="1"/>
        <v>0</v>
      </c>
      <c r="L38" s="328">
        <f>SUMIF(Vendas!$B$5:$B$1712,'Combos Promocionais'!A38,Vendas!$I$5:$I$1824)</f>
        <v>0</v>
      </c>
      <c r="M38" s="328">
        <f t="shared" si="2"/>
        <v>0</v>
      </c>
      <c r="N38" s="328" t="e">
        <f t="shared" si="3"/>
        <v>#N/A</v>
      </c>
      <c r="O38" s="335" t="e">
        <f t="array" ref="O38">MIN(IF($B$3:$B$501=N38,$I$3:$I$501))</f>
        <v>#N/A</v>
      </c>
    </row>
    <row r="39" spans="1:15">
      <c r="A39" s="236"/>
      <c r="B39" s="324" t="str">
        <f>IFERROR(VLOOKUP(A39,'Cadastro de Produtos'!$B$5:$C$500,2,0),"")</f>
        <v/>
      </c>
      <c r="C39" s="232"/>
      <c r="D39" s="233"/>
      <c r="E39" s="324" t="e">
        <f>VLOOKUP(D39,Estoque!$A$4:$D$1000,2,0)</f>
        <v>#N/A</v>
      </c>
      <c r="F39" s="325" t="e">
        <f>VLOOKUP(D39,Estoque!$A$4:$D$1000,3,0)</f>
        <v>#N/A</v>
      </c>
      <c r="G39" s="326">
        <f>IFERROR(VLOOKUP(D39,Estoque!$A$4:$J$304,10,),0)</f>
        <v>0</v>
      </c>
      <c r="H39" s="236"/>
      <c r="I39" s="330">
        <f t="shared" si="4"/>
        <v>0</v>
      </c>
      <c r="J39" s="331" t="e">
        <f>VLOOKUP(D39,Estoque!$A$4:$J$1000,8,0)</f>
        <v>#N/A</v>
      </c>
      <c r="K39" s="331">
        <f t="shared" si="1"/>
        <v>0</v>
      </c>
      <c r="L39" s="325">
        <f>SUMIF(Vendas!$B$5:$B$1712,'Combos Promocionais'!A39,Vendas!$I$5:$I$1824)</f>
        <v>0</v>
      </c>
      <c r="M39" s="325">
        <f t="shared" si="2"/>
        <v>0</v>
      </c>
      <c r="N39" s="325" t="e">
        <f t="shared" si="3"/>
        <v>#N/A</v>
      </c>
      <c r="O39" s="332" t="e">
        <f t="array" ref="O39">MIN(IF($B$3:$B$501=N39,$I$3:$I$501))</f>
        <v>#N/A</v>
      </c>
    </row>
    <row r="40" spans="1:15">
      <c r="A40" s="235"/>
      <c r="B40" s="327" t="str">
        <f>IFERROR(VLOOKUP(A40,'Cadastro de Produtos'!$B$5:$C$500,2,0),"")</f>
        <v/>
      </c>
      <c r="C40" s="165"/>
      <c r="D40" s="231"/>
      <c r="E40" s="327" t="e">
        <f>VLOOKUP(D40,Estoque!$A$4:$D$1000,2,0)</f>
        <v>#N/A</v>
      </c>
      <c r="F40" s="328" t="e">
        <f>VLOOKUP(D40,Estoque!$A$4:$D$1000,3,0)</f>
        <v>#N/A</v>
      </c>
      <c r="G40" s="329">
        <f>IFERROR(VLOOKUP(D40,Estoque!$A$4:$J$304,10,),0)</f>
        <v>0</v>
      </c>
      <c r="H40" s="235"/>
      <c r="I40" s="333">
        <f t="shared" si="4"/>
        <v>0</v>
      </c>
      <c r="J40" s="334" t="e">
        <f>VLOOKUP(D40,Estoque!$A$4:$J$1000,8,0)</f>
        <v>#N/A</v>
      </c>
      <c r="K40" s="334">
        <f t="shared" si="1"/>
        <v>0</v>
      </c>
      <c r="L40" s="328">
        <f>SUMIF(Vendas!$B$5:$B$1712,'Combos Promocionais'!A40,Vendas!$I$5:$I$1824)</f>
        <v>0</v>
      </c>
      <c r="M40" s="328">
        <f t="shared" si="2"/>
        <v>0</v>
      </c>
      <c r="N40" s="328" t="e">
        <f t="shared" si="3"/>
        <v>#N/A</v>
      </c>
      <c r="O40" s="335" t="e">
        <f t="array" ref="O40">MIN(IF($B$3:$B$501=N40,$I$3:$I$501))</f>
        <v>#N/A</v>
      </c>
    </row>
    <row r="41" spans="1:15">
      <c r="A41" s="236"/>
      <c r="B41" s="324" t="str">
        <f>IFERROR(VLOOKUP(A41,'Cadastro de Produtos'!$B$5:$C$500,2,0),"")</f>
        <v/>
      </c>
      <c r="C41" s="232"/>
      <c r="D41" s="233"/>
      <c r="E41" s="324" t="e">
        <f>VLOOKUP(D41,Estoque!$A$4:$D$1000,2,0)</f>
        <v>#N/A</v>
      </c>
      <c r="F41" s="325" t="e">
        <f>VLOOKUP(D41,Estoque!$A$4:$D$1000,3,0)</f>
        <v>#N/A</v>
      </c>
      <c r="G41" s="326">
        <f>IFERROR(VLOOKUP(D41,Estoque!$A$4:$J$304,10,),0)</f>
        <v>0</v>
      </c>
      <c r="H41" s="236"/>
      <c r="I41" s="330">
        <f t="shared" si="4"/>
        <v>0</v>
      </c>
      <c r="J41" s="331" t="e">
        <f>VLOOKUP(D41,Estoque!$A$4:$J$1000,8,0)</f>
        <v>#N/A</v>
      </c>
      <c r="K41" s="331">
        <f t="shared" si="1"/>
        <v>0</v>
      </c>
      <c r="L41" s="325">
        <f>SUMIF(Vendas!$B$5:$B$1712,'Combos Promocionais'!A41,Vendas!$I$5:$I$1824)</f>
        <v>0</v>
      </c>
      <c r="M41" s="325">
        <f t="shared" si="2"/>
        <v>0</v>
      </c>
      <c r="N41" s="325" t="e">
        <f t="shared" si="3"/>
        <v>#N/A</v>
      </c>
      <c r="O41" s="332" t="e">
        <f t="array" ref="O41">MIN(IF($B$3:$B$501=N41,$I$3:$I$501))</f>
        <v>#N/A</v>
      </c>
    </row>
    <row r="42" spans="1:15">
      <c r="A42" s="235"/>
      <c r="B42" s="327" t="str">
        <f>IFERROR(VLOOKUP(A42,'Cadastro de Produtos'!$B$5:$C$500,2,0),"")</f>
        <v/>
      </c>
      <c r="C42" s="165"/>
      <c r="D42" s="231"/>
      <c r="E42" s="327" t="e">
        <f>VLOOKUP(D42,Estoque!$A$4:$D$1000,2,0)</f>
        <v>#N/A</v>
      </c>
      <c r="F42" s="328" t="e">
        <f>VLOOKUP(D42,Estoque!$A$4:$D$1000,3,0)</f>
        <v>#N/A</v>
      </c>
      <c r="G42" s="329">
        <f>IFERROR(VLOOKUP(D42,Estoque!$A$4:$J$304,10,),0)</f>
        <v>0</v>
      </c>
      <c r="H42" s="235"/>
      <c r="I42" s="333">
        <f t="shared" si="4"/>
        <v>0</v>
      </c>
      <c r="J42" s="334" t="e">
        <f>VLOOKUP(D42,Estoque!$A$4:$J$1000,8,0)</f>
        <v>#N/A</v>
      </c>
      <c r="K42" s="334">
        <f t="shared" si="1"/>
        <v>0</v>
      </c>
      <c r="L42" s="328">
        <f>SUMIF(Vendas!$B$5:$B$1712,'Combos Promocionais'!A42,Vendas!$I$5:$I$1824)</f>
        <v>0</v>
      </c>
      <c r="M42" s="328">
        <f t="shared" si="2"/>
        <v>0</v>
      </c>
      <c r="N42" s="328" t="e">
        <f t="shared" si="3"/>
        <v>#N/A</v>
      </c>
      <c r="O42" s="335" t="e">
        <f t="array" ref="O42">MIN(IF($B$3:$B$501=N42,$I$3:$I$501))</f>
        <v>#N/A</v>
      </c>
    </row>
    <row r="43" spans="1:15">
      <c r="A43" s="236"/>
      <c r="B43" s="324" t="str">
        <f>IFERROR(VLOOKUP(A43,'Cadastro de Produtos'!$B$5:$C$500,2,0),"")</f>
        <v/>
      </c>
      <c r="C43" s="232"/>
      <c r="D43" s="233"/>
      <c r="E43" s="324" t="e">
        <f>VLOOKUP(D43,Estoque!$A$4:$D$1000,2,0)</f>
        <v>#N/A</v>
      </c>
      <c r="F43" s="325" t="e">
        <f>VLOOKUP(D43,Estoque!$A$4:$D$1000,3,0)</f>
        <v>#N/A</v>
      </c>
      <c r="G43" s="326">
        <f>IFERROR(VLOOKUP(D43,Estoque!$A$4:$J$304,10,),0)</f>
        <v>0</v>
      </c>
      <c r="H43" s="236"/>
      <c r="I43" s="330">
        <f t="shared" si="4"/>
        <v>0</v>
      </c>
      <c r="J43" s="331" t="e">
        <f>VLOOKUP(D43,Estoque!$A$4:$J$1000,8,0)</f>
        <v>#N/A</v>
      </c>
      <c r="K43" s="331">
        <f t="shared" si="1"/>
        <v>0</v>
      </c>
      <c r="L43" s="325">
        <f>SUMIF(Vendas!$B$5:$B$1712,'Combos Promocionais'!A43,Vendas!$I$5:$I$1824)</f>
        <v>0</v>
      </c>
      <c r="M43" s="325">
        <f t="shared" si="2"/>
        <v>0</v>
      </c>
      <c r="N43" s="325" t="e">
        <f t="shared" si="3"/>
        <v>#N/A</v>
      </c>
      <c r="O43" s="332" t="e">
        <f t="array" ref="O43">MIN(IF($B$3:$B$501=N43,$I$3:$I$501))</f>
        <v>#N/A</v>
      </c>
    </row>
    <row r="44" spans="1:15">
      <c r="A44" s="235"/>
      <c r="B44" s="327" t="str">
        <f>IFERROR(VLOOKUP(A44,'Cadastro de Produtos'!$B$5:$C$500,2,0),"")</f>
        <v/>
      </c>
      <c r="C44" s="165"/>
      <c r="D44" s="231"/>
      <c r="E44" s="327" t="e">
        <f>VLOOKUP(D44,Estoque!$A$4:$D$1000,2,0)</f>
        <v>#N/A</v>
      </c>
      <c r="F44" s="328" t="e">
        <f>VLOOKUP(D44,Estoque!$A$4:$D$1000,3,0)</f>
        <v>#N/A</v>
      </c>
      <c r="G44" s="329">
        <f>IFERROR(VLOOKUP(D44,Estoque!$A$4:$J$304,10,),0)</f>
        <v>0</v>
      </c>
      <c r="H44" s="235"/>
      <c r="I44" s="333">
        <f t="shared" si="4"/>
        <v>0</v>
      </c>
      <c r="J44" s="334" t="e">
        <f>VLOOKUP(D44,Estoque!$A$4:$J$1000,8,0)</f>
        <v>#N/A</v>
      </c>
      <c r="K44" s="334">
        <f t="shared" si="1"/>
        <v>0</v>
      </c>
      <c r="L44" s="328">
        <f>SUMIF(Vendas!$B$5:$B$1712,'Combos Promocionais'!A44,Vendas!$I$5:$I$1824)</f>
        <v>0</v>
      </c>
      <c r="M44" s="328">
        <f t="shared" si="2"/>
        <v>0</v>
      </c>
      <c r="N44" s="328" t="e">
        <f t="shared" si="3"/>
        <v>#N/A</v>
      </c>
      <c r="O44" s="335" t="e">
        <f t="array" ref="O44">MIN(IF($B$3:$B$501=N44,$I$3:$I$501))</f>
        <v>#N/A</v>
      </c>
    </row>
    <row r="45" spans="1:15">
      <c r="A45" s="236"/>
      <c r="B45" s="324" t="str">
        <f>IFERROR(VLOOKUP(A45,'Cadastro de Produtos'!$B$5:$C$500,2,0),"")</f>
        <v/>
      </c>
      <c r="C45" s="232"/>
      <c r="D45" s="233"/>
      <c r="E45" s="324" t="e">
        <f>VLOOKUP(D45,Estoque!$A$4:$D$1000,2,0)</f>
        <v>#N/A</v>
      </c>
      <c r="F45" s="325" t="e">
        <f>VLOOKUP(D45,Estoque!$A$4:$D$1000,3,0)</f>
        <v>#N/A</v>
      </c>
      <c r="G45" s="326">
        <f>IFERROR(VLOOKUP(D45,Estoque!$A$4:$J$304,10,),0)</f>
        <v>0</v>
      </c>
      <c r="H45" s="236"/>
      <c r="I45" s="330">
        <f t="shared" si="4"/>
        <v>0</v>
      </c>
      <c r="J45" s="331" t="e">
        <f>VLOOKUP(D45,Estoque!$A$4:$J$1000,8,0)</f>
        <v>#N/A</v>
      </c>
      <c r="K45" s="331">
        <f t="shared" si="1"/>
        <v>0</v>
      </c>
      <c r="L45" s="325">
        <f>SUMIF(Vendas!$B$5:$B$1712,'Combos Promocionais'!A45,Vendas!$I$5:$I$1824)</f>
        <v>0</v>
      </c>
      <c r="M45" s="325">
        <f t="shared" si="2"/>
        <v>0</v>
      </c>
      <c r="N45" s="325" t="e">
        <f t="shared" si="3"/>
        <v>#N/A</v>
      </c>
      <c r="O45" s="332" t="e">
        <f t="array" ref="O45">MIN(IF($B$3:$B$501=N45,$I$3:$I$501))</f>
        <v>#N/A</v>
      </c>
    </row>
    <row r="46" spans="1:15">
      <c r="A46" s="235"/>
      <c r="B46" s="327" t="str">
        <f>IFERROR(VLOOKUP(A46,'Cadastro de Produtos'!$B$5:$C$500,2,0),"")</f>
        <v/>
      </c>
      <c r="C46" s="165"/>
      <c r="D46" s="231"/>
      <c r="E46" s="327" t="e">
        <f>VLOOKUP(D46,Estoque!$A$4:$D$1000,2,0)</f>
        <v>#N/A</v>
      </c>
      <c r="F46" s="328" t="e">
        <f>VLOOKUP(D46,Estoque!$A$4:$D$1000,3,0)</f>
        <v>#N/A</v>
      </c>
      <c r="G46" s="329">
        <f>IFERROR(VLOOKUP(D46,Estoque!$A$4:$J$304,10,),0)</f>
        <v>0</v>
      </c>
      <c r="H46" s="235"/>
      <c r="I46" s="333">
        <f t="shared" si="4"/>
        <v>0</v>
      </c>
      <c r="J46" s="334" t="e">
        <f>VLOOKUP(D46,Estoque!$A$4:$J$1000,8,0)</f>
        <v>#N/A</v>
      </c>
      <c r="K46" s="334">
        <f t="shared" si="1"/>
        <v>0</v>
      </c>
      <c r="L46" s="328">
        <f>SUMIF(Vendas!$B$5:$B$1712,'Combos Promocionais'!A46,Vendas!$I$5:$I$1824)</f>
        <v>0</v>
      </c>
      <c r="M46" s="328">
        <f t="shared" si="2"/>
        <v>0</v>
      </c>
      <c r="N46" s="328" t="e">
        <f t="shared" si="3"/>
        <v>#N/A</v>
      </c>
      <c r="O46" s="335" t="e">
        <f t="array" ref="O46">MIN(IF($B$3:$B$501=N46,$I$3:$I$501))</f>
        <v>#N/A</v>
      </c>
    </row>
    <row r="47" spans="1:15">
      <c r="A47" s="236"/>
      <c r="B47" s="324" t="str">
        <f>IFERROR(VLOOKUP(A47,'Cadastro de Produtos'!$B$5:$C$500,2,0),"")</f>
        <v/>
      </c>
      <c r="C47" s="232"/>
      <c r="D47" s="233"/>
      <c r="E47" s="324" t="e">
        <f>VLOOKUP(D47,Estoque!$A$4:$D$1000,2,0)</f>
        <v>#N/A</v>
      </c>
      <c r="F47" s="325" t="e">
        <f>VLOOKUP(D47,Estoque!$A$4:$D$1000,3,0)</f>
        <v>#N/A</v>
      </c>
      <c r="G47" s="326">
        <f>IFERROR(VLOOKUP(D47,Estoque!$A$4:$J$304,10,),0)</f>
        <v>0</v>
      </c>
      <c r="H47" s="236"/>
      <c r="I47" s="330">
        <f t="shared" si="4"/>
        <v>0</v>
      </c>
      <c r="J47" s="331" t="e">
        <f>VLOOKUP(D47,Estoque!$A$4:$J$1000,8,0)</f>
        <v>#N/A</v>
      </c>
      <c r="K47" s="331">
        <f t="shared" si="1"/>
        <v>0</v>
      </c>
      <c r="L47" s="325">
        <f>SUMIF(Vendas!$B$5:$B$1712,'Combos Promocionais'!A47,Vendas!$I$5:$I$1824)</f>
        <v>0</v>
      </c>
      <c r="M47" s="325">
        <f t="shared" si="2"/>
        <v>0</v>
      </c>
      <c r="N47" s="325" t="e">
        <f t="shared" si="3"/>
        <v>#N/A</v>
      </c>
      <c r="O47" s="332" t="e">
        <f t="array" ref="O47">MIN(IF($B$3:$B$501=N47,$I$3:$I$501))</f>
        <v>#N/A</v>
      </c>
    </row>
    <row r="48" spans="1:15">
      <c r="A48" s="235"/>
      <c r="B48" s="327" t="str">
        <f>IFERROR(VLOOKUP(A48,'Cadastro de Produtos'!$B$5:$C$500,2,0),"")</f>
        <v/>
      </c>
      <c r="C48" s="165"/>
      <c r="D48" s="231"/>
      <c r="E48" s="327" t="e">
        <f>VLOOKUP(D48,Estoque!$A$4:$D$1000,2,0)</f>
        <v>#N/A</v>
      </c>
      <c r="F48" s="328" t="e">
        <f>VLOOKUP(D48,Estoque!$A$4:$D$1000,3,0)</f>
        <v>#N/A</v>
      </c>
      <c r="G48" s="329">
        <f>IFERROR(VLOOKUP(D48,Estoque!$A$4:$J$304,10,),0)</f>
        <v>0</v>
      </c>
      <c r="H48" s="235"/>
      <c r="I48" s="333">
        <f t="shared" si="4"/>
        <v>0</v>
      </c>
      <c r="J48" s="334" t="e">
        <f>VLOOKUP(D48,Estoque!$A$4:$J$1000,8,0)</f>
        <v>#N/A</v>
      </c>
      <c r="K48" s="334">
        <f t="shared" si="1"/>
        <v>0</v>
      </c>
      <c r="L48" s="328">
        <f>SUMIF(Vendas!$B$5:$B$1712,'Combos Promocionais'!A48,Vendas!$I$5:$I$1824)</f>
        <v>0</v>
      </c>
      <c r="M48" s="328">
        <f t="shared" si="2"/>
        <v>0</v>
      </c>
      <c r="N48" s="328" t="e">
        <f t="shared" si="3"/>
        <v>#N/A</v>
      </c>
      <c r="O48" s="335" t="e">
        <f t="array" ref="O48">MIN(IF($B$3:$B$501=N48,$I$3:$I$501))</f>
        <v>#N/A</v>
      </c>
    </row>
    <row r="49" spans="1:15">
      <c r="A49" s="236"/>
      <c r="B49" s="324" t="str">
        <f>IFERROR(VLOOKUP(A49,'Cadastro de Produtos'!$B$5:$C$500,2,0),"")</f>
        <v/>
      </c>
      <c r="C49" s="232"/>
      <c r="D49" s="233"/>
      <c r="E49" s="324" t="e">
        <f>VLOOKUP(D49,Estoque!$A$4:$D$1000,2,0)</f>
        <v>#N/A</v>
      </c>
      <c r="F49" s="325" t="e">
        <f>VLOOKUP(D49,Estoque!$A$4:$D$1000,3,0)</f>
        <v>#N/A</v>
      </c>
      <c r="G49" s="326">
        <f>IFERROR(VLOOKUP(D49,Estoque!$A$4:$J$304,10,),0)</f>
        <v>0</v>
      </c>
      <c r="H49" s="236"/>
      <c r="I49" s="330">
        <f t="shared" si="4"/>
        <v>0</v>
      </c>
      <c r="J49" s="331" t="e">
        <f>VLOOKUP(D49,Estoque!$A$4:$J$1000,8,0)</f>
        <v>#N/A</v>
      </c>
      <c r="K49" s="331">
        <f t="shared" si="1"/>
        <v>0</v>
      </c>
      <c r="L49" s="325">
        <f>SUMIF(Vendas!$B$5:$B$1712,'Combos Promocionais'!A49,Vendas!$I$5:$I$1824)</f>
        <v>0</v>
      </c>
      <c r="M49" s="325">
        <f t="shared" si="2"/>
        <v>0</v>
      </c>
      <c r="N49" s="325" t="e">
        <f t="shared" si="3"/>
        <v>#N/A</v>
      </c>
      <c r="O49" s="332" t="e">
        <f t="array" ref="O49">MIN(IF($B$3:$B$501=N49,$I$3:$I$501))</f>
        <v>#N/A</v>
      </c>
    </row>
    <row r="50" spans="1:15">
      <c r="A50" s="235"/>
      <c r="B50" s="327" t="str">
        <f>IFERROR(VLOOKUP(A50,'Cadastro de Produtos'!$B$5:$C$500,2,0),"")</f>
        <v/>
      </c>
      <c r="C50" s="165"/>
      <c r="D50" s="231"/>
      <c r="E50" s="327" t="e">
        <f>VLOOKUP(D50,Estoque!$A$4:$D$1000,2,0)</f>
        <v>#N/A</v>
      </c>
      <c r="F50" s="328" t="e">
        <f>VLOOKUP(D50,Estoque!$A$4:$D$1000,3,0)</f>
        <v>#N/A</v>
      </c>
      <c r="G50" s="329">
        <f>IFERROR(VLOOKUP(D50,Estoque!$A$4:$J$304,10,),0)</f>
        <v>0</v>
      </c>
      <c r="H50" s="235"/>
      <c r="I50" s="333">
        <f t="shared" si="4"/>
        <v>0</v>
      </c>
      <c r="J50" s="334" t="e">
        <f>VLOOKUP(D50,Estoque!$A$4:$J$1000,8,0)</f>
        <v>#N/A</v>
      </c>
      <c r="K50" s="334">
        <f t="shared" si="1"/>
        <v>0</v>
      </c>
      <c r="L50" s="328">
        <f>SUMIF(Vendas!$B$5:$B$1712,'Combos Promocionais'!A50,Vendas!$I$5:$I$1824)</f>
        <v>0</v>
      </c>
      <c r="M50" s="328">
        <f t="shared" si="2"/>
        <v>0</v>
      </c>
      <c r="N50" s="328" t="e">
        <f t="shared" si="3"/>
        <v>#N/A</v>
      </c>
      <c r="O50" s="335" t="e">
        <f t="array" ref="O50">MIN(IF($B$3:$B$501=N50,$I$3:$I$501))</f>
        <v>#N/A</v>
      </c>
    </row>
    <row r="51" spans="1:15">
      <c r="A51" s="236"/>
      <c r="B51" s="324" t="str">
        <f>IFERROR(VLOOKUP(A51,'Cadastro de Produtos'!$B$5:$C$500,2,0),"")</f>
        <v/>
      </c>
      <c r="C51" s="232"/>
      <c r="D51" s="233"/>
      <c r="E51" s="324" t="e">
        <f>VLOOKUP(D51,Estoque!$A$4:$D$1000,2,0)</f>
        <v>#N/A</v>
      </c>
      <c r="F51" s="325" t="e">
        <f>VLOOKUP(D51,Estoque!$A$4:$D$1000,3,0)</f>
        <v>#N/A</v>
      </c>
      <c r="G51" s="326">
        <f>IFERROR(VLOOKUP(D51,Estoque!$A$4:$J$304,10,),0)</f>
        <v>0</v>
      </c>
      <c r="H51" s="236"/>
      <c r="I51" s="330">
        <f t="shared" si="4"/>
        <v>0</v>
      </c>
      <c r="J51" s="331" t="e">
        <f>VLOOKUP(D51,Estoque!$A$4:$J$1000,8,0)</f>
        <v>#N/A</v>
      </c>
      <c r="K51" s="331">
        <f t="shared" si="1"/>
        <v>0</v>
      </c>
      <c r="L51" s="325">
        <f>SUMIF(Vendas!$B$5:$B$1712,'Combos Promocionais'!A51,Vendas!$I$5:$I$1824)</f>
        <v>0</v>
      </c>
      <c r="M51" s="325">
        <f t="shared" si="2"/>
        <v>0</v>
      </c>
      <c r="N51" s="325" t="e">
        <f t="shared" si="3"/>
        <v>#N/A</v>
      </c>
      <c r="O51" s="332" t="e">
        <f t="array" ref="O51">MIN(IF($B$3:$B$501=N51,$I$3:$I$501))</f>
        <v>#N/A</v>
      </c>
    </row>
    <row r="52" spans="1:15">
      <c r="A52" s="235"/>
      <c r="B52" s="327" t="str">
        <f>IFERROR(VLOOKUP(A52,'Cadastro de Produtos'!$B$5:$C$500,2,0),"")</f>
        <v/>
      </c>
      <c r="C52" s="165"/>
      <c r="D52" s="231"/>
      <c r="E52" s="327" t="e">
        <f>VLOOKUP(D52,Estoque!$A$4:$D$1000,2,0)</f>
        <v>#N/A</v>
      </c>
      <c r="F52" s="328" t="e">
        <f>VLOOKUP(D52,Estoque!$A$4:$D$1000,3,0)</f>
        <v>#N/A</v>
      </c>
      <c r="G52" s="329">
        <f>IFERROR(VLOOKUP(D52,Estoque!$A$4:$J$304,10,),0)</f>
        <v>0</v>
      </c>
      <c r="H52" s="235"/>
      <c r="I52" s="333">
        <f t="shared" si="4"/>
        <v>0</v>
      </c>
      <c r="J52" s="334" t="e">
        <f>VLOOKUP(D52,Estoque!$A$4:$J$1000,8,0)</f>
        <v>#N/A</v>
      </c>
      <c r="K52" s="334">
        <f t="shared" si="1"/>
        <v>0</v>
      </c>
      <c r="L52" s="328">
        <f>SUMIF(Vendas!$B$5:$B$1712,'Combos Promocionais'!A52,Vendas!$I$5:$I$1824)</f>
        <v>0</v>
      </c>
      <c r="M52" s="328">
        <f t="shared" si="2"/>
        <v>0</v>
      </c>
      <c r="N52" s="328" t="e">
        <f t="shared" si="3"/>
        <v>#N/A</v>
      </c>
      <c r="O52" s="335" t="e">
        <f t="array" ref="O52">MIN(IF($B$3:$B$501=N52,$I$3:$I$501))</f>
        <v>#N/A</v>
      </c>
    </row>
    <row r="53" spans="1:15">
      <c r="A53" s="236"/>
      <c r="B53" s="324" t="str">
        <f>IFERROR(VLOOKUP(A53,'Cadastro de Produtos'!$B$5:$C$500,2,0),"")</f>
        <v/>
      </c>
      <c r="C53" s="232"/>
      <c r="D53" s="233"/>
      <c r="E53" s="324" t="e">
        <f>VLOOKUP(D53,Estoque!$A$4:$D$1000,2,0)</f>
        <v>#N/A</v>
      </c>
      <c r="F53" s="325" t="e">
        <f>VLOOKUP(D53,Estoque!$A$4:$D$1000,3,0)</f>
        <v>#N/A</v>
      </c>
      <c r="G53" s="326">
        <f>IFERROR(VLOOKUP(D53,Estoque!$A$4:$J$304,10,),0)</f>
        <v>0</v>
      </c>
      <c r="H53" s="236"/>
      <c r="I53" s="330">
        <f t="shared" si="4"/>
        <v>0</v>
      </c>
      <c r="J53" s="331" t="e">
        <f>VLOOKUP(D53,Estoque!$A$4:$J$1000,8,0)</f>
        <v>#N/A</v>
      </c>
      <c r="K53" s="331">
        <f t="shared" si="1"/>
        <v>0</v>
      </c>
      <c r="L53" s="325">
        <f>SUMIF(Vendas!$B$5:$B$1712,'Combos Promocionais'!A53,Vendas!$I$5:$I$1824)</f>
        <v>0</v>
      </c>
      <c r="M53" s="325">
        <f t="shared" si="2"/>
        <v>0</v>
      </c>
      <c r="N53" s="325" t="e">
        <f t="shared" si="3"/>
        <v>#N/A</v>
      </c>
      <c r="O53" s="332" t="e">
        <f t="array" ref="O53">MIN(IF($B$3:$B$501=N53,$I$3:$I$501))</f>
        <v>#N/A</v>
      </c>
    </row>
    <row r="54" spans="1:15">
      <c r="A54" s="235"/>
      <c r="B54" s="327" t="str">
        <f>IFERROR(VLOOKUP(A54,'Cadastro de Produtos'!$B$5:$C$500,2,0),"")</f>
        <v/>
      </c>
      <c r="C54" s="165"/>
      <c r="D54" s="231"/>
      <c r="E54" s="327" t="e">
        <f>VLOOKUP(D54,Estoque!$A$4:$D$1000,2,0)</f>
        <v>#N/A</v>
      </c>
      <c r="F54" s="328" t="e">
        <f>VLOOKUP(D54,Estoque!$A$4:$D$1000,3,0)</f>
        <v>#N/A</v>
      </c>
      <c r="G54" s="329">
        <f>IFERROR(VLOOKUP(D54,Estoque!$A$4:$J$304,10,),0)</f>
        <v>0</v>
      </c>
      <c r="H54" s="235"/>
      <c r="I54" s="333">
        <f t="shared" si="4"/>
        <v>0</v>
      </c>
      <c r="J54" s="334" t="e">
        <f>VLOOKUP(D54,Estoque!$A$4:$J$1000,8,0)</f>
        <v>#N/A</v>
      </c>
      <c r="K54" s="334">
        <f t="shared" si="1"/>
        <v>0</v>
      </c>
      <c r="L54" s="328">
        <f>SUMIF(Vendas!$B$5:$B$1712,'Combos Promocionais'!A54,Vendas!$I$5:$I$1824)</f>
        <v>0</v>
      </c>
      <c r="M54" s="328">
        <f t="shared" si="2"/>
        <v>0</v>
      </c>
      <c r="N54" s="328" t="e">
        <f t="shared" si="3"/>
        <v>#N/A</v>
      </c>
      <c r="O54" s="335" t="e">
        <f t="array" ref="O54">MIN(IF($B$3:$B$501=N54,$I$3:$I$501))</f>
        <v>#N/A</v>
      </c>
    </row>
    <row r="55" spans="1:15">
      <c r="A55" s="236"/>
      <c r="B55" s="324" t="str">
        <f>IFERROR(VLOOKUP(A55,'Cadastro de Produtos'!$B$5:$C$500,2,0),"")</f>
        <v/>
      </c>
      <c r="C55" s="232"/>
      <c r="D55" s="233"/>
      <c r="E55" s="324" t="e">
        <f>VLOOKUP(D55,Estoque!$A$4:$D$1000,2,0)</f>
        <v>#N/A</v>
      </c>
      <c r="F55" s="325" t="e">
        <f>VLOOKUP(D55,Estoque!$A$4:$D$1000,3,0)</f>
        <v>#N/A</v>
      </c>
      <c r="G55" s="326">
        <f>IFERROR(VLOOKUP(D55,Estoque!$A$4:$J$304,10,),0)</f>
        <v>0</v>
      </c>
      <c r="H55" s="236"/>
      <c r="I55" s="330">
        <f t="shared" si="4"/>
        <v>0</v>
      </c>
      <c r="J55" s="331" t="e">
        <f>VLOOKUP(D55,Estoque!$A$4:$J$1000,8,0)</f>
        <v>#N/A</v>
      </c>
      <c r="K55" s="331">
        <f t="shared" si="1"/>
        <v>0</v>
      </c>
      <c r="L55" s="325">
        <f>SUMIF(Vendas!$B$5:$B$1712,'Combos Promocionais'!A55,Vendas!$I$5:$I$1824)</f>
        <v>0</v>
      </c>
      <c r="M55" s="325">
        <f t="shared" si="2"/>
        <v>0</v>
      </c>
      <c r="N55" s="325" t="e">
        <f t="shared" si="3"/>
        <v>#N/A</v>
      </c>
      <c r="O55" s="332" t="e">
        <f t="array" ref="O55">MIN(IF($B$3:$B$501=N55,$I$3:$I$501))</f>
        <v>#N/A</v>
      </c>
    </row>
    <row r="56" spans="1:15">
      <c r="A56" s="235"/>
      <c r="B56" s="327" t="str">
        <f>IFERROR(VLOOKUP(A56,'Cadastro de Produtos'!$B$5:$C$500,2,0),"")</f>
        <v/>
      </c>
      <c r="C56" s="165"/>
      <c r="D56" s="231"/>
      <c r="E56" s="327" t="e">
        <f>VLOOKUP(D56,Estoque!$A$4:$D$1000,2,0)</f>
        <v>#N/A</v>
      </c>
      <c r="F56" s="328" t="e">
        <f>VLOOKUP(D56,Estoque!$A$4:$D$1000,3,0)</f>
        <v>#N/A</v>
      </c>
      <c r="G56" s="329">
        <f>IFERROR(VLOOKUP(D56,Estoque!$A$4:$J$304,10,),0)</f>
        <v>0</v>
      </c>
      <c r="H56" s="235"/>
      <c r="I56" s="333">
        <f t="shared" si="4"/>
        <v>0</v>
      </c>
      <c r="J56" s="334" t="e">
        <f>VLOOKUP(D56,Estoque!$A$4:$J$1000,8,0)</f>
        <v>#N/A</v>
      </c>
      <c r="K56" s="334">
        <f t="shared" si="1"/>
        <v>0</v>
      </c>
      <c r="L56" s="328">
        <f>SUMIF(Vendas!$B$5:$B$1712,'Combos Promocionais'!A56,Vendas!$I$5:$I$1824)</f>
        <v>0</v>
      </c>
      <c r="M56" s="328">
        <f t="shared" si="2"/>
        <v>0</v>
      </c>
      <c r="N56" s="328" t="e">
        <f t="shared" si="3"/>
        <v>#N/A</v>
      </c>
      <c r="O56" s="335" t="e">
        <f t="array" ref="O56">MIN(IF($B$3:$B$501=N56,$I$3:$I$501))</f>
        <v>#N/A</v>
      </c>
    </row>
    <row r="57" spans="1:15">
      <c r="A57" s="236"/>
      <c r="B57" s="324" t="str">
        <f>IFERROR(VLOOKUP(A57,'Cadastro de Produtos'!$B$5:$C$500,2,0),"")</f>
        <v/>
      </c>
      <c r="C57" s="232"/>
      <c r="D57" s="233"/>
      <c r="E57" s="324" t="e">
        <f>VLOOKUP(D57,Estoque!$A$4:$D$1000,2,0)</f>
        <v>#N/A</v>
      </c>
      <c r="F57" s="325" t="e">
        <f>VLOOKUP(D57,Estoque!$A$4:$D$1000,3,0)</f>
        <v>#N/A</v>
      </c>
      <c r="G57" s="326">
        <f>IFERROR(VLOOKUP(D57,Estoque!$A$4:$J$304,10,),0)</f>
        <v>0</v>
      </c>
      <c r="H57" s="236"/>
      <c r="I57" s="330">
        <f t="shared" si="4"/>
        <v>0</v>
      </c>
      <c r="J57" s="331" t="e">
        <f>VLOOKUP(D57,Estoque!$A$4:$J$1000,8,0)</f>
        <v>#N/A</v>
      </c>
      <c r="K57" s="331">
        <f t="shared" si="1"/>
        <v>0</v>
      </c>
      <c r="L57" s="325">
        <f>SUMIF(Vendas!$B$5:$B$1712,'Combos Promocionais'!A57,Vendas!$I$5:$I$1824)</f>
        <v>0</v>
      </c>
      <c r="M57" s="325">
        <f t="shared" si="2"/>
        <v>0</v>
      </c>
      <c r="N57" s="325" t="e">
        <f t="shared" si="3"/>
        <v>#N/A</v>
      </c>
      <c r="O57" s="332" t="e">
        <f t="array" ref="O57">MIN(IF($B$3:$B$501=N57,$I$3:$I$501))</f>
        <v>#N/A</v>
      </c>
    </row>
    <row r="58" spans="1:15">
      <c r="A58" s="235"/>
      <c r="B58" s="327" t="str">
        <f>IFERROR(VLOOKUP(A58,'Cadastro de Produtos'!$B$5:$C$500,2,0),"")</f>
        <v/>
      </c>
      <c r="C58" s="165"/>
      <c r="D58" s="231"/>
      <c r="E58" s="327" t="e">
        <f>VLOOKUP(D58,Estoque!$A$4:$D$1000,2,0)</f>
        <v>#N/A</v>
      </c>
      <c r="F58" s="328" t="e">
        <f>VLOOKUP(D58,Estoque!$A$4:$D$1000,3,0)</f>
        <v>#N/A</v>
      </c>
      <c r="G58" s="329">
        <f>IFERROR(VLOOKUP(D58,Estoque!$A$4:$J$304,10,),0)</f>
        <v>0</v>
      </c>
      <c r="H58" s="235"/>
      <c r="I58" s="333">
        <f t="shared" si="4"/>
        <v>0</v>
      </c>
      <c r="J58" s="334" t="e">
        <f>VLOOKUP(D58,Estoque!$A$4:$J$1000,8,0)</f>
        <v>#N/A</v>
      </c>
      <c r="K58" s="334">
        <f t="shared" si="1"/>
        <v>0</v>
      </c>
      <c r="L58" s="328">
        <f>SUMIF(Vendas!$B$5:$B$1712,'Combos Promocionais'!A58,Vendas!$I$5:$I$1824)</f>
        <v>0</v>
      </c>
      <c r="M58" s="328">
        <f t="shared" si="2"/>
        <v>0</v>
      </c>
      <c r="N58" s="328" t="e">
        <f t="shared" si="3"/>
        <v>#N/A</v>
      </c>
      <c r="O58" s="335" t="e">
        <f t="array" ref="O58">MIN(IF($B$3:$B$501=N58,$I$3:$I$501))</f>
        <v>#N/A</v>
      </c>
    </row>
    <row r="59" spans="1:15">
      <c r="A59" s="236"/>
      <c r="B59" s="324" t="str">
        <f>IFERROR(VLOOKUP(A59,'Cadastro de Produtos'!$B$5:$C$500,2,0),"")</f>
        <v/>
      </c>
      <c r="C59" s="232"/>
      <c r="D59" s="233"/>
      <c r="E59" s="324" t="e">
        <f>VLOOKUP(D59,Estoque!$A$4:$D$1000,2,0)</f>
        <v>#N/A</v>
      </c>
      <c r="F59" s="325" t="e">
        <f>VLOOKUP(D59,Estoque!$A$4:$D$1000,3,0)</f>
        <v>#N/A</v>
      </c>
      <c r="G59" s="326">
        <f>IFERROR(VLOOKUP(D59,Estoque!$A$4:$J$304,10,),0)</f>
        <v>0</v>
      </c>
      <c r="H59" s="236"/>
      <c r="I59" s="330">
        <f t="shared" si="4"/>
        <v>0</v>
      </c>
      <c r="J59" s="331" t="e">
        <f>VLOOKUP(D59,Estoque!$A$4:$J$1000,8,0)</f>
        <v>#N/A</v>
      </c>
      <c r="K59" s="331">
        <f t="shared" si="1"/>
        <v>0</v>
      </c>
      <c r="L59" s="325">
        <f>SUMIF(Vendas!$B$5:$B$1712,'Combos Promocionais'!A59,Vendas!$I$5:$I$1824)</f>
        <v>0</v>
      </c>
      <c r="M59" s="325">
        <f t="shared" si="2"/>
        <v>0</v>
      </c>
      <c r="N59" s="325" t="e">
        <f t="shared" si="3"/>
        <v>#N/A</v>
      </c>
      <c r="O59" s="332" t="e">
        <f t="array" ref="O59">MIN(IF($B$3:$B$501=N59,$I$3:$I$501))</f>
        <v>#N/A</v>
      </c>
    </row>
    <row r="60" spans="1:15">
      <c r="A60" s="235"/>
      <c r="B60" s="327" t="str">
        <f>IFERROR(VLOOKUP(A60,'Cadastro de Produtos'!$B$5:$C$500,2,0),"")</f>
        <v/>
      </c>
      <c r="C60" s="165"/>
      <c r="D60" s="231"/>
      <c r="E60" s="327" t="e">
        <f>VLOOKUP(D60,Estoque!$A$4:$D$1000,2,0)</f>
        <v>#N/A</v>
      </c>
      <c r="F60" s="328" t="e">
        <f>VLOOKUP(D60,Estoque!$A$4:$D$1000,3,0)</f>
        <v>#N/A</v>
      </c>
      <c r="G60" s="329">
        <f>IFERROR(VLOOKUP(D60,Estoque!$A$4:$J$304,10,),0)</f>
        <v>0</v>
      </c>
      <c r="H60" s="235"/>
      <c r="I60" s="333">
        <f t="shared" si="4"/>
        <v>0</v>
      </c>
      <c r="J60" s="334" t="e">
        <f>VLOOKUP(D60,Estoque!$A$4:$J$1000,8,0)</f>
        <v>#N/A</v>
      </c>
      <c r="K60" s="334">
        <f t="shared" si="1"/>
        <v>0</v>
      </c>
      <c r="L60" s="328">
        <f>SUMIF(Vendas!$B$5:$B$1712,'Combos Promocionais'!A60,Vendas!$I$5:$I$1824)</f>
        <v>0</v>
      </c>
      <c r="M60" s="328">
        <f t="shared" si="2"/>
        <v>0</v>
      </c>
      <c r="N60" s="328" t="e">
        <f t="shared" si="3"/>
        <v>#N/A</v>
      </c>
      <c r="O60" s="335" t="e">
        <f t="array" ref="O60">MIN(IF($B$3:$B$501=N60,$I$3:$I$501))</f>
        <v>#N/A</v>
      </c>
    </row>
    <row r="61" spans="1:15">
      <c r="A61" s="236"/>
      <c r="B61" s="324" t="str">
        <f>IFERROR(VLOOKUP(A61,'Cadastro de Produtos'!$B$5:$C$500,2,0),"")</f>
        <v/>
      </c>
      <c r="C61" s="232"/>
      <c r="D61" s="233"/>
      <c r="E61" s="324" t="e">
        <f>VLOOKUP(D61,Estoque!$A$4:$D$1000,2,0)</f>
        <v>#N/A</v>
      </c>
      <c r="F61" s="325" t="e">
        <f>VLOOKUP(D61,Estoque!$A$4:$D$1000,3,0)</f>
        <v>#N/A</v>
      </c>
      <c r="G61" s="326">
        <f>IFERROR(VLOOKUP(D61,Estoque!$A$4:$J$304,10,),0)</f>
        <v>0</v>
      </c>
      <c r="H61" s="236"/>
      <c r="I61" s="330">
        <f t="shared" si="4"/>
        <v>0</v>
      </c>
      <c r="J61" s="331" t="e">
        <f>VLOOKUP(D61,Estoque!$A$4:$J$1000,8,0)</f>
        <v>#N/A</v>
      </c>
      <c r="K61" s="331">
        <f t="shared" si="1"/>
        <v>0</v>
      </c>
      <c r="L61" s="325">
        <f>SUMIF(Vendas!$B$5:$B$1712,'Combos Promocionais'!A61,Vendas!$I$5:$I$1824)</f>
        <v>0</v>
      </c>
      <c r="M61" s="325">
        <f t="shared" si="2"/>
        <v>0</v>
      </c>
      <c r="N61" s="325" t="e">
        <f t="shared" si="3"/>
        <v>#N/A</v>
      </c>
      <c r="O61" s="332" t="e">
        <f t="array" ref="O61">MIN(IF($B$3:$B$501=N61,$I$3:$I$501))</f>
        <v>#N/A</v>
      </c>
    </row>
    <row r="62" spans="1:15">
      <c r="A62" s="235"/>
      <c r="B62" s="327" t="str">
        <f>IFERROR(VLOOKUP(A62,'Cadastro de Produtos'!$B$5:$C$500,2,0),"")</f>
        <v/>
      </c>
      <c r="C62" s="165"/>
      <c r="D62" s="231"/>
      <c r="E62" s="327" t="e">
        <f>VLOOKUP(D62,Estoque!$A$4:$D$1000,2,0)</f>
        <v>#N/A</v>
      </c>
      <c r="F62" s="328" t="e">
        <f>VLOOKUP(D62,Estoque!$A$4:$D$1000,3,0)</f>
        <v>#N/A</v>
      </c>
      <c r="G62" s="329">
        <f>IFERROR(VLOOKUP(D62,Estoque!$A$4:$J$304,10,),0)</f>
        <v>0</v>
      </c>
      <c r="H62" s="235"/>
      <c r="I62" s="333">
        <f t="shared" si="4"/>
        <v>0</v>
      </c>
      <c r="J62" s="334" t="e">
        <f>VLOOKUP(D62,Estoque!$A$4:$J$1000,8,0)</f>
        <v>#N/A</v>
      </c>
      <c r="K62" s="334">
        <f t="shared" si="1"/>
        <v>0</v>
      </c>
      <c r="L62" s="328">
        <f>SUMIF(Vendas!$B$5:$B$1712,'Combos Promocionais'!A62,Vendas!$I$5:$I$1824)</f>
        <v>0</v>
      </c>
      <c r="M62" s="328">
        <f t="shared" si="2"/>
        <v>0</v>
      </c>
      <c r="N62" s="328" t="e">
        <f t="shared" si="3"/>
        <v>#N/A</v>
      </c>
      <c r="O62" s="335" t="e">
        <f t="array" ref="O62">MIN(IF($B$3:$B$501=N62,$I$3:$I$501))</f>
        <v>#N/A</v>
      </c>
    </row>
    <row r="63" spans="1:15">
      <c r="A63" s="236"/>
      <c r="B63" s="324" t="str">
        <f>IFERROR(VLOOKUP(A63,'Cadastro de Produtos'!$B$5:$C$500,2,0),"")</f>
        <v/>
      </c>
      <c r="C63" s="232"/>
      <c r="D63" s="233"/>
      <c r="E63" s="324" t="e">
        <f>VLOOKUP(D63,Estoque!$A$4:$D$1000,2,0)</f>
        <v>#N/A</v>
      </c>
      <c r="F63" s="325" t="e">
        <f>VLOOKUP(D63,Estoque!$A$4:$D$1000,3,0)</f>
        <v>#N/A</v>
      </c>
      <c r="G63" s="326">
        <f>IFERROR(VLOOKUP(D63,Estoque!$A$4:$J$304,10,),0)</f>
        <v>0</v>
      </c>
      <c r="H63" s="236"/>
      <c r="I63" s="330">
        <f t="shared" si="4"/>
        <v>0</v>
      </c>
      <c r="J63" s="331" t="e">
        <f>VLOOKUP(D63,Estoque!$A$4:$J$1000,8,0)</f>
        <v>#N/A</v>
      </c>
      <c r="K63" s="331">
        <f t="shared" si="1"/>
        <v>0</v>
      </c>
      <c r="L63" s="325">
        <f>SUMIF(Vendas!$B$5:$B$1712,'Combos Promocionais'!A63,Vendas!$I$5:$I$1824)</f>
        <v>0</v>
      </c>
      <c r="M63" s="325">
        <f t="shared" si="2"/>
        <v>0</v>
      </c>
      <c r="N63" s="325" t="e">
        <f t="shared" si="3"/>
        <v>#N/A</v>
      </c>
      <c r="O63" s="332" t="e">
        <f t="array" ref="O63">MIN(IF($B$3:$B$501=N63,$I$3:$I$501))</f>
        <v>#N/A</v>
      </c>
    </row>
    <row r="64" spans="1:15">
      <c r="A64" s="235"/>
      <c r="B64" s="327" t="str">
        <f>IFERROR(VLOOKUP(A64,'Cadastro de Produtos'!$B$5:$C$500,2,0),"")</f>
        <v/>
      </c>
      <c r="C64" s="165"/>
      <c r="D64" s="231"/>
      <c r="E64" s="327" t="e">
        <f>VLOOKUP(D64,Estoque!$A$4:$D$1000,2,0)</f>
        <v>#N/A</v>
      </c>
      <c r="F64" s="328" t="e">
        <f>VLOOKUP(D64,Estoque!$A$4:$D$1000,3,0)</f>
        <v>#N/A</v>
      </c>
      <c r="G64" s="329">
        <f>IFERROR(VLOOKUP(D64,Estoque!$A$4:$J$304,10,),0)</f>
        <v>0</v>
      </c>
      <c r="H64" s="235"/>
      <c r="I64" s="333">
        <f t="shared" si="4"/>
        <v>0</v>
      </c>
      <c r="J64" s="334" t="e">
        <f>VLOOKUP(D64,Estoque!$A$4:$J$1000,8,0)</f>
        <v>#N/A</v>
      </c>
      <c r="K64" s="334">
        <f t="shared" si="1"/>
        <v>0</v>
      </c>
      <c r="L64" s="328">
        <f>SUMIF(Vendas!$B$5:$B$1712,'Combos Promocionais'!A64,Vendas!$I$5:$I$1824)</f>
        <v>0</v>
      </c>
      <c r="M64" s="328">
        <f t="shared" si="2"/>
        <v>0</v>
      </c>
      <c r="N64" s="328" t="e">
        <f t="shared" si="3"/>
        <v>#N/A</v>
      </c>
      <c r="O64" s="335" t="e">
        <f t="array" ref="O64">MIN(IF($B$3:$B$501=N64,$I$3:$I$501))</f>
        <v>#N/A</v>
      </c>
    </row>
    <row r="65" spans="1:15">
      <c r="A65" s="236"/>
      <c r="B65" s="324" t="str">
        <f>IFERROR(VLOOKUP(A65,'Cadastro de Produtos'!$B$5:$C$500,2,0),"")</f>
        <v/>
      </c>
      <c r="C65" s="232"/>
      <c r="D65" s="233"/>
      <c r="E65" s="324" t="e">
        <f>VLOOKUP(D65,Estoque!$A$4:$D$1000,2,0)</f>
        <v>#N/A</v>
      </c>
      <c r="F65" s="325" t="e">
        <f>VLOOKUP(D65,Estoque!$A$4:$D$1000,3,0)</f>
        <v>#N/A</v>
      </c>
      <c r="G65" s="326">
        <f>IFERROR(VLOOKUP(D65,Estoque!$A$4:$J$304,10,),0)</f>
        <v>0</v>
      </c>
      <c r="H65" s="236"/>
      <c r="I65" s="330">
        <f t="shared" si="4"/>
        <v>0</v>
      </c>
      <c r="J65" s="331" t="e">
        <f>VLOOKUP(D65,Estoque!$A$4:$J$1000,8,0)</f>
        <v>#N/A</v>
      </c>
      <c r="K65" s="331">
        <f t="shared" si="1"/>
        <v>0</v>
      </c>
      <c r="L65" s="325">
        <f>SUMIF(Vendas!$B$5:$B$1712,'Combos Promocionais'!A65,Vendas!$I$5:$I$1824)</f>
        <v>0</v>
      </c>
      <c r="M65" s="325">
        <f t="shared" si="2"/>
        <v>0</v>
      </c>
      <c r="N65" s="325" t="e">
        <f t="shared" si="3"/>
        <v>#N/A</v>
      </c>
      <c r="O65" s="332" t="e">
        <f t="array" ref="O65">MIN(IF($B$3:$B$501=N65,$I$3:$I$501))</f>
        <v>#N/A</v>
      </c>
    </row>
    <row r="66" spans="1:15">
      <c r="A66" s="235"/>
      <c r="B66" s="327" t="str">
        <f>IFERROR(VLOOKUP(A66,'Cadastro de Produtos'!$B$5:$C$500,2,0),"")</f>
        <v/>
      </c>
      <c r="C66" s="165"/>
      <c r="D66" s="231"/>
      <c r="E66" s="327" t="e">
        <f>VLOOKUP(D66,Estoque!$A$4:$D$1000,2,0)</f>
        <v>#N/A</v>
      </c>
      <c r="F66" s="328" t="e">
        <f>VLOOKUP(D66,Estoque!$A$4:$D$1000,3,0)</f>
        <v>#N/A</v>
      </c>
      <c r="G66" s="329">
        <f>IFERROR(VLOOKUP(D66,Estoque!$A$4:$J$304,10,),0)</f>
        <v>0</v>
      </c>
      <c r="H66" s="235"/>
      <c r="I66" s="333">
        <f t="shared" si="4"/>
        <v>0</v>
      </c>
      <c r="J66" s="334" t="e">
        <f>VLOOKUP(D66,Estoque!$A$4:$J$1000,8,0)</f>
        <v>#N/A</v>
      </c>
      <c r="K66" s="334">
        <f t="shared" si="1"/>
        <v>0</v>
      </c>
      <c r="L66" s="328">
        <f>SUMIF(Vendas!$B$5:$B$1712,'Combos Promocionais'!A66,Vendas!$I$5:$I$1824)</f>
        <v>0</v>
      </c>
      <c r="M66" s="328">
        <f t="shared" si="2"/>
        <v>0</v>
      </c>
      <c r="N66" s="328" t="e">
        <f t="shared" si="3"/>
        <v>#N/A</v>
      </c>
      <c r="O66" s="335" t="e">
        <f t="array" ref="O66">MIN(IF($B$3:$B$501=N66,$I$3:$I$501))</f>
        <v>#N/A</v>
      </c>
    </row>
    <row r="67" spans="1:15">
      <c r="A67" s="236"/>
      <c r="B67" s="324" t="str">
        <f>IFERROR(VLOOKUP(A67,'Cadastro de Produtos'!$B$5:$C$500,2,0),"")</f>
        <v/>
      </c>
      <c r="C67" s="232"/>
      <c r="D67" s="233"/>
      <c r="E67" s="324" t="e">
        <f>VLOOKUP(D67,Estoque!$A$4:$D$1000,2,0)</f>
        <v>#N/A</v>
      </c>
      <c r="F67" s="325" t="e">
        <f>VLOOKUP(D67,Estoque!$A$4:$D$1000,3,0)</f>
        <v>#N/A</v>
      </c>
      <c r="G67" s="326">
        <f>IFERROR(VLOOKUP(D67,Estoque!$A$4:$J$304,10,),0)</f>
        <v>0</v>
      </c>
      <c r="H67" s="236"/>
      <c r="I67" s="330">
        <f t="shared" si="4"/>
        <v>0</v>
      </c>
      <c r="J67" s="331" t="e">
        <f>VLOOKUP(D67,Estoque!$A$4:$J$1000,8,0)</f>
        <v>#N/A</v>
      </c>
      <c r="K67" s="331">
        <f t="shared" si="1"/>
        <v>0</v>
      </c>
      <c r="L67" s="325">
        <f>SUMIF(Vendas!$B$5:$B$1712,'Combos Promocionais'!A67,Vendas!$I$5:$I$1824)</f>
        <v>0</v>
      </c>
      <c r="M67" s="325">
        <f t="shared" si="2"/>
        <v>0</v>
      </c>
      <c r="N67" s="325" t="e">
        <f t="shared" si="3"/>
        <v>#N/A</v>
      </c>
      <c r="O67" s="332" t="e">
        <f t="array" ref="O67">MIN(IF($B$3:$B$501=N67,$I$3:$I$501))</f>
        <v>#N/A</v>
      </c>
    </row>
    <row r="68" spans="1:15">
      <c r="A68" s="235"/>
      <c r="B68" s="327" t="str">
        <f>IFERROR(VLOOKUP(A68,'Cadastro de Produtos'!$B$5:$C$500,2,0),"")</f>
        <v/>
      </c>
      <c r="C68" s="165"/>
      <c r="D68" s="231"/>
      <c r="E68" s="327" t="e">
        <f>VLOOKUP(D68,Estoque!$A$4:$D$1000,2,0)</f>
        <v>#N/A</v>
      </c>
      <c r="F68" s="328" t="e">
        <f>VLOOKUP(D68,Estoque!$A$4:$D$1000,3,0)</f>
        <v>#N/A</v>
      </c>
      <c r="G68" s="329">
        <f>IFERROR(VLOOKUP(D68,Estoque!$A$4:$J$304,10,),0)</f>
        <v>0</v>
      </c>
      <c r="H68" s="235"/>
      <c r="I68" s="333">
        <f t="shared" si="4"/>
        <v>0</v>
      </c>
      <c r="J68" s="334" t="e">
        <f>VLOOKUP(D68,Estoque!$A$4:$J$1000,8,0)</f>
        <v>#N/A</v>
      </c>
      <c r="K68" s="334">
        <f t="shared" ref="K68:K131" si="5">SUMIF($A$3:$A$500,A68,$J$3:$J$500)</f>
        <v>0</v>
      </c>
      <c r="L68" s="328">
        <f>SUMIF(Vendas!$B$5:$B$1712,'Combos Promocionais'!A68,Vendas!$I$5:$I$1824)</f>
        <v>0</v>
      </c>
      <c r="M68" s="328">
        <f t="shared" ref="M68:M131" si="6">SUM(L68*H68)</f>
        <v>0</v>
      </c>
      <c r="N68" s="328" t="e">
        <f t="shared" ref="N68:N131" si="7">VLOOKUP(A68,$A$3:$K$501,2,0)</f>
        <v>#N/A</v>
      </c>
      <c r="O68" s="335" t="e">
        <f t="array" ref="O68">MIN(IF($B$3:$B$501=N68,$I$3:$I$501))</f>
        <v>#N/A</v>
      </c>
    </row>
    <row r="69" spans="1:15">
      <c r="A69" s="236"/>
      <c r="B69" s="324" t="str">
        <f>IFERROR(VLOOKUP(A69,'Cadastro de Produtos'!$B$5:$C$500,2,0),"")</f>
        <v/>
      </c>
      <c r="C69" s="232"/>
      <c r="D69" s="233"/>
      <c r="E69" s="324" t="e">
        <f>VLOOKUP(D69,Estoque!$A$4:$D$1000,2,0)</f>
        <v>#N/A</v>
      </c>
      <c r="F69" s="325" t="e">
        <f>VLOOKUP(D69,Estoque!$A$4:$D$1000,3,0)</f>
        <v>#N/A</v>
      </c>
      <c r="G69" s="326">
        <f>IFERROR(VLOOKUP(D69,Estoque!$A$4:$J$304,10,),0)</f>
        <v>0</v>
      </c>
      <c r="H69" s="236"/>
      <c r="I69" s="330">
        <f t="shared" si="4"/>
        <v>0</v>
      </c>
      <c r="J69" s="331" t="e">
        <f>VLOOKUP(D69,Estoque!$A$4:$J$1000,8,0)</f>
        <v>#N/A</v>
      </c>
      <c r="K69" s="331">
        <f t="shared" si="5"/>
        <v>0</v>
      </c>
      <c r="L69" s="325">
        <f>SUMIF(Vendas!$B$5:$B$1712,'Combos Promocionais'!A69,Vendas!$I$5:$I$1824)</f>
        <v>0</v>
      </c>
      <c r="M69" s="325">
        <f t="shared" si="6"/>
        <v>0</v>
      </c>
      <c r="N69" s="325" t="e">
        <f t="shared" si="7"/>
        <v>#N/A</v>
      </c>
      <c r="O69" s="332" t="e">
        <f t="array" ref="O69">MIN(IF($B$3:$B$501=N69,$I$3:$I$501))</f>
        <v>#N/A</v>
      </c>
    </row>
    <row r="70" spans="1:15">
      <c r="A70" s="235"/>
      <c r="B70" s="327" t="str">
        <f>IFERROR(VLOOKUP(A70,'Cadastro de Produtos'!$B$5:$C$500,2,0),"")</f>
        <v/>
      </c>
      <c r="C70" s="165"/>
      <c r="D70" s="231"/>
      <c r="E70" s="327" t="e">
        <f>VLOOKUP(D70,Estoque!$A$4:$D$1000,2,0)</f>
        <v>#N/A</v>
      </c>
      <c r="F70" s="328" t="e">
        <f>VLOOKUP(D70,Estoque!$A$4:$D$1000,3,0)</f>
        <v>#N/A</v>
      </c>
      <c r="G70" s="329">
        <f>IFERROR(VLOOKUP(D70,Estoque!$A$4:$J$304,10,),0)</f>
        <v>0</v>
      </c>
      <c r="H70" s="235"/>
      <c r="I70" s="333">
        <f t="shared" si="4"/>
        <v>0</v>
      </c>
      <c r="J70" s="334" t="e">
        <f>VLOOKUP(D70,Estoque!$A$4:$J$1000,8,0)</f>
        <v>#N/A</v>
      </c>
      <c r="K70" s="334">
        <f t="shared" si="5"/>
        <v>0</v>
      </c>
      <c r="L70" s="328">
        <f>SUMIF(Vendas!$B$5:$B$1712,'Combos Promocionais'!A70,Vendas!$I$5:$I$1824)</f>
        <v>0</v>
      </c>
      <c r="M70" s="328">
        <f t="shared" si="6"/>
        <v>0</v>
      </c>
      <c r="N70" s="328" t="e">
        <f t="shared" si="7"/>
        <v>#N/A</v>
      </c>
      <c r="O70" s="335" t="e">
        <f t="array" ref="O70">MIN(IF($B$3:$B$501=N70,$I$3:$I$501))</f>
        <v>#N/A</v>
      </c>
    </row>
    <row r="71" spans="1:15">
      <c r="A71" s="236"/>
      <c r="B71" s="324" t="str">
        <f>IFERROR(VLOOKUP(A71,'Cadastro de Produtos'!$B$5:$C$500,2,0),"")</f>
        <v/>
      </c>
      <c r="C71" s="232"/>
      <c r="D71" s="233"/>
      <c r="E71" s="324" t="e">
        <f>VLOOKUP(D71,Estoque!$A$4:$D$1000,2,0)</f>
        <v>#N/A</v>
      </c>
      <c r="F71" s="325" t="e">
        <f>VLOOKUP(D71,Estoque!$A$4:$D$1000,3,0)</f>
        <v>#N/A</v>
      </c>
      <c r="G71" s="326">
        <f>IFERROR(VLOOKUP(D71,Estoque!$A$4:$J$304,10,),0)</f>
        <v>0</v>
      </c>
      <c r="H71" s="236"/>
      <c r="I71" s="330">
        <f t="shared" si="4"/>
        <v>0</v>
      </c>
      <c r="J71" s="331" t="e">
        <f>VLOOKUP(D71,Estoque!$A$4:$J$1000,8,0)</f>
        <v>#N/A</v>
      </c>
      <c r="K71" s="331">
        <f t="shared" si="5"/>
        <v>0</v>
      </c>
      <c r="L71" s="325">
        <f>SUMIF(Vendas!$B$5:$B$1712,'Combos Promocionais'!A71,Vendas!$I$5:$I$1824)</f>
        <v>0</v>
      </c>
      <c r="M71" s="325">
        <f t="shared" si="6"/>
        <v>0</v>
      </c>
      <c r="N71" s="325" t="e">
        <f t="shared" si="7"/>
        <v>#N/A</v>
      </c>
      <c r="O71" s="332" t="e">
        <f t="array" ref="O71">MIN(IF($B$3:$B$501=N71,$I$3:$I$501))</f>
        <v>#N/A</v>
      </c>
    </row>
    <row r="72" spans="1:15">
      <c r="A72" s="235"/>
      <c r="B72" s="327" t="str">
        <f>IFERROR(VLOOKUP(A72,'Cadastro de Produtos'!$B$5:$C$500,2,0),"")</f>
        <v/>
      </c>
      <c r="C72" s="165"/>
      <c r="D72" s="231"/>
      <c r="E72" s="327" t="e">
        <f>VLOOKUP(D72,Estoque!$A$4:$D$1000,2,0)</f>
        <v>#N/A</v>
      </c>
      <c r="F72" s="328" t="e">
        <f>VLOOKUP(D72,Estoque!$A$4:$D$1000,3,0)</f>
        <v>#N/A</v>
      </c>
      <c r="G72" s="329">
        <f>IFERROR(VLOOKUP(D72,Estoque!$A$4:$J$304,10,),0)</f>
        <v>0</v>
      </c>
      <c r="H72" s="235"/>
      <c r="I72" s="333">
        <f t="shared" ref="I72:I135" si="8">IFERROR(SUM(G72/H72),0)</f>
        <v>0</v>
      </c>
      <c r="J72" s="334" t="e">
        <f>VLOOKUP(D72,Estoque!$A$4:$J$1000,8,0)</f>
        <v>#N/A</v>
      </c>
      <c r="K72" s="334">
        <f t="shared" si="5"/>
        <v>0</v>
      </c>
      <c r="L72" s="328">
        <f>SUMIF(Vendas!$B$5:$B$1712,'Combos Promocionais'!A72,Vendas!$I$5:$I$1824)</f>
        <v>0</v>
      </c>
      <c r="M72" s="328">
        <f t="shared" si="6"/>
        <v>0</v>
      </c>
      <c r="N72" s="328" t="e">
        <f t="shared" si="7"/>
        <v>#N/A</v>
      </c>
      <c r="O72" s="335" t="e">
        <f t="array" ref="O72">MIN(IF($B$3:$B$501=N72,$I$3:$I$501))</f>
        <v>#N/A</v>
      </c>
    </row>
    <row r="73" spans="1:15">
      <c r="A73" s="236"/>
      <c r="B73" s="324" t="str">
        <f>IFERROR(VLOOKUP(A73,'Cadastro de Produtos'!$B$5:$C$500,2,0),"")</f>
        <v/>
      </c>
      <c r="C73" s="232"/>
      <c r="D73" s="233"/>
      <c r="E73" s="324" t="e">
        <f>VLOOKUP(D73,Estoque!$A$4:$D$1000,2,0)</f>
        <v>#N/A</v>
      </c>
      <c r="F73" s="325" t="e">
        <f>VLOOKUP(D73,Estoque!$A$4:$D$1000,3,0)</f>
        <v>#N/A</v>
      </c>
      <c r="G73" s="326">
        <f>IFERROR(VLOOKUP(D73,Estoque!$A$4:$J$304,10,),0)</f>
        <v>0</v>
      </c>
      <c r="H73" s="236"/>
      <c r="I73" s="330">
        <f t="shared" si="8"/>
        <v>0</v>
      </c>
      <c r="J73" s="331" t="e">
        <f>VLOOKUP(D73,Estoque!$A$4:$J$1000,8,0)</f>
        <v>#N/A</v>
      </c>
      <c r="K73" s="331">
        <f t="shared" si="5"/>
        <v>0</v>
      </c>
      <c r="L73" s="325">
        <f>SUMIF(Vendas!$B$5:$B$1712,'Combos Promocionais'!A73,Vendas!$I$5:$I$1824)</f>
        <v>0</v>
      </c>
      <c r="M73" s="325">
        <f t="shared" si="6"/>
        <v>0</v>
      </c>
      <c r="N73" s="325" t="e">
        <f t="shared" si="7"/>
        <v>#N/A</v>
      </c>
      <c r="O73" s="332" t="e">
        <f t="array" ref="O73">MIN(IF($B$3:$B$501=N73,$I$3:$I$501))</f>
        <v>#N/A</v>
      </c>
    </row>
    <row r="74" spans="1:15">
      <c r="A74" s="235"/>
      <c r="B74" s="327" t="str">
        <f>IFERROR(VLOOKUP(A74,'Cadastro de Produtos'!$B$5:$C$500,2,0),"")</f>
        <v/>
      </c>
      <c r="C74" s="165"/>
      <c r="D74" s="231"/>
      <c r="E74" s="327" t="e">
        <f>VLOOKUP(D74,Estoque!$A$4:$D$1000,2,0)</f>
        <v>#N/A</v>
      </c>
      <c r="F74" s="328" t="e">
        <f>VLOOKUP(D74,Estoque!$A$4:$D$1000,3,0)</f>
        <v>#N/A</v>
      </c>
      <c r="G74" s="329">
        <f>IFERROR(VLOOKUP(D74,Estoque!$A$4:$J$304,10,),0)</f>
        <v>0</v>
      </c>
      <c r="H74" s="235"/>
      <c r="I74" s="333">
        <f t="shared" si="8"/>
        <v>0</v>
      </c>
      <c r="J74" s="334" t="e">
        <f>VLOOKUP(D74,Estoque!$A$4:$J$1000,8,0)</f>
        <v>#N/A</v>
      </c>
      <c r="K74" s="334">
        <f t="shared" si="5"/>
        <v>0</v>
      </c>
      <c r="L74" s="328">
        <f>SUMIF(Vendas!$B$5:$B$1712,'Combos Promocionais'!A74,Vendas!$I$5:$I$1824)</f>
        <v>0</v>
      </c>
      <c r="M74" s="328">
        <f t="shared" si="6"/>
        <v>0</v>
      </c>
      <c r="N74" s="328" t="e">
        <f t="shared" si="7"/>
        <v>#N/A</v>
      </c>
      <c r="O74" s="335" t="e">
        <f t="array" ref="O74">MIN(IF($B$3:$B$501=N74,$I$3:$I$501))</f>
        <v>#N/A</v>
      </c>
    </row>
    <row r="75" spans="1:15">
      <c r="A75" s="236"/>
      <c r="B75" s="324" t="str">
        <f>IFERROR(VLOOKUP(A75,'Cadastro de Produtos'!$B$5:$C$500,2,0),"")</f>
        <v/>
      </c>
      <c r="C75" s="232"/>
      <c r="D75" s="233"/>
      <c r="E75" s="324" t="e">
        <f>VLOOKUP(D75,Estoque!$A$4:$D$1000,2,0)</f>
        <v>#N/A</v>
      </c>
      <c r="F75" s="325" t="e">
        <f>VLOOKUP(D75,Estoque!$A$4:$D$1000,3,0)</f>
        <v>#N/A</v>
      </c>
      <c r="G75" s="326">
        <f>IFERROR(VLOOKUP(D75,Estoque!$A$4:$J$304,10,),0)</f>
        <v>0</v>
      </c>
      <c r="H75" s="236"/>
      <c r="I75" s="330">
        <f t="shared" si="8"/>
        <v>0</v>
      </c>
      <c r="J75" s="331" t="e">
        <f>VLOOKUP(D75,Estoque!$A$4:$J$1000,8,0)</f>
        <v>#N/A</v>
      </c>
      <c r="K75" s="331">
        <f t="shared" si="5"/>
        <v>0</v>
      </c>
      <c r="L75" s="325">
        <f>SUMIF(Vendas!$B$5:$B$1712,'Combos Promocionais'!A75,Vendas!$I$5:$I$1824)</f>
        <v>0</v>
      </c>
      <c r="M75" s="325">
        <f t="shared" si="6"/>
        <v>0</v>
      </c>
      <c r="N75" s="325" t="e">
        <f t="shared" si="7"/>
        <v>#N/A</v>
      </c>
      <c r="O75" s="332" t="e">
        <f t="array" ref="O75">MIN(IF($B$3:$B$501=N75,$I$3:$I$501))</f>
        <v>#N/A</v>
      </c>
    </row>
    <row r="76" spans="1:15">
      <c r="A76" s="235"/>
      <c r="B76" s="327" t="str">
        <f>IFERROR(VLOOKUP(A76,'Cadastro de Produtos'!$B$5:$C$500,2,0),"")</f>
        <v/>
      </c>
      <c r="C76" s="165"/>
      <c r="D76" s="231"/>
      <c r="E76" s="327" t="e">
        <f>VLOOKUP(D76,Estoque!$A$4:$D$1000,2,0)</f>
        <v>#N/A</v>
      </c>
      <c r="F76" s="328" t="e">
        <f>VLOOKUP(D76,Estoque!$A$4:$D$1000,3,0)</f>
        <v>#N/A</v>
      </c>
      <c r="G76" s="329">
        <f>IFERROR(VLOOKUP(D76,Estoque!$A$4:$J$304,10,),0)</f>
        <v>0</v>
      </c>
      <c r="H76" s="235"/>
      <c r="I76" s="333">
        <f t="shared" si="8"/>
        <v>0</v>
      </c>
      <c r="J76" s="334" t="e">
        <f>VLOOKUP(D76,Estoque!$A$4:$J$1000,8,0)</f>
        <v>#N/A</v>
      </c>
      <c r="K76" s="334">
        <f t="shared" si="5"/>
        <v>0</v>
      </c>
      <c r="L76" s="328">
        <f>SUMIF(Vendas!$B$5:$B$1712,'Combos Promocionais'!A76,Vendas!$I$5:$I$1824)</f>
        <v>0</v>
      </c>
      <c r="M76" s="328">
        <f t="shared" si="6"/>
        <v>0</v>
      </c>
      <c r="N76" s="328" t="e">
        <f t="shared" si="7"/>
        <v>#N/A</v>
      </c>
      <c r="O76" s="335" t="e">
        <f t="array" ref="O76">MIN(IF($B$3:$B$501=N76,$I$3:$I$501))</f>
        <v>#N/A</v>
      </c>
    </row>
    <row r="77" spans="1:15">
      <c r="A77" s="236"/>
      <c r="B77" s="324" t="str">
        <f>IFERROR(VLOOKUP(A77,'Cadastro de Produtos'!$B$5:$C$500,2,0),"")</f>
        <v/>
      </c>
      <c r="C77" s="232"/>
      <c r="D77" s="233"/>
      <c r="E77" s="324" t="e">
        <f>VLOOKUP(D77,Estoque!$A$4:$D$1000,2,0)</f>
        <v>#N/A</v>
      </c>
      <c r="F77" s="325" t="e">
        <f>VLOOKUP(D77,Estoque!$A$4:$D$1000,3,0)</f>
        <v>#N/A</v>
      </c>
      <c r="G77" s="326">
        <f>IFERROR(VLOOKUP(D77,Estoque!$A$4:$J$304,10,),0)</f>
        <v>0</v>
      </c>
      <c r="H77" s="236"/>
      <c r="I77" s="330">
        <f t="shared" si="8"/>
        <v>0</v>
      </c>
      <c r="J77" s="331" t="e">
        <f>VLOOKUP(D77,Estoque!$A$4:$J$1000,8,0)</f>
        <v>#N/A</v>
      </c>
      <c r="K77" s="331">
        <f t="shared" si="5"/>
        <v>0</v>
      </c>
      <c r="L77" s="325">
        <f>SUMIF(Vendas!$B$5:$B$1712,'Combos Promocionais'!A77,Vendas!$I$5:$I$1824)</f>
        <v>0</v>
      </c>
      <c r="M77" s="325">
        <f t="shared" si="6"/>
        <v>0</v>
      </c>
      <c r="N77" s="325" t="e">
        <f t="shared" si="7"/>
        <v>#N/A</v>
      </c>
      <c r="O77" s="332" t="e">
        <f t="array" ref="O77">MIN(IF($B$3:$B$501=N77,$I$3:$I$501))</f>
        <v>#N/A</v>
      </c>
    </row>
    <row r="78" spans="1:15">
      <c r="A78" s="235"/>
      <c r="B78" s="327" t="str">
        <f>IFERROR(VLOOKUP(A78,'Cadastro de Produtos'!$B$5:$C$500,2,0),"")</f>
        <v/>
      </c>
      <c r="C78" s="165"/>
      <c r="D78" s="231"/>
      <c r="E78" s="327" t="e">
        <f>VLOOKUP(D78,Estoque!$A$4:$D$1000,2,0)</f>
        <v>#N/A</v>
      </c>
      <c r="F78" s="328" t="e">
        <f>VLOOKUP(D78,Estoque!$A$4:$D$1000,3,0)</f>
        <v>#N/A</v>
      </c>
      <c r="G78" s="329">
        <f>IFERROR(VLOOKUP(D78,Estoque!$A$4:$J$304,10,),0)</f>
        <v>0</v>
      </c>
      <c r="H78" s="235"/>
      <c r="I78" s="333">
        <f t="shared" si="8"/>
        <v>0</v>
      </c>
      <c r="J78" s="334" t="e">
        <f>VLOOKUP(D78,Estoque!$A$4:$J$1000,8,0)</f>
        <v>#N/A</v>
      </c>
      <c r="K78" s="334">
        <f t="shared" si="5"/>
        <v>0</v>
      </c>
      <c r="L78" s="328">
        <f>SUMIF(Vendas!$B$5:$B$1712,'Combos Promocionais'!A78,Vendas!$I$5:$I$1824)</f>
        <v>0</v>
      </c>
      <c r="M78" s="328">
        <f t="shared" si="6"/>
        <v>0</v>
      </c>
      <c r="N78" s="328" t="e">
        <f t="shared" si="7"/>
        <v>#N/A</v>
      </c>
      <c r="O78" s="335" t="e">
        <f t="array" ref="O78">MIN(IF($B$3:$B$501=N78,$I$3:$I$501))</f>
        <v>#N/A</v>
      </c>
    </row>
    <row r="79" spans="1:15">
      <c r="A79" s="236"/>
      <c r="B79" s="324" t="str">
        <f>IFERROR(VLOOKUP(A79,'Cadastro de Produtos'!$B$5:$C$500,2,0),"")</f>
        <v/>
      </c>
      <c r="C79" s="232"/>
      <c r="D79" s="233"/>
      <c r="E79" s="324" t="e">
        <f>VLOOKUP(D79,Estoque!$A$4:$D$1000,2,0)</f>
        <v>#N/A</v>
      </c>
      <c r="F79" s="325" t="e">
        <f>VLOOKUP(D79,Estoque!$A$4:$D$1000,3,0)</f>
        <v>#N/A</v>
      </c>
      <c r="G79" s="326">
        <f>IFERROR(VLOOKUP(D79,Estoque!$A$4:$J$304,10,),0)</f>
        <v>0</v>
      </c>
      <c r="H79" s="236"/>
      <c r="I79" s="330">
        <f t="shared" si="8"/>
        <v>0</v>
      </c>
      <c r="J79" s="331" t="e">
        <f>VLOOKUP(D79,Estoque!$A$4:$J$1000,8,0)</f>
        <v>#N/A</v>
      </c>
      <c r="K79" s="331">
        <f t="shared" si="5"/>
        <v>0</v>
      </c>
      <c r="L79" s="325">
        <f>SUMIF(Vendas!$B$5:$B$1712,'Combos Promocionais'!A79,Vendas!$I$5:$I$1824)</f>
        <v>0</v>
      </c>
      <c r="M79" s="325">
        <f t="shared" si="6"/>
        <v>0</v>
      </c>
      <c r="N79" s="325" t="e">
        <f t="shared" si="7"/>
        <v>#N/A</v>
      </c>
      <c r="O79" s="332" t="e">
        <f t="array" ref="O79">MIN(IF($B$3:$B$501=N79,$I$3:$I$501))</f>
        <v>#N/A</v>
      </c>
    </row>
    <row r="80" spans="1:15">
      <c r="A80" s="235"/>
      <c r="B80" s="327" t="str">
        <f>IFERROR(VLOOKUP(A80,'Cadastro de Produtos'!$B$5:$C$500,2,0),"")</f>
        <v/>
      </c>
      <c r="C80" s="165"/>
      <c r="D80" s="231"/>
      <c r="E80" s="327" t="e">
        <f>VLOOKUP(D80,Estoque!$A$4:$D$1000,2,0)</f>
        <v>#N/A</v>
      </c>
      <c r="F80" s="328" t="e">
        <f>VLOOKUP(D80,Estoque!$A$4:$D$1000,3,0)</f>
        <v>#N/A</v>
      </c>
      <c r="G80" s="329">
        <f>IFERROR(VLOOKUP(D80,Estoque!$A$4:$J$304,10,),0)</f>
        <v>0</v>
      </c>
      <c r="H80" s="235"/>
      <c r="I80" s="333">
        <f t="shared" si="8"/>
        <v>0</v>
      </c>
      <c r="J80" s="334" t="e">
        <f>VLOOKUP(D80,Estoque!$A$4:$J$1000,8,0)</f>
        <v>#N/A</v>
      </c>
      <c r="K80" s="334">
        <f t="shared" si="5"/>
        <v>0</v>
      </c>
      <c r="L80" s="328">
        <f>SUMIF(Vendas!$B$5:$B$1712,'Combos Promocionais'!A80,Vendas!$I$5:$I$1824)</f>
        <v>0</v>
      </c>
      <c r="M80" s="328">
        <f t="shared" si="6"/>
        <v>0</v>
      </c>
      <c r="N80" s="328" t="e">
        <f t="shared" si="7"/>
        <v>#N/A</v>
      </c>
      <c r="O80" s="335" t="e">
        <f t="array" ref="O80">MIN(IF($B$3:$B$501=N80,$I$3:$I$501))</f>
        <v>#N/A</v>
      </c>
    </row>
    <row r="81" spans="1:15">
      <c r="A81" s="236"/>
      <c r="B81" s="324" t="str">
        <f>IFERROR(VLOOKUP(A81,'Cadastro de Produtos'!$B$5:$C$500,2,0),"")</f>
        <v/>
      </c>
      <c r="C81" s="232"/>
      <c r="D81" s="233"/>
      <c r="E81" s="324" t="e">
        <f>VLOOKUP(D81,Estoque!$A$4:$D$1000,2,0)</f>
        <v>#N/A</v>
      </c>
      <c r="F81" s="325" t="e">
        <f>VLOOKUP(D81,Estoque!$A$4:$D$1000,3,0)</f>
        <v>#N/A</v>
      </c>
      <c r="G81" s="326">
        <f>IFERROR(VLOOKUP(D81,Estoque!$A$4:$J$304,10,),0)</f>
        <v>0</v>
      </c>
      <c r="H81" s="236"/>
      <c r="I81" s="330">
        <f t="shared" si="8"/>
        <v>0</v>
      </c>
      <c r="J81" s="331" t="e">
        <f>VLOOKUP(D81,Estoque!$A$4:$J$1000,8,0)</f>
        <v>#N/A</v>
      </c>
      <c r="K81" s="331">
        <f t="shared" si="5"/>
        <v>0</v>
      </c>
      <c r="L81" s="325">
        <f>SUMIF(Vendas!$B$5:$B$1712,'Combos Promocionais'!A81,Vendas!$I$5:$I$1824)</f>
        <v>0</v>
      </c>
      <c r="M81" s="325">
        <f t="shared" si="6"/>
        <v>0</v>
      </c>
      <c r="N81" s="325" t="e">
        <f t="shared" si="7"/>
        <v>#N/A</v>
      </c>
      <c r="O81" s="332" t="e">
        <f t="array" ref="O81">MIN(IF($B$3:$B$501=N81,$I$3:$I$501))</f>
        <v>#N/A</v>
      </c>
    </row>
    <row r="82" spans="1:15">
      <c r="A82" s="235"/>
      <c r="B82" s="327" t="str">
        <f>IFERROR(VLOOKUP(A82,'Cadastro de Produtos'!$B$5:$C$500,2,0),"")</f>
        <v/>
      </c>
      <c r="C82" s="165"/>
      <c r="D82" s="231"/>
      <c r="E82" s="327" t="e">
        <f>VLOOKUP(D82,Estoque!$A$4:$D$1000,2,0)</f>
        <v>#N/A</v>
      </c>
      <c r="F82" s="328" t="e">
        <f>VLOOKUP(D82,Estoque!$A$4:$D$1000,3,0)</f>
        <v>#N/A</v>
      </c>
      <c r="G82" s="329">
        <f>IFERROR(VLOOKUP(D82,Estoque!$A$4:$J$304,10,),0)</f>
        <v>0</v>
      </c>
      <c r="H82" s="235"/>
      <c r="I82" s="333">
        <f t="shared" si="8"/>
        <v>0</v>
      </c>
      <c r="J82" s="334" t="e">
        <f>VLOOKUP(D82,Estoque!$A$4:$J$1000,8,0)</f>
        <v>#N/A</v>
      </c>
      <c r="K82" s="334">
        <f t="shared" si="5"/>
        <v>0</v>
      </c>
      <c r="L82" s="328">
        <f>SUMIF(Vendas!$B$5:$B$1712,'Combos Promocionais'!A82,Vendas!$I$5:$I$1824)</f>
        <v>0</v>
      </c>
      <c r="M82" s="328">
        <f t="shared" si="6"/>
        <v>0</v>
      </c>
      <c r="N82" s="328" t="e">
        <f t="shared" si="7"/>
        <v>#N/A</v>
      </c>
      <c r="O82" s="335" t="e">
        <f t="array" ref="O82">MIN(IF($B$3:$B$501=N82,$I$3:$I$501))</f>
        <v>#N/A</v>
      </c>
    </row>
    <row r="83" spans="1:15">
      <c r="A83" s="236"/>
      <c r="B83" s="324" t="str">
        <f>IFERROR(VLOOKUP(A83,'Cadastro de Produtos'!$B$5:$C$500,2,0),"")</f>
        <v/>
      </c>
      <c r="C83" s="232"/>
      <c r="D83" s="233"/>
      <c r="E83" s="324" t="e">
        <f>VLOOKUP(D83,Estoque!$A$4:$D$1000,2,0)</f>
        <v>#N/A</v>
      </c>
      <c r="F83" s="325" t="e">
        <f>VLOOKUP(D83,Estoque!$A$4:$D$1000,3,0)</f>
        <v>#N/A</v>
      </c>
      <c r="G83" s="326">
        <f>IFERROR(VLOOKUP(D83,Estoque!$A$4:$J$304,10,),0)</f>
        <v>0</v>
      </c>
      <c r="H83" s="236"/>
      <c r="I83" s="330">
        <f t="shared" si="8"/>
        <v>0</v>
      </c>
      <c r="J83" s="331" t="e">
        <f>VLOOKUP(D83,Estoque!$A$4:$J$1000,8,0)</f>
        <v>#N/A</v>
      </c>
      <c r="K83" s="331">
        <f t="shared" si="5"/>
        <v>0</v>
      </c>
      <c r="L83" s="325">
        <f>SUMIF(Vendas!$B$5:$B$1712,'Combos Promocionais'!A83,Vendas!$I$5:$I$1824)</f>
        <v>0</v>
      </c>
      <c r="M83" s="325">
        <f t="shared" si="6"/>
        <v>0</v>
      </c>
      <c r="N83" s="325" t="e">
        <f t="shared" si="7"/>
        <v>#N/A</v>
      </c>
      <c r="O83" s="332" t="e">
        <f t="array" ref="O83">MIN(IF($B$3:$B$501=N83,$I$3:$I$501))</f>
        <v>#N/A</v>
      </c>
    </row>
    <row r="84" spans="1:15">
      <c r="A84" s="235"/>
      <c r="B84" s="327" t="str">
        <f>IFERROR(VLOOKUP(A84,'Cadastro de Produtos'!$B$5:$C$500,2,0),"")</f>
        <v/>
      </c>
      <c r="C84" s="165"/>
      <c r="D84" s="231"/>
      <c r="E84" s="327" t="e">
        <f>VLOOKUP(D84,Estoque!$A$4:$D$1000,2,0)</f>
        <v>#N/A</v>
      </c>
      <c r="F84" s="328" t="e">
        <f>VLOOKUP(D84,Estoque!$A$4:$D$1000,3,0)</f>
        <v>#N/A</v>
      </c>
      <c r="G84" s="329">
        <f>IFERROR(VLOOKUP(D84,Estoque!$A$4:$J$304,10,),0)</f>
        <v>0</v>
      </c>
      <c r="H84" s="235"/>
      <c r="I84" s="333">
        <f t="shared" si="8"/>
        <v>0</v>
      </c>
      <c r="J84" s="334" t="e">
        <f>VLOOKUP(D84,Estoque!$A$4:$J$1000,8,0)</f>
        <v>#N/A</v>
      </c>
      <c r="K84" s="334">
        <f t="shared" si="5"/>
        <v>0</v>
      </c>
      <c r="L84" s="328">
        <f>SUMIF(Vendas!$B$5:$B$1712,'Combos Promocionais'!A84,Vendas!$I$5:$I$1824)</f>
        <v>0</v>
      </c>
      <c r="M84" s="328">
        <f t="shared" si="6"/>
        <v>0</v>
      </c>
      <c r="N84" s="328" t="e">
        <f t="shared" si="7"/>
        <v>#N/A</v>
      </c>
      <c r="O84" s="335" t="e">
        <f t="array" ref="O84">MIN(IF($B$3:$B$501=N84,$I$3:$I$501))</f>
        <v>#N/A</v>
      </c>
    </row>
    <row r="85" spans="1:15">
      <c r="A85" s="236"/>
      <c r="B85" s="324" t="str">
        <f>IFERROR(VLOOKUP(A85,'Cadastro de Produtos'!$B$5:$C$500,2,0),"")</f>
        <v/>
      </c>
      <c r="C85" s="232"/>
      <c r="D85" s="233"/>
      <c r="E85" s="324" t="e">
        <f>VLOOKUP(D85,Estoque!$A$4:$D$1000,2,0)</f>
        <v>#N/A</v>
      </c>
      <c r="F85" s="325" t="e">
        <f>VLOOKUP(D85,Estoque!$A$4:$D$1000,3,0)</f>
        <v>#N/A</v>
      </c>
      <c r="G85" s="326">
        <f>IFERROR(VLOOKUP(D85,Estoque!$A$4:$J$304,10,),0)</f>
        <v>0</v>
      </c>
      <c r="H85" s="236"/>
      <c r="I85" s="330">
        <f t="shared" si="8"/>
        <v>0</v>
      </c>
      <c r="J85" s="331" t="e">
        <f>VLOOKUP(D85,Estoque!$A$4:$J$1000,8,0)</f>
        <v>#N/A</v>
      </c>
      <c r="K85" s="331">
        <f t="shared" si="5"/>
        <v>0</v>
      </c>
      <c r="L85" s="325">
        <f>SUMIF(Vendas!$B$5:$B$1712,'Combos Promocionais'!A85,Vendas!$I$5:$I$1824)</f>
        <v>0</v>
      </c>
      <c r="M85" s="325">
        <f t="shared" si="6"/>
        <v>0</v>
      </c>
      <c r="N85" s="325" t="e">
        <f t="shared" si="7"/>
        <v>#N/A</v>
      </c>
      <c r="O85" s="332" t="e">
        <f t="array" ref="O85">MIN(IF($B$3:$B$501=N85,$I$3:$I$501))</f>
        <v>#N/A</v>
      </c>
    </row>
    <row r="86" spans="1:15">
      <c r="A86" s="235"/>
      <c r="B86" s="327" t="str">
        <f>IFERROR(VLOOKUP(A86,'Cadastro de Produtos'!$B$5:$C$500,2,0),"")</f>
        <v/>
      </c>
      <c r="C86" s="165"/>
      <c r="D86" s="231"/>
      <c r="E86" s="327" t="e">
        <f>VLOOKUP(D86,Estoque!$A$4:$D$1000,2,0)</f>
        <v>#N/A</v>
      </c>
      <c r="F86" s="328" t="e">
        <f>VLOOKUP(D86,Estoque!$A$4:$D$1000,3,0)</f>
        <v>#N/A</v>
      </c>
      <c r="G86" s="329">
        <f>IFERROR(VLOOKUP(D86,Estoque!$A$4:$J$304,10,),0)</f>
        <v>0</v>
      </c>
      <c r="H86" s="235"/>
      <c r="I86" s="333">
        <f t="shared" si="8"/>
        <v>0</v>
      </c>
      <c r="J86" s="334" t="e">
        <f>VLOOKUP(D86,Estoque!$A$4:$J$1000,8,0)</f>
        <v>#N/A</v>
      </c>
      <c r="K86" s="334">
        <f t="shared" si="5"/>
        <v>0</v>
      </c>
      <c r="L86" s="328">
        <f>SUMIF(Vendas!$B$5:$B$1712,'Combos Promocionais'!A86,Vendas!$I$5:$I$1824)</f>
        <v>0</v>
      </c>
      <c r="M86" s="328">
        <f t="shared" si="6"/>
        <v>0</v>
      </c>
      <c r="N86" s="328" t="e">
        <f t="shared" si="7"/>
        <v>#N/A</v>
      </c>
      <c r="O86" s="335" t="e">
        <f t="array" ref="O86">MIN(IF($B$3:$B$501=N86,$I$3:$I$501))</f>
        <v>#N/A</v>
      </c>
    </row>
    <row r="87" spans="1:15">
      <c r="A87" s="236"/>
      <c r="B87" s="324" t="str">
        <f>IFERROR(VLOOKUP(A87,'Cadastro de Produtos'!$B$5:$C$500,2,0),"")</f>
        <v/>
      </c>
      <c r="C87" s="232"/>
      <c r="D87" s="233"/>
      <c r="E87" s="324" t="e">
        <f>VLOOKUP(D87,Estoque!$A$4:$D$1000,2,0)</f>
        <v>#N/A</v>
      </c>
      <c r="F87" s="325" t="e">
        <f>VLOOKUP(D87,Estoque!$A$4:$D$1000,3,0)</f>
        <v>#N/A</v>
      </c>
      <c r="G87" s="326">
        <f>IFERROR(VLOOKUP(D87,Estoque!$A$4:$J$304,10,),0)</f>
        <v>0</v>
      </c>
      <c r="H87" s="236"/>
      <c r="I87" s="330">
        <f t="shared" si="8"/>
        <v>0</v>
      </c>
      <c r="J87" s="331" t="e">
        <f>VLOOKUP(D87,Estoque!$A$4:$J$1000,8,0)</f>
        <v>#N/A</v>
      </c>
      <c r="K87" s="331">
        <f t="shared" si="5"/>
        <v>0</v>
      </c>
      <c r="L87" s="325">
        <f>SUMIF(Vendas!$B$5:$B$1712,'Combos Promocionais'!A87,Vendas!$I$5:$I$1824)</f>
        <v>0</v>
      </c>
      <c r="M87" s="325">
        <f t="shared" si="6"/>
        <v>0</v>
      </c>
      <c r="N87" s="325" t="e">
        <f t="shared" si="7"/>
        <v>#N/A</v>
      </c>
      <c r="O87" s="332" t="e">
        <f t="array" ref="O87">MIN(IF($B$3:$B$501=N87,$I$3:$I$501))</f>
        <v>#N/A</v>
      </c>
    </row>
    <row r="88" spans="1:15">
      <c r="A88" s="235"/>
      <c r="B88" s="327" t="str">
        <f>IFERROR(VLOOKUP(A88,'Cadastro de Produtos'!$B$5:$C$500,2,0),"")</f>
        <v/>
      </c>
      <c r="C88" s="165"/>
      <c r="D88" s="231"/>
      <c r="E88" s="327" t="e">
        <f>VLOOKUP(D88,Estoque!$A$4:$D$1000,2,0)</f>
        <v>#N/A</v>
      </c>
      <c r="F88" s="328" t="e">
        <f>VLOOKUP(D88,Estoque!$A$4:$D$1000,3,0)</f>
        <v>#N/A</v>
      </c>
      <c r="G88" s="329">
        <f>IFERROR(VLOOKUP(D88,Estoque!$A$4:$J$304,10,),0)</f>
        <v>0</v>
      </c>
      <c r="H88" s="235"/>
      <c r="I88" s="333">
        <f t="shared" si="8"/>
        <v>0</v>
      </c>
      <c r="J88" s="334" t="e">
        <f>VLOOKUP(D88,Estoque!$A$4:$J$1000,8,0)</f>
        <v>#N/A</v>
      </c>
      <c r="K88" s="334">
        <f t="shared" si="5"/>
        <v>0</v>
      </c>
      <c r="L88" s="328">
        <f>SUMIF(Vendas!$B$5:$B$1712,'Combos Promocionais'!A88,Vendas!$I$5:$I$1824)</f>
        <v>0</v>
      </c>
      <c r="M88" s="328">
        <f t="shared" si="6"/>
        <v>0</v>
      </c>
      <c r="N88" s="328" t="e">
        <f t="shared" si="7"/>
        <v>#N/A</v>
      </c>
      <c r="O88" s="335" t="e">
        <f t="array" ref="O88">MIN(IF($B$3:$B$501=N88,$I$3:$I$501))</f>
        <v>#N/A</v>
      </c>
    </row>
    <row r="89" spans="1:15">
      <c r="A89" s="236"/>
      <c r="B89" s="324" t="str">
        <f>IFERROR(VLOOKUP(A89,'Cadastro de Produtos'!$B$5:$C$500,2,0),"")</f>
        <v/>
      </c>
      <c r="C89" s="232"/>
      <c r="D89" s="233"/>
      <c r="E89" s="324" t="e">
        <f>VLOOKUP(D89,Estoque!$A$4:$D$1000,2,0)</f>
        <v>#N/A</v>
      </c>
      <c r="F89" s="325" t="e">
        <f>VLOOKUP(D89,Estoque!$A$4:$D$1000,3,0)</f>
        <v>#N/A</v>
      </c>
      <c r="G89" s="326">
        <f>IFERROR(VLOOKUP(D89,Estoque!$A$4:$J$304,10,),0)</f>
        <v>0</v>
      </c>
      <c r="H89" s="236"/>
      <c r="I89" s="330">
        <f t="shared" si="8"/>
        <v>0</v>
      </c>
      <c r="J89" s="331" t="e">
        <f>VLOOKUP(D89,Estoque!$A$4:$J$1000,8,0)</f>
        <v>#N/A</v>
      </c>
      <c r="K89" s="331">
        <f t="shared" si="5"/>
        <v>0</v>
      </c>
      <c r="L89" s="325">
        <f>SUMIF(Vendas!$B$5:$B$1712,'Combos Promocionais'!A89,Vendas!$I$5:$I$1824)</f>
        <v>0</v>
      </c>
      <c r="M89" s="325">
        <f t="shared" si="6"/>
        <v>0</v>
      </c>
      <c r="N89" s="325" t="e">
        <f t="shared" si="7"/>
        <v>#N/A</v>
      </c>
      <c r="O89" s="332" t="e">
        <f t="array" ref="O89">MIN(IF($B$3:$B$501=N89,$I$3:$I$501))</f>
        <v>#N/A</v>
      </c>
    </row>
    <row r="90" spans="1:15">
      <c r="A90" s="235"/>
      <c r="B90" s="327" t="str">
        <f>IFERROR(VLOOKUP(A90,'Cadastro de Produtos'!$B$5:$C$500,2,0),"")</f>
        <v/>
      </c>
      <c r="C90" s="165"/>
      <c r="D90" s="231"/>
      <c r="E90" s="327" t="e">
        <f>VLOOKUP(D90,Estoque!$A$4:$D$1000,2,0)</f>
        <v>#N/A</v>
      </c>
      <c r="F90" s="328" t="e">
        <f>VLOOKUP(D90,Estoque!$A$4:$D$1000,3,0)</f>
        <v>#N/A</v>
      </c>
      <c r="G90" s="329">
        <f>IFERROR(VLOOKUP(D90,Estoque!$A$4:$J$304,10,),0)</f>
        <v>0</v>
      </c>
      <c r="H90" s="235"/>
      <c r="I90" s="333">
        <f t="shared" si="8"/>
        <v>0</v>
      </c>
      <c r="J90" s="334" t="e">
        <f>VLOOKUP(D90,Estoque!$A$4:$J$1000,8,0)</f>
        <v>#N/A</v>
      </c>
      <c r="K90" s="334">
        <f t="shared" si="5"/>
        <v>0</v>
      </c>
      <c r="L90" s="328">
        <f>SUMIF(Vendas!$B$5:$B$1712,'Combos Promocionais'!A90,Vendas!$I$5:$I$1824)</f>
        <v>0</v>
      </c>
      <c r="M90" s="328">
        <f t="shared" si="6"/>
        <v>0</v>
      </c>
      <c r="N90" s="328" t="e">
        <f t="shared" si="7"/>
        <v>#N/A</v>
      </c>
      <c r="O90" s="335" t="e">
        <f t="array" ref="O90">MIN(IF($B$3:$B$501=N90,$I$3:$I$501))</f>
        <v>#N/A</v>
      </c>
    </row>
    <row r="91" spans="1:15">
      <c r="A91" s="236"/>
      <c r="B91" s="324" t="str">
        <f>IFERROR(VLOOKUP(A91,'Cadastro de Produtos'!$B$5:$C$500,2,0),"")</f>
        <v/>
      </c>
      <c r="C91" s="232"/>
      <c r="D91" s="233"/>
      <c r="E91" s="324" t="e">
        <f>VLOOKUP(D91,Estoque!$A$4:$D$1000,2,0)</f>
        <v>#N/A</v>
      </c>
      <c r="F91" s="325" t="e">
        <f>VLOOKUP(D91,Estoque!$A$4:$D$1000,3,0)</f>
        <v>#N/A</v>
      </c>
      <c r="G91" s="326">
        <f>IFERROR(VLOOKUP(D91,Estoque!$A$4:$J$304,10,),0)</f>
        <v>0</v>
      </c>
      <c r="H91" s="236"/>
      <c r="I91" s="330">
        <f t="shared" si="8"/>
        <v>0</v>
      </c>
      <c r="J91" s="331" t="e">
        <f>VLOOKUP(D91,Estoque!$A$4:$J$1000,8,0)</f>
        <v>#N/A</v>
      </c>
      <c r="K91" s="331">
        <f t="shared" si="5"/>
        <v>0</v>
      </c>
      <c r="L91" s="325">
        <f>SUMIF(Vendas!$B$5:$B$1712,'Combos Promocionais'!A91,Vendas!$I$5:$I$1824)</f>
        <v>0</v>
      </c>
      <c r="M91" s="325">
        <f t="shared" si="6"/>
        <v>0</v>
      </c>
      <c r="N91" s="325" t="e">
        <f t="shared" si="7"/>
        <v>#N/A</v>
      </c>
      <c r="O91" s="332" t="e">
        <f t="array" ref="O91">MIN(IF($B$3:$B$501=N91,$I$3:$I$501))</f>
        <v>#N/A</v>
      </c>
    </row>
    <row r="92" spans="1:15">
      <c r="A92" s="235"/>
      <c r="B92" s="327" t="str">
        <f>IFERROR(VLOOKUP(A92,'Cadastro de Produtos'!$B$5:$C$500,2,0),"")</f>
        <v/>
      </c>
      <c r="C92" s="165"/>
      <c r="D92" s="231"/>
      <c r="E92" s="327" t="e">
        <f>VLOOKUP(D92,Estoque!$A$4:$D$1000,2,0)</f>
        <v>#N/A</v>
      </c>
      <c r="F92" s="328" t="e">
        <f>VLOOKUP(D92,Estoque!$A$4:$D$1000,3,0)</f>
        <v>#N/A</v>
      </c>
      <c r="G92" s="329">
        <f>IFERROR(VLOOKUP(D92,Estoque!$A$4:$J$304,10,),0)</f>
        <v>0</v>
      </c>
      <c r="H92" s="235"/>
      <c r="I92" s="333">
        <f t="shared" si="8"/>
        <v>0</v>
      </c>
      <c r="J92" s="334" t="e">
        <f>VLOOKUP(D92,Estoque!$A$4:$J$1000,8,0)</f>
        <v>#N/A</v>
      </c>
      <c r="K92" s="334">
        <f t="shared" si="5"/>
        <v>0</v>
      </c>
      <c r="L92" s="328">
        <f>SUMIF(Vendas!$B$5:$B$1712,'Combos Promocionais'!A92,Vendas!$I$5:$I$1824)</f>
        <v>0</v>
      </c>
      <c r="M92" s="328">
        <f t="shared" si="6"/>
        <v>0</v>
      </c>
      <c r="N92" s="328" t="e">
        <f t="shared" si="7"/>
        <v>#N/A</v>
      </c>
      <c r="O92" s="335" t="e">
        <f t="array" ref="O92">MIN(IF($B$3:$B$501=N92,$I$3:$I$501))</f>
        <v>#N/A</v>
      </c>
    </row>
    <row r="93" spans="1:15">
      <c r="A93" s="236"/>
      <c r="B93" s="324" t="str">
        <f>IFERROR(VLOOKUP(A93,'Cadastro de Produtos'!$B$5:$C$500,2,0),"")</f>
        <v/>
      </c>
      <c r="C93" s="232"/>
      <c r="D93" s="233"/>
      <c r="E93" s="324" t="e">
        <f>VLOOKUP(D93,Estoque!$A$4:$D$1000,2,0)</f>
        <v>#N/A</v>
      </c>
      <c r="F93" s="325" t="e">
        <f>VLOOKUP(D93,Estoque!$A$4:$D$1000,3,0)</f>
        <v>#N/A</v>
      </c>
      <c r="G93" s="326">
        <f>IFERROR(VLOOKUP(D93,Estoque!$A$4:$J$304,10,),0)</f>
        <v>0</v>
      </c>
      <c r="H93" s="236"/>
      <c r="I93" s="330">
        <f t="shared" si="8"/>
        <v>0</v>
      </c>
      <c r="J93" s="331" t="e">
        <f>VLOOKUP(D93,Estoque!$A$4:$J$1000,8,0)</f>
        <v>#N/A</v>
      </c>
      <c r="K93" s="331">
        <f t="shared" si="5"/>
        <v>0</v>
      </c>
      <c r="L93" s="325">
        <f>SUMIF(Vendas!$B$5:$B$1712,'Combos Promocionais'!A93,Vendas!$I$5:$I$1824)</f>
        <v>0</v>
      </c>
      <c r="M93" s="325">
        <f t="shared" si="6"/>
        <v>0</v>
      </c>
      <c r="N93" s="325" t="e">
        <f t="shared" si="7"/>
        <v>#N/A</v>
      </c>
      <c r="O93" s="332" t="e">
        <f t="array" ref="O93">MIN(IF($B$3:$B$501=N93,$I$3:$I$501))</f>
        <v>#N/A</v>
      </c>
    </row>
    <row r="94" spans="1:15">
      <c r="A94" s="235"/>
      <c r="B94" s="327" t="str">
        <f>IFERROR(VLOOKUP(A94,'Cadastro de Produtos'!$B$5:$C$500,2,0),"")</f>
        <v/>
      </c>
      <c r="C94" s="165"/>
      <c r="D94" s="231"/>
      <c r="E94" s="327" t="e">
        <f>VLOOKUP(D94,Estoque!$A$4:$D$1000,2,0)</f>
        <v>#N/A</v>
      </c>
      <c r="F94" s="328" t="e">
        <f>VLOOKUP(D94,Estoque!$A$4:$D$1000,3,0)</f>
        <v>#N/A</v>
      </c>
      <c r="G94" s="329">
        <f>IFERROR(VLOOKUP(D94,Estoque!$A$4:$J$304,10,),0)</f>
        <v>0</v>
      </c>
      <c r="H94" s="235"/>
      <c r="I94" s="333">
        <f t="shared" si="8"/>
        <v>0</v>
      </c>
      <c r="J94" s="334" t="e">
        <f>VLOOKUP(D94,Estoque!$A$4:$J$1000,8,0)</f>
        <v>#N/A</v>
      </c>
      <c r="K94" s="334">
        <f t="shared" si="5"/>
        <v>0</v>
      </c>
      <c r="L94" s="328">
        <f>SUMIF(Vendas!$B$5:$B$1712,'Combos Promocionais'!A94,Vendas!$I$5:$I$1824)</f>
        <v>0</v>
      </c>
      <c r="M94" s="328">
        <f t="shared" si="6"/>
        <v>0</v>
      </c>
      <c r="N94" s="328" t="e">
        <f t="shared" si="7"/>
        <v>#N/A</v>
      </c>
      <c r="O94" s="335" t="e">
        <f t="array" ref="O94">MIN(IF($B$3:$B$501=N94,$I$3:$I$501))</f>
        <v>#N/A</v>
      </c>
    </row>
    <row r="95" spans="1:15">
      <c r="A95" s="236"/>
      <c r="B95" s="324" t="str">
        <f>IFERROR(VLOOKUP(A95,'Cadastro de Produtos'!$B$5:$C$500,2,0),"")</f>
        <v/>
      </c>
      <c r="C95" s="232"/>
      <c r="D95" s="233"/>
      <c r="E95" s="324" t="e">
        <f>VLOOKUP(D95,Estoque!$A$4:$D$1000,2,0)</f>
        <v>#N/A</v>
      </c>
      <c r="F95" s="325" t="e">
        <f>VLOOKUP(D95,Estoque!$A$4:$D$1000,3,0)</f>
        <v>#N/A</v>
      </c>
      <c r="G95" s="326">
        <f>IFERROR(VLOOKUP(D95,Estoque!$A$4:$J$304,10,),0)</f>
        <v>0</v>
      </c>
      <c r="H95" s="236"/>
      <c r="I95" s="330">
        <f t="shared" si="8"/>
        <v>0</v>
      </c>
      <c r="J95" s="331" t="e">
        <f>VLOOKUP(D95,Estoque!$A$4:$J$1000,8,0)</f>
        <v>#N/A</v>
      </c>
      <c r="K95" s="331">
        <f t="shared" si="5"/>
        <v>0</v>
      </c>
      <c r="L95" s="325">
        <f>SUMIF(Vendas!$B$5:$B$1712,'Combos Promocionais'!A95,Vendas!$I$5:$I$1824)</f>
        <v>0</v>
      </c>
      <c r="M95" s="325">
        <f t="shared" si="6"/>
        <v>0</v>
      </c>
      <c r="N95" s="325" t="e">
        <f t="shared" si="7"/>
        <v>#N/A</v>
      </c>
      <c r="O95" s="332" t="e">
        <f t="array" ref="O95">MIN(IF($B$3:$B$501=N95,$I$3:$I$501))</f>
        <v>#N/A</v>
      </c>
    </row>
    <row r="96" spans="1:15">
      <c r="A96" s="235"/>
      <c r="B96" s="327" t="str">
        <f>IFERROR(VLOOKUP(A96,'Cadastro de Produtos'!$B$5:$C$500,2,0),"")</f>
        <v/>
      </c>
      <c r="C96" s="165"/>
      <c r="D96" s="231"/>
      <c r="E96" s="327" t="e">
        <f>VLOOKUP(D96,Estoque!$A$4:$D$1000,2,0)</f>
        <v>#N/A</v>
      </c>
      <c r="F96" s="328" t="e">
        <f>VLOOKUP(D96,Estoque!$A$4:$D$1000,3,0)</f>
        <v>#N/A</v>
      </c>
      <c r="G96" s="329">
        <f>IFERROR(VLOOKUP(D96,Estoque!$A$4:$J$304,10,),0)</f>
        <v>0</v>
      </c>
      <c r="H96" s="235"/>
      <c r="I96" s="333">
        <f t="shared" si="8"/>
        <v>0</v>
      </c>
      <c r="J96" s="334" t="e">
        <f>VLOOKUP(D96,Estoque!$A$4:$J$1000,8,0)</f>
        <v>#N/A</v>
      </c>
      <c r="K96" s="334">
        <f t="shared" si="5"/>
        <v>0</v>
      </c>
      <c r="L96" s="328">
        <f>SUMIF(Vendas!$B$5:$B$1712,'Combos Promocionais'!A96,Vendas!$I$5:$I$1824)</f>
        <v>0</v>
      </c>
      <c r="M96" s="328">
        <f t="shared" si="6"/>
        <v>0</v>
      </c>
      <c r="N96" s="328" t="e">
        <f t="shared" si="7"/>
        <v>#N/A</v>
      </c>
      <c r="O96" s="335" t="e">
        <f t="array" ref="O96">MIN(IF($B$3:$B$501=N96,$I$3:$I$501))</f>
        <v>#N/A</v>
      </c>
    </row>
    <row r="97" spans="1:15">
      <c r="A97" s="236"/>
      <c r="B97" s="324" t="str">
        <f>IFERROR(VLOOKUP(A97,'Cadastro de Produtos'!$B$5:$C$500,2,0),"")</f>
        <v/>
      </c>
      <c r="C97" s="232"/>
      <c r="D97" s="233"/>
      <c r="E97" s="324" t="e">
        <f>VLOOKUP(D97,Estoque!$A$4:$D$1000,2,0)</f>
        <v>#N/A</v>
      </c>
      <c r="F97" s="325" t="e">
        <f>VLOOKUP(D97,Estoque!$A$4:$D$1000,3,0)</f>
        <v>#N/A</v>
      </c>
      <c r="G97" s="326">
        <f>IFERROR(VLOOKUP(D97,Estoque!$A$4:$J$304,10,),0)</f>
        <v>0</v>
      </c>
      <c r="H97" s="236"/>
      <c r="I97" s="330">
        <f t="shared" si="8"/>
        <v>0</v>
      </c>
      <c r="J97" s="331" t="e">
        <f>VLOOKUP(D97,Estoque!$A$4:$J$1000,8,0)</f>
        <v>#N/A</v>
      </c>
      <c r="K97" s="331">
        <f t="shared" si="5"/>
        <v>0</v>
      </c>
      <c r="L97" s="325">
        <f>SUMIF(Vendas!$B$5:$B$1712,'Combos Promocionais'!A97,Vendas!$I$5:$I$1824)</f>
        <v>0</v>
      </c>
      <c r="M97" s="325">
        <f t="shared" si="6"/>
        <v>0</v>
      </c>
      <c r="N97" s="325" t="e">
        <f t="shared" si="7"/>
        <v>#N/A</v>
      </c>
      <c r="O97" s="332" t="e">
        <f t="array" ref="O97">MIN(IF($B$3:$B$501=N97,$I$3:$I$501))</f>
        <v>#N/A</v>
      </c>
    </row>
    <row r="98" spans="1:15">
      <c r="A98" s="235"/>
      <c r="B98" s="327" t="str">
        <f>IFERROR(VLOOKUP(A98,'Cadastro de Produtos'!$B$5:$C$500,2,0),"")</f>
        <v/>
      </c>
      <c r="C98" s="165"/>
      <c r="D98" s="231"/>
      <c r="E98" s="327" t="e">
        <f>VLOOKUP(D98,Estoque!$A$4:$D$1000,2,0)</f>
        <v>#N/A</v>
      </c>
      <c r="F98" s="328" t="e">
        <f>VLOOKUP(D98,Estoque!$A$4:$D$1000,3,0)</f>
        <v>#N/A</v>
      </c>
      <c r="G98" s="329">
        <f>IFERROR(VLOOKUP(D98,Estoque!$A$4:$J$304,10,),0)</f>
        <v>0</v>
      </c>
      <c r="H98" s="235"/>
      <c r="I98" s="333">
        <f t="shared" si="8"/>
        <v>0</v>
      </c>
      <c r="J98" s="334" t="e">
        <f>VLOOKUP(D98,Estoque!$A$4:$J$1000,8,0)</f>
        <v>#N/A</v>
      </c>
      <c r="K98" s="334">
        <f t="shared" si="5"/>
        <v>0</v>
      </c>
      <c r="L98" s="328">
        <f>SUMIF(Vendas!$B$5:$B$1712,'Combos Promocionais'!A98,Vendas!$I$5:$I$1824)</f>
        <v>0</v>
      </c>
      <c r="M98" s="328">
        <f t="shared" si="6"/>
        <v>0</v>
      </c>
      <c r="N98" s="328" t="e">
        <f t="shared" si="7"/>
        <v>#N/A</v>
      </c>
      <c r="O98" s="335" t="e">
        <f t="array" ref="O98">MIN(IF($B$3:$B$501=N98,$I$3:$I$501))</f>
        <v>#N/A</v>
      </c>
    </row>
    <row r="99" spans="1:15">
      <c r="A99" s="236"/>
      <c r="B99" s="324" t="str">
        <f>IFERROR(VLOOKUP(A99,'Cadastro de Produtos'!$B$5:$C$500,2,0),"")</f>
        <v/>
      </c>
      <c r="C99" s="232"/>
      <c r="D99" s="233"/>
      <c r="E99" s="324" t="e">
        <f>VLOOKUP(D99,Estoque!$A$4:$D$1000,2,0)</f>
        <v>#N/A</v>
      </c>
      <c r="F99" s="325" t="e">
        <f>VLOOKUP(D99,Estoque!$A$4:$D$1000,3,0)</f>
        <v>#N/A</v>
      </c>
      <c r="G99" s="326">
        <f>IFERROR(VLOOKUP(D99,Estoque!$A$4:$J$304,10,),0)</f>
        <v>0</v>
      </c>
      <c r="H99" s="236"/>
      <c r="I99" s="330">
        <f t="shared" si="8"/>
        <v>0</v>
      </c>
      <c r="J99" s="331" t="e">
        <f>VLOOKUP(D99,Estoque!$A$4:$J$1000,8,0)</f>
        <v>#N/A</v>
      </c>
      <c r="K99" s="331">
        <f t="shared" si="5"/>
        <v>0</v>
      </c>
      <c r="L99" s="325">
        <f>SUMIF(Vendas!$B$5:$B$1712,'Combos Promocionais'!A99,Vendas!$I$5:$I$1824)</f>
        <v>0</v>
      </c>
      <c r="M99" s="325">
        <f t="shared" si="6"/>
        <v>0</v>
      </c>
      <c r="N99" s="325" t="e">
        <f t="shared" si="7"/>
        <v>#N/A</v>
      </c>
      <c r="O99" s="332" t="e">
        <f t="array" ref="O99">MIN(IF($B$3:$B$501=N99,$I$3:$I$501))</f>
        <v>#N/A</v>
      </c>
    </row>
    <row r="100" spans="1:15">
      <c r="A100" s="235"/>
      <c r="B100" s="327" t="str">
        <f>IFERROR(VLOOKUP(A100,'Cadastro de Produtos'!$B$5:$C$500,2,0),"")</f>
        <v/>
      </c>
      <c r="C100" s="165"/>
      <c r="D100" s="231"/>
      <c r="E100" s="327" t="e">
        <f>VLOOKUP(D100,Estoque!$A$4:$D$1000,2,0)</f>
        <v>#N/A</v>
      </c>
      <c r="F100" s="328" t="e">
        <f>VLOOKUP(D100,Estoque!$A$4:$D$1000,3,0)</f>
        <v>#N/A</v>
      </c>
      <c r="G100" s="329">
        <f>IFERROR(VLOOKUP(D100,Estoque!$A$4:$J$304,10,),0)</f>
        <v>0</v>
      </c>
      <c r="H100" s="235"/>
      <c r="I100" s="333">
        <f t="shared" si="8"/>
        <v>0</v>
      </c>
      <c r="J100" s="334" t="e">
        <f>VLOOKUP(D100,Estoque!$A$4:$J$1000,8,0)</f>
        <v>#N/A</v>
      </c>
      <c r="K100" s="334">
        <f t="shared" si="5"/>
        <v>0</v>
      </c>
      <c r="L100" s="328">
        <f>SUMIF(Vendas!$B$5:$B$1712,'Combos Promocionais'!A100,Vendas!$I$5:$I$1824)</f>
        <v>0</v>
      </c>
      <c r="M100" s="328">
        <f t="shared" si="6"/>
        <v>0</v>
      </c>
      <c r="N100" s="328" t="e">
        <f t="shared" si="7"/>
        <v>#N/A</v>
      </c>
      <c r="O100" s="335" t="e">
        <f t="array" ref="O100">MIN(IF($B$3:$B$501=N100,$I$3:$I$501))</f>
        <v>#N/A</v>
      </c>
    </row>
    <row r="101" spans="1:15">
      <c r="A101" s="236"/>
      <c r="B101" s="324" t="str">
        <f>IFERROR(VLOOKUP(A101,'Cadastro de Produtos'!$B$5:$C$500,2,0),"")</f>
        <v/>
      </c>
      <c r="C101" s="232"/>
      <c r="D101" s="233"/>
      <c r="E101" s="324" t="e">
        <f>VLOOKUP(D101,Estoque!$A$4:$D$1000,2,0)</f>
        <v>#N/A</v>
      </c>
      <c r="F101" s="325" t="e">
        <f>VLOOKUP(D101,Estoque!$A$4:$D$1000,3,0)</f>
        <v>#N/A</v>
      </c>
      <c r="G101" s="326">
        <f>IFERROR(VLOOKUP(D101,Estoque!$A$4:$J$304,10,),0)</f>
        <v>0</v>
      </c>
      <c r="H101" s="236"/>
      <c r="I101" s="330">
        <f t="shared" si="8"/>
        <v>0</v>
      </c>
      <c r="J101" s="331" t="e">
        <f>VLOOKUP(D101,Estoque!$A$4:$J$1000,8,0)</f>
        <v>#N/A</v>
      </c>
      <c r="K101" s="331">
        <f t="shared" si="5"/>
        <v>0</v>
      </c>
      <c r="L101" s="325">
        <f>SUMIF(Vendas!$B$5:$B$1712,'Combos Promocionais'!A101,Vendas!$I$5:$I$1824)</f>
        <v>0</v>
      </c>
      <c r="M101" s="325">
        <f t="shared" si="6"/>
        <v>0</v>
      </c>
      <c r="N101" s="325" t="e">
        <f t="shared" si="7"/>
        <v>#N/A</v>
      </c>
      <c r="O101" s="332" t="e">
        <f t="array" ref="O101">MIN(IF($B$3:$B$501=N101,$I$3:$I$501))</f>
        <v>#N/A</v>
      </c>
    </row>
    <row r="102" spans="1:15">
      <c r="A102" s="235"/>
      <c r="B102" s="327" t="str">
        <f>IFERROR(VLOOKUP(A102,'Cadastro de Produtos'!$B$5:$C$500,2,0),"")</f>
        <v/>
      </c>
      <c r="C102" s="165"/>
      <c r="D102" s="231"/>
      <c r="E102" s="327" t="e">
        <f>VLOOKUP(D102,Estoque!$A$4:$D$1000,2,0)</f>
        <v>#N/A</v>
      </c>
      <c r="F102" s="328" t="e">
        <f>VLOOKUP(D102,Estoque!$A$4:$D$1000,3,0)</f>
        <v>#N/A</v>
      </c>
      <c r="G102" s="329">
        <f>IFERROR(VLOOKUP(D102,Estoque!$A$4:$J$304,10,),0)</f>
        <v>0</v>
      </c>
      <c r="H102" s="235"/>
      <c r="I102" s="333">
        <f t="shared" si="8"/>
        <v>0</v>
      </c>
      <c r="J102" s="334" t="e">
        <f>VLOOKUP(D102,Estoque!$A$4:$J$1000,8,0)</f>
        <v>#N/A</v>
      </c>
      <c r="K102" s="334">
        <f t="shared" si="5"/>
        <v>0</v>
      </c>
      <c r="L102" s="328">
        <f>SUMIF(Vendas!$B$5:$B$1712,'Combos Promocionais'!A102,Vendas!$I$5:$I$1824)</f>
        <v>0</v>
      </c>
      <c r="M102" s="328">
        <f t="shared" si="6"/>
        <v>0</v>
      </c>
      <c r="N102" s="328" t="e">
        <f t="shared" si="7"/>
        <v>#N/A</v>
      </c>
      <c r="O102" s="335" t="e">
        <f t="array" ref="O102">MIN(IF($B$3:$B$501=N102,$I$3:$I$501))</f>
        <v>#N/A</v>
      </c>
    </row>
    <row r="103" spans="1:15">
      <c r="A103" s="236"/>
      <c r="B103" s="324" t="str">
        <f>IFERROR(VLOOKUP(A103,'Cadastro de Produtos'!$B$5:$C$500,2,0),"")</f>
        <v/>
      </c>
      <c r="C103" s="232"/>
      <c r="D103" s="233"/>
      <c r="E103" s="324" t="e">
        <f>VLOOKUP(D103,Estoque!$A$4:$D$1000,2,0)</f>
        <v>#N/A</v>
      </c>
      <c r="F103" s="325" t="e">
        <f>VLOOKUP(D103,Estoque!$A$4:$D$1000,3,0)</f>
        <v>#N/A</v>
      </c>
      <c r="G103" s="326">
        <f>IFERROR(VLOOKUP(D103,Estoque!$A$4:$J$304,10,),0)</f>
        <v>0</v>
      </c>
      <c r="H103" s="236"/>
      <c r="I103" s="330">
        <f t="shared" si="8"/>
        <v>0</v>
      </c>
      <c r="J103" s="331" t="e">
        <f>VLOOKUP(D103,Estoque!$A$4:$J$1000,8,0)</f>
        <v>#N/A</v>
      </c>
      <c r="K103" s="331">
        <f t="shared" si="5"/>
        <v>0</v>
      </c>
      <c r="L103" s="325">
        <f>SUMIF(Vendas!$B$5:$B$1712,'Combos Promocionais'!A103,Vendas!$I$5:$I$1824)</f>
        <v>0</v>
      </c>
      <c r="M103" s="325">
        <f t="shared" si="6"/>
        <v>0</v>
      </c>
      <c r="N103" s="325" t="e">
        <f t="shared" si="7"/>
        <v>#N/A</v>
      </c>
      <c r="O103" s="332" t="e">
        <f t="array" ref="O103">MIN(IF($B$3:$B$501=N103,$I$3:$I$501))</f>
        <v>#N/A</v>
      </c>
    </row>
    <row r="104" spans="1:15">
      <c r="A104" s="235"/>
      <c r="B104" s="327" t="str">
        <f>IFERROR(VLOOKUP(A104,'Cadastro de Produtos'!$B$5:$C$500,2,0),"")</f>
        <v/>
      </c>
      <c r="C104" s="165"/>
      <c r="D104" s="231"/>
      <c r="E104" s="327" t="e">
        <f>VLOOKUP(D104,Estoque!$A$4:$D$1000,2,0)</f>
        <v>#N/A</v>
      </c>
      <c r="F104" s="328" t="e">
        <f>VLOOKUP(D104,Estoque!$A$4:$D$1000,3,0)</f>
        <v>#N/A</v>
      </c>
      <c r="G104" s="329">
        <f>IFERROR(VLOOKUP(D104,Estoque!$A$4:$J$304,10,),0)</f>
        <v>0</v>
      </c>
      <c r="H104" s="235"/>
      <c r="I104" s="333">
        <f t="shared" si="8"/>
        <v>0</v>
      </c>
      <c r="J104" s="334" t="e">
        <f>VLOOKUP(D104,Estoque!$A$4:$J$1000,8,0)</f>
        <v>#N/A</v>
      </c>
      <c r="K104" s="334">
        <f t="shared" si="5"/>
        <v>0</v>
      </c>
      <c r="L104" s="328">
        <f>SUMIF(Vendas!$B$5:$B$1712,'Combos Promocionais'!A104,Vendas!$I$5:$I$1824)</f>
        <v>0</v>
      </c>
      <c r="M104" s="328">
        <f t="shared" si="6"/>
        <v>0</v>
      </c>
      <c r="N104" s="328" t="e">
        <f t="shared" si="7"/>
        <v>#N/A</v>
      </c>
      <c r="O104" s="335" t="e">
        <f t="array" ref="O104">MIN(IF($B$3:$B$501=N104,$I$3:$I$501))</f>
        <v>#N/A</v>
      </c>
    </row>
    <row r="105" spans="1:15">
      <c r="A105" s="236"/>
      <c r="B105" s="324" t="str">
        <f>IFERROR(VLOOKUP(A105,'Cadastro de Produtos'!$B$5:$C$500,2,0),"")</f>
        <v/>
      </c>
      <c r="C105" s="232"/>
      <c r="D105" s="233"/>
      <c r="E105" s="324" t="e">
        <f>VLOOKUP(D105,Estoque!$A$4:$D$1000,2,0)</f>
        <v>#N/A</v>
      </c>
      <c r="F105" s="325" t="e">
        <f>VLOOKUP(D105,Estoque!$A$4:$D$1000,3,0)</f>
        <v>#N/A</v>
      </c>
      <c r="G105" s="326">
        <f>IFERROR(VLOOKUP(D105,Estoque!$A$4:$J$304,10,),0)</f>
        <v>0</v>
      </c>
      <c r="H105" s="236"/>
      <c r="I105" s="330">
        <f t="shared" si="8"/>
        <v>0</v>
      </c>
      <c r="J105" s="331" t="e">
        <f>VLOOKUP(D105,Estoque!$A$4:$J$1000,8,0)</f>
        <v>#N/A</v>
      </c>
      <c r="K105" s="331">
        <f t="shared" si="5"/>
        <v>0</v>
      </c>
      <c r="L105" s="325">
        <f>SUMIF(Vendas!$B$5:$B$1712,'Combos Promocionais'!A105,Vendas!$I$5:$I$1824)</f>
        <v>0</v>
      </c>
      <c r="M105" s="325">
        <f t="shared" si="6"/>
        <v>0</v>
      </c>
      <c r="N105" s="325" t="e">
        <f t="shared" si="7"/>
        <v>#N/A</v>
      </c>
      <c r="O105" s="332" t="e">
        <f t="array" ref="O105">MIN(IF($B$3:$B$501=N105,$I$3:$I$501))</f>
        <v>#N/A</v>
      </c>
    </row>
    <row r="106" spans="1:15">
      <c r="A106" s="235"/>
      <c r="B106" s="327" t="str">
        <f>IFERROR(VLOOKUP(A106,'Cadastro de Produtos'!$B$5:$C$500,2,0),"")</f>
        <v/>
      </c>
      <c r="C106" s="165"/>
      <c r="D106" s="231"/>
      <c r="E106" s="327" t="e">
        <f>VLOOKUP(D106,Estoque!$A$4:$D$1000,2,0)</f>
        <v>#N/A</v>
      </c>
      <c r="F106" s="328" t="e">
        <f>VLOOKUP(D106,Estoque!$A$4:$D$1000,3,0)</f>
        <v>#N/A</v>
      </c>
      <c r="G106" s="329">
        <f>IFERROR(VLOOKUP(D106,Estoque!$A$4:$J$304,10,),0)</f>
        <v>0</v>
      </c>
      <c r="H106" s="235"/>
      <c r="I106" s="333">
        <f t="shared" si="8"/>
        <v>0</v>
      </c>
      <c r="J106" s="334" t="e">
        <f>VLOOKUP(D106,Estoque!$A$4:$J$1000,8,0)</f>
        <v>#N/A</v>
      </c>
      <c r="K106" s="334">
        <f t="shared" si="5"/>
        <v>0</v>
      </c>
      <c r="L106" s="328">
        <f>SUMIF(Vendas!$B$5:$B$1712,'Combos Promocionais'!A106,Vendas!$I$5:$I$1824)</f>
        <v>0</v>
      </c>
      <c r="M106" s="328">
        <f t="shared" si="6"/>
        <v>0</v>
      </c>
      <c r="N106" s="328" t="e">
        <f t="shared" si="7"/>
        <v>#N/A</v>
      </c>
      <c r="O106" s="335" t="e">
        <f t="array" ref="O106">MIN(IF($B$3:$B$501=N106,$I$3:$I$501))</f>
        <v>#N/A</v>
      </c>
    </row>
    <row r="107" spans="1:15">
      <c r="A107" s="236"/>
      <c r="B107" s="324" t="str">
        <f>IFERROR(VLOOKUP(A107,'Cadastro de Produtos'!$B$5:$C$500,2,0),"")</f>
        <v/>
      </c>
      <c r="C107" s="232"/>
      <c r="D107" s="233"/>
      <c r="E107" s="324" t="e">
        <f>VLOOKUP(D107,Estoque!$A$4:$D$1000,2,0)</f>
        <v>#N/A</v>
      </c>
      <c r="F107" s="325" t="e">
        <f>VLOOKUP(D107,Estoque!$A$4:$D$1000,3,0)</f>
        <v>#N/A</v>
      </c>
      <c r="G107" s="326">
        <f>IFERROR(VLOOKUP(D107,Estoque!$A$4:$J$304,10,),0)</f>
        <v>0</v>
      </c>
      <c r="H107" s="236"/>
      <c r="I107" s="330">
        <f t="shared" si="8"/>
        <v>0</v>
      </c>
      <c r="J107" s="331" t="e">
        <f>VLOOKUP(D107,Estoque!$A$4:$J$1000,8,0)</f>
        <v>#N/A</v>
      </c>
      <c r="K107" s="331">
        <f t="shared" si="5"/>
        <v>0</v>
      </c>
      <c r="L107" s="325">
        <f>SUMIF(Vendas!$B$5:$B$1712,'Combos Promocionais'!A107,Vendas!$I$5:$I$1824)</f>
        <v>0</v>
      </c>
      <c r="M107" s="325">
        <f t="shared" si="6"/>
        <v>0</v>
      </c>
      <c r="N107" s="325" t="e">
        <f t="shared" si="7"/>
        <v>#N/A</v>
      </c>
      <c r="O107" s="332" t="e">
        <f t="array" ref="O107">MIN(IF($B$3:$B$501=N107,$I$3:$I$501))</f>
        <v>#N/A</v>
      </c>
    </row>
    <row r="108" spans="1:15">
      <c r="A108" s="235"/>
      <c r="B108" s="327" t="str">
        <f>IFERROR(VLOOKUP(A108,'Cadastro de Produtos'!$B$5:$C$500,2,0),"")</f>
        <v/>
      </c>
      <c r="C108" s="165"/>
      <c r="D108" s="231"/>
      <c r="E108" s="327" t="e">
        <f>VLOOKUP(D108,Estoque!$A$4:$D$1000,2,0)</f>
        <v>#N/A</v>
      </c>
      <c r="F108" s="328" t="e">
        <f>VLOOKUP(D108,Estoque!$A$4:$D$1000,3,0)</f>
        <v>#N/A</v>
      </c>
      <c r="G108" s="329">
        <f>IFERROR(VLOOKUP(D108,Estoque!$A$4:$J$304,10,),0)</f>
        <v>0</v>
      </c>
      <c r="H108" s="235"/>
      <c r="I108" s="333">
        <f t="shared" si="8"/>
        <v>0</v>
      </c>
      <c r="J108" s="334" t="e">
        <f>VLOOKUP(D108,Estoque!$A$4:$J$1000,8,0)</f>
        <v>#N/A</v>
      </c>
      <c r="K108" s="334">
        <f t="shared" si="5"/>
        <v>0</v>
      </c>
      <c r="L108" s="328">
        <f>SUMIF(Vendas!$B$5:$B$1712,'Combos Promocionais'!A108,Vendas!$I$5:$I$1824)</f>
        <v>0</v>
      </c>
      <c r="M108" s="328">
        <f t="shared" si="6"/>
        <v>0</v>
      </c>
      <c r="N108" s="328" t="e">
        <f t="shared" si="7"/>
        <v>#N/A</v>
      </c>
      <c r="O108" s="335" t="e">
        <f t="array" ref="O108">MIN(IF($B$3:$B$501=N108,$I$3:$I$501))</f>
        <v>#N/A</v>
      </c>
    </row>
    <row r="109" spans="1:15">
      <c r="A109" s="236"/>
      <c r="B109" s="324" t="str">
        <f>IFERROR(VLOOKUP(A109,'Cadastro de Produtos'!$B$5:$C$500,2,0),"")</f>
        <v/>
      </c>
      <c r="C109" s="232"/>
      <c r="D109" s="233"/>
      <c r="E109" s="324" t="e">
        <f>VLOOKUP(D109,Estoque!$A$4:$D$1000,2,0)</f>
        <v>#N/A</v>
      </c>
      <c r="F109" s="325" t="e">
        <f>VLOOKUP(D109,Estoque!$A$4:$D$1000,3,0)</f>
        <v>#N/A</v>
      </c>
      <c r="G109" s="326">
        <f>IFERROR(VLOOKUP(D109,Estoque!$A$4:$J$304,10,),0)</f>
        <v>0</v>
      </c>
      <c r="H109" s="236"/>
      <c r="I109" s="330">
        <f t="shared" si="8"/>
        <v>0</v>
      </c>
      <c r="J109" s="331" t="e">
        <f>VLOOKUP(D109,Estoque!$A$4:$J$1000,8,0)</f>
        <v>#N/A</v>
      </c>
      <c r="K109" s="331">
        <f t="shared" si="5"/>
        <v>0</v>
      </c>
      <c r="L109" s="325">
        <f>SUMIF(Vendas!$B$5:$B$1712,'Combos Promocionais'!A109,Vendas!$I$5:$I$1824)</f>
        <v>0</v>
      </c>
      <c r="M109" s="325">
        <f t="shared" si="6"/>
        <v>0</v>
      </c>
      <c r="N109" s="325" t="e">
        <f t="shared" si="7"/>
        <v>#N/A</v>
      </c>
      <c r="O109" s="332" t="e">
        <f t="array" ref="O109">MIN(IF($B$3:$B$501=N109,$I$3:$I$501))</f>
        <v>#N/A</v>
      </c>
    </row>
    <row r="110" spans="1:15">
      <c r="A110" s="235"/>
      <c r="B110" s="327" t="str">
        <f>IFERROR(VLOOKUP(A110,'Cadastro de Produtos'!$B$5:$C$500,2,0),"")</f>
        <v/>
      </c>
      <c r="C110" s="165"/>
      <c r="D110" s="231"/>
      <c r="E110" s="327" t="e">
        <f>VLOOKUP(D110,Estoque!$A$4:$D$1000,2,0)</f>
        <v>#N/A</v>
      </c>
      <c r="F110" s="328" t="e">
        <f>VLOOKUP(D110,Estoque!$A$4:$D$1000,3,0)</f>
        <v>#N/A</v>
      </c>
      <c r="G110" s="329">
        <f>IFERROR(VLOOKUP(D110,Estoque!$A$4:$J$304,10,),0)</f>
        <v>0</v>
      </c>
      <c r="H110" s="235"/>
      <c r="I110" s="333">
        <f t="shared" si="8"/>
        <v>0</v>
      </c>
      <c r="J110" s="334" t="e">
        <f>VLOOKUP(D110,Estoque!$A$4:$J$1000,8,0)</f>
        <v>#N/A</v>
      </c>
      <c r="K110" s="334">
        <f t="shared" si="5"/>
        <v>0</v>
      </c>
      <c r="L110" s="328">
        <f>SUMIF(Vendas!$B$5:$B$1712,'Combos Promocionais'!A110,Vendas!$I$5:$I$1824)</f>
        <v>0</v>
      </c>
      <c r="M110" s="328">
        <f t="shared" si="6"/>
        <v>0</v>
      </c>
      <c r="N110" s="328" t="e">
        <f t="shared" si="7"/>
        <v>#N/A</v>
      </c>
      <c r="O110" s="335" t="e">
        <f t="array" ref="O110">MIN(IF($B$3:$B$501=N110,$I$3:$I$501))</f>
        <v>#N/A</v>
      </c>
    </row>
    <row r="111" spans="1:15">
      <c r="A111" s="236"/>
      <c r="B111" s="324" t="str">
        <f>IFERROR(VLOOKUP(A111,'Cadastro de Produtos'!$B$5:$C$500,2,0),"")</f>
        <v/>
      </c>
      <c r="C111" s="232"/>
      <c r="D111" s="233"/>
      <c r="E111" s="324" t="e">
        <f>VLOOKUP(D111,Estoque!$A$4:$D$1000,2,0)</f>
        <v>#N/A</v>
      </c>
      <c r="F111" s="325" t="e">
        <f>VLOOKUP(D111,Estoque!$A$4:$D$1000,3,0)</f>
        <v>#N/A</v>
      </c>
      <c r="G111" s="326">
        <f>IFERROR(VLOOKUP(D111,Estoque!$A$4:$J$304,10,),0)</f>
        <v>0</v>
      </c>
      <c r="H111" s="236"/>
      <c r="I111" s="330">
        <f t="shared" si="8"/>
        <v>0</v>
      </c>
      <c r="J111" s="331" t="e">
        <f>VLOOKUP(D111,Estoque!$A$4:$J$1000,8,0)</f>
        <v>#N/A</v>
      </c>
      <c r="K111" s="331">
        <f t="shared" si="5"/>
        <v>0</v>
      </c>
      <c r="L111" s="325">
        <f>SUMIF(Vendas!$B$5:$B$1712,'Combos Promocionais'!A111,Vendas!$I$5:$I$1824)</f>
        <v>0</v>
      </c>
      <c r="M111" s="325">
        <f t="shared" si="6"/>
        <v>0</v>
      </c>
      <c r="N111" s="325" t="e">
        <f t="shared" si="7"/>
        <v>#N/A</v>
      </c>
      <c r="O111" s="332" t="e">
        <f t="array" ref="O111">MIN(IF($B$3:$B$501=N111,$I$3:$I$501))</f>
        <v>#N/A</v>
      </c>
    </row>
    <row r="112" spans="1:15">
      <c r="A112" s="235"/>
      <c r="B112" s="327" t="str">
        <f>IFERROR(VLOOKUP(A112,'Cadastro de Produtos'!$B$5:$C$500,2,0),"")</f>
        <v/>
      </c>
      <c r="C112" s="165"/>
      <c r="D112" s="231"/>
      <c r="E112" s="327" t="e">
        <f>VLOOKUP(D112,Estoque!$A$4:$D$1000,2,0)</f>
        <v>#N/A</v>
      </c>
      <c r="F112" s="328" t="e">
        <f>VLOOKUP(D112,Estoque!$A$4:$D$1000,3,0)</f>
        <v>#N/A</v>
      </c>
      <c r="G112" s="329">
        <f>IFERROR(VLOOKUP(D112,Estoque!$A$4:$J$304,10,),0)</f>
        <v>0</v>
      </c>
      <c r="H112" s="235"/>
      <c r="I112" s="333">
        <f t="shared" si="8"/>
        <v>0</v>
      </c>
      <c r="J112" s="334" t="e">
        <f>VLOOKUP(D112,Estoque!$A$4:$J$1000,8,0)</f>
        <v>#N/A</v>
      </c>
      <c r="K112" s="334">
        <f t="shared" si="5"/>
        <v>0</v>
      </c>
      <c r="L112" s="328">
        <f>SUMIF(Vendas!$B$5:$B$1712,'Combos Promocionais'!A112,Vendas!$I$5:$I$1824)</f>
        <v>0</v>
      </c>
      <c r="M112" s="328">
        <f t="shared" si="6"/>
        <v>0</v>
      </c>
      <c r="N112" s="328" t="e">
        <f t="shared" si="7"/>
        <v>#N/A</v>
      </c>
      <c r="O112" s="335" t="e">
        <f t="array" ref="O112">MIN(IF($B$3:$B$501=N112,$I$3:$I$501))</f>
        <v>#N/A</v>
      </c>
    </row>
    <row r="113" spans="1:15">
      <c r="A113" s="236"/>
      <c r="B113" s="324" t="str">
        <f>IFERROR(VLOOKUP(A113,'Cadastro de Produtos'!$B$5:$C$500,2,0),"")</f>
        <v/>
      </c>
      <c r="C113" s="232"/>
      <c r="D113" s="233"/>
      <c r="E113" s="324" t="e">
        <f>VLOOKUP(D113,Estoque!$A$4:$D$1000,2,0)</f>
        <v>#N/A</v>
      </c>
      <c r="F113" s="325" t="e">
        <f>VLOOKUP(D113,Estoque!$A$4:$D$1000,3,0)</f>
        <v>#N/A</v>
      </c>
      <c r="G113" s="326">
        <f>IFERROR(VLOOKUP(D113,Estoque!$A$4:$J$304,10,),0)</f>
        <v>0</v>
      </c>
      <c r="H113" s="236"/>
      <c r="I113" s="330">
        <f t="shared" si="8"/>
        <v>0</v>
      </c>
      <c r="J113" s="331" t="e">
        <f>VLOOKUP(D113,Estoque!$A$4:$J$1000,8,0)</f>
        <v>#N/A</v>
      </c>
      <c r="K113" s="331">
        <f t="shared" si="5"/>
        <v>0</v>
      </c>
      <c r="L113" s="325">
        <f>SUMIF(Vendas!$B$5:$B$1712,'Combos Promocionais'!A113,Vendas!$I$5:$I$1824)</f>
        <v>0</v>
      </c>
      <c r="M113" s="325">
        <f t="shared" si="6"/>
        <v>0</v>
      </c>
      <c r="N113" s="325" t="e">
        <f t="shared" si="7"/>
        <v>#N/A</v>
      </c>
      <c r="O113" s="332" t="e">
        <f t="array" ref="O113">MIN(IF($B$3:$B$501=N113,$I$3:$I$501))</f>
        <v>#N/A</v>
      </c>
    </row>
    <row r="114" spans="1:15">
      <c r="A114" s="235"/>
      <c r="B114" s="327" t="str">
        <f>IFERROR(VLOOKUP(A114,'Cadastro de Produtos'!$B$5:$C$500,2,0),"")</f>
        <v/>
      </c>
      <c r="C114" s="165"/>
      <c r="D114" s="231"/>
      <c r="E114" s="327" t="e">
        <f>VLOOKUP(D114,Estoque!$A$4:$D$1000,2,0)</f>
        <v>#N/A</v>
      </c>
      <c r="F114" s="328" t="e">
        <f>VLOOKUP(D114,Estoque!$A$4:$D$1000,3,0)</f>
        <v>#N/A</v>
      </c>
      <c r="G114" s="329">
        <f>IFERROR(VLOOKUP(D114,Estoque!$A$4:$J$304,10,),0)</f>
        <v>0</v>
      </c>
      <c r="H114" s="235"/>
      <c r="I114" s="333">
        <f t="shared" si="8"/>
        <v>0</v>
      </c>
      <c r="J114" s="334" t="e">
        <f>VLOOKUP(D114,Estoque!$A$4:$J$1000,8,0)</f>
        <v>#N/A</v>
      </c>
      <c r="K114" s="334">
        <f t="shared" si="5"/>
        <v>0</v>
      </c>
      <c r="L114" s="328">
        <f>SUMIF(Vendas!$B$5:$B$1712,'Combos Promocionais'!A114,Vendas!$I$5:$I$1824)</f>
        <v>0</v>
      </c>
      <c r="M114" s="328">
        <f t="shared" si="6"/>
        <v>0</v>
      </c>
      <c r="N114" s="328" t="e">
        <f t="shared" si="7"/>
        <v>#N/A</v>
      </c>
      <c r="O114" s="335" t="e">
        <f t="array" ref="O114">MIN(IF($B$3:$B$501=N114,$I$3:$I$501))</f>
        <v>#N/A</v>
      </c>
    </row>
    <row r="115" spans="1:15">
      <c r="A115" s="236"/>
      <c r="B115" s="324" t="str">
        <f>IFERROR(VLOOKUP(A115,'Cadastro de Produtos'!$B$5:$C$500,2,0),"")</f>
        <v/>
      </c>
      <c r="C115" s="232"/>
      <c r="D115" s="233"/>
      <c r="E115" s="324" t="e">
        <f>VLOOKUP(D115,Estoque!$A$4:$D$1000,2,0)</f>
        <v>#N/A</v>
      </c>
      <c r="F115" s="325" t="e">
        <f>VLOOKUP(D115,Estoque!$A$4:$D$1000,3,0)</f>
        <v>#N/A</v>
      </c>
      <c r="G115" s="326">
        <f>IFERROR(VLOOKUP(D115,Estoque!$A$4:$J$304,10,),0)</f>
        <v>0</v>
      </c>
      <c r="H115" s="236"/>
      <c r="I115" s="330">
        <f t="shared" si="8"/>
        <v>0</v>
      </c>
      <c r="J115" s="331" t="e">
        <f>VLOOKUP(D115,Estoque!$A$4:$J$1000,8,0)</f>
        <v>#N/A</v>
      </c>
      <c r="K115" s="331">
        <f t="shared" si="5"/>
        <v>0</v>
      </c>
      <c r="L115" s="325">
        <f>SUMIF(Vendas!$B$5:$B$1712,'Combos Promocionais'!A115,Vendas!$I$5:$I$1824)</f>
        <v>0</v>
      </c>
      <c r="M115" s="325">
        <f t="shared" si="6"/>
        <v>0</v>
      </c>
      <c r="N115" s="325" t="e">
        <f t="shared" si="7"/>
        <v>#N/A</v>
      </c>
      <c r="O115" s="332" t="e">
        <f t="array" ref="O115">MIN(IF($B$3:$B$501=N115,$I$3:$I$501))</f>
        <v>#N/A</v>
      </c>
    </row>
    <row r="116" spans="1:15">
      <c r="A116" s="235"/>
      <c r="B116" s="327" t="str">
        <f>IFERROR(VLOOKUP(A116,'Cadastro de Produtos'!$B$5:$C$500,2,0),"")</f>
        <v/>
      </c>
      <c r="C116" s="165"/>
      <c r="D116" s="231"/>
      <c r="E116" s="327" t="e">
        <f>VLOOKUP(D116,Estoque!$A$4:$D$1000,2,0)</f>
        <v>#N/A</v>
      </c>
      <c r="F116" s="328" t="e">
        <f>VLOOKUP(D116,Estoque!$A$4:$D$1000,3,0)</f>
        <v>#N/A</v>
      </c>
      <c r="G116" s="329">
        <f>IFERROR(VLOOKUP(D116,Estoque!$A$4:$J$304,10,),0)</f>
        <v>0</v>
      </c>
      <c r="H116" s="235"/>
      <c r="I116" s="333">
        <f t="shared" si="8"/>
        <v>0</v>
      </c>
      <c r="J116" s="334" t="e">
        <f>VLOOKUP(D116,Estoque!$A$4:$J$1000,8,0)</f>
        <v>#N/A</v>
      </c>
      <c r="K116" s="334">
        <f t="shared" si="5"/>
        <v>0</v>
      </c>
      <c r="L116" s="328">
        <f>SUMIF(Vendas!$B$5:$B$1712,'Combos Promocionais'!A116,Vendas!$I$5:$I$1824)</f>
        <v>0</v>
      </c>
      <c r="M116" s="328">
        <f t="shared" si="6"/>
        <v>0</v>
      </c>
      <c r="N116" s="328" t="e">
        <f t="shared" si="7"/>
        <v>#N/A</v>
      </c>
      <c r="O116" s="335" t="e">
        <f t="array" ref="O116">MIN(IF($B$3:$B$501=N116,$I$3:$I$501))</f>
        <v>#N/A</v>
      </c>
    </row>
    <row r="117" spans="1:15">
      <c r="A117" s="236"/>
      <c r="B117" s="324" t="str">
        <f>IFERROR(VLOOKUP(A117,'Cadastro de Produtos'!$B$5:$C$500,2,0),"")</f>
        <v/>
      </c>
      <c r="C117" s="232"/>
      <c r="D117" s="233"/>
      <c r="E117" s="324" t="e">
        <f>VLOOKUP(D117,Estoque!$A$4:$D$1000,2,0)</f>
        <v>#N/A</v>
      </c>
      <c r="F117" s="325" t="e">
        <f>VLOOKUP(D117,Estoque!$A$4:$D$1000,3,0)</f>
        <v>#N/A</v>
      </c>
      <c r="G117" s="326">
        <f>IFERROR(VLOOKUP(D117,Estoque!$A$4:$J$304,10,),0)</f>
        <v>0</v>
      </c>
      <c r="H117" s="236"/>
      <c r="I117" s="330">
        <f t="shared" si="8"/>
        <v>0</v>
      </c>
      <c r="J117" s="331" t="e">
        <f>VLOOKUP(D117,Estoque!$A$4:$J$1000,8,0)</f>
        <v>#N/A</v>
      </c>
      <c r="K117" s="331">
        <f t="shared" si="5"/>
        <v>0</v>
      </c>
      <c r="L117" s="325">
        <f>SUMIF(Vendas!$B$5:$B$1712,'Combos Promocionais'!A117,Vendas!$I$5:$I$1824)</f>
        <v>0</v>
      </c>
      <c r="M117" s="325">
        <f t="shared" si="6"/>
        <v>0</v>
      </c>
      <c r="N117" s="325" t="e">
        <f t="shared" si="7"/>
        <v>#N/A</v>
      </c>
      <c r="O117" s="332" t="e">
        <f t="array" ref="O117">MIN(IF($B$3:$B$501=N117,$I$3:$I$501))</f>
        <v>#N/A</v>
      </c>
    </row>
    <row r="118" spans="1:15">
      <c r="A118" s="235"/>
      <c r="B118" s="327" t="str">
        <f>IFERROR(VLOOKUP(A118,'Cadastro de Produtos'!$B$5:$C$500,2,0),"")</f>
        <v/>
      </c>
      <c r="C118" s="165"/>
      <c r="D118" s="231"/>
      <c r="E118" s="327" t="e">
        <f>VLOOKUP(D118,Estoque!$A$4:$D$1000,2,0)</f>
        <v>#N/A</v>
      </c>
      <c r="F118" s="328" t="e">
        <f>VLOOKUP(D118,Estoque!$A$4:$D$1000,3,0)</f>
        <v>#N/A</v>
      </c>
      <c r="G118" s="329">
        <f>IFERROR(VLOOKUP(D118,Estoque!$A$4:$J$304,10,),0)</f>
        <v>0</v>
      </c>
      <c r="H118" s="235"/>
      <c r="I118" s="333">
        <f t="shared" si="8"/>
        <v>0</v>
      </c>
      <c r="J118" s="334" t="e">
        <f>VLOOKUP(D118,Estoque!$A$4:$J$1000,8,0)</f>
        <v>#N/A</v>
      </c>
      <c r="K118" s="334">
        <f t="shared" si="5"/>
        <v>0</v>
      </c>
      <c r="L118" s="328">
        <f>SUMIF(Vendas!$B$5:$B$1712,'Combos Promocionais'!A118,Vendas!$I$5:$I$1824)</f>
        <v>0</v>
      </c>
      <c r="M118" s="328">
        <f t="shared" si="6"/>
        <v>0</v>
      </c>
      <c r="N118" s="328" t="e">
        <f t="shared" si="7"/>
        <v>#N/A</v>
      </c>
      <c r="O118" s="335" t="e">
        <f t="array" ref="O118">MIN(IF($B$3:$B$501=N118,$I$3:$I$501))</f>
        <v>#N/A</v>
      </c>
    </row>
    <row r="119" spans="1:15">
      <c r="A119" s="236"/>
      <c r="B119" s="324" t="str">
        <f>IFERROR(VLOOKUP(A119,'Cadastro de Produtos'!$B$5:$C$500,2,0),"")</f>
        <v/>
      </c>
      <c r="C119" s="232"/>
      <c r="D119" s="233"/>
      <c r="E119" s="324" t="e">
        <f>VLOOKUP(D119,Estoque!$A$4:$D$1000,2,0)</f>
        <v>#N/A</v>
      </c>
      <c r="F119" s="325" t="e">
        <f>VLOOKUP(D119,Estoque!$A$4:$D$1000,3,0)</f>
        <v>#N/A</v>
      </c>
      <c r="G119" s="326">
        <f>IFERROR(VLOOKUP(D119,Estoque!$A$4:$J$304,10,),0)</f>
        <v>0</v>
      </c>
      <c r="H119" s="236"/>
      <c r="I119" s="330">
        <f t="shared" si="8"/>
        <v>0</v>
      </c>
      <c r="J119" s="331" t="e">
        <f>VLOOKUP(D119,Estoque!$A$4:$J$1000,8,0)</f>
        <v>#N/A</v>
      </c>
      <c r="K119" s="331">
        <f t="shared" si="5"/>
        <v>0</v>
      </c>
      <c r="L119" s="325">
        <f>SUMIF(Vendas!$B$5:$B$1712,'Combos Promocionais'!A119,Vendas!$I$5:$I$1824)</f>
        <v>0</v>
      </c>
      <c r="M119" s="325">
        <f t="shared" si="6"/>
        <v>0</v>
      </c>
      <c r="N119" s="325" t="e">
        <f t="shared" si="7"/>
        <v>#N/A</v>
      </c>
      <c r="O119" s="332" t="e">
        <f t="array" ref="O119">MIN(IF($B$3:$B$501=N119,$I$3:$I$501))</f>
        <v>#N/A</v>
      </c>
    </row>
    <row r="120" spans="1:15">
      <c r="A120" s="235"/>
      <c r="B120" s="327" t="str">
        <f>IFERROR(VLOOKUP(A120,'Cadastro de Produtos'!$B$5:$C$500,2,0),"")</f>
        <v/>
      </c>
      <c r="C120" s="165"/>
      <c r="D120" s="231"/>
      <c r="E120" s="327" t="e">
        <f>VLOOKUP(D120,Estoque!$A$4:$D$1000,2,0)</f>
        <v>#N/A</v>
      </c>
      <c r="F120" s="328" t="e">
        <f>VLOOKUP(D120,Estoque!$A$4:$D$1000,3,0)</f>
        <v>#N/A</v>
      </c>
      <c r="G120" s="329">
        <f>IFERROR(VLOOKUP(D120,Estoque!$A$4:$J$304,10,),0)</f>
        <v>0</v>
      </c>
      <c r="H120" s="235"/>
      <c r="I120" s="333">
        <f t="shared" si="8"/>
        <v>0</v>
      </c>
      <c r="J120" s="334" t="e">
        <f>VLOOKUP(D120,Estoque!$A$4:$J$1000,8,0)</f>
        <v>#N/A</v>
      </c>
      <c r="K120" s="334">
        <f t="shared" si="5"/>
        <v>0</v>
      </c>
      <c r="L120" s="328">
        <f>SUMIF(Vendas!$B$5:$B$1712,'Combos Promocionais'!A120,Vendas!$I$5:$I$1824)</f>
        <v>0</v>
      </c>
      <c r="M120" s="328">
        <f t="shared" si="6"/>
        <v>0</v>
      </c>
      <c r="N120" s="328" t="e">
        <f t="shared" si="7"/>
        <v>#N/A</v>
      </c>
      <c r="O120" s="335" t="e">
        <f t="array" ref="O120">MIN(IF($B$3:$B$501=N120,$I$3:$I$501))</f>
        <v>#N/A</v>
      </c>
    </row>
    <row r="121" spans="1:15">
      <c r="A121" s="236"/>
      <c r="B121" s="324" t="str">
        <f>IFERROR(VLOOKUP(A121,'Cadastro de Produtos'!$B$5:$C$500,2,0),"")</f>
        <v/>
      </c>
      <c r="C121" s="232"/>
      <c r="D121" s="233"/>
      <c r="E121" s="324" t="e">
        <f>VLOOKUP(D121,Estoque!$A$4:$D$1000,2,0)</f>
        <v>#N/A</v>
      </c>
      <c r="F121" s="325" t="e">
        <f>VLOOKUP(D121,Estoque!$A$4:$D$1000,3,0)</f>
        <v>#N/A</v>
      </c>
      <c r="G121" s="326">
        <f>IFERROR(VLOOKUP(D121,Estoque!$A$4:$J$304,10,),0)</f>
        <v>0</v>
      </c>
      <c r="H121" s="236"/>
      <c r="I121" s="330">
        <f t="shared" si="8"/>
        <v>0</v>
      </c>
      <c r="J121" s="331" t="e">
        <f>VLOOKUP(D121,Estoque!$A$4:$J$1000,8,0)</f>
        <v>#N/A</v>
      </c>
      <c r="K121" s="331">
        <f t="shared" si="5"/>
        <v>0</v>
      </c>
      <c r="L121" s="325">
        <f>SUMIF(Vendas!$B$5:$B$1712,'Combos Promocionais'!A121,Vendas!$I$5:$I$1824)</f>
        <v>0</v>
      </c>
      <c r="M121" s="325">
        <f t="shared" si="6"/>
        <v>0</v>
      </c>
      <c r="N121" s="325" t="e">
        <f t="shared" si="7"/>
        <v>#N/A</v>
      </c>
      <c r="O121" s="332" t="e">
        <f t="array" ref="O121">MIN(IF($B$3:$B$501=N121,$I$3:$I$501))</f>
        <v>#N/A</v>
      </c>
    </row>
    <row r="122" spans="1:15">
      <c r="A122" s="235"/>
      <c r="B122" s="327" t="str">
        <f>IFERROR(VLOOKUP(A122,'Cadastro de Produtos'!$B$5:$C$500,2,0),"")</f>
        <v/>
      </c>
      <c r="C122" s="165"/>
      <c r="D122" s="231"/>
      <c r="E122" s="327" t="e">
        <f>VLOOKUP(D122,Estoque!$A$4:$D$1000,2,0)</f>
        <v>#N/A</v>
      </c>
      <c r="F122" s="328" t="e">
        <f>VLOOKUP(D122,Estoque!$A$4:$D$1000,3,0)</f>
        <v>#N/A</v>
      </c>
      <c r="G122" s="329">
        <f>IFERROR(VLOOKUP(D122,Estoque!$A$4:$J$304,10,),0)</f>
        <v>0</v>
      </c>
      <c r="H122" s="235"/>
      <c r="I122" s="333">
        <f t="shared" si="8"/>
        <v>0</v>
      </c>
      <c r="J122" s="334" t="e">
        <f>VLOOKUP(D122,Estoque!$A$4:$J$1000,8,0)</f>
        <v>#N/A</v>
      </c>
      <c r="K122" s="334">
        <f t="shared" si="5"/>
        <v>0</v>
      </c>
      <c r="L122" s="328">
        <f>SUMIF(Vendas!$B$5:$B$1712,'Combos Promocionais'!A122,Vendas!$I$5:$I$1824)</f>
        <v>0</v>
      </c>
      <c r="M122" s="328">
        <f t="shared" si="6"/>
        <v>0</v>
      </c>
      <c r="N122" s="328" t="e">
        <f t="shared" si="7"/>
        <v>#N/A</v>
      </c>
      <c r="O122" s="335" t="e">
        <f t="array" ref="O122">MIN(IF($B$3:$B$501=N122,$I$3:$I$501))</f>
        <v>#N/A</v>
      </c>
    </row>
    <row r="123" spans="1:15">
      <c r="A123" s="236"/>
      <c r="B123" s="324" t="str">
        <f>IFERROR(VLOOKUP(A123,'Cadastro de Produtos'!$B$5:$C$500,2,0),"")</f>
        <v/>
      </c>
      <c r="C123" s="232"/>
      <c r="D123" s="233"/>
      <c r="E123" s="324" t="e">
        <f>VLOOKUP(D123,Estoque!$A$4:$D$1000,2,0)</f>
        <v>#N/A</v>
      </c>
      <c r="F123" s="325" t="e">
        <f>VLOOKUP(D123,Estoque!$A$4:$D$1000,3,0)</f>
        <v>#N/A</v>
      </c>
      <c r="G123" s="326">
        <f>IFERROR(VLOOKUP(D123,Estoque!$A$4:$J$304,10,),0)</f>
        <v>0</v>
      </c>
      <c r="H123" s="236"/>
      <c r="I123" s="330">
        <f t="shared" si="8"/>
        <v>0</v>
      </c>
      <c r="J123" s="331" t="e">
        <f>VLOOKUP(D123,Estoque!$A$4:$J$1000,8,0)</f>
        <v>#N/A</v>
      </c>
      <c r="K123" s="331">
        <f t="shared" si="5"/>
        <v>0</v>
      </c>
      <c r="L123" s="325">
        <f>SUMIF(Vendas!$B$5:$B$1712,'Combos Promocionais'!A123,Vendas!$I$5:$I$1824)</f>
        <v>0</v>
      </c>
      <c r="M123" s="325">
        <f t="shared" si="6"/>
        <v>0</v>
      </c>
      <c r="N123" s="325" t="e">
        <f t="shared" si="7"/>
        <v>#N/A</v>
      </c>
      <c r="O123" s="332" t="e">
        <f t="array" ref="O123">MIN(IF($B$3:$B$501=N123,$I$3:$I$501))</f>
        <v>#N/A</v>
      </c>
    </row>
    <row r="124" spans="1:15">
      <c r="A124" s="235"/>
      <c r="B124" s="327" t="str">
        <f>IFERROR(VLOOKUP(A124,'Cadastro de Produtos'!$B$5:$C$500,2,0),"")</f>
        <v/>
      </c>
      <c r="C124" s="165"/>
      <c r="D124" s="231"/>
      <c r="E124" s="327" t="e">
        <f>VLOOKUP(D124,Estoque!$A$4:$D$1000,2,0)</f>
        <v>#N/A</v>
      </c>
      <c r="F124" s="328" t="e">
        <f>VLOOKUP(D124,Estoque!$A$4:$D$1000,3,0)</f>
        <v>#N/A</v>
      </c>
      <c r="G124" s="329">
        <f>IFERROR(VLOOKUP(D124,Estoque!$A$4:$J$304,10,),0)</f>
        <v>0</v>
      </c>
      <c r="H124" s="235"/>
      <c r="I124" s="333">
        <f t="shared" si="8"/>
        <v>0</v>
      </c>
      <c r="J124" s="334" t="e">
        <f>VLOOKUP(D124,Estoque!$A$4:$J$1000,8,0)</f>
        <v>#N/A</v>
      </c>
      <c r="K124" s="334">
        <f t="shared" si="5"/>
        <v>0</v>
      </c>
      <c r="L124" s="328">
        <f>SUMIF(Vendas!$B$5:$B$1712,'Combos Promocionais'!A124,Vendas!$I$5:$I$1824)</f>
        <v>0</v>
      </c>
      <c r="M124" s="328">
        <f t="shared" si="6"/>
        <v>0</v>
      </c>
      <c r="N124" s="328" t="e">
        <f t="shared" si="7"/>
        <v>#N/A</v>
      </c>
      <c r="O124" s="335" t="e">
        <f t="array" ref="O124">MIN(IF($B$3:$B$501=N124,$I$3:$I$501))</f>
        <v>#N/A</v>
      </c>
    </row>
    <row r="125" spans="1:15">
      <c r="A125" s="236"/>
      <c r="B125" s="324" t="str">
        <f>IFERROR(VLOOKUP(A125,'Cadastro de Produtos'!$B$5:$C$500,2,0),"")</f>
        <v/>
      </c>
      <c r="C125" s="232"/>
      <c r="D125" s="233"/>
      <c r="E125" s="324" t="e">
        <f>VLOOKUP(D125,Estoque!$A$4:$D$1000,2,0)</f>
        <v>#N/A</v>
      </c>
      <c r="F125" s="325" t="e">
        <f>VLOOKUP(D125,Estoque!$A$4:$D$1000,3,0)</f>
        <v>#N/A</v>
      </c>
      <c r="G125" s="326">
        <f>IFERROR(VLOOKUP(D125,Estoque!$A$4:$J$304,10,),0)</f>
        <v>0</v>
      </c>
      <c r="H125" s="236"/>
      <c r="I125" s="330">
        <f t="shared" si="8"/>
        <v>0</v>
      </c>
      <c r="J125" s="331" t="e">
        <f>VLOOKUP(D125,Estoque!$A$4:$J$1000,8,0)</f>
        <v>#N/A</v>
      </c>
      <c r="K125" s="331">
        <f t="shared" si="5"/>
        <v>0</v>
      </c>
      <c r="L125" s="325">
        <f>SUMIF(Vendas!$B$5:$B$1712,'Combos Promocionais'!A125,Vendas!$I$5:$I$1824)</f>
        <v>0</v>
      </c>
      <c r="M125" s="325">
        <f t="shared" si="6"/>
        <v>0</v>
      </c>
      <c r="N125" s="325" t="e">
        <f t="shared" si="7"/>
        <v>#N/A</v>
      </c>
      <c r="O125" s="332" t="e">
        <f t="array" ref="O125">MIN(IF($B$3:$B$501=N125,$I$3:$I$501))</f>
        <v>#N/A</v>
      </c>
    </row>
    <row r="126" spans="1:15">
      <c r="A126" s="235"/>
      <c r="B126" s="327" t="str">
        <f>IFERROR(VLOOKUP(A126,'Cadastro de Produtos'!$B$5:$C$500,2,0),"")</f>
        <v/>
      </c>
      <c r="C126" s="165"/>
      <c r="D126" s="231"/>
      <c r="E126" s="327" t="e">
        <f>VLOOKUP(D126,Estoque!$A$4:$D$1000,2,0)</f>
        <v>#N/A</v>
      </c>
      <c r="F126" s="328" t="e">
        <f>VLOOKUP(D126,Estoque!$A$4:$D$1000,3,0)</f>
        <v>#N/A</v>
      </c>
      <c r="G126" s="329">
        <f>IFERROR(VLOOKUP(D126,Estoque!$A$4:$J$304,10,),0)</f>
        <v>0</v>
      </c>
      <c r="H126" s="235"/>
      <c r="I126" s="333">
        <f t="shared" si="8"/>
        <v>0</v>
      </c>
      <c r="J126" s="334" t="e">
        <f>VLOOKUP(D126,Estoque!$A$4:$J$1000,8,0)</f>
        <v>#N/A</v>
      </c>
      <c r="K126" s="334">
        <f t="shared" si="5"/>
        <v>0</v>
      </c>
      <c r="L126" s="328">
        <f>SUMIF(Vendas!$B$5:$B$1712,'Combos Promocionais'!A126,Vendas!$I$5:$I$1824)</f>
        <v>0</v>
      </c>
      <c r="M126" s="328">
        <f t="shared" si="6"/>
        <v>0</v>
      </c>
      <c r="N126" s="328" t="e">
        <f t="shared" si="7"/>
        <v>#N/A</v>
      </c>
      <c r="O126" s="335" t="e">
        <f t="array" ref="O126">MIN(IF($B$3:$B$501=N126,$I$3:$I$501))</f>
        <v>#N/A</v>
      </c>
    </row>
    <row r="127" spans="1:15">
      <c r="A127" s="236"/>
      <c r="B127" s="324" t="str">
        <f>IFERROR(VLOOKUP(A127,'Cadastro de Produtos'!$B$5:$C$500,2,0),"")</f>
        <v/>
      </c>
      <c r="C127" s="232"/>
      <c r="D127" s="233"/>
      <c r="E127" s="324" t="e">
        <f>VLOOKUP(D127,Estoque!$A$4:$D$1000,2,0)</f>
        <v>#N/A</v>
      </c>
      <c r="F127" s="325" t="e">
        <f>VLOOKUP(D127,Estoque!$A$4:$D$1000,3,0)</f>
        <v>#N/A</v>
      </c>
      <c r="G127" s="326">
        <f>IFERROR(VLOOKUP(D127,Estoque!$A$4:$J$304,10,),0)</f>
        <v>0</v>
      </c>
      <c r="H127" s="236"/>
      <c r="I127" s="330">
        <f t="shared" si="8"/>
        <v>0</v>
      </c>
      <c r="J127" s="331" t="e">
        <f>VLOOKUP(D127,Estoque!$A$4:$J$1000,8,0)</f>
        <v>#N/A</v>
      </c>
      <c r="K127" s="331">
        <f t="shared" si="5"/>
        <v>0</v>
      </c>
      <c r="L127" s="325">
        <f>SUMIF(Vendas!$B$5:$B$1712,'Combos Promocionais'!A127,Vendas!$I$5:$I$1824)</f>
        <v>0</v>
      </c>
      <c r="M127" s="325">
        <f t="shared" si="6"/>
        <v>0</v>
      </c>
      <c r="N127" s="325" t="e">
        <f t="shared" si="7"/>
        <v>#N/A</v>
      </c>
      <c r="O127" s="332" t="e">
        <f t="array" ref="O127">MIN(IF($B$3:$B$501=N127,$I$3:$I$501))</f>
        <v>#N/A</v>
      </c>
    </row>
    <row r="128" spans="1:15">
      <c r="A128" s="235"/>
      <c r="B128" s="327" t="str">
        <f>IFERROR(VLOOKUP(A128,'Cadastro de Produtos'!$B$5:$C$500,2,0),"")</f>
        <v/>
      </c>
      <c r="C128" s="165"/>
      <c r="D128" s="231"/>
      <c r="E128" s="327" t="e">
        <f>VLOOKUP(D128,Estoque!$A$4:$D$1000,2,0)</f>
        <v>#N/A</v>
      </c>
      <c r="F128" s="328" t="e">
        <f>VLOOKUP(D128,Estoque!$A$4:$D$1000,3,0)</f>
        <v>#N/A</v>
      </c>
      <c r="G128" s="329">
        <f>IFERROR(VLOOKUP(D128,Estoque!$A$4:$J$304,10,),0)</f>
        <v>0</v>
      </c>
      <c r="H128" s="235"/>
      <c r="I128" s="333">
        <f t="shared" si="8"/>
        <v>0</v>
      </c>
      <c r="J128" s="334" t="e">
        <f>VLOOKUP(D128,Estoque!$A$4:$J$1000,8,0)</f>
        <v>#N/A</v>
      </c>
      <c r="K128" s="334">
        <f t="shared" si="5"/>
        <v>0</v>
      </c>
      <c r="L128" s="328">
        <f>SUMIF(Vendas!$B$5:$B$1712,'Combos Promocionais'!A128,Vendas!$I$5:$I$1824)</f>
        <v>0</v>
      </c>
      <c r="M128" s="328">
        <f t="shared" si="6"/>
        <v>0</v>
      </c>
      <c r="N128" s="328" t="e">
        <f t="shared" si="7"/>
        <v>#N/A</v>
      </c>
      <c r="O128" s="335" t="e">
        <f t="array" ref="O128">MIN(IF($B$3:$B$501=N128,$I$3:$I$501))</f>
        <v>#N/A</v>
      </c>
    </row>
    <row r="129" spans="1:15">
      <c r="A129" s="236"/>
      <c r="B129" s="324" t="str">
        <f>IFERROR(VLOOKUP(A129,'Cadastro de Produtos'!$B$5:$C$500,2,0),"")</f>
        <v/>
      </c>
      <c r="C129" s="232"/>
      <c r="D129" s="233"/>
      <c r="E129" s="324" t="e">
        <f>VLOOKUP(D129,Estoque!$A$4:$D$1000,2,0)</f>
        <v>#N/A</v>
      </c>
      <c r="F129" s="325" t="e">
        <f>VLOOKUP(D129,Estoque!$A$4:$D$1000,3,0)</f>
        <v>#N/A</v>
      </c>
      <c r="G129" s="326">
        <f>IFERROR(VLOOKUP(D129,Estoque!$A$4:$J$304,10,),0)</f>
        <v>0</v>
      </c>
      <c r="H129" s="236"/>
      <c r="I129" s="330">
        <f t="shared" si="8"/>
        <v>0</v>
      </c>
      <c r="J129" s="331" t="e">
        <f>VLOOKUP(D129,Estoque!$A$4:$J$1000,8,0)</f>
        <v>#N/A</v>
      </c>
      <c r="K129" s="331">
        <f t="shared" si="5"/>
        <v>0</v>
      </c>
      <c r="L129" s="325">
        <f>SUMIF(Vendas!$B$5:$B$1712,'Combos Promocionais'!A129,Vendas!$I$5:$I$1824)</f>
        <v>0</v>
      </c>
      <c r="M129" s="325">
        <f t="shared" si="6"/>
        <v>0</v>
      </c>
      <c r="N129" s="325" t="e">
        <f t="shared" si="7"/>
        <v>#N/A</v>
      </c>
      <c r="O129" s="332" t="e">
        <f t="array" ref="O129">MIN(IF($B$3:$B$501=N129,$I$3:$I$501))</f>
        <v>#N/A</v>
      </c>
    </row>
    <row r="130" spans="1:15">
      <c r="A130" s="235"/>
      <c r="B130" s="327" t="str">
        <f>IFERROR(VLOOKUP(A130,'Cadastro de Produtos'!$B$5:$C$500,2,0),"")</f>
        <v/>
      </c>
      <c r="C130" s="165"/>
      <c r="D130" s="231"/>
      <c r="E130" s="327" t="e">
        <f>VLOOKUP(D130,Estoque!$A$4:$D$1000,2,0)</f>
        <v>#N/A</v>
      </c>
      <c r="F130" s="328" t="e">
        <f>VLOOKUP(D130,Estoque!$A$4:$D$1000,3,0)</f>
        <v>#N/A</v>
      </c>
      <c r="G130" s="329">
        <f>IFERROR(VLOOKUP(D130,Estoque!$A$4:$J$304,10,),0)</f>
        <v>0</v>
      </c>
      <c r="H130" s="235"/>
      <c r="I130" s="333">
        <f t="shared" si="8"/>
        <v>0</v>
      </c>
      <c r="J130" s="334" t="e">
        <f>VLOOKUP(D130,Estoque!$A$4:$J$1000,8,0)</f>
        <v>#N/A</v>
      </c>
      <c r="K130" s="334">
        <f t="shared" si="5"/>
        <v>0</v>
      </c>
      <c r="L130" s="328">
        <f>SUMIF(Vendas!$B$5:$B$1712,'Combos Promocionais'!A130,Vendas!$I$5:$I$1824)</f>
        <v>0</v>
      </c>
      <c r="M130" s="328">
        <f t="shared" si="6"/>
        <v>0</v>
      </c>
      <c r="N130" s="328" t="e">
        <f t="shared" si="7"/>
        <v>#N/A</v>
      </c>
      <c r="O130" s="335" t="e">
        <f t="array" ref="O130">MIN(IF($B$3:$B$501=N130,$I$3:$I$501))</f>
        <v>#N/A</v>
      </c>
    </row>
    <row r="131" spans="1:15">
      <c r="A131" s="236"/>
      <c r="B131" s="324" t="str">
        <f>IFERROR(VLOOKUP(A131,'Cadastro de Produtos'!$B$5:$C$500,2,0),"")</f>
        <v/>
      </c>
      <c r="C131" s="232"/>
      <c r="D131" s="233"/>
      <c r="E131" s="324" t="e">
        <f>VLOOKUP(D131,Estoque!$A$4:$D$1000,2,0)</f>
        <v>#N/A</v>
      </c>
      <c r="F131" s="325" t="e">
        <f>VLOOKUP(D131,Estoque!$A$4:$D$1000,3,0)</f>
        <v>#N/A</v>
      </c>
      <c r="G131" s="326">
        <f>IFERROR(VLOOKUP(D131,Estoque!$A$4:$J$304,10,),0)</f>
        <v>0</v>
      </c>
      <c r="H131" s="236"/>
      <c r="I131" s="330">
        <f t="shared" si="8"/>
        <v>0</v>
      </c>
      <c r="J131" s="331" t="e">
        <f>VLOOKUP(D131,Estoque!$A$4:$J$1000,8,0)</f>
        <v>#N/A</v>
      </c>
      <c r="K131" s="331">
        <f t="shared" si="5"/>
        <v>0</v>
      </c>
      <c r="L131" s="325">
        <f>SUMIF(Vendas!$B$5:$B$1712,'Combos Promocionais'!A131,Vendas!$I$5:$I$1824)</f>
        <v>0</v>
      </c>
      <c r="M131" s="325">
        <f t="shared" si="6"/>
        <v>0</v>
      </c>
      <c r="N131" s="325" t="e">
        <f t="shared" si="7"/>
        <v>#N/A</v>
      </c>
      <c r="O131" s="332" t="e">
        <f t="array" ref="O131">MIN(IF($B$3:$B$501=N131,$I$3:$I$501))</f>
        <v>#N/A</v>
      </c>
    </row>
    <row r="132" spans="1:15">
      <c r="A132" s="235"/>
      <c r="B132" s="327" t="str">
        <f>IFERROR(VLOOKUP(A132,'Cadastro de Produtos'!$B$5:$C$500,2,0),"")</f>
        <v/>
      </c>
      <c r="C132" s="165"/>
      <c r="D132" s="231"/>
      <c r="E132" s="327" t="e">
        <f>VLOOKUP(D132,Estoque!$A$4:$D$1000,2,0)</f>
        <v>#N/A</v>
      </c>
      <c r="F132" s="328" t="e">
        <f>VLOOKUP(D132,Estoque!$A$4:$D$1000,3,0)</f>
        <v>#N/A</v>
      </c>
      <c r="G132" s="329">
        <f>IFERROR(VLOOKUP(D132,Estoque!$A$4:$J$304,10,),0)</f>
        <v>0</v>
      </c>
      <c r="H132" s="235"/>
      <c r="I132" s="333">
        <f t="shared" si="8"/>
        <v>0</v>
      </c>
      <c r="J132" s="334" t="e">
        <f>VLOOKUP(D132,Estoque!$A$4:$J$1000,8,0)</f>
        <v>#N/A</v>
      </c>
      <c r="K132" s="334">
        <f t="shared" ref="K132:K195" si="9">SUMIF($A$3:$A$500,A132,$J$3:$J$500)</f>
        <v>0</v>
      </c>
      <c r="L132" s="328">
        <f>SUMIF(Vendas!$B$5:$B$1712,'Combos Promocionais'!A132,Vendas!$I$5:$I$1824)</f>
        <v>0</v>
      </c>
      <c r="M132" s="328">
        <f t="shared" ref="M132:M195" si="10">SUM(L132*H132)</f>
        <v>0</v>
      </c>
      <c r="N132" s="328" t="e">
        <f t="shared" ref="N132:N195" si="11">VLOOKUP(A132,$A$3:$K$501,2,0)</f>
        <v>#N/A</v>
      </c>
      <c r="O132" s="335" t="e">
        <f t="array" ref="O132">MIN(IF($B$3:$B$501=N132,$I$3:$I$501))</f>
        <v>#N/A</v>
      </c>
    </row>
    <row r="133" spans="1:15">
      <c r="A133" s="236"/>
      <c r="B133" s="324" t="str">
        <f>IFERROR(VLOOKUP(A133,'Cadastro de Produtos'!$B$5:$C$500,2,0),"")</f>
        <v/>
      </c>
      <c r="C133" s="232"/>
      <c r="D133" s="233"/>
      <c r="E133" s="324" t="e">
        <f>VLOOKUP(D133,Estoque!$A$4:$D$1000,2,0)</f>
        <v>#N/A</v>
      </c>
      <c r="F133" s="325" t="e">
        <f>VLOOKUP(D133,Estoque!$A$4:$D$1000,3,0)</f>
        <v>#N/A</v>
      </c>
      <c r="G133" s="326">
        <f>IFERROR(VLOOKUP(D133,Estoque!$A$4:$J$304,10,),0)</f>
        <v>0</v>
      </c>
      <c r="H133" s="236"/>
      <c r="I133" s="330">
        <f t="shared" si="8"/>
        <v>0</v>
      </c>
      <c r="J133" s="331" t="e">
        <f>VLOOKUP(D133,Estoque!$A$4:$J$1000,8,0)</f>
        <v>#N/A</v>
      </c>
      <c r="K133" s="331">
        <f t="shared" si="9"/>
        <v>0</v>
      </c>
      <c r="L133" s="325">
        <f>SUMIF(Vendas!$B$5:$B$1712,'Combos Promocionais'!A133,Vendas!$I$5:$I$1824)</f>
        <v>0</v>
      </c>
      <c r="M133" s="325">
        <f t="shared" si="10"/>
        <v>0</v>
      </c>
      <c r="N133" s="325" t="e">
        <f t="shared" si="11"/>
        <v>#N/A</v>
      </c>
      <c r="O133" s="332" t="e">
        <f t="array" ref="O133">MIN(IF($B$3:$B$501=N133,$I$3:$I$501))</f>
        <v>#N/A</v>
      </c>
    </row>
    <row r="134" spans="1:15">
      <c r="A134" s="235"/>
      <c r="B134" s="327" t="str">
        <f>IFERROR(VLOOKUP(A134,'Cadastro de Produtos'!$B$5:$C$500,2,0),"")</f>
        <v/>
      </c>
      <c r="C134" s="165"/>
      <c r="D134" s="231"/>
      <c r="E134" s="327" t="e">
        <f>VLOOKUP(D134,Estoque!$A$4:$D$1000,2,0)</f>
        <v>#N/A</v>
      </c>
      <c r="F134" s="328" t="e">
        <f>VLOOKUP(D134,Estoque!$A$4:$D$1000,3,0)</f>
        <v>#N/A</v>
      </c>
      <c r="G134" s="329">
        <f>IFERROR(VLOOKUP(D134,Estoque!$A$4:$J$304,10,),0)</f>
        <v>0</v>
      </c>
      <c r="H134" s="235"/>
      <c r="I134" s="333">
        <f t="shared" si="8"/>
        <v>0</v>
      </c>
      <c r="J134" s="334" t="e">
        <f>VLOOKUP(D134,Estoque!$A$4:$J$1000,8,0)</f>
        <v>#N/A</v>
      </c>
      <c r="K134" s="334">
        <f t="shared" si="9"/>
        <v>0</v>
      </c>
      <c r="L134" s="328">
        <f>SUMIF(Vendas!$B$5:$B$1712,'Combos Promocionais'!A134,Vendas!$I$5:$I$1824)</f>
        <v>0</v>
      </c>
      <c r="M134" s="328">
        <f t="shared" si="10"/>
        <v>0</v>
      </c>
      <c r="N134" s="328" t="e">
        <f t="shared" si="11"/>
        <v>#N/A</v>
      </c>
      <c r="O134" s="335" t="e">
        <f t="array" ref="O134">MIN(IF($B$3:$B$501=N134,$I$3:$I$501))</f>
        <v>#N/A</v>
      </c>
    </row>
    <row r="135" spans="1:15">
      <c r="A135" s="236"/>
      <c r="B135" s="324" t="str">
        <f>IFERROR(VLOOKUP(A135,'Cadastro de Produtos'!$B$5:$C$500,2,0),"")</f>
        <v/>
      </c>
      <c r="C135" s="232"/>
      <c r="D135" s="233"/>
      <c r="E135" s="324" t="e">
        <f>VLOOKUP(D135,Estoque!$A$4:$D$1000,2,0)</f>
        <v>#N/A</v>
      </c>
      <c r="F135" s="325" t="e">
        <f>VLOOKUP(D135,Estoque!$A$4:$D$1000,3,0)</f>
        <v>#N/A</v>
      </c>
      <c r="G135" s="326">
        <f>IFERROR(VLOOKUP(D135,Estoque!$A$4:$J$304,10,),0)</f>
        <v>0</v>
      </c>
      <c r="H135" s="236"/>
      <c r="I135" s="330">
        <f t="shared" si="8"/>
        <v>0</v>
      </c>
      <c r="J135" s="331" t="e">
        <f>VLOOKUP(D135,Estoque!$A$4:$J$1000,8,0)</f>
        <v>#N/A</v>
      </c>
      <c r="K135" s="331">
        <f t="shared" si="9"/>
        <v>0</v>
      </c>
      <c r="L135" s="325">
        <f>SUMIF(Vendas!$B$5:$B$1712,'Combos Promocionais'!A135,Vendas!$I$5:$I$1824)</f>
        <v>0</v>
      </c>
      <c r="M135" s="325">
        <f t="shared" si="10"/>
        <v>0</v>
      </c>
      <c r="N135" s="325" t="e">
        <f t="shared" si="11"/>
        <v>#N/A</v>
      </c>
      <c r="O135" s="332" t="e">
        <f t="array" ref="O135">MIN(IF($B$3:$B$501=N135,$I$3:$I$501))</f>
        <v>#N/A</v>
      </c>
    </row>
    <row r="136" spans="1:15">
      <c r="A136" s="235"/>
      <c r="B136" s="327" t="str">
        <f>IFERROR(VLOOKUP(A136,'Cadastro de Produtos'!$B$5:$C$500,2,0),"")</f>
        <v/>
      </c>
      <c r="C136" s="165"/>
      <c r="D136" s="231"/>
      <c r="E136" s="327" t="e">
        <f>VLOOKUP(D136,Estoque!$A$4:$D$1000,2,0)</f>
        <v>#N/A</v>
      </c>
      <c r="F136" s="328" t="e">
        <f>VLOOKUP(D136,Estoque!$A$4:$D$1000,3,0)</f>
        <v>#N/A</v>
      </c>
      <c r="G136" s="329">
        <f>IFERROR(VLOOKUP(D136,Estoque!$A$4:$J$304,10,),0)</f>
        <v>0</v>
      </c>
      <c r="H136" s="235"/>
      <c r="I136" s="333">
        <f t="shared" ref="I136:I199" si="12">IFERROR(SUM(G136/H136),0)</f>
        <v>0</v>
      </c>
      <c r="J136" s="334" t="e">
        <f>VLOOKUP(D136,Estoque!$A$4:$J$1000,8,0)</f>
        <v>#N/A</v>
      </c>
      <c r="K136" s="334">
        <f t="shared" si="9"/>
        <v>0</v>
      </c>
      <c r="L136" s="328">
        <f>SUMIF(Vendas!$B$5:$B$1712,'Combos Promocionais'!A136,Vendas!$I$5:$I$1824)</f>
        <v>0</v>
      </c>
      <c r="M136" s="328">
        <f t="shared" si="10"/>
        <v>0</v>
      </c>
      <c r="N136" s="328" t="e">
        <f t="shared" si="11"/>
        <v>#N/A</v>
      </c>
      <c r="O136" s="335" t="e">
        <f t="array" ref="O136">MIN(IF($B$3:$B$501=N136,$I$3:$I$501))</f>
        <v>#N/A</v>
      </c>
    </row>
    <row r="137" spans="1:15">
      <c r="A137" s="236"/>
      <c r="B137" s="324" t="str">
        <f>IFERROR(VLOOKUP(A137,'Cadastro de Produtos'!$B$5:$C$500,2,0),"")</f>
        <v/>
      </c>
      <c r="C137" s="232"/>
      <c r="D137" s="233"/>
      <c r="E137" s="324" t="e">
        <f>VLOOKUP(D137,Estoque!$A$4:$D$1000,2,0)</f>
        <v>#N/A</v>
      </c>
      <c r="F137" s="325" t="e">
        <f>VLOOKUP(D137,Estoque!$A$4:$D$1000,3,0)</f>
        <v>#N/A</v>
      </c>
      <c r="G137" s="326">
        <f>IFERROR(VLOOKUP(D137,Estoque!$A$4:$J$304,10,),0)</f>
        <v>0</v>
      </c>
      <c r="H137" s="236"/>
      <c r="I137" s="330">
        <f t="shared" si="12"/>
        <v>0</v>
      </c>
      <c r="J137" s="331" t="e">
        <f>VLOOKUP(D137,Estoque!$A$4:$J$1000,8,0)</f>
        <v>#N/A</v>
      </c>
      <c r="K137" s="331">
        <f t="shared" si="9"/>
        <v>0</v>
      </c>
      <c r="L137" s="325">
        <f>SUMIF(Vendas!$B$5:$B$1712,'Combos Promocionais'!A137,Vendas!$I$5:$I$1824)</f>
        <v>0</v>
      </c>
      <c r="M137" s="325">
        <f t="shared" si="10"/>
        <v>0</v>
      </c>
      <c r="N137" s="325" t="e">
        <f t="shared" si="11"/>
        <v>#N/A</v>
      </c>
      <c r="O137" s="332" t="e">
        <f t="array" ref="O137">MIN(IF($B$3:$B$501=N137,$I$3:$I$501))</f>
        <v>#N/A</v>
      </c>
    </row>
    <row r="138" spans="1:15">
      <c r="A138" s="235"/>
      <c r="B138" s="327" t="str">
        <f>IFERROR(VLOOKUP(A138,'Cadastro de Produtos'!$B$5:$C$500,2,0),"")</f>
        <v/>
      </c>
      <c r="C138" s="165"/>
      <c r="D138" s="231"/>
      <c r="E138" s="327" t="e">
        <f>VLOOKUP(D138,Estoque!$A$4:$D$1000,2,0)</f>
        <v>#N/A</v>
      </c>
      <c r="F138" s="328" t="e">
        <f>VLOOKUP(D138,Estoque!$A$4:$D$1000,3,0)</f>
        <v>#N/A</v>
      </c>
      <c r="G138" s="329">
        <f>IFERROR(VLOOKUP(D138,Estoque!$A$4:$J$304,10,),0)</f>
        <v>0</v>
      </c>
      <c r="H138" s="235"/>
      <c r="I138" s="333">
        <f t="shared" si="12"/>
        <v>0</v>
      </c>
      <c r="J138" s="334" t="e">
        <f>VLOOKUP(D138,Estoque!$A$4:$J$1000,8,0)</f>
        <v>#N/A</v>
      </c>
      <c r="K138" s="334">
        <f t="shared" si="9"/>
        <v>0</v>
      </c>
      <c r="L138" s="328">
        <f>SUMIF(Vendas!$B$5:$B$1712,'Combos Promocionais'!A138,Vendas!$I$5:$I$1824)</f>
        <v>0</v>
      </c>
      <c r="M138" s="328">
        <f t="shared" si="10"/>
        <v>0</v>
      </c>
      <c r="N138" s="328" t="e">
        <f t="shared" si="11"/>
        <v>#N/A</v>
      </c>
      <c r="O138" s="335" t="e">
        <f t="array" ref="O138">MIN(IF($B$3:$B$501=N138,$I$3:$I$501))</f>
        <v>#N/A</v>
      </c>
    </row>
    <row r="139" spans="1:15">
      <c r="A139" s="236"/>
      <c r="B139" s="324" t="str">
        <f>IFERROR(VLOOKUP(A139,'Cadastro de Produtos'!$B$5:$C$500,2,0),"")</f>
        <v/>
      </c>
      <c r="C139" s="232"/>
      <c r="D139" s="233"/>
      <c r="E139" s="324" t="e">
        <f>VLOOKUP(D139,Estoque!$A$4:$D$1000,2,0)</f>
        <v>#N/A</v>
      </c>
      <c r="F139" s="325" t="e">
        <f>VLOOKUP(D139,Estoque!$A$4:$D$1000,3,0)</f>
        <v>#N/A</v>
      </c>
      <c r="G139" s="326">
        <f>IFERROR(VLOOKUP(D139,Estoque!$A$4:$J$304,10,),0)</f>
        <v>0</v>
      </c>
      <c r="H139" s="236"/>
      <c r="I139" s="330">
        <f t="shared" si="12"/>
        <v>0</v>
      </c>
      <c r="J139" s="331" t="e">
        <f>VLOOKUP(D139,Estoque!$A$4:$J$1000,8,0)</f>
        <v>#N/A</v>
      </c>
      <c r="K139" s="331">
        <f t="shared" si="9"/>
        <v>0</v>
      </c>
      <c r="L139" s="325">
        <f>SUMIF(Vendas!$B$5:$B$1712,'Combos Promocionais'!A139,Vendas!$I$5:$I$1824)</f>
        <v>0</v>
      </c>
      <c r="M139" s="325">
        <f t="shared" si="10"/>
        <v>0</v>
      </c>
      <c r="N139" s="325" t="e">
        <f t="shared" si="11"/>
        <v>#N/A</v>
      </c>
      <c r="O139" s="332" t="e">
        <f t="array" ref="O139">MIN(IF($B$3:$B$501=N139,$I$3:$I$501))</f>
        <v>#N/A</v>
      </c>
    </row>
    <row r="140" spans="1:15">
      <c r="A140" s="235"/>
      <c r="B140" s="327" t="str">
        <f>IFERROR(VLOOKUP(A140,'Cadastro de Produtos'!$B$5:$C$500,2,0),"")</f>
        <v/>
      </c>
      <c r="C140" s="165"/>
      <c r="D140" s="231"/>
      <c r="E140" s="327" t="e">
        <f>VLOOKUP(D140,Estoque!$A$4:$D$1000,2,0)</f>
        <v>#N/A</v>
      </c>
      <c r="F140" s="328" t="e">
        <f>VLOOKUP(D140,Estoque!$A$4:$D$1000,3,0)</f>
        <v>#N/A</v>
      </c>
      <c r="G140" s="329">
        <f>IFERROR(VLOOKUP(D140,Estoque!$A$4:$J$304,10,),0)</f>
        <v>0</v>
      </c>
      <c r="H140" s="235"/>
      <c r="I140" s="333">
        <f t="shared" si="12"/>
        <v>0</v>
      </c>
      <c r="J140" s="334" t="e">
        <f>VLOOKUP(D140,Estoque!$A$4:$J$1000,8,0)</f>
        <v>#N/A</v>
      </c>
      <c r="K140" s="334">
        <f t="shared" si="9"/>
        <v>0</v>
      </c>
      <c r="L140" s="328">
        <f>SUMIF(Vendas!$B$5:$B$1712,'Combos Promocionais'!A140,Vendas!$I$5:$I$1824)</f>
        <v>0</v>
      </c>
      <c r="M140" s="328">
        <f t="shared" si="10"/>
        <v>0</v>
      </c>
      <c r="N140" s="328" t="e">
        <f t="shared" si="11"/>
        <v>#N/A</v>
      </c>
      <c r="O140" s="335" t="e">
        <f t="array" ref="O140">MIN(IF($B$3:$B$501=N140,$I$3:$I$501))</f>
        <v>#N/A</v>
      </c>
    </row>
    <row r="141" spans="1:15">
      <c r="A141" s="236"/>
      <c r="B141" s="324" t="str">
        <f>IFERROR(VLOOKUP(A141,'Cadastro de Produtos'!$B$5:$C$500,2,0),"")</f>
        <v/>
      </c>
      <c r="C141" s="232"/>
      <c r="D141" s="233"/>
      <c r="E141" s="324" t="e">
        <f>VLOOKUP(D141,Estoque!$A$4:$D$1000,2,0)</f>
        <v>#N/A</v>
      </c>
      <c r="F141" s="325" t="e">
        <f>VLOOKUP(D141,Estoque!$A$4:$D$1000,3,0)</f>
        <v>#N/A</v>
      </c>
      <c r="G141" s="326">
        <f>IFERROR(VLOOKUP(D141,Estoque!$A$4:$J$304,10,),0)</f>
        <v>0</v>
      </c>
      <c r="H141" s="236"/>
      <c r="I141" s="330">
        <f t="shared" si="12"/>
        <v>0</v>
      </c>
      <c r="J141" s="331" t="e">
        <f>VLOOKUP(D141,Estoque!$A$4:$J$1000,8,0)</f>
        <v>#N/A</v>
      </c>
      <c r="K141" s="331">
        <f t="shared" si="9"/>
        <v>0</v>
      </c>
      <c r="L141" s="325">
        <f>SUMIF(Vendas!$B$5:$B$1712,'Combos Promocionais'!A141,Vendas!$I$5:$I$1824)</f>
        <v>0</v>
      </c>
      <c r="M141" s="325">
        <f t="shared" si="10"/>
        <v>0</v>
      </c>
      <c r="N141" s="325" t="e">
        <f t="shared" si="11"/>
        <v>#N/A</v>
      </c>
      <c r="O141" s="332" t="e">
        <f t="array" ref="O141">MIN(IF($B$3:$B$501=N141,$I$3:$I$501))</f>
        <v>#N/A</v>
      </c>
    </row>
    <row r="142" spans="1:15">
      <c r="A142" s="235"/>
      <c r="B142" s="327" t="str">
        <f>IFERROR(VLOOKUP(A142,'Cadastro de Produtos'!$B$5:$C$500,2,0),"")</f>
        <v/>
      </c>
      <c r="C142" s="165"/>
      <c r="D142" s="231"/>
      <c r="E142" s="327" t="e">
        <f>VLOOKUP(D142,Estoque!$A$4:$D$1000,2,0)</f>
        <v>#N/A</v>
      </c>
      <c r="F142" s="328" t="e">
        <f>VLOOKUP(D142,Estoque!$A$4:$D$1000,3,0)</f>
        <v>#N/A</v>
      </c>
      <c r="G142" s="329">
        <f>IFERROR(VLOOKUP(D142,Estoque!$A$4:$J$304,10,),0)</f>
        <v>0</v>
      </c>
      <c r="H142" s="235"/>
      <c r="I142" s="333">
        <f t="shared" si="12"/>
        <v>0</v>
      </c>
      <c r="J142" s="334" t="e">
        <f>VLOOKUP(D142,Estoque!$A$4:$J$1000,8,0)</f>
        <v>#N/A</v>
      </c>
      <c r="K142" s="334">
        <f t="shared" si="9"/>
        <v>0</v>
      </c>
      <c r="L142" s="328">
        <f>SUMIF(Vendas!$B$5:$B$1712,'Combos Promocionais'!A142,Vendas!$I$5:$I$1824)</f>
        <v>0</v>
      </c>
      <c r="M142" s="328">
        <f t="shared" si="10"/>
        <v>0</v>
      </c>
      <c r="N142" s="328" t="e">
        <f t="shared" si="11"/>
        <v>#N/A</v>
      </c>
      <c r="O142" s="335" t="e">
        <f t="array" ref="O142">MIN(IF($B$3:$B$501=N142,$I$3:$I$501))</f>
        <v>#N/A</v>
      </c>
    </row>
    <row r="143" spans="1:15">
      <c r="A143" s="236"/>
      <c r="B143" s="324" t="str">
        <f>IFERROR(VLOOKUP(A143,'Cadastro de Produtos'!$B$5:$C$500,2,0),"")</f>
        <v/>
      </c>
      <c r="C143" s="232"/>
      <c r="D143" s="233"/>
      <c r="E143" s="324" t="e">
        <f>VLOOKUP(D143,Estoque!$A$4:$D$1000,2,0)</f>
        <v>#N/A</v>
      </c>
      <c r="F143" s="325" t="e">
        <f>VLOOKUP(D143,Estoque!$A$4:$D$1000,3,0)</f>
        <v>#N/A</v>
      </c>
      <c r="G143" s="326">
        <f>IFERROR(VLOOKUP(D143,Estoque!$A$4:$J$304,10,),0)</f>
        <v>0</v>
      </c>
      <c r="H143" s="236"/>
      <c r="I143" s="330">
        <f t="shared" si="12"/>
        <v>0</v>
      </c>
      <c r="J143" s="331" t="e">
        <f>VLOOKUP(D143,Estoque!$A$4:$J$1000,8,0)</f>
        <v>#N/A</v>
      </c>
      <c r="K143" s="331">
        <f t="shared" si="9"/>
        <v>0</v>
      </c>
      <c r="L143" s="325">
        <f>SUMIF(Vendas!$B$5:$B$1712,'Combos Promocionais'!A143,Vendas!$I$5:$I$1824)</f>
        <v>0</v>
      </c>
      <c r="M143" s="325">
        <f t="shared" si="10"/>
        <v>0</v>
      </c>
      <c r="N143" s="325" t="e">
        <f t="shared" si="11"/>
        <v>#N/A</v>
      </c>
      <c r="O143" s="332" t="e">
        <f t="array" ref="O143">MIN(IF($B$3:$B$501=N143,$I$3:$I$501))</f>
        <v>#N/A</v>
      </c>
    </row>
    <row r="144" spans="1:15">
      <c r="A144" s="235"/>
      <c r="B144" s="327" t="str">
        <f>IFERROR(VLOOKUP(A144,'Cadastro de Produtos'!$B$5:$C$500,2,0),"")</f>
        <v/>
      </c>
      <c r="C144" s="165"/>
      <c r="D144" s="231"/>
      <c r="E144" s="327" t="e">
        <f>VLOOKUP(D144,Estoque!$A$4:$D$1000,2,0)</f>
        <v>#N/A</v>
      </c>
      <c r="F144" s="328" t="e">
        <f>VLOOKUP(D144,Estoque!$A$4:$D$1000,3,0)</f>
        <v>#N/A</v>
      </c>
      <c r="G144" s="329">
        <f>IFERROR(VLOOKUP(D144,Estoque!$A$4:$J$304,10,),0)</f>
        <v>0</v>
      </c>
      <c r="H144" s="235"/>
      <c r="I144" s="333">
        <f t="shared" si="12"/>
        <v>0</v>
      </c>
      <c r="J144" s="334" t="e">
        <f>VLOOKUP(D144,Estoque!$A$4:$J$1000,8,0)</f>
        <v>#N/A</v>
      </c>
      <c r="K144" s="334">
        <f t="shared" si="9"/>
        <v>0</v>
      </c>
      <c r="L144" s="328">
        <f>SUMIF(Vendas!$B$5:$B$1712,'Combos Promocionais'!A144,Vendas!$I$5:$I$1824)</f>
        <v>0</v>
      </c>
      <c r="M144" s="328">
        <f t="shared" si="10"/>
        <v>0</v>
      </c>
      <c r="N144" s="328" t="e">
        <f t="shared" si="11"/>
        <v>#N/A</v>
      </c>
      <c r="O144" s="335" t="e">
        <f t="array" ref="O144">MIN(IF($B$3:$B$501=N144,$I$3:$I$501))</f>
        <v>#N/A</v>
      </c>
    </row>
    <row r="145" spans="1:15">
      <c r="A145" s="236"/>
      <c r="B145" s="324" t="str">
        <f>IFERROR(VLOOKUP(A145,'Cadastro de Produtos'!$B$5:$C$500,2,0),"")</f>
        <v/>
      </c>
      <c r="C145" s="232"/>
      <c r="D145" s="233"/>
      <c r="E145" s="324" t="e">
        <f>VLOOKUP(D145,Estoque!$A$4:$D$1000,2,0)</f>
        <v>#N/A</v>
      </c>
      <c r="F145" s="325" t="e">
        <f>VLOOKUP(D145,Estoque!$A$4:$D$1000,3,0)</f>
        <v>#N/A</v>
      </c>
      <c r="G145" s="326">
        <f>IFERROR(VLOOKUP(D145,Estoque!$A$4:$J$304,10,),0)</f>
        <v>0</v>
      </c>
      <c r="H145" s="236"/>
      <c r="I145" s="330">
        <f t="shared" si="12"/>
        <v>0</v>
      </c>
      <c r="J145" s="331" t="e">
        <f>VLOOKUP(D145,Estoque!$A$4:$J$1000,8,0)</f>
        <v>#N/A</v>
      </c>
      <c r="K145" s="331">
        <f t="shared" si="9"/>
        <v>0</v>
      </c>
      <c r="L145" s="325">
        <f>SUMIF(Vendas!$B$5:$B$1712,'Combos Promocionais'!A145,Vendas!$I$5:$I$1824)</f>
        <v>0</v>
      </c>
      <c r="M145" s="325">
        <f t="shared" si="10"/>
        <v>0</v>
      </c>
      <c r="N145" s="325" t="e">
        <f t="shared" si="11"/>
        <v>#N/A</v>
      </c>
      <c r="O145" s="332" t="e">
        <f t="array" ref="O145">MIN(IF($B$3:$B$501=N145,$I$3:$I$501))</f>
        <v>#N/A</v>
      </c>
    </row>
    <row r="146" spans="1:15">
      <c r="A146" s="235"/>
      <c r="B146" s="327" t="str">
        <f>IFERROR(VLOOKUP(A146,'Cadastro de Produtos'!$B$5:$C$500,2,0),"")</f>
        <v/>
      </c>
      <c r="C146" s="165"/>
      <c r="D146" s="231"/>
      <c r="E146" s="327" t="e">
        <f>VLOOKUP(D146,Estoque!$A$4:$D$1000,2,0)</f>
        <v>#N/A</v>
      </c>
      <c r="F146" s="328" t="e">
        <f>VLOOKUP(D146,Estoque!$A$4:$D$1000,3,0)</f>
        <v>#N/A</v>
      </c>
      <c r="G146" s="329">
        <f>IFERROR(VLOOKUP(D146,Estoque!$A$4:$J$304,10,),0)</f>
        <v>0</v>
      </c>
      <c r="H146" s="235"/>
      <c r="I146" s="333">
        <f t="shared" si="12"/>
        <v>0</v>
      </c>
      <c r="J146" s="334" t="e">
        <f>VLOOKUP(D146,Estoque!$A$4:$J$1000,8,0)</f>
        <v>#N/A</v>
      </c>
      <c r="K146" s="334">
        <f t="shared" si="9"/>
        <v>0</v>
      </c>
      <c r="L146" s="328">
        <f>SUMIF(Vendas!$B$5:$B$1712,'Combos Promocionais'!A146,Vendas!$I$5:$I$1824)</f>
        <v>0</v>
      </c>
      <c r="M146" s="328">
        <f t="shared" si="10"/>
        <v>0</v>
      </c>
      <c r="N146" s="328" t="e">
        <f t="shared" si="11"/>
        <v>#N/A</v>
      </c>
      <c r="O146" s="335" t="e">
        <f t="array" ref="O146">MIN(IF($B$3:$B$501=N146,$I$3:$I$501))</f>
        <v>#N/A</v>
      </c>
    </row>
    <row r="147" spans="1:15">
      <c r="A147" s="236"/>
      <c r="B147" s="324" t="str">
        <f>IFERROR(VLOOKUP(A147,'Cadastro de Produtos'!$B$5:$C$500,2,0),"")</f>
        <v/>
      </c>
      <c r="C147" s="232"/>
      <c r="D147" s="233"/>
      <c r="E147" s="324" t="e">
        <f>VLOOKUP(D147,Estoque!$A$4:$D$1000,2,0)</f>
        <v>#N/A</v>
      </c>
      <c r="F147" s="325" t="e">
        <f>VLOOKUP(D147,Estoque!$A$4:$D$1000,3,0)</f>
        <v>#N/A</v>
      </c>
      <c r="G147" s="326">
        <f>IFERROR(VLOOKUP(D147,Estoque!$A$4:$J$304,10,),0)</f>
        <v>0</v>
      </c>
      <c r="H147" s="236"/>
      <c r="I147" s="330">
        <f t="shared" si="12"/>
        <v>0</v>
      </c>
      <c r="J147" s="331" t="e">
        <f>VLOOKUP(D147,Estoque!$A$4:$J$1000,8,0)</f>
        <v>#N/A</v>
      </c>
      <c r="K147" s="331">
        <f t="shared" si="9"/>
        <v>0</v>
      </c>
      <c r="L147" s="325">
        <f>SUMIF(Vendas!$B$5:$B$1712,'Combos Promocionais'!A147,Vendas!$I$5:$I$1824)</f>
        <v>0</v>
      </c>
      <c r="M147" s="325">
        <f t="shared" si="10"/>
        <v>0</v>
      </c>
      <c r="N147" s="325" t="e">
        <f t="shared" si="11"/>
        <v>#N/A</v>
      </c>
      <c r="O147" s="332" t="e">
        <f t="array" ref="O147">MIN(IF($B$3:$B$501=N147,$I$3:$I$501))</f>
        <v>#N/A</v>
      </c>
    </row>
    <row r="148" spans="1:15">
      <c r="A148" s="235"/>
      <c r="B148" s="327" t="str">
        <f>IFERROR(VLOOKUP(A148,'Cadastro de Produtos'!$B$5:$C$500,2,0),"")</f>
        <v/>
      </c>
      <c r="C148" s="165"/>
      <c r="D148" s="231"/>
      <c r="E148" s="327" t="e">
        <f>VLOOKUP(D148,Estoque!$A$4:$D$1000,2,0)</f>
        <v>#N/A</v>
      </c>
      <c r="F148" s="328" t="e">
        <f>VLOOKUP(D148,Estoque!$A$4:$D$1000,3,0)</f>
        <v>#N/A</v>
      </c>
      <c r="G148" s="329">
        <f>IFERROR(VLOOKUP(D148,Estoque!$A$4:$J$304,10,),0)</f>
        <v>0</v>
      </c>
      <c r="H148" s="235"/>
      <c r="I148" s="333">
        <f t="shared" si="12"/>
        <v>0</v>
      </c>
      <c r="J148" s="334" t="e">
        <f>VLOOKUP(D148,Estoque!$A$4:$J$1000,8,0)</f>
        <v>#N/A</v>
      </c>
      <c r="K148" s="334">
        <f t="shared" si="9"/>
        <v>0</v>
      </c>
      <c r="L148" s="328">
        <f>SUMIF(Vendas!$B$5:$B$1712,'Combos Promocionais'!A148,Vendas!$I$5:$I$1824)</f>
        <v>0</v>
      </c>
      <c r="M148" s="328">
        <f t="shared" si="10"/>
        <v>0</v>
      </c>
      <c r="N148" s="328" t="e">
        <f t="shared" si="11"/>
        <v>#N/A</v>
      </c>
      <c r="O148" s="335" t="e">
        <f t="array" ref="O148">MIN(IF($B$3:$B$501=N148,$I$3:$I$501))</f>
        <v>#N/A</v>
      </c>
    </row>
    <row r="149" spans="1:15">
      <c r="A149" s="236"/>
      <c r="B149" s="324" t="str">
        <f>IFERROR(VLOOKUP(A149,'Cadastro de Produtos'!$B$5:$C$500,2,0),"")</f>
        <v/>
      </c>
      <c r="C149" s="232"/>
      <c r="D149" s="233"/>
      <c r="E149" s="324" t="e">
        <f>VLOOKUP(D149,Estoque!$A$4:$D$1000,2,0)</f>
        <v>#N/A</v>
      </c>
      <c r="F149" s="325" t="e">
        <f>VLOOKUP(D149,Estoque!$A$4:$D$1000,3,0)</f>
        <v>#N/A</v>
      </c>
      <c r="G149" s="326">
        <f>IFERROR(VLOOKUP(D149,Estoque!$A$4:$J$304,10,),0)</f>
        <v>0</v>
      </c>
      <c r="H149" s="236"/>
      <c r="I149" s="330">
        <f t="shared" si="12"/>
        <v>0</v>
      </c>
      <c r="J149" s="331" t="e">
        <f>VLOOKUP(D149,Estoque!$A$4:$J$1000,8,0)</f>
        <v>#N/A</v>
      </c>
      <c r="K149" s="331">
        <f t="shared" si="9"/>
        <v>0</v>
      </c>
      <c r="L149" s="325">
        <f>SUMIF(Vendas!$B$5:$B$1712,'Combos Promocionais'!A149,Vendas!$I$5:$I$1824)</f>
        <v>0</v>
      </c>
      <c r="M149" s="325">
        <f t="shared" si="10"/>
        <v>0</v>
      </c>
      <c r="N149" s="325" t="e">
        <f t="shared" si="11"/>
        <v>#N/A</v>
      </c>
      <c r="O149" s="332" t="e">
        <f t="array" ref="O149">MIN(IF($B$3:$B$501=N149,$I$3:$I$501))</f>
        <v>#N/A</v>
      </c>
    </row>
    <row r="150" spans="1:15">
      <c r="A150" s="235"/>
      <c r="B150" s="327" t="str">
        <f>IFERROR(VLOOKUP(A150,'Cadastro de Produtos'!$B$5:$C$500,2,0),"")</f>
        <v/>
      </c>
      <c r="C150" s="165"/>
      <c r="D150" s="231"/>
      <c r="E150" s="327" t="e">
        <f>VLOOKUP(D150,Estoque!$A$4:$D$1000,2,0)</f>
        <v>#N/A</v>
      </c>
      <c r="F150" s="328" t="e">
        <f>VLOOKUP(D150,Estoque!$A$4:$D$1000,3,0)</f>
        <v>#N/A</v>
      </c>
      <c r="G150" s="329">
        <f>IFERROR(VLOOKUP(D150,Estoque!$A$4:$J$304,10,),0)</f>
        <v>0</v>
      </c>
      <c r="H150" s="235"/>
      <c r="I150" s="333">
        <f t="shared" si="12"/>
        <v>0</v>
      </c>
      <c r="J150" s="334" t="e">
        <f>VLOOKUP(D150,Estoque!$A$4:$J$1000,8,0)</f>
        <v>#N/A</v>
      </c>
      <c r="K150" s="334">
        <f t="shared" si="9"/>
        <v>0</v>
      </c>
      <c r="L150" s="328">
        <f>SUMIF(Vendas!$B$5:$B$1712,'Combos Promocionais'!A150,Vendas!$I$5:$I$1824)</f>
        <v>0</v>
      </c>
      <c r="M150" s="328">
        <f t="shared" si="10"/>
        <v>0</v>
      </c>
      <c r="N150" s="328" t="e">
        <f t="shared" si="11"/>
        <v>#N/A</v>
      </c>
      <c r="O150" s="335" t="e">
        <f t="array" ref="O150">MIN(IF($B$3:$B$501=N150,$I$3:$I$501))</f>
        <v>#N/A</v>
      </c>
    </row>
    <row r="151" spans="1:15">
      <c r="A151" s="236"/>
      <c r="B151" s="324" t="str">
        <f>IFERROR(VLOOKUP(A151,'Cadastro de Produtos'!$B$5:$C$500,2,0),"")</f>
        <v/>
      </c>
      <c r="C151" s="232"/>
      <c r="D151" s="233"/>
      <c r="E151" s="324" t="e">
        <f>VLOOKUP(D151,Estoque!$A$4:$D$1000,2,0)</f>
        <v>#N/A</v>
      </c>
      <c r="F151" s="325" t="e">
        <f>VLOOKUP(D151,Estoque!$A$4:$D$1000,3,0)</f>
        <v>#N/A</v>
      </c>
      <c r="G151" s="326">
        <f>IFERROR(VLOOKUP(D151,Estoque!$A$4:$J$304,10,),0)</f>
        <v>0</v>
      </c>
      <c r="H151" s="236"/>
      <c r="I151" s="330">
        <f t="shared" si="12"/>
        <v>0</v>
      </c>
      <c r="J151" s="331" t="e">
        <f>VLOOKUP(D151,Estoque!$A$4:$J$1000,8,0)</f>
        <v>#N/A</v>
      </c>
      <c r="K151" s="331">
        <f t="shared" si="9"/>
        <v>0</v>
      </c>
      <c r="L151" s="325">
        <f>SUMIF(Vendas!$B$5:$B$1712,'Combos Promocionais'!A151,Vendas!$I$5:$I$1824)</f>
        <v>0</v>
      </c>
      <c r="M151" s="325">
        <f t="shared" si="10"/>
        <v>0</v>
      </c>
      <c r="N151" s="325" t="e">
        <f t="shared" si="11"/>
        <v>#N/A</v>
      </c>
      <c r="O151" s="332" t="e">
        <f t="array" ref="O151">MIN(IF($B$3:$B$501=N151,$I$3:$I$501))</f>
        <v>#N/A</v>
      </c>
    </row>
    <row r="152" spans="1:15">
      <c r="A152" s="235"/>
      <c r="B152" s="327" t="str">
        <f>IFERROR(VLOOKUP(A152,'Cadastro de Produtos'!$B$5:$C$500,2,0),"")</f>
        <v/>
      </c>
      <c r="C152" s="165"/>
      <c r="D152" s="231"/>
      <c r="E152" s="327" t="e">
        <f>VLOOKUP(D152,Estoque!$A$4:$D$1000,2,0)</f>
        <v>#N/A</v>
      </c>
      <c r="F152" s="328" t="e">
        <f>VLOOKUP(D152,Estoque!$A$4:$D$1000,3,0)</f>
        <v>#N/A</v>
      </c>
      <c r="G152" s="329">
        <f>IFERROR(VLOOKUP(D152,Estoque!$A$4:$J$304,10,),0)</f>
        <v>0</v>
      </c>
      <c r="H152" s="235"/>
      <c r="I152" s="333">
        <f t="shared" si="12"/>
        <v>0</v>
      </c>
      <c r="J152" s="334" t="e">
        <f>VLOOKUP(D152,Estoque!$A$4:$J$1000,8,0)</f>
        <v>#N/A</v>
      </c>
      <c r="K152" s="334">
        <f t="shared" si="9"/>
        <v>0</v>
      </c>
      <c r="L152" s="328">
        <f>SUMIF(Vendas!$B$5:$B$1712,'Combos Promocionais'!A152,Vendas!$I$5:$I$1824)</f>
        <v>0</v>
      </c>
      <c r="M152" s="328">
        <f t="shared" si="10"/>
        <v>0</v>
      </c>
      <c r="N152" s="328" t="e">
        <f t="shared" si="11"/>
        <v>#N/A</v>
      </c>
      <c r="O152" s="335" t="e">
        <f t="array" ref="O152">MIN(IF($B$3:$B$501=N152,$I$3:$I$501))</f>
        <v>#N/A</v>
      </c>
    </row>
    <row r="153" spans="1:15">
      <c r="A153" s="236"/>
      <c r="B153" s="324" t="str">
        <f>IFERROR(VLOOKUP(A153,'Cadastro de Produtos'!$B$5:$C$500,2,0),"")</f>
        <v/>
      </c>
      <c r="C153" s="232"/>
      <c r="D153" s="233"/>
      <c r="E153" s="324" t="e">
        <f>VLOOKUP(D153,Estoque!$A$4:$D$1000,2,0)</f>
        <v>#N/A</v>
      </c>
      <c r="F153" s="325" t="e">
        <f>VLOOKUP(D153,Estoque!$A$4:$D$1000,3,0)</f>
        <v>#N/A</v>
      </c>
      <c r="G153" s="326">
        <f>IFERROR(VLOOKUP(D153,Estoque!$A$4:$J$304,10,),0)</f>
        <v>0</v>
      </c>
      <c r="H153" s="236"/>
      <c r="I153" s="330">
        <f t="shared" si="12"/>
        <v>0</v>
      </c>
      <c r="J153" s="331" t="e">
        <f>VLOOKUP(D153,Estoque!$A$4:$J$1000,8,0)</f>
        <v>#N/A</v>
      </c>
      <c r="K153" s="331">
        <f t="shared" si="9"/>
        <v>0</v>
      </c>
      <c r="L153" s="325">
        <f>SUMIF(Vendas!$B$5:$B$1712,'Combos Promocionais'!A153,Vendas!$I$5:$I$1824)</f>
        <v>0</v>
      </c>
      <c r="M153" s="325">
        <f t="shared" si="10"/>
        <v>0</v>
      </c>
      <c r="N153" s="325" t="e">
        <f t="shared" si="11"/>
        <v>#N/A</v>
      </c>
      <c r="O153" s="332" t="e">
        <f t="array" ref="O153">MIN(IF($B$3:$B$501=N153,$I$3:$I$501))</f>
        <v>#N/A</v>
      </c>
    </row>
    <row r="154" spans="1:15">
      <c r="A154" s="235"/>
      <c r="B154" s="327" t="str">
        <f>IFERROR(VLOOKUP(A154,'Cadastro de Produtos'!$B$5:$C$500,2,0),"")</f>
        <v/>
      </c>
      <c r="C154" s="165"/>
      <c r="D154" s="231"/>
      <c r="E154" s="327" t="e">
        <f>VLOOKUP(D154,Estoque!$A$4:$D$1000,2,0)</f>
        <v>#N/A</v>
      </c>
      <c r="F154" s="328" t="e">
        <f>VLOOKUP(D154,Estoque!$A$4:$D$1000,3,0)</f>
        <v>#N/A</v>
      </c>
      <c r="G154" s="329">
        <f>IFERROR(VLOOKUP(D154,Estoque!$A$4:$J$304,10,),0)</f>
        <v>0</v>
      </c>
      <c r="H154" s="235"/>
      <c r="I154" s="333">
        <f t="shared" si="12"/>
        <v>0</v>
      </c>
      <c r="J154" s="334" t="e">
        <f>VLOOKUP(D154,Estoque!$A$4:$J$1000,8,0)</f>
        <v>#N/A</v>
      </c>
      <c r="K154" s="334">
        <f t="shared" si="9"/>
        <v>0</v>
      </c>
      <c r="L154" s="328">
        <f>SUMIF(Vendas!$B$5:$B$1712,'Combos Promocionais'!A154,Vendas!$I$5:$I$1824)</f>
        <v>0</v>
      </c>
      <c r="M154" s="328">
        <f t="shared" si="10"/>
        <v>0</v>
      </c>
      <c r="N154" s="328" t="e">
        <f t="shared" si="11"/>
        <v>#N/A</v>
      </c>
      <c r="O154" s="335" t="e">
        <f t="array" ref="O154">MIN(IF($B$3:$B$501=N154,$I$3:$I$501))</f>
        <v>#N/A</v>
      </c>
    </row>
    <row r="155" spans="1:15">
      <c r="A155" s="236"/>
      <c r="B155" s="324" t="str">
        <f>IFERROR(VLOOKUP(A155,'Cadastro de Produtos'!$B$5:$C$500,2,0),"")</f>
        <v/>
      </c>
      <c r="C155" s="232"/>
      <c r="D155" s="233"/>
      <c r="E155" s="324" t="e">
        <f>VLOOKUP(D155,Estoque!$A$4:$D$1000,2,0)</f>
        <v>#N/A</v>
      </c>
      <c r="F155" s="325" t="e">
        <f>VLOOKUP(D155,Estoque!$A$4:$D$1000,3,0)</f>
        <v>#N/A</v>
      </c>
      <c r="G155" s="326">
        <f>IFERROR(VLOOKUP(D155,Estoque!$A$4:$J$304,10,),0)</f>
        <v>0</v>
      </c>
      <c r="H155" s="236"/>
      <c r="I155" s="330">
        <f t="shared" si="12"/>
        <v>0</v>
      </c>
      <c r="J155" s="331" t="e">
        <f>VLOOKUP(D155,Estoque!$A$4:$J$1000,8,0)</f>
        <v>#N/A</v>
      </c>
      <c r="K155" s="331">
        <f t="shared" si="9"/>
        <v>0</v>
      </c>
      <c r="L155" s="325">
        <f>SUMIF(Vendas!$B$5:$B$1712,'Combos Promocionais'!A155,Vendas!$I$5:$I$1824)</f>
        <v>0</v>
      </c>
      <c r="M155" s="325">
        <f t="shared" si="10"/>
        <v>0</v>
      </c>
      <c r="N155" s="325" t="e">
        <f t="shared" si="11"/>
        <v>#N/A</v>
      </c>
      <c r="O155" s="332" t="e">
        <f t="array" ref="O155">MIN(IF($B$3:$B$501=N155,$I$3:$I$501))</f>
        <v>#N/A</v>
      </c>
    </row>
    <row r="156" spans="1:15">
      <c r="A156" s="235"/>
      <c r="B156" s="327" t="str">
        <f>IFERROR(VLOOKUP(A156,'Cadastro de Produtos'!$B$5:$C$500,2,0),"")</f>
        <v/>
      </c>
      <c r="C156" s="165"/>
      <c r="D156" s="231"/>
      <c r="E156" s="327" t="e">
        <f>VLOOKUP(D156,Estoque!$A$4:$D$1000,2,0)</f>
        <v>#N/A</v>
      </c>
      <c r="F156" s="328" t="e">
        <f>VLOOKUP(D156,Estoque!$A$4:$D$1000,3,0)</f>
        <v>#N/A</v>
      </c>
      <c r="G156" s="329">
        <f>IFERROR(VLOOKUP(D156,Estoque!$A$4:$J$304,10,),0)</f>
        <v>0</v>
      </c>
      <c r="H156" s="235"/>
      <c r="I156" s="333">
        <f t="shared" si="12"/>
        <v>0</v>
      </c>
      <c r="J156" s="334" t="e">
        <f>VLOOKUP(D156,Estoque!$A$4:$J$1000,8,0)</f>
        <v>#N/A</v>
      </c>
      <c r="K156" s="334">
        <f t="shared" si="9"/>
        <v>0</v>
      </c>
      <c r="L156" s="328">
        <f>SUMIF(Vendas!$B$5:$B$1712,'Combos Promocionais'!A156,Vendas!$I$5:$I$1824)</f>
        <v>0</v>
      </c>
      <c r="M156" s="328">
        <f t="shared" si="10"/>
        <v>0</v>
      </c>
      <c r="N156" s="328" t="e">
        <f t="shared" si="11"/>
        <v>#N/A</v>
      </c>
      <c r="O156" s="335" t="e">
        <f t="array" ref="O156">MIN(IF($B$3:$B$501=N156,$I$3:$I$501))</f>
        <v>#N/A</v>
      </c>
    </row>
    <row r="157" spans="1:15">
      <c r="A157" s="236"/>
      <c r="B157" s="324" t="str">
        <f>IFERROR(VLOOKUP(A157,'Cadastro de Produtos'!$B$5:$C$500,2,0),"")</f>
        <v/>
      </c>
      <c r="C157" s="232"/>
      <c r="D157" s="233"/>
      <c r="E157" s="324" t="e">
        <f>VLOOKUP(D157,Estoque!$A$4:$D$1000,2,0)</f>
        <v>#N/A</v>
      </c>
      <c r="F157" s="325" t="e">
        <f>VLOOKUP(D157,Estoque!$A$4:$D$1000,3,0)</f>
        <v>#N/A</v>
      </c>
      <c r="G157" s="326">
        <f>IFERROR(VLOOKUP(D157,Estoque!$A$4:$J$304,10,),0)</f>
        <v>0</v>
      </c>
      <c r="H157" s="236"/>
      <c r="I157" s="330">
        <f t="shared" si="12"/>
        <v>0</v>
      </c>
      <c r="J157" s="331" t="e">
        <f>VLOOKUP(D157,Estoque!$A$4:$J$1000,8,0)</f>
        <v>#N/A</v>
      </c>
      <c r="K157" s="331">
        <f t="shared" si="9"/>
        <v>0</v>
      </c>
      <c r="L157" s="325">
        <f>SUMIF(Vendas!$B$5:$B$1712,'Combos Promocionais'!A157,Vendas!$I$5:$I$1824)</f>
        <v>0</v>
      </c>
      <c r="M157" s="325">
        <f t="shared" si="10"/>
        <v>0</v>
      </c>
      <c r="N157" s="325" t="e">
        <f t="shared" si="11"/>
        <v>#N/A</v>
      </c>
      <c r="O157" s="332" t="e">
        <f t="array" ref="O157">MIN(IF($B$3:$B$501=N157,$I$3:$I$501))</f>
        <v>#N/A</v>
      </c>
    </row>
    <row r="158" spans="1:15">
      <c r="A158" s="235"/>
      <c r="B158" s="327" t="str">
        <f>IFERROR(VLOOKUP(A158,'Cadastro de Produtos'!$B$5:$C$500,2,0),"")</f>
        <v/>
      </c>
      <c r="C158" s="165"/>
      <c r="D158" s="231"/>
      <c r="E158" s="327" t="e">
        <f>VLOOKUP(D158,Estoque!$A$4:$D$1000,2,0)</f>
        <v>#N/A</v>
      </c>
      <c r="F158" s="328" t="e">
        <f>VLOOKUP(D158,Estoque!$A$4:$D$1000,3,0)</f>
        <v>#N/A</v>
      </c>
      <c r="G158" s="329">
        <f>IFERROR(VLOOKUP(D158,Estoque!$A$4:$J$304,10,),0)</f>
        <v>0</v>
      </c>
      <c r="H158" s="235"/>
      <c r="I158" s="333">
        <f t="shared" si="12"/>
        <v>0</v>
      </c>
      <c r="J158" s="334" t="e">
        <f>VLOOKUP(D158,Estoque!$A$4:$J$1000,8,0)</f>
        <v>#N/A</v>
      </c>
      <c r="K158" s="334">
        <f t="shared" si="9"/>
        <v>0</v>
      </c>
      <c r="L158" s="328">
        <f>SUMIF(Vendas!$B$5:$B$1712,'Combos Promocionais'!A158,Vendas!$I$5:$I$1824)</f>
        <v>0</v>
      </c>
      <c r="M158" s="328">
        <f t="shared" si="10"/>
        <v>0</v>
      </c>
      <c r="N158" s="328" t="e">
        <f t="shared" si="11"/>
        <v>#N/A</v>
      </c>
      <c r="O158" s="335" t="e">
        <f t="array" ref="O158">MIN(IF($B$3:$B$501=N158,$I$3:$I$501))</f>
        <v>#N/A</v>
      </c>
    </row>
    <row r="159" spans="1:15">
      <c r="A159" s="236"/>
      <c r="B159" s="324" t="str">
        <f>IFERROR(VLOOKUP(A159,'Cadastro de Produtos'!$B$5:$C$500,2,0),"")</f>
        <v/>
      </c>
      <c r="C159" s="232"/>
      <c r="D159" s="233"/>
      <c r="E159" s="324" t="e">
        <f>VLOOKUP(D159,Estoque!$A$4:$D$1000,2,0)</f>
        <v>#N/A</v>
      </c>
      <c r="F159" s="325" t="e">
        <f>VLOOKUP(D159,Estoque!$A$4:$D$1000,3,0)</f>
        <v>#N/A</v>
      </c>
      <c r="G159" s="326">
        <f>IFERROR(VLOOKUP(D159,Estoque!$A$4:$J$304,10,),0)</f>
        <v>0</v>
      </c>
      <c r="H159" s="236"/>
      <c r="I159" s="330">
        <f t="shared" si="12"/>
        <v>0</v>
      </c>
      <c r="J159" s="331" t="e">
        <f>VLOOKUP(D159,Estoque!$A$4:$J$1000,8,0)</f>
        <v>#N/A</v>
      </c>
      <c r="K159" s="331">
        <f t="shared" si="9"/>
        <v>0</v>
      </c>
      <c r="L159" s="325">
        <f>SUMIF(Vendas!$B$5:$B$1712,'Combos Promocionais'!A159,Vendas!$I$5:$I$1824)</f>
        <v>0</v>
      </c>
      <c r="M159" s="325">
        <f t="shared" si="10"/>
        <v>0</v>
      </c>
      <c r="N159" s="325" t="e">
        <f t="shared" si="11"/>
        <v>#N/A</v>
      </c>
      <c r="O159" s="332" t="e">
        <f t="array" ref="O159">MIN(IF($B$3:$B$501=N159,$I$3:$I$501))</f>
        <v>#N/A</v>
      </c>
    </row>
    <row r="160" spans="1:15">
      <c r="A160" s="235"/>
      <c r="B160" s="327" t="str">
        <f>IFERROR(VLOOKUP(A160,'Cadastro de Produtos'!$B$5:$C$500,2,0),"")</f>
        <v/>
      </c>
      <c r="C160" s="165"/>
      <c r="D160" s="231"/>
      <c r="E160" s="327" t="e">
        <f>VLOOKUP(D160,Estoque!$A$4:$D$1000,2,0)</f>
        <v>#N/A</v>
      </c>
      <c r="F160" s="328" t="e">
        <f>VLOOKUP(D160,Estoque!$A$4:$D$1000,3,0)</f>
        <v>#N/A</v>
      </c>
      <c r="G160" s="329">
        <f>IFERROR(VLOOKUP(D160,Estoque!$A$4:$J$304,10,),0)</f>
        <v>0</v>
      </c>
      <c r="H160" s="235"/>
      <c r="I160" s="333">
        <f t="shared" si="12"/>
        <v>0</v>
      </c>
      <c r="J160" s="334" t="e">
        <f>VLOOKUP(D160,Estoque!$A$4:$J$1000,8,0)</f>
        <v>#N/A</v>
      </c>
      <c r="K160" s="334">
        <f t="shared" si="9"/>
        <v>0</v>
      </c>
      <c r="L160" s="328">
        <f>SUMIF(Vendas!$B$5:$B$1712,'Combos Promocionais'!A160,Vendas!$I$5:$I$1824)</f>
        <v>0</v>
      </c>
      <c r="M160" s="328">
        <f t="shared" si="10"/>
        <v>0</v>
      </c>
      <c r="N160" s="328" t="e">
        <f t="shared" si="11"/>
        <v>#N/A</v>
      </c>
      <c r="O160" s="335" t="e">
        <f t="array" ref="O160">MIN(IF($B$3:$B$501=N160,$I$3:$I$501))</f>
        <v>#N/A</v>
      </c>
    </row>
    <row r="161" spans="1:15">
      <c r="A161" s="236"/>
      <c r="B161" s="324" t="str">
        <f>IFERROR(VLOOKUP(A161,'Cadastro de Produtos'!$B$5:$C$500,2,0),"")</f>
        <v/>
      </c>
      <c r="C161" s="232"/>
      <c r="D161" s="233"/>
      <c r="E161" s="324" t="e">
        <f>VLOOKUP(D161,Estoque!$A$4:$D$1000,2,0)</f>
        <v>#N/A</v>
      </c>
      <c r="F161" s="325" t="e">
        <f>VLOOKUP(D161,Estoque!$A$4:$D$1000,3,0)</f>
        <v>#N/A</v>
      </c>
      <c r="G161" s="326">
        <f>IFERROR(VLOOKUP(D161,Estoque!$A$4:$J$304,10,),0)</f>
        <v>0</v>
      </c>
      <c r="H161" s="236"/>
      <c r="I161" s="330">
        <f t="shared" si="12"/>
        <v>0</v>
      </c>
      <c r="J161" s="331" t="e">
        <f>VLOOKUP(D161,Estoque!$A$4:$J$1000,8,0)</f>
        <v>#N/A</v>
      </c>
      <c r="K161" s="331">
        <f t="shared" si="9"/>
        <v>0</v>
      </c>
      <c r="L161" s="325">
        <f>SUMIF(Vendas!$B$5:$B$1712,'Combos Promocionais'!A161,Vendas!$I$5:$I$1824)</f>
        <v>0</v>
      </c>
      <c r="M161" s="325">
        <f t="shared" si="10"/>
        <v>0</v>
      </c>
      <c r="N161" s="325" t="e">
        <f t="shared" si="11"/>
        <v>#N/A</v>
      </c>
      <c r="O161" s="332" t="e">
        <f t="array" ref="O161">MIN(IF($B$3:$B$501=N161,$I$3:$I$501))</f>
        <v>#N/A</v>
      </c>
    </row>
    <row r="162" spans="1:15">
      <c r="A162" s="235"/>
      <c r="B162" s="327" t="str">
        <f>IFERROR(VLOOKUP(A162,'Cadastro de Produtos'!$B$5:$C$500,2,0),"")</f>
        <v/>
      </c>
      <c r="C162" s="165"/>
      <c r="D162" s="231"/>
      <c r="E162" s="327" t="e">
        <f>VLOOKUP(D162,Estoque!$A$4:$D$1000,2,0)</f>
        <v>#N/A</v>
      </c>
      <c r="F162" s="328" t="e">
        <f>VLOOKUP(D162,Estoque!$A$4:$D$1000,3,0)</f>
        <v>#N/A</v>
      </c>
      <c r="G162" s="329">
        <f>IFERROR(VLOOKUP(D162,Estoque!$A$4:$J$304,10,),0)</f>
        <v>0</v>
      </c>
      <c r="H162" s="235"/>
      <c r="I162" s="333">
        <f t="shared" si="12"/>
        <v>0</v>
      </c>
      <c r="J162" s="334" t="e">
        <f>VLOOKUP(D162,Estoque!$A$4:$J$1000,8,0)</f>
        <v>#N/A</v>
      </c>
      <c r="K162" s="334">
        <f t="shared" si="9"/>
        <v>0</v>
      </c>
      <c r="L162" s="328">
        <f>SUMIF(Vendas!$B$5:$B$1712,'Combos Promocionais'!A162,Vendas!$I$5:$I$1824)</f>
        <v>0</v>
      </c>
      <c r="M162" s="328">
        <f t="shared" si="10"/>
        <v>0</v>
      </c>
      <c r="N162" s="328" t="e">
        <f t="shared" si="11"/>
        <v>#N/A</v>
      </c>
      <c r="O162" s="335" t="e">
        <f t="array" ref="O162">MIN(IF($B$3:$B$501=N162,$I$3:$I$501))</f>
        <v>#N/A</v>
      </c>
    </row>
    <row r="163" spans="1:15">
      <c r="A163" s="236"/>
      <c r="B163" s="324" t="str">
        <f>IFERROR(VLOOKUP(A163,'Cadastro de Produtos'!$B$5:$C$500,2,0),"")</f>
        <v/>
      </c>
      <c r="C163" s="232"/>
      <c r="D163" s="233"/>
      <c r="E163" s="324" t="e">
        <f>VLOOKUP(D163,Estoque!$A$4:$D$1000,2,0)</f>
        <v>#N/A</v>
      </c>
      <c r="F163" s="325" t="e">
        <f>VLOOKUP(D163,Estoque!$A$4:$D$1000,3,0)</f>
        <v>#N/A</v>
      </c>
      <c r="G163" s="326">
        <f>IFERROR(VLOOKUP(D163,Estoque!$A$4:$J$304,10,),0)</f>
        <v>0</v>
      </c>
      <c r="H163" s="236"/>
      <c r="I163" s="330">
        <f t="shared" si="12"/>
        <v>0</v>
      </c>
      <c r="J163" s="331" t="e">
        <f>VLOOKUP(D163,Estoque!$A$4:$J$1000,8,0)</f>
        <v>#N/A</v>
      </c>
      <c r="K163" s="331">
        <f t="shared" si="9"/>
        <v>0</v>
      </c>
      <c r="L163" s="325">
        <f>SUMIF(Vendas!$B$5:$B$1712,'Combos Promocionais'!A163,Vendas!$I$5:$I$1824)</f>
        <v>0</v>
      </c>
      <c r="M163" s="325">
        <f t="shared" si="10"/>
        <v>0</v>
      </c>
      <c r="N163" s="325" t="e">
        <f t="shared" si="11"/>
        <v>#N/A</v>
      </c>
      <c r="O163" s="332" t="e">
        <f t="array" ref="O163">MIN(IF($B$3:$B$501=N163,$I$3:$I$501))</f>
        <v>#N/A</v>
      </c>
    </row>
    <row r="164" spans="1:15">
      <c r="A164" s="235"/>
      <c r="B164" s="327" t="str">
        <f>IFERROR(VLOOKUP(A164,'Cadastro de Produtos'!$B$5:$C$500,2,0),"")</f>
        <v/>
      </c>
      <c r="C164" s="165"/>
      <c r="D164" s="231"/>
      <c r="E164" s="327" t="e">
        <f>VLOOKUP(D164,Estoque!$A$4:$D$1000,2,0)</f>
        <v>#N/A</v>
      </c>
      <c r="F164" s="328" t="e">
        <f>VLOOKUP(D164,Estoque!$A$4:$D$1000,3,0)</f>
        <v>#N/A</v>
      </c>
      <c r="G164" s="329">
        <f>IFERROR(VLOOKUP(D164,Estoque!$A$4:$J$304,10,),0)</f>
        <v>0</v>
      </c>
      <c r="H164" s="235"/>
      <c r="I164" s="333">
        <f t="shared" si="12"/>
        <v>0</v>
      </c>
      <c r="J164" s="334" t="e">
        <f>VLOOKUP(D164,Estoque!$A$4:$J$1000,8,0)</f>
        <v>#N/A</v>
      </c>
      <c r="K164" s="334">
        <f t="shared" si="9"/>
        <v>0</v>
      </c>
      <c r="L164" s="328">
        <f>SUMIF(Vendas!$B$5:$B$1712,'Combos Promocionais'!A164,Vendas!$I$5:$I$1824)</f>
        <v>0</v>
      </c>
      <c r="M164" s="328">
        <f t="shared" si="10"/>
        <v>0</v>
      </c>
      <c r="N164" s="328" t="e">
        <f t="shared" si="11"/>
        <v>#N/A</v>
      </c>
      <c r="O164" s="335" t="e">
        <f t="array" ref="O164">MIN(IF($B$3:$B$501=N164,$I$3:$I$501))</f>
        <v>#N/A</v>
      </c>
    </row>
    <row r="165" spans="1:15">
      <c r="A165" s="236"/>
      <c r="B165" s="324" t="str">
        <f>IFERROR(VLOOKUP(A165,'Cadastro de Produtos'!$B$5:$C$500,2,0),"")</f>
        <v/>
      </c>
      <c r="C165" s="232"/>
      <c r="D165" s="233"/>
      <c r="E165" s="324" t="e">
        <f>VLOOKUP(D165,Estoque!$A$4:$D$1000,2,0)</f>
        <v>#N/A</v>
      </c>
      <c r="F165" s="325" t="e">
        <f>VLOOKUP(D165,Estoque!$A$4:$D$1000,3,0)</f>
        <v>#N/A</v>
      </c>
      <c r="G165" s="326">
        <f>IFERROR(VLOOKUP(D165,Estoque!$A$4:$J$304,10,),0)</f>
        <v>0</v>
      </c>
      <c r="H165" s="236"/>
      <c r="I165" s="330">
        <f t="shared" si="12"/>
        <v>0</v>
      </c>
      <c r="J165" s="331" t="e">
        <f>VLOOKUP(D165,Estoque!$A$4:$J$1000,8,0)</f>
        <v>#N/A</v>
      </c>
      <c r="K165" s="331">
        <f t="shared" si="9"/>
        <v>0</v>
      </c>
      <c r="L165" s="325">
        <f>SUMIF(Vendas!$B$5:$B$1712,'Combos Promocionais'!A165,Vendas!$I$5:$I$1824)</f>
        <v>0</v>
      </c>
      <c r="M165" s="325">
        <f t="shared" si="10"/>
        <v>0</v>
      </c>
      <c r="N165" s="325" t="e">
        <f t="shared" si="11"/>
        <v>#N/A</v>
      </c>
      <c r="O165" s="332" t="e">
        <f t="array" ref="O165">MIN(IF($B$3:$B$501=N165,$I$3:$I$501))</f>
        <v>#N/A</v>
      </c>
    </row>
    <row r="166" spans="1:15">
      <c r="A166" s="235"/>
      <c r="B166" s="327" t="str">
        <f>IFERROR(VLOOKUP(A166,'Cadastro de Produtos'!$B$5:$C$500,2,0),"")</f>
        <v/>
      </c>
      <c r="C166" s="165"/>
      <c r="D166" s="231"/>
      <c r="E166" s="327" t="e">
        <f>VLOOKUP(D166,Estoque!$A$4:$D$1000,2,0)</f>
        <v>#N/A</v>
      </c>
      <c r="F166" s="328" t="e">
        <f>VLOOKUP(D166,Estoque!$A$4:$D$1000,3,0)</f>
        <v>#N/A</v>
      </c>
      <c r="G166" s="329">
        <f>IFERROR(VLOOKUP(D166,Estoque!$A$4:$J$304,10,),0)</f>
        <v>0</v>
      </c>
      <c r="H166" s="235"/>
      <c r="I166" s="333">
        <f t="shared" si="12"/>
        <v>0</v>
      </c>
      <c r="J166" s="334" t="e">
        <f>VLOOKUP(D166,Estoque!$A$4:$J$1000,8,0)</f>
        <v>#N/A</v>
      </c>
      <c r="K166" s="334">
        <f t="shared" si="9"/>
        <v>0</v>
      </c>
      <c r="L166" s="328">
        <f>SUMIF(Vendas!$B$5:$B$1712,'Combos Promocionais'!A166,Vendas!$I$5:$I$1824)</f>
        <v>0</v>
      </c>
      <c r="M166" s="328">
        <f t="shared" si="10"/>
        <v>0</v>
      </c>
      <c r="N166" s="328" t="e">
        <f t="shared" si="11"/>
        <v>#N/A</v>
      </c>
      <c r="O166" s="335" t="e">
        <f t="array" ref="O166">MIN(IF($B$3:$B$501=N166,$I$3:$I$501))</f>
        <v>#N/A</v>
      </c>
    </row>
    <row r="167" spans="1:15">
      <c r="A167" s="236"/>
      <c r="B167" s="324" t="str">
        <f>IFERROR(VLOOKUP(A167,'Cadastro de Produtos'!$B$5:$C$500,2,0),"")</f>
        <v/>
      </c>
      <c r="C167" s="232"/>
      <c r="D167" s="233"/>
      <c r="E167" s="324" t="e">
        <f>VLOOKUP(D167,Estoque!$A$4:$D$1000,2,0)</f>
        <v>#N/A</v>
      </c>
      <c r="F167" s="325" t="e">
        <f>VLOOKUP(D167,Estoque!$A$4:$D$1000,3,0)</f>
        <v>#N/A</v>
      </c>
      <c r="G167" s="326">
        <f>IFERROR(VLOOKUP(D167,Estoque!$A$4:$J$304,10,),0)</f>
        <v>0</v>
      </c>
      <c r="H167" s="236"/>
      <c r="I167" s="330">
        <f t="shared" si="12"/>
        <v>0</v>
      </c>
      <c r="J167" s="331" t="e">
        <f>VLOOKUP(D167,Estoque!$A$4:$J$1000,8,0)</f>
        <v>#N/A</v>
      </c>
      <c r="K167" s="331">
        <f t="shared" si="9"/>
        <v>0</v>
      </c>
      <c r="L167" s="325">
        <f>SUMIF(Vendas!$B$5:$B$1712,'Combos Promocionais'!A167,Vendas!$I$5:$I$1824)</f>
        <v>0</v>
      </c>
      <c r="M167" s="325">
        <f t="shared" si="10"/>
        <v>0</v>
      </c>
      <c r="N167" s="325" t="e">
        <f t="shared" si="11"/>
        <v>#N/A</v>
      </c>
      <c r="O167" s="332" t="e">
        <f t="array" ref="O167">MIN(IF($B$3:$B$501=N167,$I$3:$I$501))</f>
        <v>#N/A</v>
      </c>
    </row>
    <row r="168" spans="1:15">
      <c r="A168" s="235"/>
      <c r="B168" s="327" t="str">
        <f>IFERROR(VLOOKUP(A168,'Cadastro de Produtos'!$B$5:$C$500,2,0),"")</f>
        <v/>
      </c>
      <c r="C168" s="165"/>
      <c r="D168" s="231"/>
      <c r="E168" s="327" t="e">
        <f>VLOOKUP(D168,Estoque!$A$4:$D$1000,2,0)</f>
        <v>#N/A</v>
      </c>
      <c r="F168" s="328" t="e">
        <f>VLOOKUP(D168,Estoque!$A$4:$D$1000,3,0)</f>
        <v>#N/A</v>
      </c>
      <c r="G168" s="329">
        <f>IFERROR(VLOOKUP(D168,Estoque!$A$4:$J$304,10,),0)</f>
        <v>0</v>
      </c>
      <c r="H168" s="235"/>
      <c r="I168" s="333">
        <f t="shared" si="12"/>
        <v>0</v>
      </c>
      <c r="J168" s="334" t="e">
        <f>VLOOKUP(D168,Estoque!$A$4:$J$1000,8,0)</f>
        <v>#N/A</v>
      </c>
      <c r="K168" s="334">
        <f t="shared" si="9"/>
        <v>0</v>
      </c>
      <c r="L168" s="328">
        <f>SUMIF(Vendas!$B$5:$B$1712,'Combos Promocionais'!A168,Vendas!$I$5:$I$1824)</f>
        <v>0</v>
      </c>
      <c r="M168" s="328">
        <f t="shared" si="10"/>
        <v>0</v>
      </c>
      <c r="N168" s="328" t="e">
        <f t="shared" si="11"/>
        <v>#N/A</v>
      </c>
      <c r="O168" s="335" t="e">
        <f t="array" ref="O168">MIN(IF($B$3:$B$501=N168,$I$3:$I$501))</f>
        <v>#N/A</v>
      </c>
    </row>
    <row r="169" spans="1:15">
      <c r="A169" s="236"/>
      <c r="B169" s="324" t="str">
        <f>IFERROR(VLOOKUP(A169,'Cadastro de Produtos'!$B$5:$C$500,2,0),"")</f>
        <v/>
      </c>
      <c r="C169" s="232"/>
      <c r="D169" s="233"/>
      <c r="E169" s="324" t="e">
        <f>VLOOKUP(D169,Estoque!$A$4:$D$1000,2,0)</f>
        <v>#N/A</v>
      </c>
      <c r="F169" s="325" t="e">
        <f>VLOOKUP(D169,Estoque!$A$4:$D$1000,3,0)</f>
        <v>#N/A</v>
      </c>
      <c r="G169" s="326">
        <f>IFERROR(VLOOKUP(D169,Estoque!$A$4:$J$304,10,),0)</f>
        <v>0</v>
      </c>
      <c r="H169" s="236"/>
      <c r="I169" s="330">
        <f t="shared" si="12"/>
        <v>0</v>
      </c>
      <c r="J169" s="331" t="e">
        <f>VLOOKUP(D169,Estoque!$A$4:$J$1000,8,0)</f>
        <v>#N/A</v>
      </c>
      <c r="K169" s="331">
        <f t="shared" si="9"/>
        <v>0</v>
      </c>
      <c r="L169" s="325">
        <f>SUMIF(Vendas!$B$5:$B$1712,'Combos Promocionais'!A169,Vendas!$I$5:$I$1824)</f>
        <v>0</v>
      </c>
      <c r="M169" s="325">
        <f t="shared" si="10"/>
        <v>0</v>
      </c>
      <c r="N169" s="325" t="e">
        <f t="shared" si="11"/>
        <v>#N/A</v>
      </c>
      <c r="O169" s="332" t="e">
        <f t="array" ref="O169">MIN(IF($B$3:$B$501=N169,$I$3:$I$501))</f>
        <v>#N/A</v>
      </c>
    </row>
    <row r="170" spans="1:15">
      <c r="A170" s="235"/>
      <c r="B170" s="327" t="str">
        <f>IFERROR(VLOOKUP(A170,'Cadastro de Produtos'!$B$5:$C$500,2,0),"")</f>
        <v/>
      </c>
      <c r="C170" s="165"/>
      <c r="D170" s="231"/>
      <c r="E170" s="327" t="e">
        <f>VLOOKUP(D170,Estoque!$A$4:$D$1000,2,0)</f>
        <v>#N/A</v>
      </c>
      <c r="F170" s="328" t="e">
        <f>VLOOKUP(D170,Estoque!$A$4:$D$1000,3,0)</f>
        <v>#N/A</v>
      </c>
      <c r="G170" s="329">
        <f>IFERROR(VLOOKUP(D170,Estoque!$A$4:$J$304,10,),0)</f>
        <v>0</v>
      </c>
      <c r="H170" s="235"/>
      <c r="I170" s="333">
        <f t="shared" si="12"/>
        <v>0</v>
      </c>
      <c r="J170" s="334" t="e">
        <f>VLOOKUP(D170,Estoque!$A$4:$J$1000,8,0)</f>
        <v>#N/A</v>
      </c>
      <c r="K170" s="334">
        <f t="shared" si="9"/>
        <v>0</v>
      </c>
      <c r="L170" s="328">
        <f>SUMIF(Vendas!$B$5:$B$1712,'Combos Promocionais'!A170,Vendas!$I$5:$I$1824)</f>
        <v>0</v>
      </c>
      <c r="M170" s="328">
        <f t="shared" si="10"/>
        <v>0</v>
      </c>
      <c r="N170" s="328" t="e">
        <f t="shared" si="11"/>
        <v>#N/A</v>
      </c>
      <c r="O170" s="335" t="e">
        <f t="array" ref="O170">MIN(IF($B$3:$B$501=N170,$I$3:$I$501))</f>
        <v>#N/A</v>
      </c>
    </row>
    <row r="171" spans="1:15">
      <c r="A171" s="236"/>
      <c r="B171" s="324" t="str">
        <f>IFERROR(VLOOKUP(A171,'Cadastro de Produtos'!$B$5:$C$500,2,0),"")</f>
        <v/>
      </c>
      <c r="C171" s="232"/>
      <c r="D171" s="233"/>
      <c r="E171" s="324" t="e">
        <f>VLOOKUP(D171,Estoque!$A$4:$D$1000,2,0)</f>
        <v>#N/A</v>
      </c>
      <c r="F171" s="325" t="e">
        <f>VLOOKUP(D171,Estoque!$A$4:$D$1000,3,0)</f>
        <v>#N/A</v>
      </c>
      <c r="G171" s="326">
        <f>IFERROR(VLOOKUP(D171,Estoque!$A$4:$J$304,10,),0)</f>
        <v>0</v>
      </c>
      <c r="H171" s="236"/>
      <c r="I171" s="330">
        <f t="shared" si="12"/>
        <v>0</v>
      </c>
      <c r="J171" s="331" t="e">
        <f>VLOOKUP(D171,Estoque!$A$4:$J$1000,8,0)</f>
        <v>#N/A</v>
      </c>
      <c r="K171" s="331">
        <f t="shared" si="9"/>
        <v>0</v>
      </c>
      <c r="L171" s="325">
        <f>SUMIF(Vendas!$B$5:$B$1712,'Combos Promocionais'!A171,Vendas!$I$5:$I$1824)</f>
        <v>0</v>
      </c>
      <c r="M171" s="325">
        <f t="shared" si="10"/>
        <v>0</v>
      </c>
      <c r="N171" s="325" t="e">
        <f t="shared" si="11"/>
        <v>#N/A</v>
      </c>
      <c r="O171" s="332" t="e">
        <f t="array" ref="O171">MIN(IF($B$3:$B$501=N171,$I$3:$I$501))</f>
        <v>#N/A</v>
      </c>
    </row>
    <row r="172" spans="1:15">
      <c r="A172" s="235"/>
      <c r="B172" s="327" t="str">
        <f>IFERROR(VLOOKUP(A172,'Cadastro de Produtos'!$B$5:$C$500,2,0),"")</f>
        <v/>
      </c>
      <c r="C172" s="165"/>
      <c r="D172" s="231"/>
      <c r="E172" s="327" t="e">
        <f>VLOOKUP(D172,Estoque!$A$4:$D$1000,2,0)</f>
        <v>#N/A</v>
      </c>
      <c r="F172" s="328" t="e">
        <f>VLOOKUP(D172,Estoque!$A$4:$D$1000,3,0)</f>
        <v>#N/A</v>
      </c>
      <c r="G172" s="329">
        <f>IFERROR(VLOOKUP(D172,Estoque!$A$4:$J$304,10,),0)</f>
        <v>0</v>
      </c>
      <c r="H172" s="235"/>
      <c r="I172" s="333">
        <f t="shared" si="12"/>
        <v>0</v>
      </c>
      <c r="J172" s="334" t="e">
        <f>VLOOKUP(D172,Estoque!$A$4:$J$1000,8,0)</f>
        <v>#N/A</v>
      </c>
      <c r="K172" s="334">
        <f t="shared" si="9"/>
        <v>0</v>
      </c>
      <c r="L172" s="328">
        <f>SUMIF(Vendas!$B$5:$B$1712,'Combos Promocionais'!A172,Vendas!$I$5:$I$1824)</f>
        <v>0</v>
      </c>
      <c r="M172" s="328">
        <f t="shared" si="10"/>
        <v>0</v>
      </c>
      <c r="N172" s="328" t="e">
        <f t="shared" si="11"/>
        <v>#N/A</v>
      </c>
      <c r="O172" s="335" t="e">
        <f t="array" ref="O172">MIN(IF($B$3:$B$501=N172,$I$3:$I$501))</f>
        <v>#N/A</v>
      </c>
    </row>
    <row r="173" spans="1:15">
      <c r="A173" s="236"/>
      <c r="B173" s="324" t="str">
        <f>IFERROR(VLOOKUP(A173,'Cadastro de Produtos'!$B$5:$C$500,2,0),"")</f>
        <v/>
      </c>
      <c r="C173" s="232"/>
      <c r="D173" s="233"/>
      <c r="E173" s="324" t="e">
        <f>VLOOKUP(D173,Estoque!$A$4:$D$1000,2,0)</f>
        <v>#N/A</v>
      </c>
      <c r="F173" s="325" t="e">
        <f>VLOOKUP(D173,Estoque!$A$4:$D$1000,3,0)</f>
        <v>#N/A</v>
      </c>
      <c r="G173" s="326">
        <f>IFERROR(VLOOKUP(D173,Estoque!$A$4:$J$304,10,),0)</f>
        <v>0</v>
      </c>
      <c r="H173" s="236"/>
      <c r="I173" s="330">
        <f t="shared" si="12"/>
        <v>0</v>
      </c>
      <c r="J173" s="331" t="e">
        <f>VLOOKUP(D173,Estoque!$A$4:$J$1000,8,0)</f>
        <v>#N/A</v>
      </c>
      <c r="K173" s="331">
        <f t="shared" si="9"/>
        <v>0</v>
      </c>
      <c r="L173" s="325">
        <f>SUMIF(Vendas!$B$5:$B$1712,'Combos Promocionais'!A173,Vendas!$I$5:$I$1824)</f>
        <v>0</v>
      </c>
      <c r="M173" s="325">
        <f t="shared" si="10"/>
        <v>0</v>
      </c>
      <c r="N173" s="325" t="e">
        <f t="shared" si="11"/>
        <v>#N/A</v>
      </c>
      <c r="O173" s="332" t="e">
        <f t="array" ref="O173">MIN(IF($B$3:$B$501=N173,$I$3:$I$501))</f>
        <v>#N/A</v>
      </c>
    </row>
    <row r="174" spans="1:15">
      <c r="A174" s="235"/>
      <c r="B174" s="327" t="str">
        <f>IFERROR(VLOOKUP(A174,'Cadastro de Produtos'!$B$5:$C$500,2,0),"")</f>
        <v/>
      </c>
      <c r="C174" s="165"/>
      <c r="D174" s="231"/>
      <c r="E174" s="327" t="e">
        <f>VLOOKUP(D174,Estoque!$A$4:$D$1000,2,0)</f>
        <v>#N/A</v>
      </c>
      <c r="F174" s="328" t="e">
        <f>VLOOKUP(D174,Estoque!$A$4:$D$1000,3,0)</f>
        <v>#N/A</v>
      </c>
      <c r="G174" s="329">
        <f>IFERROR(VLOOKUP(D174,Estoque!$A$4:$J$304,10,),0)</f>
        <v>0</v>
      </c>
      <c r="H174" s="235"/>
      <c r="I174" s="333">
        <f t="shared" si="12"/>
        <v>0</v>
      </c>
      <c r="J174" s="334" t="e">
        <f>VLOOKUP(D174,Estoque!$A$4:$J$1000,8,0)</f>
        <v>#N/A</v>
      </c>
      <c r="K174" s="334">
        <f t="shared" si="9"/>
        <v>0</v>
      </c>
      <c r="L174" s="328">
        <f>SUMIF(Vendas!$B$5:$B$1712,'Combos Promocionais'!A174,Vendas!$I$5:$I$1824)</f>
        <v>0</v>
      </c>
      <c r="M174" s="328">
        <f t="shared" si="10"/>
        <v>0</v>
      </c>
      <c r="N174" s="328" t="e">
        <f t="shared" si="11"/>
        <v>#N/A</v>
      </c>
      <c r="O174" s="335" t="e">
        <f t="array" ref="O174">MIN(IF($B$3:$B$501=N174,$I$3:$I$501))</f>
        <v>#N/A</v>
      </c>
    </row>
    <row r="175" spans="1:15">
      <c r="A175" s="236"/>
      <c r="B175" s="324" t="str">
        <f>IFERROR(VLOOKUP(A175,'Cadastro de Produtos'!$B$5:$C$500,2,0),"")</f>
        <v/>
      </c>
      <c r="C175" s="232"/>
      <c r="D175" s="233"/>
      <c r="E175" s="324" t="e">
        <f>VLOOKUP(D175,Estoque!$A$4:$D$1000,2,0)</f>
        <v>#N/A</v>
      </c>
      <c r="F175" s="325" t="e">
        <f>VLOOKUP(D175,Estoque!$A$4:$D$1000,3,0)</f>
        <v>#N/A</v>
      </c>
      <c r="G175" s="326">
        <f>IFERROR(VLOOKUP(D175,Estoque!$A$4:$J$304,10,),0)</f>
        <v>0</v>
      </c>
      <c r="H175" s="236"/>
      <c r="I175" s="330">
        <f t="shared" si="12"/>
        <v>0</v>
      </c>
      <c r="J175" s="331" t="e">
        <f>VLOOKUP(D175,Estoque!$A$4:$J$1000,8,0)</f>
        <v>#N/A</v>
      </c>
      <c r="K175" s="331">
        <f t="shared" si="9"/>
        <v>0</v>
      </c>
      <c r="L175" s="325">
        <f>SUMIF(Vendas!$B$5:$B$1712,'Combos Promocionais'!A175,Vendas!$I$5:$I$1824)</f>
        <v>0</v>
      </c>
      <c r="M175" s="325">
        <f t="shared" si="10"/>
        <v>0</v>
      </c>
      <c r="N175" s="325" t="e">
        <f t="shared" si="11"/>
        <v>#N/A</v>
      </c>
      <c r="O175" s="332" t="e">
        <f t="array" ref="O175">MIN(IF($B$3:$B$501=N175,$I$3:$I$501))</f>
        <v>#N/A</v>
      </c>
    </row>
    <row r="176" spans="1:15">
      <c r="A176" s="235"/>
      <c r="B176" s="327" t="str">
        <f>IFERROR(VLOOKUP(A176,'Cadastro de Produtos'!$B$5:$C$500,2,0),"")</f>
        <v/>
      </c>
      <c r="C176" s="165"/>
      <c r="D176" s="231"/>
      <c r="E176" s="327" t="e">
        <f>VLOOKUP(D176,Estoque!$A$4:$D$1000,2,0)</f>
        <v>#N/A</v>
      </c>
      <c r="F176" s="328" t="e">
        <f>VLOOKUP(D176,Estoque!$A$4:$D$1000,3,0)</f>
        <v>#N/A</v>
      </c>
      <c r="G176" s="329">
        <f>IFERROR(VLOOKUP(D176,Estoque!$A$4:$J$304,10,),0)</f>
        <v>0</v>
      </c>
      <c r="H176" s="235"/>
      <c r="I176" s="333">
        <f t="shared" si="12"/>
        <v>0</v>
      </c>
      <c r="J176" s="334" t="e">
        <f>VLOOKUP(D176,Estoque!$A$4:$J$1000,8,0)</f>
        <v>#N/A</v>
      </c>
      <c r="K176" s="334">
        <f t="shared" si="9"/>
        <v>0</v>
      </c>
      <c r="L176" s="328">
        <f>SUMIF(Vendas!$B$5:$B$1712,'Combos Promocionais'!A176,Vendas!$I$5:$I$1824)</f>
        <v>0</v>
      </c>
      <c r="M176" s="328">
        <f t="shared" si="10"/>
        <v>0</v>
      </c>
      <c r="N176" s="328" t="e">
        <f t="shared" si="11"/>
        <v>#N/A</v>
      </c>
      <c r="O176" s="335" t="e">
        <f t="array" ref="O176">MIN(IF($B$3:$B$501=N176,$I$3:$I$501))</f>
        <v>#N/A</v>
      </c>
    </row>
    <row r="177" spans="1:15">
      <c r="A177" s="236"/>
      <c r="B177" s="324" t="str">
        <f>IFERROR(VLOOKUP(A177,'Cadastro de Produtos'!$B$5:$C$500,2,0),"")</f>
        <v/>
      </c>
      <c r="C177" s="232"/>
      <c r="D177" s="233"/>
      <c r="E177" s="324" t="e">
        <f>VLOOKUP(D177,Estoque!$A$4:$D$1000,2,0)</f>
        <v>#N/A</v>
      </c>
      <c r="F177" s="325" t="e">
        <f>VLOOKUP(D177,Estoque!$A$4:$D$1000,3,0)</f>
        <v>#N/A</v>
      </c>
      <c r="G177" s="326">
        <f>IFERROR(VLOOKUP(D177,Estoque!$A$4:$J$304,10,),0)</f>
        <v>0</v>
      </c>
      <c r="H177" s="236"/>
      <c r="I177" s="330">
        <f t="shared" si="12"/>
        <v>0</v>
      </c>
      <c r="J177" s="331" t="e">
        <f>VLOOKUP(D177,Estoque!$A$4:$J$1000,8,0)</f>
        <v>#N/A</v>
      </c>
      <c r="K177" s="331">
        <f t="shared" si="9"/>
        <v>0</v>
      </c>
      <c r="L177" s="325">
        <f>SUMIF(Vendas!$B$5:$B$1712,'Combos Promocionais'!A177,Vendas!$I$5:$I$1824)</f>
        <v>0</v>
      </c>
      <c r="M177" s="325">
        <f t="shared" si="10"/>
        <v>0</v>
      </c>
      <c r="N177" s="325" t="e">
        <f t="shared" si="11"/>
        <v>#N/A</v>
      </c>
      <c r="O177" s="332" t="e">
        <f t="array" ref="O177">MIN(IF($B$3:$B$501=N177,$I$3:$I$501))</f>
        <v>#N/A</v>
      </c>
    </row>
    <row r="178" spans="1:15">
      <c r="A178" s="235"/>
      <c r="B178" s="327" t="str">
        <f>IFERROR(VLOOKUP(A178,'Cadastro de Produtos'!$B$5:$C$500,2,0),"")</f>
        <v/>
      </c>
      <c r="C178" s="165"/>
      <c r="D178" s="231"/>
      <c r="E178" s="327" t="e">
        <f>VLOOKUP(D178,Estoque!$A$4:$D$1000,2,0)</f>
        <v>#N/A</v>
      </c>
      <c r="F178" s="328" t="e">
        <f>VLOOKUP(D178,Estoque!$A$4:$D$1000,3,0)</f>
        <v>#N/A</v>
      </c>
      <c r="G178" s="329">
        <f>IFERROR(VLOOKUP(D178,Estoque!$A$4:$J$304,10,),0)</f>
        <v>0</v>
      </c>
      <c r="H178" s="235"/>
      <c r="I178" s="333">
        <f t="shared" si="12"/>
        <v>0</v>
      </c>
      <c r="J178" s="334" t="e">
        <f>VLOOKUP(D178,Estoque!$A$4:$J$1000,8,0)</f>
        <v>#N/A</v>
      </c>
      <c r="K178" s="334">
        <f t="shared" si="9"/>
        <v>0</v>
      </c>
      <c r="L178" s="328">
        <f>SUMIF(Vendas!$B$5:$B$1712,'Combos Promocionais'!A178,Vendas!$I$5:$I$1824)</f>
        <v>0</v>
      </c>
      <c r="M178" s="328">
        <f t="shared" si="10"/>
        <v>0</v>
      </c>
      <c r="N178" s="328" t="e">
        <f t="shared" si="11"/>
        <v>#N/A</v>
      </c>
      <c r="O178" s="335" t="e">
        <f t="array" ref="O178">MIN(IF($B$3:$B$501=N178,$I$3:$I$501))</f>
        <v>#N/A</v>
      </c>
    </row>
    <row r="179" spans="1:15">
      <c r="A179" s="236"/>
      <c r="B179" s="324" t="str">
        <f>IFERROR(VLOOKUP(A179,'Cadastro de Produtos'!$B$5:$C$500,2,0),"")</f>
        <v/>
      </c>
      <c r="C179" s="232"/>
      <c r="D179" s="233"/>
      <c r="E179" s="324" t="e">
        <f>VLOOKUP(D179,Estoque!$A$4:$D$1000,2,0)</f>
        <v>#N/A</v>
      </c>
      <c r="F179" s="325" t="e">
        <f>VLOOKUP(D179,Estoque!$A$4:$D$1000,3,0)</f>
        <v>#N/A</v>
      </c>
      <c r="G179" s="326">
        <f>IFERROR(VLOOKUP(D179,Estoque!$A$4:$J$304,10,),0)</f>
        <v>0</v>
      </c>
      <c r="H179" s="236"/>
      <c r="I179" s="330">
        <f t="shared" si="12"/>
        <v>0</v>
      </c>
      <c r="J179" s="331" t="e">
        <f>VLOOKUP(D179,Estoque!$A$4:$J$1000,8,0)</f>
        <v>#N/A</v>
      </c>
      <c r="K179" s="331">
        <f t="shared" si="9"/>
        <v>0</v>
      </c>
      <c r="L179" s="325">
        <f>SUMIF(Vendas!$B$5:$B$1712,'Combos Promocionais'!A179,Vendas!$I$5:$I$1824)</f>
        <v>0</v>
      </c>
      <c r="M179" s="325">
        <f t="shared" si="10"/>
        <v>0</v>
      </c>
      <c r="N179" s="325" t="e">
        <f t="shared" si="11"/>
        <v>#N/A</v>
      </c>
      <c r="O179" s="332" t="e">
        <f t="array" ref="O179">MIN(IF($B$3:$B$501=N179,$I$3:$I$501))</f>
        <v>#N/A</v>
      </c>
    </row>
    <row r="180" spans="1:15">
      <c r="A180" s="235"/>
      <c r="B180" s="327" t="str">
        <f>IFERROR(VLOOKUP(A180,'Cadastro de Produtos'!$B$5:$C$500,2,0),"")</f>
        <v/>
      </c>
      <c r="C180" s="165"/>
      <c r="D180" s="231"/>
      <c r="E180" s="327" t="e">
        <f>VLOOKUP(D180,Estoque!$A$4:$D$1000,2,0)</f>
        <v>#N/A</v>
      </c>
      <c r="F180" s="328" t="e">
        <f>VLOOKUP(D180,Estoque!$A$4:$D$1000,3,0)</f>
        <v>#N/A</v>
      </c>
      <c r="G180" s="329">
        <f>IFERROR(VLOOKUP(D180,Estoque!$A$4:$J$304,10,),0)</f>
        <v>0</v>
      </c>
      <c r="H180" s="235"/>
      <c r="I180" s="333">
        <f t="shared" si="12"/>
        <v>0</v>
      </c>
      <c r="J180" s="334" t="e">
        <f>VLOOKUP(D180,Estoque!$A$4:$J$1000,8,0)</f>
        <v>#N/A</v>
      </c>
      <c r="K180" s="334">
        <f t="shared" si="9"/>
        <v>0</v>
      </c>
      <c r="L180" s="328">
        <f>SUMIF(Vendas!$B$5:$B$1712,'Combos Promocionais'!A180,Vendas!$I$5:$I$1824)</f>
        <v>0</v>
      </c>
      <c r="M180" s="328">
        <f t="shared" si="10"/>
        <v>0</v>
      </c>
      <c r="N180" s="328" t="e">
        <f t="shared" si="11"/>
        <v>#N/A</v>
      </c>
      <c r="O180" s="335" t="e">
        <f t="array" ref="O180">MIN(IF($B$3:$B$501=N180,$I$3:$I$501))</f>
        <v>#N/A</v>
      </c>
    </row>
    <row r="181" spans="1:15">
      <c r="A181" s="236"/>
      <c r="B181" s="324" t="str">
        <f>IFERROR(VLOOKUP(A181,'Cadastro de Produtos'!$B$5:$C$500,2,0),"")</f>
        <v/>
      </c>
      <c r="C181" s="232"/>
      <c r="D181" s="233"/>
      <c r="E181" s="324" t="e">
        <f>VLOOKUP(D181,Estoque!$A$4:$D$1000,2,0)</f>
        <v>#N/A</v>
      </c>
      <c r="F181" s="325" t="e">
        <f>VLOOKUP(D181,Estoque!$A$4:$D$1000,3,0)</f>
        <v>#N/A</v>
      </c>
      <c r="G181" s="326">
        <f>IFERROR(VLOOKUP(D181,Estoque!$A$4:$J$304,10,),0)</f>
        <v>0</v>
      </c>
      <c r="H181" s="236"/>
      <c r="I181" s="330">
        <f t="shared" si="12"/>
        <v>0</v>
      </c>
      <c r="J181" s="331" t="e">
        <f>VLOOKUP(D181,Estoque!$A$4:$J$1000,8,0)</f>
        <v>#N/A</v>
      </c>
      <c r="K181" s="331">
        <f t="shared" si="9"/>
        <v>0</v>
      </c>
      <c r="L181" s="325">
        <f>SUMIF(Vendas!$B$5:$B$1712,'Combos Promocionais'!A181,Vendas!$I$5:$I$1824)</f>
        <v>0</v>
      </c>
      <c r="M181" s="325">
        <f t="shared" si="10"/>
        <v>0</v>
      </c>
      <c r="N181" s="325" t="e">
        <f t="shared" si="11"/>
        <v>#N/A</v>
      </c>
      <c r="O181" s="332" t="e">
        <f t="array" ref="O181">MIN(IF($B$3:$B$501=N181,$I$3:$I$501))</f>
        <v>#N/A</v>
      </c>
    </row>
    <row r="182" spans="1:15">
      <c r="A182" s="235"/>
      <c r="B182" s="327" t="str">
        <f>IFERROR(VLOOKUP(A182,'Cadastro de Produtos'!$B$5:$C$500,2,0),"")</f>
        <v/>
      </c>
      <c r="C182" s="165"/>
      <c r="D182" s="231"/>
      <c r="E182" s="327" t="e">
        <f>VLOOKUP(D182,Estoque!$A$4:$D$1000,2,0)</f>
        <v>#N/A</v>
      </c>
      <c r="F182" s="328" t="e">
        <f>VLOOKUP(D182,Estoque!$A$4:$D$1000,3,0)</f>
        <v>#N/A</v>
      </c>
      <c r="G182" s="329">
        <f>IFERROR(VLOOKUP(D182,Estoque!$A$4:$J$304,10,),0)</f>
        <v>0</v>
      </c>
      <c r="H182" s="235"/>
      <c r="I182" s="333">
        <f t="shared" si="12"/>
        <v>0</v>
      </c>
      <c r="J182" s="334" t="e">
        <f>VLOOKUP(D182,Estoque!$A$4:$J$1000,8,0)</f>
        <v>#N/A</v>
      </c>
      <c r="K182" s="334">
        <f t="shared" si="9"/>
        <v>0</v>
      </c>
      <c r="L182" s="328">
        <f>SUMIF(Vendas!$B$5:$B$1712,'Combos Promocionais'!A182,Vendas!$I$5:$I$1824)</f>
        <v>0</v>
      </c>
      <c r="M182" s="328">
        <f t="shared" si="10"/>
        <v>0</v>
      </c>
      <c r="N182" s="328" t="e">
        <f t="shared" si="11"/>
        <v>#N/A</v>
      </c>
      <c r="O182" s="335" t="e">
        <f t="array" ref="O182">MIN(IF($B$3:$B$501=N182,$I$3:$I$501))</f>
        <v>#N/A</v>
      </c>
    </row>
    <row r="183" spans="1:15">
      <c r="A183" s="236"/>
      <c r="B183" s="324" t="str">
        <f>IFERROR(VLOOKUP(A183,'Cadastro de Produtos'!$B$5:$C$500,2,0),"")</f>
        <v/>
      </c>
      <c r="C183" s="232"/>
      <c r="D183" s="233"/>
      <c r="E183" s="324" t="e">
        <f>VLOOKUP(D183,Estoque!$A$4:$D$1000,2,0)</f>
        <v>#N/A</v>
      </c>
      <c r="F183" s="325" t="e">
        <f>VLOOKUP(D183,Estoque!$A$4:$D$1000,3,0)</f>
        <v>#N/A</v>
      </c>
      <c r="G183" s="326">
        <f>IFERROR(VLOOKUP(D183,Estoque!$A$4:$J$304,10,),0)</f>
        <v>0</v>
      </c>
      <c r="H183" s="236"/>
      <c r="I183" s="330">
        <f t="shared" si="12"/>
        <v>0</v>
      </c>
      <c r="J183" s="331" t="e">
        <f>VLOOKUP(D183,Estoque!$A$4:$J$1000,8,0)</f>
        <v>#N/A</v>
      </c>
      <c r="K183" s="331">
        <f t="shared" si="9"/>
        <v>0</v>
      </c>
      <c r="L183" s="325">
        <f>SUMIF(Vendas!$B$5:$B$1712,'Combos Promocionais'!A183,Vendas!$I$5:$I$1824)</f>
        <v>0</v>
      </c>
      <c r="M183" s="325">
        <f t="shared" si="10"/>
        <v>0</v>
      </c>
      <c r="N183" s="325" t="e">
        <f t="shared" si="11"/>
        <v>#N/A</v>
      </c>
      <c r="O183" s="332" t="e">
        <f t="array" ref="O183">MIN(IF($B$3:$B$501=N183,$I$3:$I$501))</f>
        <v>#N/A</v>
      </c>
    </row>
    <row r="184" spans="1:15">
      <c r="A184" s="235"/>
      <c r="B184" s="327" t="str">
        <f>IFERROR(VLOOKUP(A184,'Cadastro de Produtos'!$B$5:$C$500,2,0),"")</f>
        <v/>
      </c>
      <c r="C184" s="165"/>
      <c r="D184" s="231"/>
      <c r="E184" s="327" t="e">
        <f>VLOOKUP(D184,Estoque!$A$4:$D$1000,2,0)</f>
        <v>#N/A</v>
      </c>
      <c r="F184" s="328" t="e">
        <f>VLOOKUP(D184,Estoque!$A$4:$D$1000,3,0)</f>
        <v>#N/A</v>
      </c>
      <c r="G184" s="329">
        <f>IFERROR(VLOOKUP(D184,Estoque!$A$4:$J$304,10,),0)</f>
        <v>0</v>
      </c>
      <c r="H184" s="235"/>
      <c r="I184" s="333">
        <f t="shared" si="12"/>
        <v>0</v>
      </c>
      <c r="J184" s="334" t="e">
        <f>VLOOKUP(D184,Estoque!$A$4:$J$1000,8,0)</f>
        <v>#N/A</v>
      </c>
      <c r="K184" s="334">
        <f t="shared" si="9"/>
        <v>0</v>
      </c>
      <c r="L184" s="328">
        <f>SUMIF(Vendas!$B$5:$B$1712,'Combos Promocionais'!A184,Vendas!$I$5:$I$1824)</f>
        <v>0</v>
      </c>
      <c r="M184" s="328">
        <f t="shared" si="10"/>
        <v>0</v>
      </c>
      <c r="N184" s="328" t="e">
        <f t="shared" si="11"/>
        <v>#N/A</v>
      </c>
      <c r="O184" s="335" t="e">
        <f t="array" ref="O184">MIN(IF($B$3:$B$501=N184,$I$3:$I$501))</f>
        <v>#N/A</v>
      </c>
    </row>
    <row r="185" spans="1:15">
      <c r="A185" s="236"/>
      <c r="B185" s="324" t="str">
        <f>IFERROR(VLOOKUP(A185,'Cadastro de Produtos'!$B$5:$C$500,2,0),"")</f>
        <v/>
      </c>
      <c r="C185" s="232"/>
      <c r="D185" s="233"/>
      <c r="E185" s="324" t="e">
        <f>VLOOKUP(D185,Estoque!$A$4:$D$1000,2,0)</f>
        <v>#N/A</v>
      </c>
      <c r="F185" s="325" t="e">
        <f>VLOOKUP(D185,Estoque!$A$4:$D$1000,3,0)</f>
        <v>#N/A</v>
      </c>
      <c r="G185" s="326">
        <f>IFERROR(VLOOKUP(D185,Estoque!$A$4:$J$304,10,),0)</f>
        <v>0</v>
      </c>
      <c r="H185" s="236"/>
      <c r="I185" s="330">
        <f t="shared" si="12"/>
        <v>0</v>
      </c>
      <c r="J185" s="331" t="e">
        <f>VLOOKUP(D185,Estoque!$A$4:$J$1000,8,0)</f>
        <v>#N/A</v>
      </c>
      <c r="K185" s="331">
        <f t="shared" si="9"/>
        <v>0</v>
      </c>
      <c r="L185" s="325">
        <f>SUMIF(Vendas!$B$5:$B$1712,'Combos Promocionais'!A185,Vendas!$I$5:$I$1824)</f>
        <v>0</v>
      </c>
      <c r="M185" s="325">
        <f t="shared" si="10"/>
        <v>0</v>
      </c>
      <c r="N185" s="325" t="e">
        <f t="shared" si="11"/>
        <v>#N/A</v>
      </c>
      <c r="O185" s="332" t="e">
        <f t="array" ref="O185">MIN(IF($B$3:$B$501=N185,$I$3:$I$501))</f>
        <v>#N/A</v>
      </c>
    </row>
    <row r="186" spans="1:15">
      <c r="A186" s="235"/>
      <c r="B186" s="327" t="str">
        <f>IFERROR(VLOOKUP(A186,'Cadastro de Produtos'!$B$5:$C$500,2,0),"")</f>
        <v/>
      </c>
      <c r="C186" s="165"/>
      <c r="D186" s="231"/>
      <c r="E186" s="327" t="e">
        <f>VLOOKUP(D186,Estoque!$A$4:$D$1000,2,0)</f>
        <v>#N/A</v>
      </c>
      <c r="F186" s="328" t="e">
        <f>VLOOKUP(D186,Estoque!$A$4:$D$1000,3,0)</f>
        <v>#N/A</v>
      </c>
      <c r="G186" s="329">
        <f>IFERROR(VLOOKUP(D186,Estoque!$A$4:$J$304,10,),0)</f>
        <v>0</v>
      </c>
      <c r="H186" s="235"/>
      <c r="I186" s="333">
        <f t="shared" si="12"/>
        <v>0</v>
      </c>
      <c r="J186" s="334" t="e">
        <f>VLOOKUP(D186,Estoque!$A$4:$J$1000,8,0)</f>
        <v>#N/A</v>
      </c>
      <c r="K186" s="334">
        <f t="shared" si="9"/>
        <v>0</v>
      </c>
      <c r="L186" s="328">
        <f>SUMIF(Vendas!$B$5:$B$1712,'Combos Promocionais'!A186,Vendas!$I$5:$I$1824)</f>
        <v>0</v>
      </c>
      <c r="M186" s="328">
        <f t="shared" si="10"/>
        <v>0</v>
      </c>
      <c r="N186" s="328" t="e">
        <f t="shared" si="11"/>
        <v>#N/A</v>
      </c>
      <c r="O186" s="335" t="e">
        <f t="array" ref="O186">MIN(IF($B$3:$B$501=N186,$I$3:$I$501))</f>
        <v>#N/A</v>
      </c>
    </row>
    <row r="187" spans="1:15">
      <c r="A187" s="236"/>
      <c r="B187" s="324" t="str">
        <f>IFERROR(VLOOKUP(A187,'Cadastro de Produtos'!$B$5:$C$500,2,0),"")</f>
        <v/>
      </c>
      <c r="C187" s="232"/>
      <c r="D187" s="233"/>
      <c r="E187" s="324" t="e">
        <f>VLOOKUP(D187,Estoque!$A$4:$D$1000,2,0)</f>
        <v>#N/A</v>
      </c>
      <c r="F187" s="325" t="e">
        <f>VLOOKUP(D187,Estoque!$A$4:$D$1000,3,0)</f>
        <v>#N/A</v>
      </c>
      <c r="G187" s="326">
        <f>IFERROR(VLOOKUP(D187,Estoque!$A$4:$J$304,10,),0)</f>
        <v>0</v>
      </c>
      <c r="H187" s="236"/>
      <c r="I187" s="330">
        <f t="shared" si="12"/>
        <v>0</v>
      </c>
      <c r="J187" s="331" t="e">
        <f>VLOOKUP(D187,Estoque!$A$4:$J$1000,8,0)</f>
        <v>#N/A</v>
      </c>
      <c r="K187" s="331">
        <f t="shared" si="9"/>
        <v>0</v>
      </c>
      <c r="L187" s="325">
        <f>SUMIF(Vendas!$B$5:$B$1712,'Combos Promocionais'!A187,Vendas!$I$5:$I$1824)</f>
        <v>0</v>
      </c>
      <c r="M187" s="325">
        <f t="shared" si="10"/>
        <v>0</v>
      </c>
      <c r="N187" s="325" t="e">
        <f t="shared" si="11"/>
        <v>#N/A</v>
      </c>
      <c r="O187" s="332" t="e">
        <f t="array" ref="O187">MIN(IF($B$3:$B$501=N187,$I$3:$I$501))</f>
        <v>#N/A</v>
      </c>
    </row>
    <row r="188" spans="1:15">
      <c r="A188" s="235"/>
      <c r="B188" s="327" t="str">
        <f>IFERROR(VLOOKUP(A188,'Cadastro de Produtos'!$B$5:$C$500,2,0),"")</f>
        <v/>
      </c>
      <c r="C188" s="165"/>
      <c r="D188" s="231"/>
      <c r="E188" s="327" t="e">
        <f>VLOOKUP(D188,Estoque!$A$4:$D$1000,2,0)</f>
        <v>#N/A</v>
      </c>
      <c r="F188" s="328" t="e">
        <f>VLOOKUP(D188,Estoque!$A$4:$D$1000,3,0)</f>
        <v>#N/A</v>
      </c>
      <c r="G188" s="329">
        <f>IFERROR(VLOOKUP(D188,Estoque!$A$4:$J$304,10,),0)</f>
        <v>0</v>
      </c>
      <c r="H188" s="235"/>
      <c r="I188" s="333">
        <f t="shared" si="12"/>
        <v>0</v>
      </c>
      <c r="J188" s="334" t="e">
        <f>VLOOKUP(D188,Estoque!$A$4:$J$1000,8,0)</f>
        <v>#N/A</v>
      </c>
      <c r="K188" s="334">
        <f t="shared" si="9"/>
        <v>0</v>
      </c>
      <c r="L188" s="328">
        <f>SUMIF(Vendas!$B$5:$B$1712,'Combos Promocionais'!A188,Vendas!$I$5:$I$1824)</f>
        <v>0</v>
      </c>
      <c r="M188" s="328">
        <f t="shared" si="10"/>
        <v>0</v>
      </c>
      <c r="N188" s="328" t="e">
        <f t="shared" si="11"/>
        <v>#N/A</v>
      </c>
      <c r="O188" s="335" t="e">
        <f t="array" ref="O188">MIN(IF($B$3:$B$501=N188,$I$3:$I$501))</f>
        <v>#N/A</v>
      </c>
    </row>
    <row r="189" spans="1:15">
      <c r="A189" s="236"/>
      <c r="B189" s="324" t="str">
        <f>IFERROR(VLOOKUP(A189,'Cadastro de Produtos'!$B$5:$C$500,2,0),"")</f>
        <v/>
      </c>
      <c r="C189" s="232"/>
      <c r="D189" s="233"/>
      <c r="E189" s="324" t="e">
        <f>VLOOKUP(D189,Estoque!$A$4:$D$1000,2,0)</f>
        <v>#N/A</v>
      </c>
      <c r="F189" s="325" t="e">
        <f>VLOOKUP(D189,Estoque!$A$4:$D$1000,3,0)</f>
        <v>#N/A</v>
      </c>
      <c r="G189" s="326">
        <f>IFERROR(VLOOKUP(D189,Estoque!$A$4:$J$304,10,),0)</f>
        <v>0</v>
      </c>
      <c r="H189" s="236"/>
      <c r="I189" s="330">
        <f t="shared" si="12"/>
        <v>0</v>
      </c>
      <c r="J189" s="331" t="e">
        <f>VLOOKUP(D189,Estoque!$A$4:$J$1000,8,0)</f>
        <v>#N/A</v>
      </c>
      <c r="K189" s="331">
        <f t="shared" si="9"/>
        <v>0</v>
      </c>
      <c r="L189" s="325">
        <f>SUMIF(Vendas!$B$5:$B$1712,'Combos Promocionais'!A189,Vendas!$I$5:$I$1824)</f>
        <v>0</v>
      </c>
      <c r="M189" s="325">
        <f t="shared" si="10"/>
        <v>0</v>
      </c>
      <c r="N189" s="325" t="e">
        <f t="shared" si="11"/>
        <v>#N/A</v>
      </c>
      <c r="O189" s="332" t="e">
        <f t="array" ref="O189">MIN(IF($B$3:$B$501=N189,$I$3:$I$501))</f>
        <v>#N/A</v>
      </c>
    </row>
    <row r="190" spans="1:15">
      <c r="A190" s="235"/>
      <c r="B190" s="327" t="str">
        <f>IFERROR(VLOOKUP(A190,'Cadastro de Produtos'!$B$5:$C$500,2,0),"")</f>
        <v/>
      </c>
      <c r="C190" s="165"/>
      <c r="D190" s="231"/>
      <c r="E190" s="327" t="e">
        <f>VLOOKUP(D190,Estoque!$A$4:$D$1000,2,0)</f>
        <v>#N/A</v>
      </c>
      <c r="F190" s="328" t="e">
        <f>VLOOKUP(D190,Estoque!$A$4:$D$1000,3,0)</f>
        <v>#N/A</v>
      </c>
      <c r="G190" s="329">
        <f>IFERROR(VLOOKUP(D190,Estoque!$A$4:$J$304,10,),0)</f>
        <v>0</v>
      </c>
      <c r="H190" s="235"/>
      <c r="I190" s="333">
        <f t="shared" si="12"/>
        <v>0</v>
      </c>
      <c r="J190" s="334" t="e">
        <f>VLOOKUP(D190,Estoque!$A$4:$J$1000,8,0)</f>
        <v>#N/A</v>
      </c>
      <c r="K190" s="334">
        <f t="shared" si="9"/>
        <v>0</v>
      </c>
      <c r="L190" s="328">
        <f>SUMIF(Vendas!$B$5:$B$1712,'Combos Promocionais'!A190,Vendas!$I$5:$I$1824)</f>
        <v>0</v>
      </c>
      <c r="M190" s="328">
        <f t="shared" si="10"/>
        <v>0</v>
      </c>
      <c r="N190" s="328" t="e">
        <f t="shared" si="11"/>
        <v>#N/A</v>
      </c>
      <c r="O190" s="335" t="e">
        <f t="array" ref="O190">MIN(IF($B$3:$B$501=N190,$I$3:$I$501))</f>
        <v>#N/A</v>
      </c>
    </row>
    <row r="191" spans="1:15">
      <c r="A191" s="236"/>
      <c r="B191" s="324" t="str">
        <f>IFERROR(VLOOKUP(A191,'Cadastro de Produtos'!$B$5:$C$500,2,0),"")</f>
        <v/>
      </c>
      <c r="C191" s="232"/>
      <c r="D191" s="233"/>
      <c r="E191" s="324" t="e">
        <f>VLOOKUP(D191,Estoque!$A$4:$D$1000,2,0)</f>
        <v>#N/A</v>
      </c>
      <c r="F191" s="325" t="e">
        <f>VLOOKUP(D191,Estoque!$A$4:$D$1000,3,0)</f>
        <v>#N/A</v>
      </c>
      <c r="G191" s="326">
        <f>IFERROR(VLOOKUP(D191,Estoque!$A$4:$J$304,10,),0)</f>
        <v>0</v>
      </c>
      <c r="H191" s="236"/>
      <c r="I191" s="330">
        <f t="shared" si="12"/>
        <v>0</v>
      </c>
      <c r="J191" s="331" t="e">
        <f>VLOOKUP(D191,Estoque!$A$4:$J$1000,8,0)</f>
        <v>#N/A</v>
      </c>
      <c r="K191" s="331">
        <f t="shared" si="9"/>
        <v>0</v>
      </c>
      <c r="L191" s="325">
        <f>SUMIF(Vendas!$B$5:$B$1712,'Combos Promocionais'!A191,Vendas!$I$5:$I$1824)</f>
        <v>0</v>
      </c>
      <c r="M191" s="325">
        <f t="shared" si="10"/>
        <v>0</v>
      </c>
      <c r="N191" s="325" t="e">
        <f t="shared" si="11"/>
        <v>#N/A</v>
      </c>
      <c r="O191" s="332" t="e">
        <f t="array" ref="O191">MIN(IF($B$3:$B$501=N191,$I$3:$I$501))</f>
        <v>#N/A</v>
      </c>
    </row>
    <row r="192" spans="1:15">
      <c r="A192" s="235"/>
      <c r="B192" s="327" t="str">
        <f>IFERROR(VLOOKUP(A192,'Cadastro de Produtos'!$B$5:$C$500,2,0),"")</f>
        <v/>
      </c>
      <c r="C192" s="165"/>
      <c r="D192" s="231"/>
      <c r="E192" s="327" t="e">
        <f>VLOOKUP(D192,Estoque!$A$4:$D$1000,2,0)</f>
        <v>#N/A</v>
      </c>
      <c r="F192" s="328" t="e">
        <f>VLOOKUP(D192,Estoque!$A$4:$D$1000,3,0)</f>
        <v>#N/A</v>
      </c>
      <c r="G192" s="329">
        <f>IFERROR(VLOOKUP(D192,Estoque!$A$4:$J$304,10,),0)</f>
        <v>0</v>
      </c>
      <c r="H192" s="235"/>
      <c r="I192" s="333">
        <f t="shared" si="12"/>
        <v>0</v>
      </c>
      <c r="J192" s="334" t="e">
        <f>VLOOKUP(D192,Estoque!$A$4:$J$1000,8,0)</f>
        <v>#N/A</v>
      </c>
      <c r="K192" s="334">
        <f t="shared" si="9"/>
        <v>0</v>
      </c>
      <c r="L192" s="328">
        <f>SUMIF(Vendas!$B$5:$B$1712,'Combos Promocionais'!A192,Vendas!$I$5:$I$1824)</f>
        <v>0</v>
      </c>
      <c r="M192" s="328">
        <f t="shared" si="10"/>
        <v>0</v>
      </c>
      <c r="N192" s="328" t="e">
        <f t="shared" si="11"/>
        <v>#N/A</v>
      </c>
      <c r="O192" s="335" t="e">
        <f t="array" ref="O192">MIN(IF($B$3:$B$501=N192,$I$3:$I$501))</f>
        <v>#N/A</v>
      </c>
    </row>
    <row r="193" spans="1:15">
      <c r="A193" s="236"/>
      <c r="B193" s="324" t="str">
        <f>IFERROR(VLOOKUP(A193,'Cadastro de Produtos'!$B$5:$C$500,2,0),"")</f>
        <v/>
      </c>
      <c r="C193" s="232"/>
      <c r="D193" s="233"/>
      <c r="E193" s="324" t="e">
        <f>VLOOKUP(D193,Estoque!$A$4:$D$1000,2,0)</f>
        <v>#N/A</v>
      </c>
      <c r="F193" s="325" t="e">
        <f>VLOOKUP(D193,Estoque!$A$4:$D$1000,3,0)</f>
        <v>#N/A</v>
      </c>
      <c r="G193" s="326">
        <f>IFERROR(VLOOKUP(D193,Estoque!$A$4:$J$304,10,),0)</f>
        <v>0</v>
      </c>
      <c r="H193" s="236"/>
      <c r="I193" s="330">
        <f t="shared" si="12"/>
        <v>0</v>
      </c>
      <c r="J193" s="331" t="e">
        <f>VLOOKUP(D193,Estoque!$A$4:$J$1000,8,0)</f>
        <v>#N/A</v>
      </c>
      <c r="K193" s="331">
        <f t="shared" si="9"/>
        <v>0</v>
      </c>
      <c r="L193" s="325">
        <f>SUMIF(Vendas!$B$5:$B$1712,'Combos Promocionais'!A193,Vendas!$I$5:$I$1824)</f>
        <v>0</v>
      </c>
      <c r="M193" s="325">
        <f t="shared" si="10"/>
        <v>0</v>
      </c>
      <c r="N193" s="325" t="e">
        <f t="shared" si="11"/>
        <v>#N/A</v>
      </c>
      <c r="O193" s="332" t="e">
        <f t="array" ref="O193">MIN(IF($B$3:$B$501=N193,$I$3:$I$501))</f>
        <v>#N/A</v>
      </c>
    </row>
    <row r="194" spans="1:15">
      <c r="A194" s="235"/>
      <c r="B194" s="327" t="str">
        <f>IFERROR(VLOOKUP(A194,'Cadastro de Produtos'!$B$5:$C$500,2,0),"")</f>
        <v/>
      </c>
      <c r="C194" s="165"/>
      <c r="D194" s="231"/>
      <c r="E194" s="327" t="e">
        <f>VLOOKUP(D194,Estoque!$A$4:$D$1000,2,0)</f>
        <v>#N/A</v>
      </c>
      <c r="F194" s="328" t="e">
        <f>VLOOKUP(D194,Estoque!$A$4:$D$1000,3,0)</f>
        <v>#N/A</v>
      </c>
      <c r="G194" s="329">
        <f>IFERROR(VLOOKUP(D194,Estoque!$A$4:$J$304,10,),0)</f>
        <v>0</v>
      </c>
      <c r="H194" s="235"/>
      <c r="I194" s="333">
        <f t="shared" si="12"/>
        <v>0</v>
      </c>
      <c r="J194" s="334" t="e">
        <f>VLOOKUP(D194,Estoque!$A$4:$J$1000,8,0)</f>
        <v>#N/A</v>
      </c>
      <c r="K194" s="334">
        <f t="shared" si="9"/>
        <v>0</v>
      </c>
      <c r="L194" s="328">
        <f>SUMIF(Vendas!$B$5:$B$1712,'Combos Promocionais'!A194,Vendas!$I$5:$I$1824)</f>
        <v>0</v>
      </c>
      <c r="M194" s="328">
        <f t="shared" si="10"/>
        <v>0</v>
      </c>
      <c r="N194" s="328" t="e">
        <f t="shared" si="11"/>
        <v>#N/A</v>
      </c>
      <c r="O194" s="335" t="e">
        <f t="array" ref="O194">MIN(IF($B$3:$B$501=N194,$I$3:$I$501))</f>
        <v>#N/A</v>
      </c>
    </row>
    <row r="195" spans="1:15">
      <c r="A195" s="236"/>
      <c r="B195" s="324" t="str">
        <f>IFERROR(VLOOKUP(A195,'Cadastro de Produtos'!$B$5:$C$500,2,0),"")</f>
        <v/>
      </c>
      <c r="C195" s="232"/>
      <c r="D195" s="233"/>
      <c r="E195" s="324" t="e">
        <f>VLOOKUP(D195,Estoque!$A$4:$D$1000,2,0)</f>
        <v>#N/A</v>
      </c>
      <c r="F195" s="325" t="e">
        <f>VLOOKUP(D195,Estoque!$A$4:$D$1000,3,0)</f>
        <v>#N/A</v>
      </c>
      <c r="G195" s="326">
        <f>IFERROR(VLOOKUP(D195,Estoque!$A$4:$J$304,10,),0)</f>
        <v>0</v>
      </c>
      <c r="H195" s="236"/>
      <c r="I195" s="330">
        <f t="shared" si="12"/>
        <v>0</v>
      </c>
      <c r="J195" s="331" t="e">
        <f>VLOOKUP(D195,Estoque!$A$4:$J$1000,8,0)</f>
        <v>#N/A</v>
      </c>
      <c r="K195" s="331">
        <f t="shared" si="9"/>
        <v>0</v>
      </c>
      <c r="L195" s="325">
        <f>SUMIF(Vendas!$B$5:$B$1712,'Combos Promocionais'!A195,Vendas!$I$5:$I$1824)</f>
        <v>0</v>
      </c>
      <c r="M195" s="325">
        <f t="shared" si="10"/>
        <v>0</v>
      </c>
      <c r="N195" s="325" t="e">
        <f t="shared" si="11"/>
        <v>#N/A</v>
      </c>
      <c r="O195" s="332" t="e">
        <f t="array" ref="O195">MIN(IF($B$3:$B$501=N195,$I$3:$I$501))</f>
        <v>#N/A</v>
      </c>
    </row>
    <row r="196" spans="1:15">
      <c r="A196" s="235"/>
      <c r="B196" s="327" t="str">
        <f>IFERROR(VLOOKUP(A196,'Cadastro de Produtos'!$B$5:$C$500,2,0),"")</f>
        <v/>
      </c>
      <c r="C196" s="165"/>
      <c r="D196" s="231"/>
      <c r="E196" s="327" t="e">
        <f>VLOOKUP(D196,Estoque!$A$4:$D$1000,2,0)</f>
        <v>#N/A</v>
      </c>
      <c r="F196" s="328" t="e">
        <f>VLOOKUP(D196,Estoque!$A$4:$D$1000,3,0)</f>
        <v>#N/A</v>
      </c>
      <c r="G196" s="329">
        <f>IFERROR(VLOOKUP(D196,Estoque!$A$4:$J$304,10,),0)</f>
        <v>0</v>
      </c>
      <c r="H196" s="235"/>
      <c r="I196" s="333">
        <f t="shared" si="12"/>
        <v>0</v>
      </c>
      <c r="J196" s="334" t="e">
        <f>VLOOKUP(D196,Estoque!$A$4:$J$1000,8,0)</f>
        <v>#N/A</v>
      </c>
      <c r="K196" s="334">
        <f t="shared" ref="K196:K259" si="13">SUMIF($A$3:$A$500,A196,$J$3:$J$500)</f>
        <v>0</v>
      </c>
      <c r="L196" s="328">
        <f>SUMIF(Vendas!$B$5:$B$1712,'Combos Promocionais'!A196,Vendas!$I$5:$I$1824)</f>
        <v>0</v>
      </c>
      <c r="M196" s="328">
        <f t="shared" ref="M196:M259" si="14">SUM(L196*H196)</f>
        <v>0</v>
      </c>
      <c r="N196" s="328" t="e">
        <f t="shared" ref="N196:N259" si="15">VLOOKUP(A196,$A$3:$K$501,2,0)</f>
        <v>#N/A</v>
      </c>
      <c r="O196" s="335" t="e">
        <f t="array" ref="O196">MIN(IF($B$3:$B$501=N196,$I$3:$I$501))</f>
        <v>#N/A</v>
      </c>
    </row>
    <row r="197" spans="1:15">
      <c r="A197" s="236"/>
      <c r="B197" s="324" t="str">
        <f>IFERROR(VLOOKUP(A197,'Cadastro de Produtos'!$B$5:$C$500,2,0),"")</f>
        <v/>
      </c>
      <c r="C197" s="232"/>
      <c r="D197" s="233"/>
      <c r="E197" s="324" t="e">
        <f>VLOOKUP(D197,Estoque!$A$4:$D$1000,2,0)</f>
        <v>#N/A</v>
      </c>
      <c r="F197" s="325" t="e">
        <f>VLOOKUP(D197,Estoque!$A$4:$D$1000,3,0)</f>
        <v>#N/A</v>
      </c>
      <c r="G197" s="326">
        <f>IFERROR(VLOOKUP(D197,Estoque!$A$4:$J$304,10,),0)</f>
        <v>0</v>
      </c>
      <c r="H197" s="236"/>
      <c r="I197" s="330">
        <f t="shared" si="12"/>
        <v>0</v>
      </c>
      <c r="J197" s="331" t="e">
        <f>VLOOKUP(D197,Estoque!$A$4:$J$1000,8,0)</f>
        <v>#N/A</v>
      </c>
      <c r="K197" s="331">
        <f t="shared" si="13"/>
        <v>0</v>
      </c>
      <c r="L197" s="325">
        <f>SUMIF(Vendas!$B$5:$B$1712,'Combos Promocionais'!A197,Vendas!$I$5:$I$1824)</f>
        <v>0</v>
      </c>
      <c r="M197" s="325">
        <f t="shared" si="14"/>
        <v>0</v>
      </c>
      <c r="N197" s="325" t="e">
        <f t="shared" si="15"/>
        <v>#N/A</v>
      </c>
      <c r="O197" s="332" t="e">
        <f t="array" ref="O197">MIN(IF($B$3:$B$501=N197,$I$3:$I$501))</f>
        <v>#N/A</v>
      </c>
    </row>
    <row r="198" spans="1:15">
      <c r="A198" s="235"/>
      <c r="B198" s="327" t="str">
        <f>IFERROR(VLOOKUP(A198,'Cadastro de Produtos'!$B$5:$C$500,2,0),"")</f>
        <v/>
      </c>
      <c r="C198" s="165"/>
      <c r="D198" s="231"/>
      <c r="E198" s="327" t="e">
        <f>VLOOKUP(D198,Estoque!$A$4:$D$1000,2,0)</f>
        <v>#N/A</v>
      </c>
      <c r="F198" s="328" t="e">
        <f>VLOOKUP(D198,Estoque!$A$4:$D$1000,3,0)</f>
        <v>#N/A</v>
      </c>
      <c r="G198" s="329">
        <f>IFERROR(VLOOKUP(D198,Estoque!$A$4:$J$304,10,),0)</f>
        <v>0</v>
      </c>
      <c r="H198" s="235"/>
      <c r="I198" s="333">
        <f t="shared" si="12"/>
        <v>0</v>
      </c>
      <c r="J198" s="334" t="e">
        <f>VLOOKUP(D198,Estoque!$A$4:$J$1000,8,0)</f>
        <v>#N/A</v>
      </c>
      <c r="K198" s="334">
        <f t="shared" si="13"/>
        <v>0</v>
      </c>
      <c r="L198" s="328">
        <f>SUMIF(Vendas!$B$5:$B$1712,'Combos Promocionais'!A198,Vendas!$I$5:$I$1824)</f>
        <v>0</v>
      </c>
      <c r="M198" s="328">
        <f t="shared" si="14"/>
        <v>0</v>
      </c>
      <c r="N198" s="328" t="e">
        <f t="shared" si="15"/>
        <v>#N/A</v>
      </c>
      <c r="O198" s="335" t="e">
        <f t="array" ref="O198">MIN(IF($B$3:$B$501=N198,$I$3:$I$501))</f>
        <v>#N/A</v>
      </c>
    </row>
    <row r="199" spans="1:15">
      <c r="A199" s="236"/>
      <c r="B199" s="324" t="str">
        <f>IFERROR(VLOOKUP(A199,'Cadastro de Produtos'!$B$5:$C$500,2,0),"")</f>
        <v/>
      </c>
      <c r="C199" s="232"/>
      <c r="D199" s="233"/>
      <c r="E199" s="324" t="e">
        <f>VLOOKUP(D199,Estoque!$A$4:$D$1000,2,0)</f>
        <v>#N/A</v>
      </c>
      <c r="F199" s="325" t="e">
        <f>VLOOKUP(D199,Estoque!$A$4:$D$1000,3,0)</f>
        <v>#N/A</v>
      </c>
      <c r="G199" s="326">
        <f>IFERROR(VLOOKUP(D199,Estoque!$A$4:$J$304,10,),0)</f>
        <v>0</v>
      </c>
      <c r="H199" s="236"/>
      <c r="I199" s="330">
        <f t="shared" si="12"/>
        <v>0</v>
      </c>
      <c r="J199" s="331" t="e">
        <f>VLOOKUP(D199,Estoque!$A$4:$J$1000,8,0)</f>
        <v>#N/A</v>
      </c>
      <c r="K199" s="331">
        <f t="shared" si="13"/>
        <v>0</v>
      </c>
      <c r="L199" s="325">
        <f>SUMIF(Vendas!$B$5:$B$1712,'Combos Promocionais'!A199,Vendas!$I$5:$I$1824)</f>
        <v>0</v>
      </c>
      <c r="M199" s="325">
        <f t="shared" si="14"/>
        <v>0</v>
      </c>
      <c r="N199" s="325" t="e">
        <f t="shared" si="15"/>
        <v>#N/A</v>
      </c>
      <c r="O199" s="332" t="e">
        <f t="array" ref="O199">MIN(IF($B$3:$B$501=N199,$I$3:$I$501))</f>
        <v>#N/A</v>
      </c>
    </row>
    <row r="200" spans="1:15">
      <c r="A200" s="235"/>
      <c r="B200" s="327" t="str">
        <f>IFERROR(VLOOKUP(A200,'Cadastro de Produtos'!$B$5:$C$500,2,0),"")</f>
        <v/>
      </c>
      <c r="C200" s="165"/>
      <c r="D200" s="231"/>
      <c r="E200" s="327" t="e">
        <f>VLOOKUP(D200,Estoque!$A$4:$D$1000,2,0)</f>
        <v>#N/A</v>
      </c>
      <c r="F200" s="328" t="e">
        <f>VLOOKUP(D200,Estoque!$A$4:$D$1000,3,0)</f>
        <v>#N/A</v>
      </c>
      <c r="G200" s="329">
        <f>IFERROR(VLOOKUP(D200,Estoque!$A$4:$J$304,10,),0)</f>
        <v>0</v>
      </c>
      <c r="H200" s="235"/>
      <c r="I200" s="333">
        <f t="shared" ref="I200:I263" si="16">IFERROR(SUM(G200/H200),0)</f>
        <v>0</v>
      </c>
      <c r="J200" s="334" t="e">
        <f>VLOOKUP(D200,Estoque!$A$4:$J$1000,8,0)</f>
        <v>#N/A</v>
      </c>
      <c r="K200" s="334">
        <f t="shared" si="13"/>
        <v>0</v>
      </c>
      <c r="L200" s="328">
        <f>SUMIF(Vendas!$B$5:$B$1712,'Combos Promocionais'!A200,Vendas!$I$5:$I$1824)</f>
        <v>0</v>
      </c>
      <c r="M200" s="328">
        <f t="shared" si="14"/>
        <v>0</v>
      </c>
      <c r="N200" s="328" t="e">
        <f t="shared" si="15"/>
        <v>#N/A</v>
      </c>
      <c r="O200" s="335" t="e">
        <f t="array" ref="O200">MIN(IF($B$3:$B$501=N200,$I$3:$I$501))</f>
        <v>#N/A</v>
      </c>
    </row>
    <row r="201" spans="1:15">
      <c r="A201" s="236"/>
      <c r="B201" s="324" t="str">
        <f>IFERROR(VLOOKUP(A201,'Cadastro de Produtos'!$B$5:$C$500,2,0),"")</f>
        <v/>
      </c>
      <c r="C201" s="232"/>
      <c r="D201" s="233"/>
      <c r="E201" s="324" t="e">
        <f>VLOOKUP(D201,Estoque!$A$4:$D$1000,2,0)</f>
        <v>#N/A</v>
      </c>
      <c r="F201" s="325" t="e">
        <f>VLOOKUP(D201,Estoque!$A$4:$D$1000,3,0)</f>
        <v>#N/A</v>
      </c>
      <c r="G201" s="326">
        <f>IFERROR(VLOOKUP(D201,Estoque!$A$4:$J$304,10,),0)</f>
        <v>0</v>
      </c>
      <c r="H201" s="236"/>
      <c r="I201" s="330">
        <f t="shared" si="16"/>
        <v>0</v>
      </c>
      <c r="J201" s="331" t="e">
        <f>VLOOKUP(D201,Estoque!$A$4:$J$1000,8,0)</f>
        <v>#N/A</v>
      </c>
      <c r="K201" s="331">
        <f t="shared" si="13"/>
        <v>0</v>
      </c>
      <c r="L201" s="325">
        <f>SUMIF(Vendas!$B$5:$B$1712,'Combos Promocionais'!A201,Vendas!$I$5:$I$1824)</f>
        <v>0</v>
      </c>
      <c r="M201" s="325">
        <f t="shared" si="14"/>
        <v>0</v>
      </c>
      <c r="N201" s="325" t="e">
        <f t="shared" si="15"/>
        <v>#N/A</v>
      </c>
      <c r="O201" s="332" t="e">
        <f t="array" ref="O201">MIN(IF($B$3:$B$501=N201,$I$3:$I$501))</f>
        <v>#N/A</v>
      </c>
    </row>
    <row r="202" spans="1:15">
      <c r="A202" s="235"/>
      <c r="B202" s="327" t="str">
        <f>IFERROR(VLOOKUP(A202,'Cadastro de Produtos'!$B$5:$C$500,2,0),"")</f>
        <v/>
      </c>
      <c r="C202" s="165"/>
      <c r="D202" s="231"/>
      <c r="E202" s="327" t="e">
        <f>VLOOKUP(D202,Estoque!$A$4:$D$1000,2,0)</f>
        <v>#N/A</v>
      </c>
      <c r="F202" s="328" t="e">
        <f>VLOOKUP(D202,Estoque!$A$4:$D$1000,3,0)</f>
        <v>#N/A</v>
      </c>
      <c r="G202" s="329">
        <f>IFERROR(VLOOKUP(D202,Estoque!$A$4:$J$304,10,),0)</f>
        <v>0</v>
      </c>
      <c r="H202" s="235"/>
      <c r="I202" s="333">
        <f t="shared" si="16"/>
        <v>0</v>
      </c>
      <c r="J202" s="334" t="e">
        <f>VLOOKUP(D202,Estoque!$A$4:$J$1000,8,0)</f>
        <v>#N/A</v>
      </c>
      <c r="K202" s="334">
        <f t="shared" si="13"/>
        <v>0</v>
      </c>
      <c r="L202" s="328">
        <f>SUMIF(Vendas!$B$5:$B$1712,'Combos Promocionais'!A202,Vendas!$I$5:$I$1824)</f>
        <v>0</v>
      </c>
      <c r="M202" s="328">
        <f t="shared" si="14"/>
        <v>0</v>
      </c>
      <c r="N202" s="328" t="e">
        <f t="shared" si="15"/>
        <v>#N/A</v>
      </c>
      <c r="O202" s="335" t="e">
        <f t="array" ref="O202">MIN(IF($B$3:$B$501=N202,$I$3:$I$501))</f>
        <v>#N/A</v>
      </c>
    </row>
    <row r="203" spans="1:15">
      <c r="A203" s="236"/>
      <c r="B203" s="324" t="str">
        <f>IFERROR(VLOOKUP(A203,'Cadastro de Produtos'!$B$5:$C$500,2,0),"")</f>
        <v/>
      </c>
      <c r="C203" s="232"/>
      <c r="D203" s="233"/>
      <c r="E203" s="324" t="e">
        <f>VLOOKUP(D203,Estoque!$A$4:$D$1000,2,0)</f>
        <v>#N/A</v>
      </c>
      <c r="F203" s="325" t="e">
        <f>VLOOKUP(D203,Estoque!$A$4:$D$1000,3,0)</f>
        <v>#N/A</v>
      </c>
      <c r="G203" s="326">
        <f>IFERROR(VLOOKUP(D203,Estoque!$A$4:$J$304,10,),0)</f>
        <v>0</v>
      </c>
      <c r="H203" s="236"/>
      <c r="I203" s="330">
        <f t="shared" si="16"/>
        <v>0</v>
      </c>
      <c r="J203" s="331" t="e">
        <f>VLOOKUP(D203,Estoque!$A$4:$J$1000,8,0)</f>
        <v>#N/A</v>
      </c>
      <c r="K203" s="331">
        <f t="shared" si="13"/>
        <v>0</v>
      </c>
      <c r="L203" s="325">
        <f>SUMIF(Vendas!$B$5:$B$1712,'Combos Promocionais'!A203,Vendas!$I$5:$I$1824)</f>
        <v>0</v>
      </c>
      <c r="M203" s="325">
        <f t="shared" si="14"/>
        <v>0</v>
      </c>
      <c r="N203" s="325" t="e">
        <f t="shared" si="15"/>
        <v>#N/A</v>
      </c>
      <c r="O203" s="332" t="e">
        <f t="array" ref="O203">MIN(IF($B$3:$B$501=N203,$I$3:$I$501))</f>
        <v>#N/A</v>
      </c>
    </row>
    <row r="204" spans="1:15">
      <c r="A204" s="235"/>
      <c r="B204" s="327" t="str">
        <f>IFERROR(VLOOKUP(A204,'Cadastro de Produtos'!$B$5:$C$500,2,0),"")</f>
        <v/>
      </c>
      <c r="C204" s="165"/>
      <c r="D204" s="231"/>
      <c r="E204" s="327" t="e">
        <f>VLOOKUP(D204,Estoque!$A$4:$D$1000,2,0)</f>
        <v>#N/A</v>
      </c>
      <c r="F204" s="328" t="e">
        <f>VLOOKUP(D204,Estoque!$A$4:$D$1000,3,0)</f>
        <v>#N/A</v>
      </c>
      <c r="G204" s="329">
        <f>IFERROR(VLOOKUP(D204,Estoque!$A$4:$J$304,10,),0)</f>
        <v>0</v>
      </c>
      <c r="H204" s="235"/>
      <c r="I204" s="333">
        <f t="shared" si="16"/>
        <v>0</v>
      </c>
      <c r="J204" s="334" t="e">
        <f>VLOOKUP(D204,Estoque!$A$4:$J$1000,8,0)</f>
        <v>#N/A</v>
      </c>
      <c r="K204" s="334">
        <f t="shared" si="13"/>
        <v>0</v>
      </c>
      <c r="L204" s="328">
        <f>SUMIF(Vendas!$B$5:$B$1712,'Combos Promocionais'!A204,Vendas!$I$5:$I$1824)</f>
        <v>0</v>
      </c>
      <c r="M204" s="328">
        <f t="shared" si="14"/>
        <v>0</v>
      </c>
      <c r="N204" s="328" t="e">
        <f t="shared" si="15"/>
        <v>#N/A</v>
      </c>
      <c r="O204" s="335" t="e">
        <f t="array" ref="O204">MIN(IF($B$3:$B$501=N204,$I$3:$I$501))</f>
        <v>#N/A</v>
      </c>
    </row>
    <row r="205" spans="1:15">
      <c r="A205" s="236"/>
      <c r="B205" s="324" t="str">
        <f>IFERROR(VLOOKUP(A205,'Cadastro de Produtos'!$B$5:$C$500,2,0),"")</f>
        <v/>
      </c>
      <c r="C205" s="232"/>
      <c r="D205" s="233"/>
      <c r="E205" s="324" t="e">
        <f>VLOOKUP(D205,Estoque!$A$4:$D$1000,2,0)</f>
        <v>#N/A</v>
      </c>
      <c r="F205" s="325" t="e">
        <f>VLOOKUP(D205,Estoque!$A$4:$D$1000,3,0)</f>
        <v>#N/A</v>
      </c>
      <c r="G205" s="326">
        <f>IFERROR(VLOOKUP(D205,Estoque!$A$4:$J$304,10,),0)</f>
        <v>0</v>
      </c>
      <c r="H205" s="236"/>
      <c r="I205" s="330">
        <f t="shared" si="16"/>
        <v>0</v>
      </c>
      <c r="J205" s="331" t="e">
        <f>VLOOKUP(D205,Estoque!$A$4:$J$1000,8,0)</f>
        <v>#N/A</v>
      </c>
      <c r="K205" s="331">
        <f t="shared" si="13"/>
        <v>0</v>
      </c>
      <c r="L205" s="325">
        <f>SUMIF(Vendas!$B$5:$B$1712,'Combos Promocionais'!A205,Vendas!$I$5:$I$1824)</f>
        <v>0</v>
      </c>
      <c r="M205" s="325">
        <f t="shared" si="14"/>
        <v>0</v>
      </c>
      <c r="N205" s="325" t="e">
        <f t="shared" si="15"/>
        <v>#N/A</v>
      </c>
      <c r="O205" s="332" t="e">
        <f t="array" ref="O205">MIN(IF($B$3:$B$501=N205,$I$3:$I$501))</f>
        <v>#N/A</v>
      </c>
    </row>
    <row r="206" spans="1:15">
      <c r="A206" s="235"/>
      <c r="B206" s="327" t="str">
        <f>IFERROR(VLOOKUP(A206,'Cadastro de Produtos'!$B$5:$C$500,2,0),"")</f>
        <v/>
      </c>
      <c r="C206" s="165"/>
      <c r="D206" s="231"/>
      <c r="E206" s="327" t="e">
        <f>VLOOKUP(D206,Estoque!$A$4:$D$1000,2,0)</f>
        <v>#N/A</v>
      </c>
      <c r="F206" s="328" t="e">
        <f>VLOOKUP(D206,Estoque!$A$4:$D$1000,3,0)</f>
        <v>#N/A</v>
      </c>
      <c r="G206" s="329">
        <f>IFERROR(VLOOKUP(D206,Estoque!$A$4:$J$304,10,),0)</f>
        <v>0</v>
      </c>
      <c r="H206" s="235"/>
      <c r="I206" s="333">
        <f t="shared" si="16"/>
        <v>0</v>
      </c>
      <c r="J206" s="334" t="e">
        <f>VLOOKUP(D206,Estoque!$A$4:$J$1000,8,0)</f>
        <v>#N/A</v>
      </c>
      <c r="K206" s="334">
        <f t="shared" si="13"/>
        <v>0</v>
      </c>
      <c r="L206" s="328">
        <f>SUMIF(Vendas!$B$5:$B$1712,'Combos Promocionais'!A206,Vendas!$I$5:$I$1824)</f>
        <v>0</v>
      </c>
      <c r="M206" s="328">
        <f t="shared" si="14"/>
        <v>0</v>
      </c>
      <c r="N206" s="328" t="e">
        <f t="shared" si="15"/>
        <v>#N/A</v>
      </c>
      <c r="O206" s="335" t="e">
        <f t="array" ref="O206">MIN(IF($B$3:$B$501=N206,$I$3:$I$501))</f>
        <v>#N/A</v>
      </c>
    </row>
    <row r="207" spans="1:15">
      <c r="A207" s="236"/>
      <c r="B207" s="324" t="str">
        <f>IFERROR(VLOOKUP(A207,'Cadastro de Produtos'!$B$5:$C$500,2,0),"")</f>
        <v/>
      </c>
      <c r="C207" s="232"/>
      <c r="D207" s="233"/>
      <c r="E207" s="324" t="e">
        <f>VLOOKUP(D207,Estoque!$A$4:$D$1000,2,0)</f>
        <v>#N/A</v>
      </c>
      <c r="F207" s="325" t="e">
        <f>VLOOKUP(D207,Estoque!$A$4:$D$1000,3,0)</f>
        <v>#N/A</v>
      </c>
      <c r="G207" s="326">
        <f>IFERROR(VLOOKUP(D207,Estoque!$A$4:$J$304,10,),0)</f>
        <v>0</v>
      </c>
      <c r="H207" s="236"/>
      <c r="I207" s="330">
        <f t="shared" si="16"/>
        <v>0</v>
      </c>
      <c r="J207" s="331" t="e">
        <f>VLOOKUP(D207,Estoque!$A$4:$J$1000,8,0)</f>
        <v>#N/A</v>
      </c>
      <c r="K207" s="331">
        <f t="shared" si="13"/>
        <v>0</v>
      </c>
      <c r="L207" s="325">
        <f>SUMIF(Vendas!$B$5:$B$1712,'Combos Promocionais'!A207,Vendas!$I$5:$I$1824)</f>
        <v>0</v>
      </c>
      <c r="M207" s="325">
        <f t="shared" si="14"/>
        <v>0</v>
      </c>
      <c r="N207" s="325" t="e">
        <f t="shared" si="15"/>
        <v>#N/A</v>
      </c>
      <c r="O207" s="332" t="e">
        <f t="array" ref="O207">MIN(IF($B$3:$B$501=N207,$I$3:$I$501))</f>
        <v>#N/A</v>
      </c>
    </row>
    <row r="208" spans="1:15">
      <c r="A208" s="235"/>
      <c r="B208" s="327" t="str">
        <f>IFERROR(VLOOKUP(A208,'Cadastro de Produtos'!$B$5:$C$500,2,0),"")</f>
        <v/>
      </c>
      <c r="C208" s="165"/>
      <c r="D208" s="231"/>
      <c r="E208" s="327" t="e">
        <f>VLOOKUP(D208,Estoque!$A$4:$D$1000,2,0)</f>
        <v>#N/A</v>
      </c>
      <c r="F208" s="328" t="e">
        <f>VLOOKUP(D208,Estoque!$A$4:$D$1000,3,0)</f>
        <v>#N/A</v>
      </c>
      <c r="G208" s="329">
        <f>IFERROR(VLOOKUP(D208,Estoque!$A$4:$J$304,10,),0)</f>
        <v>0</v>
      </c>
      <c r="H208" s="235"/>
      <c r="I208" s="333">
        <f t="shared" si="16"/>
        <v>0</v>
      </c>
      <c r="J208" s="334" t="e">
        <f>VLOOKUP(D208,Estoque!$A$4:$J$1000,8,0)</f>
        <v>#N/A</v>
      </c>
      <c r="K208" s="334">
        <f t="shared" si="13"/>
        <v>0</v>
      </c>
      <c r="L208" s="328">
        <f>SUMIF(Vendas!$B$5:$B$1712,'Combos Promocionais'!A208,Vendas!$I$5:$I$1824)</f>
        <v>0</v>
      </c>
      <c r="M208" s="328">
        <f t="shared" si="14"/>
        <v>0</v>
      </c>
      <c r="N208" s="328" t="e">
        <f t="shared" si="15"/>
        <v>#N/A</v>
      </c>
      <c r="O208" s="335" t="e">
        <f t="array" ref="O208">MIN(IF($B$3:$B$501=N208,$I$3:$I$501))</f>
        <v>#N/A</v>
      </c>
    </row>
    <row r="209" spans="1:15">
      <c r="A209" s="236"/>
      <c r="B209" s="324" t="str">
        <f>IFERROR(VLOOKUP(A209,'Cadastro de Produtos'!$B$5:$C$500,2,0),"")</f>
        <v/>
      </c>
      <c r="C209" s="232"/>
      <c r="D209" s="233"/>
      <c r="E209" s="324" t="e">
        <f>VLOOKUP(D209,Estoque!$A$4:$D$1000,2,0)</f>
        <v>#N/A</v>
      </c>
      <c r="F209" s="325" t="e">
        <f>VLOOKUP(D209,Estoque!$A$4:$D$1000,3,0)</f>
        <v>#N/A</v>
      </c>
      <c r="G209" s="326">
        <f>IFERROR(VLOOKUP(D209,Estoque!$A$4:$J$304,10,),0)</f>
        <v>0</v>
      </c>
      <c r="H209" s="236"/>
      <c r="I209" s="330">
        <f t="shared" si="16"/>
        <v>0</v>
      </c>
      <c r="J209" s="331" t="e">
        <f>VLOOKUP(D209,Estoque!$A$4:$J$1000,8,0)</f>
        <v>#N/A</v>
      </c>
      <c r="K209" s="331">
        <f t="shared" si="13"/>
        <v>0</v>
      </c>
      <c r="L209" s="325">
        <f>SUMIF(Vendas!$B$5:$B$1712,'Combos Promocionais'!A209,Vendas!$I$5:$I$1824)</f>
        <v>0</v>
      </c>
      <c r="M209" s="325">
        <f t="shared" si="14"/>
        <v>0</v>
      </c>
      <c r="N209" s="325" t="e">
        <f t="shared" si="15"/>
        <v>#N/A</v>
      </c>
      <c r="O209" s="332" t="e">
        <f t="array" ref="O209">MIN(IF($B$3:$B$501=N209,$I$3:$I$501))</f>
        <v>#N/A</v>
      </c>
    </row>
    <row r="210" spans="1:15">
      <c r="A210" s="235"/>
      <c r="B210" s="327" t="str">
        <f>IFERROR(VLOOKUP(A210,'Cadastro de Produtos'!$B$5:$C$500,2,0),"")</f>
        <v/>
      </c>
      <c r="C210" s="165"/>
      <c r="D210" s="231"/>
      <c r="E210" s="327" t="e">
        <f>VLOOKUP(D210,Estoque!$A$4:$D$1000,2,0)</f>
        <v>#N/A</v>
      </c>
      <c r="F210" s="328" t="e">
        <f>VLOOKUP(D210,Estoque!$A$4:$D$1000,3,0)</f>
        <v>#N/A</v>
      </c>
      <c r="G210" s="329">
        <f>IFERROR(VLOOKUP(D210,Estoque!$A$4:$J$304,10,),0)</f>
        <v>0</v>
      </c>
      <c r="H210" s="235"/>
      <c r="I210" s="333">
        <f t="shared" si="16"/>
        <v>0</v>
      </c>
      <c r="J210" s="334" t="e">
        <f>VLOOKUP(D210,Estoque!$A$4:$J$1000,8,0)</f>
        <v>#N/A</v>
      </c>
      <c r="K210" s="334">
        <f t="shared" si="13"/>
        <v>0</v>
      </c>
      <c r="L210" s="328">
        <f>SUMIF(Vendas!$B$5:$B$1712,'Combos Promocionais'!A210,Vendas!$I$5:$I$1824)</f>
        <v>0</v>
      </c>
      <c r="M210" s="328">
        <f t="shared" si="14"/>
        <v>0</v>
      </c>
      <c r="N210" s="328" t="e">
        <f t="shared" si="15"/>
        <v>#N/A</v>
      </c>
      <c r="O210" s="335" t="e">
        <f t="array" ref="O210">MIN(IF($B$3:$B$501=N210,$I$3:$I$501))</f>
        <v>#N/A</v>
      </c>
    </row>
    <row r="211" spans="1:15">
      <c r="A211" s="236"/>
      <c r="B211" s="324" t="str">
        <f>IFERROR(VLOOKUP(A211,'Cadastro de Produtos'!$B$5:$C$500,2,0),"")</f>
        <v/>
      </c>
      <c r="C211" s="232"/>
      <c r="D211" s="233"/>
      <c r="E211" s="324" t="e">
        <f>VLOOKUP(D211,Estoque!$A$4:$D$1000,2,0)</f>
        <v>#N/A</v>
      </c>
      <c r="F211" s="325" t="e">
        <f>VLOOKUP(D211,Estoque!$A$4:$D$1000,3,0)</f>
        <v>#N/A</v>
      </c>
      <c r="G211" s="326">
        <f>IFERROR(VLOOKUP(D211,Estoque!$A$4:$J$304,10,),0)</f>
        <v>0</v>
      </c>
      <c r="H211" s="236"/>
      <c r="I211" s="330">
        <f t="shared" si="16"/>
        <v>0</v>
      </c>
      <c r="J211" s="331" t="e">
        <f>VLOOKUP(D211,Estoque!$A$4:$J$1000,8,0)</f>
        <v>#N/A</v>
      </c>
      <c r="K211" s="331">
        <f t="shared" si="13"/>
        <v>0</v>
      </c>
      <c r="L211" s="325">
        <f>SUMIF(Vendas!$B$5:$B$1712,'Combos Promocionais'!A211,Vendas!$I$5:$I$1824)</f>
        <v>0</v>
      </c>
      <c r="M211" s="325">
        <f t="shared" si="14"/>
        <v>0</v>
      </c>
      <c r="N211" s="325" t="e">
        <f t="shared" si="15"/>
        <v>#N/A</v>
      </c>
      <c r="O211" s="332" t="e">
        <f t="array" ref="O211">MIN(IF($B$3:$B$501=N211,$I$3:$I$501))</f>
        <v>#N/A</v>
      </c>
    </row>
    <row r="212" spans="1:15">
      <c r="A212" s="235"/>
      <c r="B212" s="327" t="str">
        <f>IFERROR(VLOOKUP(A212,'Cadastro de Produtos'!$B$5:$C$500,2,0),"")</f>
        <v/>
      </c>
      <c r="C212" s="165"/>
      <c r="D212" s="231"/>
      <c r="E212" s="327" t="e">
        <f>VLOOKUP(D212,Estoque!$A$4:$D$1000,2,0)</f>
        <v>#N/A</v>
      </c>
      <c r="F212" s="328" t="e">
        <f>VLOOKUP(D212,Estoque!$A$4:$D$1000,3,0)</f>
        <v>#N/A</v>
      </c>
      <c r="G212" s="329">
        <f>IFERROR(VLOOKUP(D212,Estoque!$A$4:$J$304,10,),0)</f>
        <v>0</v>
      </c>
      <c r="H212" s="235"/>
      <c r="I212" s="333">
        <f t="shared" si="16"/>
        <v>0</v>
      </c>
      <c r="J212" s="334" t="e">
        <f>VLOOKUP(D212,Estoque!$A$4:$J$1000,8,0)</f>
        <v>#N/A</v>
      </c>
      <c r="K212" s="334">
        <f t="shared" si="13"/>
        <v>0</v>
      </c>
      <c r="L212" s="328">
        <f>SUMIF(Vendas!$B$5:$B$1712,'Combos Promocionais'!A212,Vendas!$I$5:$I$1824)</f>
        <v>0</v>
      </c>
      <c r="M212" s="328">
        <f t="shared" si="14"/>
        <v>0</v>
      </c>
      <c r="N212" s="328" t="e">
        <f t="shared" si="15"/>
        <v>#N/A</v>
      </c>
      <c r="O212" s="335" t="e">
        <f t="array" ref="O212">MIN(IF($B$3:$B$501=N212,$I$3:$I$501))</f>
        <v>#N/A</v>
      </c>
    </row>
    <row r="213" spans="1:15">
      <c r="A213" s="236"/>
      <c r="B213" s="324" t="str">
        <f>IFERROR(VLOOKUP(A213,'Cadastro de Produtos'!$B$5:$C$500,2,0),"")</f>
        <v/>
      </c>
      <c r="C213" s="232"/>
      <c r="D213" s="233"/>
      <c r="E213" s="324" t="e">
        <f>VLOOKUP(D213,Estoque!$A$4:$D$1000,2,0)</f>
        <v>#N/A</v>
      </c>
      <c r="F213" s="325" t="e">
        <f>VLOOKUP(D213,Estoque!$A$4:$D$1000,3,0)</f>
        <v>#N/A</v>
      </c>
      <c r="G213" s="326">
        <f>IFERROR(VLOOKUP(D213,Estoque!$A$4:$J$304,10,),0)</f>
        <v>0</v>
      </c>
      <c r="H213" s="236"/>
      <c r="I213" s="330">
        <f t="shared" si="16"/>
        <v>0</v>
      </c>
      <c r="J213" s="331" t="e">
        <f>VLOOKUP(D213,Estoque!$A$4:$J$1000,8,0)</f>
        <v>#N/A</v>
      </c>
      <c r="K213" s="331">
        <f t="shared" si="13"/>
        <v>0</v>
      </c>
      <c r="L213" s="325">
        <f>SUMIF(Vendas!$B$5:$B$1712,'Combos Promocionais'!A213,Vendas!$I$5:$I$1824)</f>
        <v>0</v>
      </c>
      <c r="M213" s="325">
        <f t="shared" si="14"/>
        <v>0</v>
      </c>
      <c r="N213" s="325" t="e">
        <f t="shared" si="15"/>
        <v>#N/A</v>
      </c>
      <c r="O213" s="332" t="e">
        <f t="array" ref="O213">MIN(IF($B$3:$B$501=N213,$I$3:$I$501))</f>
        <v>#N/A</v>
      </c>
    </row>
    <row r="214" spans="1:15">
      <c r="A214" s="235"/>
      <c r="B214" s="327" t="str">
        <f>IFERROR(VLOOKUP(A214,'Cadastro de Produtos'!$B$5:$C$500,2,0),"")</f>
        <v/>
      </c>
      <c r="C214" s="165"/>
      <c r="D214" s="231"/>
      <c r="E214" s="327" t="e">
        <f>VLOOKUP(D214,Estoque!$A$4:$D$1000,2,0)</f>
        <v>#N/A</v>
      </c>
      <c r="F214" s="328" t="e">
        <f>VLOOKUP(D214,Estoque!$A$4:$D$1000,3,0)</f>
        <v>#N/A</v>
      </c>
      <c r="G214" s="329">
        <f>IFERROR(VLOOKUP(D214,Estoque!$A$4:$J$304,10,),0)</f>
        <v>0</v>
      </c>
      <c r="H214" s="235"/>
      <c r="I214" s="333">
        <f t="shared" si="16"/>
        <v>0</v>
      </c>
      <c r="J214" s="334" t="e">
        <f>VLOOKUP(D214,Estoque!$A$4:$J$1000,8,0)</f>
        <v>#N/A</v>
      </c>
      <c r="K214" s="334">
        <f t="shared" si="13"/>
        <v>0</v>
      </c>
      <c r="L214" s="328">
        <f>SUMIF(Vendas!$B$5:$B$1712,'Combos Promocionais'!A214,Vendas!$I$5:$I$1824)</f>
        <v>0</v>
      </c>
      <c r="M214" s="328">
        <f t="shared" si="14"/>
        <v>0</v>
      </c>
      <c r="N214" s="328" t="e">
        <f t="shared" si="15"/>
        <v>#N/A</v>
      </c>
      <c r="O214" s="335" t="e">
        <f t="array" ref="O214">MIN(IF($B$3:$B$501=N214,$I$3:$I$501))</f>
        <v>#N/A</v>
      </c>
    </row>
    <row r="215" spans="1:15">
      <c r="A215" s="236"/>
      <c r="B215" s="324" t="str">
        <f>IFERROR(VLOOKUP(A215,'Cadastro de Produtos'!$B$5:$C$500,2,0),"")</f>
        <v/>
      </c>
      <c r="C215" s="232"/>
      <c r="D215" s="233"/>
      <c r="E215" s="324" t="e">
        <f>VLOOKUP(D215,Estoque!$A$4:$D$1000,2,0)</f>
        <v>#N/A</v>
      </c>
      <c r="F215" s="325" t="e">
        <f>VLOOKUP(D215,Estoque!$A$4:$D$1000,3,0)</f>
        <v>#N/A</v>
      </c>
      <c r="G215" s="326">
        <f>IFERROR(VLOOKUP(D215,Estoque!$A$4:$J$304,10,),0)</f>
        <v>0</v>
      </c>
      <c r="H215" s="236"/>
      <c r="I215" s="330">
        <f t="shared" si="16"/>
        <v>0</v>
      </c>
      <c r="J215" s="331" t="e">
        <f>VLOOKUP(D215,Estoque!$A$4:$J$1000,8,0)</f>
        <v>#N/A</v>
      </c>
      <c r="K215" s="331">
        <f t="shared" si="13"/>
        <v>0</v>
      </c>
      <c r="L215" s="325">
        <f>SUMIF(Vendas!$B$5:$B$1712,'Combos Promocionais'!A215,Vendas!$I$5:$I$1824)</f>
        <v>0</v>
      </c>
      <c r="M215" s="325">
        <f t="shared" si="14"/>
        <v>0</v>
      </c>
      <c r="N215" s="325" t="e">
        <f t="shared" si="15"/>
        <v>#N/A</v>
      </c>
      <c r="O215" s="332" t="e">
        <f t="array" ref="O215">MIN(IF($B$3:$B$501=N215,$I$3:$I$501))</f>
        <v>#N/A</v>
      </c>
    </row>
    <row r="216" spans="1:15">
      <c r="A216" s="235"/>
      <c r="B216" s="327" t="str">
        <f>IFERROR(VLOOKUP(A216,'Cadastro de Produtos'!$B$5:$C$500,2,0),"")</f>
        <v/>
      </c>
      <c r="C216" s="165"/>
      <c r="D216" s="231"/>
      <c r="E216" s="327" t="e">
        <f>VLOOKUP(D216,Estoque!$A$4:$D$1000,2,0)</f>
        <v>#N/A</v>
      </c>
      <c r="F216" s="328" t="e">
        <f>VLOOKUP(D216,Estoque!$A$4:$D$1000,3,0)</f>
        <v>#N/A</v>
      </c>
      <c r="G216" s="329">
        <f>IFERROR(VLOOKUP(D216,Estoque!$A$4:$J$304,10,),0)</f>
        <v>0</v>
      </c>
      <c r="H216" s="235"/>
      <c r="I216" s="333">
        <f t="shared" si="16"/>
        <v>0</v>
      </c>
      <c r="J216" s="334" t="e">
        <f>VLOOKUP(D216,Estoque!$A$4:$J$1000,8,0)</f>
        <v>#N/A</v>
      </c>
      <c r="K216" s="334">
        <f t="shared" si="13"/>
        <v>0</v>
      </c>
      <c r="L216" s="328">
        <f>SUMIF(Vendas!$B$5:$B$1712,'Combos Promocionais'!A216,Vendas!$I$5:$I$1824)</f>
        <v>0</v>
      </c>
      <c r="M216" s="328">
        <f t="shared" si="14"/>
        <v>0</v>
      </c>
      <c r="N216" s="328" t="e">
        <f t="shared" si="15"/>
        <v>#N/A</v>
      </c>
      <c r="O216" s="335" t="e">
        <f t="array" ref="O216">MIN(IF($B$3:$B$501=N216,$I$3:$I$501))</f>
        <v>#N/A</v>
      </c>
    </row>
    <row r="217" spans="1:15">
      <c r="A217" s="236"/>
      <c r="B217" s="324" t="str">
        <f>IFERROR(VLOOKUP(A217,'Cadastro de Produtos'!$B$5:$C$500,2,0),"")</f>
        <v/>
      </c>
      <c r="C217" s="232"/>
      <c r="D217" s="233"/>
      <c r="E217" s="324" t="e">
        <f>VLOOKUP(D217,Estoque!$A$4:$D$1000,2,0)</f>
        <v>#N/A</v>
      </c>
      <c r="F217" s="325" t="e">
        <f>VLOOKUP(D217,Estoque!$A$4:$D$1000,3,0)</f>
        <v>#N/A</v>
      </c>
      <c r="G217" s="326">
        <f>IFERROR(VLOOKUP(D217,Estoque!$A$4:$J$304,10,),0)</f>
        <v>0</v>
      </c>
      <c r="H217" s="236"/>
      <c r="I217" s="330">
        <f t="shared" si="16"/>
        <v>0</v>
      </c>
      <c r="J217" s="331" t="e">
        <f>VLOOKUP(D217,Estoque!$A$4:$J$1000,8,0)</f>
        <v>#N/A</v>
      </c>
      <c r="K217" s="331">
        <f t="shared" si="13"/>
        <v>0</v>
      </c>
      <c r="L217" s="325">
        <f>SUMIF(Vendas!$B$5:$B$1712,'Combos Promocionais'!A217,Vendas!$I$5:$I$1824)</f>
        <v>0</v>
      </c>
      <c r="M217" s="325">
        <f t="shared" si="14"/>
        <v>0</v>
      </c>
      <c r="N217" s="325" t="e">
        <f t="shared" si="15"/>
        <v>#N/A</v>
      </c>
      <c r="O217" s="332" t="e">
        <f t="array" ref="O217">MIN(IF($B$3:$B$501=N217,$I$3:$I$501))</f>
        <v>#N/A</v>
      </c>
    </row>
    <row r="218" spans="1:15">
      <c r="A218" s="235"/>
      <c r="B218" s="327" t="str">
        <f>IFERROR(VLOOKUP(A218,'Cadastro de Produtos'!$B$5:$C$500,2,0),"")</f>
        <v/>
      </c>
      <c r="C218" s="165"/>
      <c r="D218" s="231"/>
      <c r="E218" s="327" t="e">
        <f>VLOOKUP(D218,Estoque!$A$4:$D$1000,2,0)</f>
        <v>#N/A</v>
      </c>
      <c r="F218" s="328" t="e">
        <f>VLOOKUP(D218,Estoque!$A$4:$D$1000,3,0)</f>
        <v>#N/A</v>
      </c>
      <c r="G218" s="329">
        <f>IFERROR(VLOOKUP(D218,Estoque!$A$4:$J$304,10,),0)</f>
        <v>0</v>
      </c>
      <c r="H218" s="235"/>
      <c r="I218" s="333">
        <f t="shared" si="16"/>
        <v>0</v>
      </c>
      <c r="J218" s="334" t="e">
        <f>VLOOKUP(D218,Estoque!$A$4:$J$1000,8,0)</f>
        <v>#N/A</v>
      </c>
      <c r="K218" s="334">
        <f t="shared" si="13"/>
        <v>0</v>
      </c>
      <c r="L218" s="328">
        <f>SUMIF(Vendas!$B$5:$B$1712,'Combos Promocionais'!A218,Vendas!$I$5:$I$1824)</f>
        <v>0</v>
      </c>
      <c r="M218" s="328">
        <f t="shared" si="14"/>
        <v>0</v>
      </c>
      <c r="N218" s="328" t="e">
        <f t="shared" si="15"/>
        <v>#N/A</v>
      </c>
      <c r="O218" s="335" t="e">
        <f t="array" ref="O218">MIN(IF($B$3:$B$501=N218,$I$3:$I$501))</f>
        <v>#N/A</v>
      </c>
    </row>
    <row r="219" spans="1:15">
      <c r="A219" s="236"/>
      <c r="B219" s="324" t="str">
        <f>IFERROR(VLOOKUP(A219,'Cadastro de Produtos'!$B$5:$C$500,2,0),"")</f>
        <v/>
      </c>
      <c r="C219" s="232"/>
      <c r="D219" s="233"/>
      <c r="E219" s="324" t="e">
        <f>VLOOKUP(D219,Estoque!$A$4:$D$1000,2,0)</f>
        <v>#N/A</v>
      </c>
      <c r="F219" s="325" t="e">
        <f>VLOOKUP(D219,Estoque!$A$4:$D$1000,3,0)</f>
        <v>#N/A</v>
      </c>
      <c r="G219" s="326">
        <f>IFERROR(VLOOKUP(D219,Estoque!$A$4:$J$304,10,),0)</f>
        <v>0</v>
      </c>
      <c r="H219" s="236"/>
      <c r="I219" s="330">
        <f t="shared" si="16"/>
        <v>0</v>
      </c>
      <c r="J219" s="331" t="e">
        <f>VLOOKUP(D219,Estoque!$A$4:$J$1000,8,0)</f>
        <v>#N/A</v>
      </c>
      <c r="K219" s="331">
        <f t="shared" si="13"/>
        <v>0</v>
      </c>
      <c r="L219" s="325">
        <f>SUMIF(Vendas!$B$5:$B$1712,'Combos Promocionais'!A219,Vendas!$I$5:$I$1824)</f>
        <v>0</v>
      </c>
      <c r="M219" s="325">
        <f t="shared" si="14"/>
        <v>0</v>
      </c>
      <c r="N219" s="325" t="e">
        <f t="shared" si="15"/>
        <v>#N/A</v>
      </c>
      <c r="O219" s="332" t="e">
        <f t="array" ref="O219">MIN(IF($B$3:$B$501=N219,$I$3:$I$501))</f>
        <v>#N/A</v>
      </c>
    </row>
    <row r="220" spans="1:15">
      <c r="A220" s="235"/>
      <c r="B220" s="327" t="str">
        <f>IFERROR(VLOOKUP(A220,'Cadastro de Produtos'!$B$5:$C$500,2,0),"")</f>
        <v/>
      </c>
      <c r="C220" s="165"/>
      <c r="D220" s="231"/>
      <c r="E220" s="327" t="e">
        <f>VLOOKUP(D220,Estoque!$A$4:$D$1000,2,0)</f>
        <v>#N/A</v>
      </c>
      <c r="F220" s="328" t="e">
        <f>VLOOKUP(D220,Estoque!$A$4:$D$1000,3,0)</f>
        <v>#N/A</v>
      </c>
      <c r="G220" s="329">
        <f>IFERROR(VLOOKUP(D220,Estoque!$A$4:$J$304,10,),0)</f>
        <v>0</v>
      </c>
      <c r="H220" s="235"/>
      <c r="I220" s="333">
        <f t="shared" si="16"/>
        <v>0</v>
      </c>
      <c r="J220" s="334" t="e">
        <f>VLOOKUP(D220,Estoque!$A$4:$J$1000,8,0)</f>
        <v>#N/A</v>
      </c>
      <c r="K220" s="334">
        <f t="shared" si="13"/>
        <v>0</v>
      </c>
      <c r="L220" s="328">
        <f>SUMIF(Vendas!$B$5:$B$1712,'Combos Promocionais'!A220,Vendas!$I$5:$I$1824)</f>
        <v>0</v>
      </c>
      <c r="M220" s="328">
        <f t="shared" si="14"/>
        <v>0</v>
      </c>
      <c r="N220" s="328" t="e">
        <f t="shared" si="15"/>
        <v>#N/A</v>
      </c>
      <c r="O220" s="335" t="e">
        <f t="array" ref="O220">MIN(IF($B$3:$B$501=N220,$I$3:$I$501))</f>
        <v>#N/A</v>
      </c>
    </row>
    <row r="221" spans="1:15">
      <c r="A221" s="236"/>
      <c r="B221" s="324" t="str">
        <f>IFERROR(VLOOKUP(A221,'Cadastro de Produtos'!$B$5:$C$500,2,0),"")</f>
        <v/>
      </c>
      <c r="C221" s="232"/>
      <c r="D221" s="233"/>
      <c r="E221" s="324" t="e">
        <f>VLOOKUP(D221,Estoque!$A$4:$D$1000,2,0)</f>
        <v>#N/A</v>
      </c>
      <c r="F221" s="325" t="e">
        <f>VLOOKUP(D221,Estoque!$A$4:$D$1000,3,0)</f>
        <v>#N/A</v>
      </c>
      <c r="G221" s="326">
        <f>IFERROR(VLOOKUP(D221,Estoque!$A$4:$J$304,10,),0)</f>
        <v>0</v>
      </c>
      <c r="H221" s="236"/>
      <c r="I221" s="330">
        <f t="shared" si="16"/>
        <v>0</v>
      </c>
      <c r="J221" s="331" t="e">
        <f>VLOOKUP(D221,Estoque!$A$4:$J$1000,8,0)</f>
        <v>#N/A</v>
      </c>
      <c r="K221" s="331">
        <f t="shared" si="13"/>
        <v>0</v>
      </c>
      <c r="L221" s="325">
        <f>SUMIF(Vendas!$B$5:$B$1712,'Combos Promocionais'!A221,Vendas!$I$5:$I$1824)</f>
        <v>0</v>
      </c>
      <c r="M221" s="325">
        <f t="shared" si="14"/>
        <v>0</v>
      </c>
      <c r="N221" s="325" t="e">
        <f t="shared" si="15"/>
        <v>#N/A</v>
      </c>
      <c r="O221" s="332" t="e">
        <f t="array" ref="O221">MIN(IF($B$3:$B$501=N221,$I$3:$I$501))</f>
        <v>#N/A</v>
      </c>
    </row>
    <row r="222" spans="1:15">
      <c r="A222" s="235"/>
      <c r="B222" s="327" t="str">
        <f>IFERROR(VLOOKUP(A222,'Cadastro de Produtos'!$B$5:$C$500,2,0),"")</f>
        <v/>
      </c>
      <c r="C222" s="165"/>
      <c r="D222" s="231"/>
      <c r="E222" s="327" t="e">
        <f>VLOOKUP(D222,Estoque!$A$4:$D$1000,2,0)</f>
        <v>#N/A</v>
      </c>
      <c r="F222" s="328" t="e">
        <f>VLOOKUP(D222,Estoque!$A$4:$D$1000,3,0)</f>
        <v>#N/A</v>
      </c>
      <c r="G222" s="329">
        <f>IFERROR(VLOOKUP(D222,Estoque!$A$4:$J$304,10,),0)</f>
        <v>0</v>
      </c>
      <c r="H222" s="235"/>
      <c r="I222" s="333">
        <f t="shared" si="16"/>
        <v>0</v>
      </c>
      <c r="J222" s="334" t="e">
        <f>VLOOKUP(D222,Estoque!$A$4:$J$1000,8,0)</f>
        <v>#N/A</v>
      </c>
      <c r="K222" s="334">
        <f t="shared" si="13"/>
        <v>0</v>
      </c>
      <c r="L222" s="328">
        <f>SUMIF(Vendas!$B$5:$B$1712,'Combos Promocionais'!A222,Vendas!$I$5:$I$1824)</f>
        <v>0</v>
      </c>
      <c r="M222" s="328">
        <f t="shared" si="14"/>
        <v>0</v>
      </c>
      <c r="N222" s="328" t="e">
        <f t="shared" si="15"/>
        <v>#N/A</v>
      </c>
      <c r="O222" s="335" t="e">
        <f t="array" ref="O222">MIN(IF($B$3:$B$501=N222,$I$3:$I$501))</f>
        <v>#N/A</v>
      </c>
    </row>
    <row r="223" spans="1:15">
      <c r="A223" s="236"/>
      <c r="B223" s="324" t="str">
        <f>IFERROR(VLOOKUP(A223,'Cadastro de Produtos'!$B$5:$C$500,2,0),"")</f>
        <v/>
      </c>
      <c r="C223" s="232"/>
      <c r="D223" s="233"/>
      <c r="E223" s="324" t="e">
        <f>VLOOKUP(D223,Estoque!$A$4:$D$1000,2,0)</f>
        <v>#N/A</v>
      </c>
      <c r="F223" s="325" t="e">
        <f>VLOOKUP(D223,Estoque!$A$4:$D$1000,3,0)</f>
        <v>#N/A</v>
      </c>
      <c r="G223" s="326">
        <f>IFERROR(VLOOKUP(D223,Estoque!$A$4:$J$304,10,),0)</f>
        <v>0</v>
      </c>
      <c r="H223" s="236"/>
      <c r="I223" s="330">
        <f t="shared" si="16"/>
        <v>0</v>
      </c>
      <c r="J223" s="331" t="e">
        <f>VLOOKUP(D223,Estoque!$A$4:$J$1000,8,0)</f>
        <v>#N/A</v>
      </c>
      <c r="K223" s="331">
        <f t="shared" si="13"/>
        <v>0</v>
      </c>
      <c r="L223" s="325">
        <f>SUMIF(Vendas!$B$5:$B$1712,'Combos Promocionais'!A223,Vendas!$I$5:$I$1824)</f>
        <v>0</v>
      </c>
      <c r="M223" s="325">
        <f t="shared" si="14"/>
        <v>0</v>
      </c>
      <c r="N223" s="325" t="e">
        <f t="shared" si="15"/>
        <v>#N/A</v>
      </c>
      <c r="O223" s="332" t="e">
        <f t="array" ref="O223">MIN(IF($B$3:$B$501=N223,$I$3:$I$501))</f>
        <v>#N/A</v>
      </c>
    </row>
    <row r="224" spans="1:15">
      <c r="A224" s="235"/>
      <c r="B224" s="327" t="str">
        <f>IFERROR(VLOOKUP(A224,'Cadastro de Produtos'!$B$5:$C$500,2,0),"")</f>
        <v/>
      </c>
      <c r="C224" s="165"/>
      <c r="D224" s="231"/>
      <c r="E224" s="327" t="e">
        <f>VLOOKUP(D224,Estoque!$A$4:$D$1000,2,0)</f>
        <v>#N/A</v>
      </c>
      <c r="F224" s="328" t="e">
        <f>VLOOKUP(D224,Estoque!$A$4:$D$1000,3,0)</f>
        <v>#N/A</v>
      </c>
      <c r="G224" s="329">
        <f>IFERROR(VLOOKUP(D224,Estoque!$A$4:$J$304,10,),0)</f>
        <v>0</v>
      </c>
      <c r="H224" s="235"/>
      <c r="I224" s="333">
        <f t="shared" si="16"/>
        <v>0</v>
      </c>
      <c r="J224" s="334" t="e">
        <f>VLOOKUP(D224,Estoque!$A$4:$J$1000,8,0)</f>
        <v>#N/A</v>
      </c>
      <c r="K224" s="334">
        <f t="shared" si="13"/>
        <v>0</v>
      </c>
      <c r="L224" s="328">
        <f>SUMIF(Vendas!$B$5:$B$1712,'Combos Promocionais'!A224,Vendas!$I$5:$I$1824)</f>
        <v>0</v>
      </c>
      <c r="M224" s="328">
        <f t="shared" si="14"/>
        <v>0</v>
      </c>
      <c r="N224" s="328" t="e">
        <f t="shared" si="15"/>
        <v>#N/A</v>
      </c>
      <c r="O224" s="335" t="e">
        <f t="array" ref="O224">MIN(IF($B$3:$B$501=N224,$I$3:$I$501))</f>
        <v>#N/A</v>
      </c>
    </row>
    <row r="225" spans="1:15">
      <c r="A225" s="236"/>
      <c r="B225" s="324" t="str">
        <f>IFERROR(VLOOKUP(A225,'Cadastro de Produtos'!$B$5:$C$500,2,0),"")</f>
        <v/>
      </c>
      <c r="C225" s="232"/>
      <c r="D225" s="233"/>
      <c r="E225" s="324" t="e">
        <f>VLOOKUP(D225,Estoque!$A$4:$D$1000,2,0)</f>
        <v>#N/A</v>
      </c>
      <c r="F225" s="325" t="e">
        <f>VLOOKUP(D225,Estoque!$A$4:$D$1000,3,0)</f>
        <v>#N/A</v>
      </c>
      <c r="G225" s="326">
        <f>IFERROR(VLOOKUP(D225,Estoque!$A$4:$J$304,10,),0)</f>
        <v>0</v>
      </c>
      <c r="H225" s="236"/>
      <c r="I225" s="330">
        <f t="shared" si="16"/>
        <v>0</v>
      </c>
      <c r="J225" s="331" t="e">
        <f>VLOOKUP(D225,Estoque!$A$4:$J$1000,8,0)</f>
        <v>#N/A</v>
      </c>
      <c r="K225" s="331">
        <f t="shared" si="13"/>
        <v>0</v>
      </c>
      <c r="L225" s="325">
        <f>SUMIF(Vendas!$B$5:$B$1712,'Combos Promocionais'!A225,Vendas!$I$5:$I$1824)</f>
        <v>0</v>
      </c>
      <c r="M225" s="325">
        <f t="shared" si="14"/>
        <v>0</v>
      </c>
      <c r="N225" s="325" t="e">
        <f t="shared" si="15"/>
        <v>#N/A</v>
      </c>
      <c r="O225" s="332" t="e">
        <f t="array" ref="O225">MIN(IF($B$3:$B$501=N225,$I$3:$I$501))</f>
        <v>#N/A</v>
      </c>
    </row>
    <row r="226" spans="1:15">
      <c r="A226" s="235"/>
      <c r="B226" s="327" t="str">
        <f>IFERROR(VLOOKUP(A226,'Cadastro de Produtos'!$B$5:$C$500,2,0),"")</f>
        <v/>
      </c>
      <c r="C226" s="165"/>
      <c r="D226" s="231"/>
      <c r="E226" s="327" t="e">
        <f>VLOOKUP(D226,Estoque!$A$4:$D$1000,2,0)</f>
        <v>#N/A</v>
      </c>
      <c r="F226" s="328" t="e">
        <f>VLOOKUP(D226,Estoque!$A$4:$D$1000,3,0)</f>
        <v>#N/A</v>
      </c>
      <c r="G226" s="329">
        <f>IFERROR(VLOOKUP(D226,Estoque!$A$4:$J$304,10,),0)</f>
        <v>0</v>
      </c>
      <c r="H226" s="235"/>
      <c r="I226" s="333">
        <f t="shared" si="16"/>
        <v>0</v>
      </c>
      <c r="J226" s="334" t="e">
        <f>VLOOKUP(D226,Estoque!$A$4:$J$1000,8,0)</f>
        <v>#N/A</v>
      </c>
      <c r="K226" s="334">
        <f t="shared" si="13"/>
        <v>0</v>
      </c>
      <c r="L226" s="328">
        <f>SUMIF(Vendas!$B$5:$B$1712,'Combos Promocionais'!A226,Vendas!$I$5:$I$1824)</f>
        <v>0</v>
      </c>
      <c r="M226" s="328">
        <f t="shared" si="14"/>
        <v>0</v>
      </c>
      <c r="N226" s="328" t="e">
        <f t="shared" si="15"/>
        <v>#N/A</v>
      </c>
      <c r="O226" s="335" t="e">
        <f t="array" ref="O226">MIN(IF($B$3:$B$501=N226,$I$3:$I$501))</f>
        <v>#N/A</v>
      </c>
    </row>
    <row r="227" spans="1:15">
      <c r="A227" s="236"/>
      <c r="B227" s="324" t="str">
        <f>IFERROR(VLOOKUP(A227,'Cadastro de Produtos'!$B$5:$C$500,2,0),"")</f>
        <v/>
      </c>
      <c r="C227" s="232"/>
      <c r="D227" s="233"/>
      <c r="E227" s="324" t="e">
        <f>VLOOKUP(D227,Estoque!$A$4:$D$1000,2,0)</f>
        <v>#N/A</v>
      </c>
      <c r="F227" s="325" t="e">
        <f>VLOOKUP(D227,Estoque!$A$4:$D$1000,3,0)</f>
        <v>#N/A</v>
      </c>
      <c r="G227" s="326">
        <f>IFERROR(VLOOKUP(D227,Estoque!$A$4:$J$304,10,),0)</f>
        <v>0</v>
      </c>
      <c r="H227" s="236"/>
      <c r="I227" s="330">
        <f t="shared" si="16"/>
        <v>0</v>
      </c>
      <c r="J227" s="331" t="e">
        <f>VLOOKUP(D227,Estoque!$A$4:$J$1000,8,0)</f>
        <v>#N/A</v>
      </c>
      <c r="K227" s="331">
        <f t="shared" si="13"/>
        <v>0</v>
      </c>
      <c r="L227" s="325">
        <f>SUMIF(Vendas!$B$5:$B$1712,'Combos Promocionais'!A227,Vendas!$I$5:$I$1824)</f>
        <v>0</v>
      </c>
      <c r="M227" s="325">
        <f t="shared" si="14"/>
        <v>0</v>
      </c>
      <c r="N227" s="325" t="e">
        <f t="shared" si="15"/>
        <v>#N/A</v>
      </c>
      <c r="O227" s="332" t="e">
        <f t="array" ref="O227">MIN(IF($B$3:$B$501=N227,$I$3:$I$501))</f>
        <v>#N/A</v>
      </c>
    </row>
    <row r="228" spans="1:15">
      <c r="A228" s="235"/>
      <c r="B228" s="327" t="str">
        <f>IFERROR(VLOOKUP(A228,'Cadastro de Produtos'!$B$5:$C$500,2,0),"")</f>
        <v/>
      </c>
      <c r="C228" s="165"/>
      <c r="D228" s="231"/>
      <c r="E228" s="327" t="e">
        <f>VLOOKUP(D228,Estoque!$A$4:$D$1000,2,0)</f>
        <v>#N/A</v>
      </c>
      <c r="F228" s="328" t="e">
        <f>VLOOKUP(D228,Estoque!$A$4:$D$1000,3,0)</f>
        <v>#N/A</v>
      </c>
      <c r="G228" s="329">
        <f>IFERROR(VLOOKUP(D228,Estoque!$A$4:$J$304,10,),0)</f>
        <v>0</v>
      </c>
      <c r="H228" s="235"/>
      <c r="I228" s="333">
        <f t="shared" si="16"/>
        <v>0</v>
      </c>
      <c r="J228" s="334" t="e">
        <f>VLOOKUP(D228,Estoque!$A$4:$J$1000,8,0)</f>
        <v>#N/A</v>
      </c>
      <c r="K228" s="334">
        <f t="shared" si="13"/>
        <v>0</v>
      </c>
      <c r="L228" s="328">
        <f>SUMIF(Vendas!$B$5:$B$1712,'Combos Promocionais'!A228,Vendas!$I$5:$I$1824)</f>
        <v>0</v>
      </c>
      <c r="M228" s="328">
        <f t="shared" si="14"/>
        <v>0</v>
      </c>
      <c r="N228" s="328" t="e">
        <f t="shared" si="15"/>
        <v>#N/A</v>
      </c>
      <c r="O228" s="335" t="e">
        <f t="array" ref="O228">MIN(IF($B$3:$B$501=N228,$I$3:$I$501))</f>
        <v>#N/A</v>
      </c>
    </row>
    <row r="229" spans="1:15">
      <c r="A229" s="236"/>
      <c r="B229" s="324" t="str">
        <f>IFERROR(VLOOKUP(A229,'Cadastro de Produtos'!$B$5:$C$500,2,0),"")</f>
        <v/>
      </c>
      <c r="C229" s="232"/>
      <c r="D229" s="233"/>
      <c r="E229" s="324" t="e">
        <f>VLOOKUP(D229,Estoque!$A$4:$D$1000,2,0)</f>
        <v>#N/A</v>
      </c>
      <c r="F229" s="325" t="e">
        <f>VLOOKUP(D229,Estoque!$A$4:$D$1000,3,0)</f>
        <v>#N/A</v>
      </c>
      <c r="G229" s="326">
        <f>IFERROR(VLOOKUP(D229,Estoque!$A$4:$J$304,10,),0)</f>
        <v>0</v>
      </c>
      <c r="H229" s="236"/>
      <c r="I229" s="330">
        <f t="shared" si="16"/>
        <v>0</v>
      </c>
      <c r="J229" s="331" t="e">
        <f>VLOOKUP(D229,Estoque!$A$4:$J$1000,8,0)</f>
        <v>#N/A</v>
      </c>
      <c r="K229" s="331">
        <f t="shared" si="13"/>
        <v>0</v>
      </c>
      <c r="L229" s="325">
        <f>SUMIF(Vendas!$B$5:$B$1712,'Combos Promocionais'!A229,Vendas!$I$5:$I$1824)</f>
        <v>0</v>
      </c>
      <c r="M229" s="325">
        <f t="shared" si="14"/>
        <v>0</v>
      </c>
      <c r="N229" s="325" t="e">
        <f t="shared" si="15"/>
        <v>#N/A</v>
      </c>
      <c r="O229" s="332" t="e">
        <f t="array" ref="O229">MIN(IF($B$3:$B$501=N229,$I$3:$I$501))</f>
        <v>#N/A</v>
      </c>
    </row>
    <row r="230" spans="1:15">
      <c r="A230" s="235"/>
      <c r="B230" s="327" t="str">
        <f>IFERROR(VLOOKUP(A230,'Cadastro de Produtos'!$B$5:$C$500,2,0),"")</f>
        <v/>
      </c>
      <c r="C230" s="165"/>
      <c r="D230" s="231"/>
      <c r="E230" s="327" t="e">
        <f>VLOOKUP(D230,Estoque!$A$4:$D$1000,2,0)</f>
        <v>#N/A</v>
      </c>
      <c r="F230" s="328" t="e">
        <f>VLOOKUP(D230,Estoque!$A$4:$D$1000,3,0)</f>
        <v>#N/A</v>
      </c>
      <c r="G230" s="329">
        <f>IFERROR(VLOOKUP(D230,Estoque!$A$4:$J$304,10,),0)</f>
        <v>0</v>
      </c>
      <c r="H230" s="235"/>
      <c r="I230" s="333">
        <f t="shared" si="16"/>
        <v>0</v>
      </c>
      <c r="J230" s="334" t="e">
        <f>VLOOKUP(D230,Estoque!$A$4:$J$1000,8,0)</f>
        <v>#N/A</v>
      </c>
      <c r="K230" s="334">
        <f t="shared" si="13"/>
        <v>0</v>
      </c>
      <c r="L230" s="328">
        <f>SUMIF(Vendas!$B$5:$B$1712,'Combos Promocionais'!A230,Vendas!$I$5:$I$1824)</f>
        <v>0</v>
      </c>
      <c r="M230" s="328">
        <f t="shared" si="14"/>
        <v>0</v>
      </c>
      <c r="N230" s="328" t="e">
        <f t="shared" si="15"/>
        <v>#N/A</v>
      </c>
      <c r="O230" s="335" t="e">
        <f t="array" ref="O230">MIN(IF($B$3:$B$501=N230,$I$3:$I$501))</f>
        <v>#N/A</v>
      </c>
    </row>
    <row r="231" spans="1:15">
      <c r="A231" s="236"/>
      <c r="B231" s="324" t="str">
        <f>IFERROR(VLOOKUP(A231,'Cadastro de Produtos'!$B$5:$C$500,2,0),"")</f>
        <v/>
      </c>
      <c r="C231" s="232"/>
      <c r="D231" s="233"/>
      <c r="E231" s="324" t="e">
        <f>VLOOKUP(D231,Estoque!$A$4:$D$1000,2,0)</f>
        <v>#N/A</v>
      </c>
      <c r="F231" s="325" t="e">
        <f>VLOOKUP(D231,Estoque!$A$4:$D$1000,3,0)</f>
        <v>#N/A</v>
      </c>
      <c r="G231" s="326">
        <f>IFERROR(VLOOKUP(D231,Estoque!$A$4:$J$304,10,),0)</f>
        <v>0</v>
      </c>
      <c r="H231" s="236"/>
      <c r="I231" s="330">
        <f t="shared" si="16"/>
        <v>0</v>
      </c>
      <c r="J231" s="331" t="e">
        <f>VLOOKUP(D231,Estoque!$A$4:$J$1000,8,0)</f>
        <v>#N/A</v>
      </c>
      <c r="K231" s="331">
        <f t="shared" si="13"/>
        <v>0</v>
      </c>
      <c r="L231" s="325">
        <f>SUMIF(Vendas!$B$5:$B$1712,'Combos Promocionais'!A231,Vendas!$I$5:$I$1824)</f>
        <v>0</v>
      </c>
      <c r="M231" s="325">
        <f t="shared" si="14"/>
        <v>0</v>
      </c>
      <c r="N231" s="325" t="e">
        <f t="shared" si="15"/>
        <v>#N/A</v>
      </c>
      <c r="O231" s="332" t="e">
        <f t="array" ref="O231">MIN(IF($B$3:$B$501=N231,$I$3:$I$501))</f>
        <v>#N/A</v>
      </c>
    </row>
    <row r="232" spans="1:15">
      <c r="A232" s="235"/>
      <c r="B232" s="327" t="str">
        <f>IFERROR(VLOOKUP(A232,'Cadastro de Produtos'!$B$5:$C$500,2,0),"")</f>
        <v/>
      </c>
      <c r="C232" s="165"/>
      <c r="D232" s="231"/>
      <c r="E232" s="327" t="e">
        <f>VLOOKUP(D232,Estoque!$A$4:$D$1000,2,0)</f>
        <v>#N/A</v>
      </c>
      <c r="F232" s="328" t="e">
        <f>VLOOKUP(D232,Estoque!$A$4:$D$1000,3,0)</f>
        <v>#N/A</v>
      </c>
      <c r="G232" s="329">
        <f>IFERROR(VLOOKUP(D232,Estoque!$A$4:$J$304,10,),0)</f>
        <v>0</v>
      </c>
      <c r="H232" s="235"/>
      <c r="I232" s="333">
        <f t="shared" si="16"/>
        <v>0</v>
      </c>
      <c r="J232" s="334" t="e">
        <f>VLOOKUP(D232,Estoque!$A$4:$J$1000,8,0)</f>
        <v>#N/A</v>
      </c>
      <c r="K232" s="334">
        <f t="shared" si="13"/>
        <v>0</v>
      </c>
      <c r="L232" s="328">
        <f>SUMIF(Vendas!$B$5:$B$1712,'Combos Promocionais'!A232,Vendas!$I$5:$I$1824)</f>
        <v>0</v>
      </c>
      <c r="M232" s="328">
        <f t="shared" si="14"/>
        <v>0</v>
      </c>
      <c r="N232" s="328" t="e">
        <f t="shared" si="15"/>
        <v>#N/A</v>
      </c>
      <c r="O232" s="335" t="e">
        <f t="array" ref="O232">MIN(IF($B$3:$B$501=N232,$I$3:$I$501))</f>
        <v>#N/A</v>
      </c>
    </row>
    <row r="233" spans="1:15">
      <c r="A233" s="236"/>
      <c r="B233" s="324" t="str">
        <f>IFERROR(VLOOKUP(A233,'Cadastro de Produtos'!$B$5:$C$500,2,0),"")</f>
        <v/>
      </c>
      <c r="C233" s="232"/>
      <c r="D233" s="233"/>
      <c r="E233" s="324" t="e">
        <f>VLOOKUP(D233,Estoque!$A$4:$D$1000,2,0)</f>
        <v>#N/A</v>
      </c>
      <c r="F233" s="325" t="e">
        <f>VLOOKUP(D233,Estoque!$A$4:$D$1000,3,0)</f>
        <v>#N/A</v>
      </c>
      <c r="G233" s="326">
        <f>IFERROR(VLOOKUP(D233,Estoque!$A$4:$J$304,10,),0)</f>
        <v>0</v>
      </c>
      <c r="H233" s="236"/>
      <c r="I233" s="330">
        <f t="shared" si="16"/>
        <v>0</v>
      </c>
      <c r="J233" s="331" t="e">
        <f>VLOOKUP(D233,Estoque!$A$4:$J$1000,8,0)</f>
        <v>#N/A</v>
      </c>
      <c r="K233" s="331">
        <f t="shared" si="13"/>
        <v>0</v>
      </c>
      <c r="L233" s="325">
        <f>SUMIF(Vendas!$B$5:$B$1712,'Combos Promocionais'!A233,Vendas!$I$5:$I$1824)</f>
        <v>0</v>
      </c>
      <c r="M233" s="325">
        <f t="shared" si="14"/>
        <v>0</v>
      </c>
      <c r="N233" s="325" t="e">
        <f t="shared" si="15"/>
        <v>#N/A</v>
      </c>
      <c r="O233" s="332" t="e">
        <f t="array" ref="O233">MIN(IF($B$3:$B$501=N233,$I$3:$I$501))</f>
        <v>#N/A</v>
      </c>
    </row>
    <row r="234" spans="1:15">
      <c r="A234" s="235"/>
      <c r="B234" s="327" t="str">
        <f>IFERROR(VLOOKUP(A234,'Cadastro de Produtos'!$B$5:$C$500,2,0),"")</f>
        <v/>
      </c>
      <c r="C234" s="165"/>
      <c r="D234" s="231"/>
      <c r="E234" s="327" t="e">
        <f>VLOOKUP(D234,Estoque!$A$4:$D$1000,2,0)</f>
        <v>#N/A</v>
      </c>
      <c r="F234" s="328" t="e">
        <f>VLOOKUP(D234,Estoque!$A$4:$D$1000,3,0)</f>
        <v>#N/A</v>
      </c>
      <c r="G234" s="329">
        <f>IFERROR(VLOOKUP(D234,Estoque!$A$4:$J$304,10,),0)</f>
        <v>0</v>
      </c>
      <c r="H234" s="235"/>
      <c r="I234" s="333">
        <f t="shared" si="16"/>
        <v>0</v>
      </c>
      <c r="J234" s="334" t="e">
        <f>VLOOKUP(D234,Estoque!$A$4:$J$1000,8,0)</f>
        <v>#N/A</v>
      </c>
      <c r="K234" s="334">
        <f t="shared" si="13"/>
        <v>0</v>
      </c>
      <c r="L234" s="328">
        <f>SUMIF(Vendas!$B$5:$B$1712,'Combos Promocionais'!A234,Vendas!$I$5:$I$1824)</f>
        <v>0</v>
      </c>
      <c r="M234" s="328">
        <f t="shared" si="14"/>
        <v>0</v>
      </c>
      <c r="N234" s="328" t="e">
        <f t="shared" si="15"/>
        <v>#N/A</v>
      </c>
      <c r="O234" s="335" t="e">
        <f t="array" ref="O234">MIN(IF($B$3:$B$501=N234,$I$3:$I$501))</f>
        <v>#N/A</v>
      </c>
    </row>
    <row r="235" spans="1:15">
      <c r="A235" s="236"/>
      <c r="B235" s="324" t="str">
        <f>IFERROR(VLOOKUP(A235,'Cadastro de Produtos'!$B$5:$C$500,2,0),"")</f>
        <v/>
      </c>
      <c r="C235" s="232"/>
      <c r="D235" s="233"/>
      <c r="E235" s="324" t="e">
        <f>VLOOKUP(D235,Estoque!$A$4:$D$1000,2,0)</f>
        <v>#N/A</v>
      </c>
      <c r="F235" s="325" t="e">
        <f>VLOOKUP(D235,Estoque!$A$4:$D$1000,3,0)</f>
        <v>#N/A</v>
      </c>
      <c r="G235" s="326">
        <f>IFERROR(VLOOKUP(D235,Estoque!$A$4:$J$304,10,),0)</f>
        <v>0</v>
      </c>
      <c r="H235" s="236"/>
      <c r="I235" s="330">
        <f t="shared" si="16"/>
        <v>0</v>
      </c>
      <c r="J235" s="331" t="e">
        <f>VLOOKUP(D235,Estoque!$A$4:$J$1000,8,0)</f>
        <v>#N/A</v>
      </c>
      <c r="K235" s="331">
        <f t="shared" si="13"/>
        <v>0</v>
      </c>
      <c r="L235" s="325">
        <f>SUMIF(Vendas!$B$5:$B$1712,'Combos Promocionais'!A235,Vendas!$I$5:$I$1824)</f>
        <v>0</v>
      </c>
      <c r="M235" s="325">
        <f t="shared" si="14"/>
        <v>0</v>
      </c>
      <c r="N235" s="325" t="e">
        <f t="shared" si="15"/>
        <v>#N/A</v>
      </c>
      <c r="O235" s="332" t="e">
        <f t="array" ref="O235">MIN(IF($B$3:$B$501=N235,$I$3:$I$501))</f>
        <v>#N/A</v>
      </c>
    </row>
    <row r="236" spans="1:15">
      <c r="A236" s="235"/>
      <c r="B236" s="327" t="str">
        <f>IFERROR(VLOOKUP(A236,'Cadastro de Produtos'!$B$5:$C$500,2,0),"")</f>
        <v/>
      </c>
      <c r="C236" s="165"/>
      <c r="D236" s="231"/>
      <c r="E236" s="327" t="e">
        <f>VLOOKUP(D236,Estoque!$A$4:$D$1000,2,0)</f>
        <v>#N/A</v>
      </c>
      <c r="F236" s="328" t="e">
        <f>VLOOKUP(D236,Estoque!$A$4:$D$1000,3,0)</f>
        <v>#N/A</v>
      </c>
      <c r="G236" s="329">
        <f>IFERROR(VLOOKUP(D236,Estoque!$A$4:$J$304,10,),0)</f>
        <v>0</v>
      </c>
      <c r="H236" s="235"/>
      <c r="I236" s="333">
        <f t="shared" si="16"/>
        <v>0</v>
      </c>
      <c r="J236" s="334" t="e">
        <f>VLOOKUP(D236,Estoque!$A$4:$J$1000,8,0)</f>
        <v>#N/A</v>
      </c>
      <c r="K236" s="334">
        <f t="shared" si="13"/>
        <v>0</v>
      </c>
      <c r="L236" s="328">
        <f>SUMIF(Vendas!$B$5:$B$1712,'Combos Promocionais'!A236,Vendas!$I$5:$I$1824)</f>
        <v>0</v>
      </c>
      <c r="M236" s="328">
        <f t="shared" si="14"/>
        <v>0</v>
      </c>
      <c r="N236" s="328" t="e">
        <f t="shared" si="15"/>
        <v>#N/A</v>
      </c>
      <c r="O236" s="335" t="e">
        <f t="array" ref="O236">MIN(IF($B$3:$B$501=N236,$I$3:$I$501))</f>
        <v>#N/A</v>
      </c>
    </row>
    <row r="237" spans="1:15">
      <c r="A237" s="236"/>
      <c r="B237" s="324" t="str">
        <f>IFERROR(VLOOKUP(A237,'Cadastro de Produtos'!$B$5:$C$500,2,0),"")</f>
        <v/>
      </c>
      <c r="C237" s="232"/>
      <c r="D237" s="233"/>
      <c r="E237" s="324" t="e">
        <f>VLOOKUP(D237,Estoque!$A$4:$D$1000,2,0)</f>
        <v>#N/A</v>
      </c>
      <c r="F237" s="325" t="e">
        <f>VLOOKUP(D237,Estoque!$A$4:$D$1000,3,0)</f>
        <v>#N/A</v>
      </c>
      <c r="G237" s="326">
        <f>IFERROR(VLOOKUP(D237,Estoque!$A$4:$J$304,10,),0)</f>
        <v>0</v>
      </c>
      <c r="H237" s="236"/>
      <c r="I237" s="330">
        <f t="shared" si="16"/>
        <v>0</v>
      </c>
      <c r="J237" s="331" t="e">
        <f>VLOOKUP(D237,Estoque!$A$4:$J$1000,8,0)</f>
        <v>#N/A</v>
      </c>
      <c r="K237" s="331">
        <f t="shared" si="13"/>
        <v>0</v>
      </c>
      <c r="L237" s="325">
        <f>SUMIF(Vendas!$B$5:$B$1712,'Combos Promocionais'!A237,Vendas!$I$5:$I$1824)</f>
        <v>0</v>
      </c>
      <c r="M237" s="325">
        <f t="shared" si="14"/>
        <v>0</v>
      </c>
      <c r="N237" s="325" t="e">
        <f t="shared" si="15"/>
        <v>#N/A</v>
      </c>
      <c r="O237" s="332" t="e">
        <f t="array" ref="O237">MIN(IF($B$3:$B$501=N237,$I$3:$I$501))</f>
        <v>#N/A</v>
      </c>
    </row>
    <row r="238" spans="1:15">
      <c r="A238" s="235"/>
      <c r="B238" s="327" t="str">
        <f>IFERROR(VLOOKUP(A238,'Cadastro de Produtos'!$B$5:$C$500,2,0),"")</f>
        <v/>
      </c>
      <c r="C238" s="165"/>
      <c r="D238" s="231"/>
      <c r="E238" s="327" t="e">
        <f>VLOOKUP(D238,Estoque!$A$4:$D$1000,2,0)</f>
        <v>#N/A</v>
      </c>
      <c r="F238" s="328" t="e">
        <f>VLOOKUP(D238,Estoque!$A$4:$D$1000,3,0)</f>
        <v>#N/A</v>
      </c>
      <c r="G238" s="329">
        <f>IFERROR(VLOOKUP(D238,Estoque!$A$4:$J$304,10,),0)</f>
        <v>0</v>
      </c>
      <c r="H238" s="235"/>
      <c r="I238" s="333">
        <f t="shared" si="16"/>
        <v>0</v>
      </c>
      <c r="J238" s="334" t="e">
        <f>VLOOKUP(D238,Estoque!$A$4:$J$1000,8,0)</f>
        <v>#N/A</v>
      </c>
      <c r="K238" s="334">
        <f t="shared" si="13"/>
        <v>0</v>
      </c>
      <c r="L238" s="328">
        <f>SUMIF(Vendas!$B$5:$B$1712,'Combos Promocionais'!A238,Vendas!$I$5:$I$1824)</f>
        <v>0</v>
      </c>
      <c r="M238" s="328">
        <f t="shared" si="14"/>
        <v>0</v>
      </c>
      <c r="N238" s="328" t="e">
        <f t="shared" si="15"/>
        <v>#N/A</v>
      </c>
      <c r="O238" s="335" t="e">
        <f t="array" ref="O238">MIN(IF($B$3:$B$501=N238,$I$3:$I$501))</f>
        <v>#N/A</v>
      </c>
    </row>
    <row r="239" spans="1:15">
      <c r="A239" s="236"/>
      <c r="B239" s="324" t="str">
        <f>IFERROR(VLOOKUP(A239,'Cadastro de Produtos'!$B$5:$C$500,2,0),"")</f>
        <v/>
      </c>
      <c r="C239" s="232"/>
      <c r="D239" s="233"/>
      <c r="E239" s="324" t="e">
        <f>VLOOKUP(D239,Estoque!$A$4:$D$1000,2,0)</f>
        <v>#N/A</v>
      </c>
      <c r="F239" s="325" t="e">
        <f>VLOOKUP(D239,Estoque!$A$4:$D$1000,3,0)</f>
        <v>#N/A</v>
      </c>
      <c r="G239" s="326">
        <f>IFERROR(VLOOKUP(D239,Estoque!$A$4:$J$304,10,),0)</f>
        <v>0</v>
      </c>
      <c r="H239" s="236"/>
      <c r="I239" s="330">
        <f t="shared" si="16"/>
        <v>0</v>
      </c>
      <c r="J239" s="331" t="e">
        <f>VLOOKUP(D239,Estoque!$A$4:$J$1000,8,0)</f>
        <v>#N/A</v>
      </c>
      <c r="K239" s="331">
        <f t="shared" si="13"/>
        <v>0</v>
      </c>
      <c r="L239" s="325">
        <f>SUMIF(Vendas!$B$5:$B$1712,'Combos Promocionais'!A239,Vendas!$I$5:$I$1824)</f>
        <v>0</v>
      </c>
      <c r="M239" s="325">
        <f t="shared" si="14"/>
        <v>0</v>
      </c>
      <c r="N239" s="325" t="e">
        <f t="shared" si="15"/>
        <v>#N/A</v>
      </c>
      <c r="O239" s="332" t="e">
        <f t="array" ref="O239">MIN(IF($B$3:$B$501=N239,$I$3:$I$501))</f>
        <v>#N/A</v>
      </c>
    </row>
    <row r="240" spans="1:15">
      <c r="A240" s="235"/>
      <c r="B240" s="327" t="str">
        <f>IFERROR(VLOOKUP(A240,'Cadastro de Produtos'!$B$5:$C$500,2,0),"")</f>
        <v/>
      </c>
      <c r="C240" s="165"/>
      <c r="D240" s="231"/>
      <c r="E240" s="327" t="e">
        <f>VLOOKUP(D240,Estoque!$A$4:$D$1000,2,0)</f>
        <v>#N/A</v>
      </c>
      <c r="F240" s="328" t="e">
        <f>VLOOKUP(D240,Estoque!$A$4:$D$1000,3,0)</f>
        <v>#N/A</v>
      </c>
      <c r="G240" s="329">
        <f>IFERROR(VLOOKUP(D240,Estoque!$A$4:$J$304,10,),0)</f>
        <v>0</v>
      </c>
      <c r="H240" s="235"/>
      <c r="I240" s="333">
        <f t="shared" si="16"/>
        <v>0</v>
      </c>
      <c r="J240" s="334" t="e">
        <f>VLOOKUP(D240,Estoque!$A$4:$J$1000,8,0)</f>
        <v>#N/A</v>
      </c>
      <c r="K240" s="334">
        <f t="shared" si="13"/>
        <v>0</v>
      </c>
      <c r="L240" s="328">
        <f>SUMIF(Vendas!$B$5:$B$1712,'Combos Promocionais'!A240,Vendas!$I$5:$I$1824)</f>
        <v>0</v>
      </c>
      <c r="M240" s="328">
        <f t="shared" si="14"/>
        <v>0</v>
      </c>
      <c r="N240" s="328" t="e">
        <f t="shared" si="15"/>
        <v>#N/A</v>
      </c>
      <c r="O240" s="335" t="e">
        <f t="array" ref="O240">MIN(IF($B$3:$B$501=N240,$I$3:$I$501))</f>
        <v>#N/A</v>
      </c>
    </row>
    <row r="241" spans="1:15">
      <c r="A241" s="236"/>
      <c r="B241" s="324" t="str">
        <f>IFERROR(VLOOKUP(A241,'Cadastro de Produtos'!$B$5:$C$500,2,0),"")</f>
        <v/>
      </c>
      <c r="C241" s="232"/>
      <c r="D241" s="233"/>
      <c r="E241" s="324" t="e">
        <f>VLOOKUP(D241,Estoque!$A$4:$D$1000,2,0)</f>
        <v>#N/A</v>
      </c>
      <c r="F241" s="325" t="e">
        <f>VLOOKUP(D241,Estoque!$A$4:$D$1000,3,0)</f>
        <v>#N/A</v>
      </c>
      <c r="G241" s="326">
        <f>IFERROR(VLOOKUP(D241,Estoque!$A$4:$J$304,10,),0)</f>
        <v>0</v>
      </c>
      <c r="H241" s="236"/>
      <c r="I241" s="330">
        <f t="shared" si="16"/>
        <v>0</v>
      </c>
      <c r="J241" s="331" t="e">
        <f>VLOOKUP(D241,Estoque!$A$4:$J$1000,8,0)</f>
        <v>#N/A</v>
      </c>
      <c r="K241" s="331">
        <f t="shared" si="13"/>
        <v>0</v>
      </c>
      <c r="L241" s="325">
        <f>SUMIF(Vendas!$B$5:$B$1712,'Combos Promocionais'!A241,Vendas!$I$5:$I$1824)</f>
        <v>0</v>
      </c>
      <c r="M241" s="325">
        <f t="shared" si="14"/>
        <v>0</v>
      </c>
      <c r="N241" s="325" t="e">
        <f t="shared" si="15"/>
        <v>#N/A</v>
      </c>
      <c r="O241" s="332" t="e">
        <f t="array" ref="O241">MIN(IF($B$3:$B$501=N241,$I$3:$I$501))</f>
        <v>#N/A</v>
      </c>
    </row>
    <row r="242" spans="1:15">
      <c r="A242" s="235"/>
      <c r="B242" s="327" t="str">
        <f>IFERROR(VLOOKUP(A242,'Cadastro de Produtos'!$B$5:$C$500,2,0),"")</f>
        <v/>
      </c>
      <c r="C242" s="165"/>
      <c r="D242" s="231"/>
      <c r="E242" s="327" t="e">
        <f>VLOOKUP(D242,Estoque!$A$4:$D$1000,2,0)</f>
        <v>#N/A</v>
      </c>
      <c r="F242" s="328" t="e">
        <f>VLOOKUP(D242,Estoque!$A$4:$D$1000,3,0)</f>
        <v>#N/A</v>
      </c>
      <c r="G242" s="329">
        <f>IFERROR(VLOOKUP(D242,Estoque!$A$4:$J$304,10,),0)</f>
        <v>0</v>
      </c>
      <c r="H242" s="235"/>
      <c r="I242" s="333">
        <f t="shared" si="16"/>
        <v>0</v>
      </c>
      <c r="J242" s="334" t="e">
        <f>VLOOKUP(D242,Estoque!$A$4:$J$1000,8,0)</f>
        <v>#N/A</v>
      </c>
      <c r="K242" s="334">
        <f t="shared" si="13"/>
        <v>0</v>
      </c>
      <c r="L242" s="328">
        <f>SUMIF(Vendas!$B$5:$B$1712,'Combos Promocionais'!A242,Vendas!$I$5:$I$1824)</f>
        <v>0</v>
      </c>
      <c r="M242" s="328">
        <f t="shared" si="14"/>
        <v>0</v>
      </c>
      <c r="N242" s="328" t="e">
        <f t="shared" si="15"/>
        <v>#N/A</v>
      </c>
      <c r="O242" s="335" t="e">
        <f t="array" ref="O242">MIN(IF($B$3:$B$501=N242,$I$3:$I$501))</f>
        <v>#N/A</v>
      </c>
    </row>
    <row r="243" spans="1:15">
      <c r="A243" s="236"/>
      <c r="B243" s="324" t="str">
        <f>IFERROR(VLOOKUP(A243,'Cadastro de Produtos'!$B$5:$C$500,2,0),"")</f>
        <v/>
      </c>
      <c r="C243" s="232"/>
      <c r="D243" s="233"/>
      <c r="E243" s="324" t="e">
        <f>VLOOKUP(D243,Estoque!$A$4:$D$1000,2,0)</f>
        <v>#N/A</v>
      </c>
      <c r="F243" s="325" t="e">
        <f>VLOOKUP(D243,Estoque!$A$4:$D$1000,3,0)</f>
        <v>#N/A</v>
      </c>
      <c r="G243" s="326">
        <f>IFERROR(VLOOKUP(D243,Estoque!$A$4:$J$304,10,),0)</f>
        <v>0</v>
      </c>
      <c r="H243" s="236"/>
      <c r="I243" s="330">
        <f t="shared" si="16"/>
        <v>0</v>
      </c>
      <c r="J243" s="331" t="e">
        <f>VLOOKUP(D243,Estoque!$A$4:$J$1000,8,0)</f>
        <v>#N/A</v>
      </c>
      <c r="K243" s="331">
        <f t="shared" si="13"/>
        <v>0</v>
      </c>
      <c r="L243" s="325">
        <f>SUMIF(Vendas!$B$5:$B$1712,'Combos Promocionais'!A243,Vendas!$I$5:$I$1824)</f>
        <v>0</v>
      </c>
      <c r="M243" s="325">
        <f t="shared" si="14"/>
        <v>0</v>
      </c>
      <c r="N243" s="325" t="e">
        <f t="shared" si="15"/>
        <v>#N/A</v>
      </c>
      <c r="O243" s="332" t="e">
        <f t="array" ref="O243">MIN(IF($B$3:$B$501=N243,$I$3:$I$501))</f>
        <v>#N/A</v>
      </c>
    </row>
    <row r="244" spans="1:15">
      <c r="A244" s="235"/>
      <c r="B244" s="327" t="str">
        <f>IFERROR(VLOOKUP(A244,'Cadastro de Produtos'!$B$5:$C$500,2,0),"")</f>
        <v/>
      </c>
      <c r="C244" s="165"/>
      <c r="D244" s="231"/>
      <c r="E244" s="327" t="e">
        <f>VLOOKUP(D244,Estoque!$A$4:$D$1000,2,0)</f>
        <v>#N/A</v>
      </c>
      <c r="F244" s="328" t="e">
        <f>VLOOKUP(D244,Estoque!$A$4:$D$1000,3,0)</f>
        <v>#N/A</v>
      </c>
      <c r="G244" s="329">
        <f>IFERROR(VLOOKUP(D244,Estoque!$A$4:$J$304,10,),0)</f>
        <v>0</v>
      </c>
      <c r="H244" s="235"/>
      <c r="I244" s="333">
        <f t="shared" si="16"/>
        <v>0</v>
      </c>
      <c r="J244" s="334" t="e">
        <f>VLOOKUP(D244,Estoque!$A$4:$J$1000,8,0)</f>
        <v>#N/A</v>
      </c>
      <c r="K244" s="334">
        <f t="shared" si="13"/>
        <v>0</v>
      </c>
      <c r="L244" s="328">
        <f>SUMIF(Vendas!$B$5:$B$1712,'Combos Promocionais'!A244,Vendas!$I$5:$I$1824)</f>
        <v>0</v>
      </c>
      <c r="M244" s="328">
        <f t="shared" si="14"/>
        <v>0</v>
      </c>
      <c r="N244" s="328" t="e">
        <f t="shared" si="15"/>
        <v>#N/A</v>
      </c>
      <c r="O244" s="335" t="e">
        <f t="array" ref="O244">MIN(IF($B$3:$B$501=N244,$I$3:$I$501))</f>
        <v>#N/A</v>
      </c>
    </row>
    <row r="245" spans="1:15">
      <c r="A245" s="236"/>
      <c r="B245" s="324" t="str">
        <f>IFERROR(VLOOKUP(A245,'Cadastro de Produtos'!$B$5:$C$500,2,0),"")</f>
        <v/>
      </c>
      <c r="C245" s="232"/>
      <c r="D245" s="233"/>
      <c r="E245" s="324" t="e">
        <f>VLOOKUP(D245,Estoque!$A$4:$D$1000,2,0)</f>
        <v>#N/A</v>
      </c>
      <c r="F245" s="325" t="e">
        <f>VLOOKUP(D245,Estoque!$A$4:$D$1000,3,0)</f>
        <v>#N/A</v>
      </c>
      <c r="G245" s="326">
        <f>IFERROR(VLOOKUP(D245,Estoque!$A$4:$J$304,10,),0)</f>
        <v>0</v>
      </c>
      <c r="H245" s="236"/>
      <c r="I245" s="330">
        <f t="shared" si="16"/>
        <v>0</v>
      </c>
      <c r="J245" s="331" t="e">
        <f>VLOOKUP(D245,Estoque!$A$4:$J$1000,8,0)</f>
        <v>#N/A</v>
      </c>
      <c r="K245" s="331">
        <f t="shared" si="13"/>
        <v>0</v>
      </c>
      <c r="L245" s="325">
        <f>SUMIF(Vendas!$B$5:$B$1712,'Combos Promocionais'!A245,Vendas!$I$5:$I$1824)</f>
        <v>0</v>
      </c>
      <c r="M245" s="325">
        <f t="shared" si="14"/>
        <v>0</v>
      </c>
      <c r="N245" s="325" t="e">
        <f t="shared" si="15"/>
        <v>#N/A</v>
      </c>
      <c r="O245" s="332" t="e">
        <f t="array" ref="O245">MIN(IF($B$3:$B$501=N245,$I$3:$I$501))</f>
        <v>#N/A</v>
      </c>
    </row>
    <row r="246" spans="1:15">
      <c r="A246" s="235"/>
      <c r="B246" s="327" t="str">
        <f>IFERROR(VLOOKUP(A246,'Cadastro de Produtos'!$B$5:$C$500,2,0),"")</f>
        <v/>
      </c>
      <c r="C246" s="165"/>
      <c r="D246" s="231"/>
      <c r="E246" s="327" t="e">
        <f>VLOOKUP(D246,Estoque!$A$4:$D$1000,2,0)</f>
        <v>#N/A</v>
      </c>
      <c r="F246" s="328" t="e">
        <f>VLOOKUP(D246,Estoque!$A$4:$D$1000,3,0)</f>
        <v>#N/A</v>
      </c>
      <c r="G246" s="329">
        <f>IFERROR(VLOOKUP(D246,Estoque!$A$4:$J$304,10,),0)</f>
        <v>0</v>
      </c>
      <c r="H246" s="235"/>
      <c r="I246" s="333">
        <f t="shared" si="16"/>
        <v>0</v>
      </c>
      <c r="J246" s="334" t="e">
        <f>VLOOKUP(D246,Estoque!$A$4:$J$1000,8,0)</f>
        <v>#N/A</v>
      </c>
      <c r="K246" s="334">
        <f t="shared" si="13"/>
        <v>0</v>
      </c>
      <c r="L246" s="328">
        <f>SUMIF(Vendas!$B$5:$B$1712,'Combos Promocionais'!A246,Vendas!$I$5:$I$1824)</f>
        <v>0</v>
      </c>
      <c r="M246" s="328">
        <f t="shared" si="14"/>
        <v>0</v>
      </c>
      <c r="N246" s="328" t="e">
        <f t="shared" si="15"/>
        <v>#N/A</v>
      </c>
      <c r="O246" s="335" t="e">
        <f t="array" ref="O246">MIN(IF($B$3:$B$501=N246,$I$3:$I$501))</f>
        <v>#N/A</v>
      </c>
    </row>
    <row r="247" spans="1:15">
      <c r="A247" s="236"/>
      <c r="B247" s="324" t="str">
        <f>IFERROR(VLOOKUP(A247,'Cadastro de Produtos'!$B$5:$C$500,2,0),"")</f>
        <v/>
      </c>
      <c r="C247" s="232"/>
      <c r="D247" s="233"/>
      <c r="E247" s="324" t="e">
        <f>VLOOKUP(D247,Estoque!$A$4:$D$1000,2,0)</f>
        <v>#N/A</v>
      </c>
      <c r="F247" s="325" t="e">
        <f>VLOOKUP(D247,Estoque!$A$4:$D$1000,3,0)</f>
        <v>#N/A</v>
      </c>
      <c r="G247" s="326">
        <f>IFERROR(VLOOKUP(D247,Estoque!$A$4:$J$304,10,),0)</f>
        <v>0</v>
      </c>
      <c r="H247" s="236"/>
      <c r="I247" s="330">
        <f t="shared" si="16"/>
        <v>0</v>
      </c>
      <c r="J247" s="331" t="e">
        <f>VLOOKUP(D247,Estoque!$A$4:$J$1000,8,0)</f>
        <v>#N/A</v>
      </c>
      <c r="K247" s="331">
        <f t="shared" si="13"/>
        <v>0</v>
      </c>
      <c r="L247" s="325">
        <f>SUMIF(Vendas!$B$5:$B$1712,'Combos Promocionais'!A247,Vendas!$I$5:$I$1824)</f>
        <v>0</v>
      </c>
      <c r="M247" s="325">
        <f t="shared" si="14"/>
        <v>0</v>
      </c>
      <c r="N247" s="325" t="e">
        <f t="shared" si="15"/>
        <v>#N/A</v>
      </c>
      <c r="O247" s="332" t="e">
        <f t="array" ref="O247">MIN(IF($B$3:$B$501=N247,$I$3:$I$501))</f>
        <v>#N/A</v>
      </c>
    </row>
    <row r="248" spans="1:15">
      <c r="A248" s="235"/>
      <c r="B248" s="327" t="str">
        <f>IFERROR(VLOOKUP(A248,'Cadastro de Produtos'!$B$5:$C$500,2,0),"")</f>
        <v/>
      </c>
      <c r="C248" s="165"/>
      <c r="D248" s="231"/>
      <c r="E248" s="327" t="e">
        <f>VLOOKUP(D248,Estoque!$A$4:$D$1000,2,0)</f>
        <v>#N/A</v>
      </c>
      <c r="F248" s="328" t="e">
        <f>VLOOKUP(D248,Estoque!$A$4:$D$1000,3,0)</f>
        <v>#N/A</v>
      </c>
      <c r="G248" s="329">
        <f>IFERROR(VLOOKUP(D248,Estoque!$A$4:$J$304,10,),0)</f>
        <v>0</v>
      </c>
      <c r="H248" s="235"/>
      <c r="I248" s="333">
        <f t="shared" si="16"/>
        <v>0</v>
      </c>
      <c r="J248" s="334" t="e">
        <f>VLOOKUP(D248,Estoque!$A$4:$J$1000,8,0)</f>
        <v>#N/A</v>
      </c>
      <c r="K248" s="334">
        <f t="shared" si="13"/>
        <v>0</v>
      </c>
      <c r="L248" s="328">
        <f>SUMIF(Vendas!$B$5:$B$1712,'Combos Promocionais'!A248,Vendas!$I$5:$I$1824)</f>
        <v>0</v>
      </c>
      <c r="M248" s="328">
        <f t="shared" si="14"/>
        <v>0</v>
      </c>
      <c r="N248" s="328" t="e">
        <f t="shared" si="15"/>
        <v>#N/A</v>
      </c>
      <c r="O248" s="335" t="e">
        <f t="array" ref="O248">MIN(IF($B$3:$B$501=N248,$I$3:$I$501))</f>
        <v>#N/A</v>
      </c>
    </row>
    <row r="249" spans="1:15">
      <c r="A249" s="236"/>
      <c r="B249" s="324" t="str">
        <f>IFERROR(VLOOKUP(A249,'Cadastro de Produtos'!$B$5:$C$500,2,0),"")</f>
        <v/>
      </c>
      <c r="C249" s="232"/>
      <c r="D249" s="233"/>
      <c r="E249" s="324" t="e">
        <f>VLOOKUP(D249,Estoque!$A$4:$D$1000,2,0)</f>
        <v>#N/A</v>
      </c>
      <c r="F249" s="325" t="e">
        <f>VLOOKUP(D249,Estoque!$A$4:$D$1000,3,0)</f>
        <v>#N/A</v>
      </c>
      <c r="G249" s="326">
        <f>IFERROR(VLOOKUP(D249,Estoque!$A$4:$J$304,10,),0)</f>
        <v>0</v>
      </c>
      <c r="H249" s="236"/>
      <c r="I249" s="330">
        <f t="shared" si="16"/>
        <v>0</v>
      </c>
      <c r="J249" s="331" t="e">
        <f>VLOOKUP(D249,Estoque!$A$4:$J$1000,8,0)</f>
        <v>#N/A</v>
      </c>
      <c r="K249" s="331">
        <f t="shared" si="13"/>
        <v>0</v>
      </c>
      <c r="L249" s="325">
        <f>SUMIF(Vendas!$B$5:$B$1712,'Combos Promocionais'!A249,Vendas!$I$5:$I$1824)</f>
        <v>0</v>
      </c>
      <c r="M249" s="325">
        <f t="shared" si="14"/>
        <v>0</v>
      </c>
      <c r="N249" s="325" t="e">
        <f t="shared" si="15"/>
        <v>#N/A</v>
      </c>
      <c r="O249" s="332" t="e">
        <f t="array" ref="O249">MIN(IF($B$3:$B$501=N249,$I$3:$I$501))</f>
        <v>#N/A</v>
      </c>
    </row>
    <row r="250" spans="1:15">
      <c r="A250" s="235"/>
      <c r="B250" s="327" t="str">
        <f>IFERROR(VLOOKUP(A250,'Cadastro de Produtos'!$B$5:$C$500,2,0),"")</f>
        <v/>
      </c>
      <c r="C250" s="165"/>
      <c r="D250" s="231"/>
      <c r="E250" s="327" t="e">
        <f>VLOOKUP(D250,Estoque!$A$4:$D$1000,2,0)</f>
        <v>#N/A</v>
      </c>
      <c r="F250" s="328" t="e">
        <f>VLOOKUP(D250,Estoque!$A$4:$D$1000,3,0)</f>
        <v>#N/A</v>
      </c>
      <c r="G250" s="329">
        <f>IFERROR(VLOOKUP(D250,Estoque!$A$4:$J$304,10,),0)</f>
        <v>0</v>
      </c>
      <c r="H250" s="235"/>
      <c r="I250" s="333">
        <f t="shared" si="16"/>
        <v>0</v>
      </c>
      <c r="J250" s="334" t="e">
        <f>VLOOKUP(D250,Estoque!$A$4:$J$1000,8,0)</f>
        <v>#N/A</v>
      </c>
      <c r="K250" s="334">
        <f t="shared" si="13"/>
        <v>0</v>
      </c>
      <c r="L250" s="328">
        <f>SUMIF(Vendas!$B$5:$B$1712,'Combos Promocionais'!A250,Vendas!$I$5:$I$1824)</f>
        <v>0</v>
      </c>
      <c r="M250" s="328">
        <f t="shared" si="14"/>
        <v>0</v>
      </c>
      <c r="N250" s="328" t="e">
        <f t="shared" si="15"/>
        <v>#N/A</v>
      </c>
      <c r="O250" s="335" t="e">
        <f t="array" ref="O250">MIN(IF($B$3:$B$501=N250,$I$3:$I$501))</f>
        <v>#N/A</v>
      </c>
    </row>
    <row r="251" spans="1:15">
      <c r="A251" s="236"/>
      <c r="B251" s="324" t="str">
        <f>IFERROR(VLOOKUP(A251,'Cadastro de Produtos'!$B$5:$C$500,2,0),"")</f>
        <v/>
      </c>
      <c r="C251" s="232"/>
      <c r="D251" s="233"/>
      <c r="E251" s="324" t="e">
        <f>VLOOKUP(D251,Estoque!$A$4:$D$1000,2,0)</f>
        <v>#N/A</v>
      </c>
      <c r="F251" s="325" t="e">
        <f>VLOOKUP(D251,Estoque!$A$4:$D$1000,3,0)</f>
        <v>#N/A</v>
      </c>
      <c r="G251" s="326">
        <f>IFERROR(VLOOKUP(D251,Estoque!$A$4:$J$304,10,),0)</f>
        <v>0</v>
      </c>
      <c r="H251" s="236"/>
      <c r="I251" s="330">
        <f t="shared" si="16"/>
        <v>0</v>
      </c>
      <c r="J251" s="331" t="e">
        <f>VLOOKUP(D251,Estoque!$A$4:$J$1000,8,0)</f>
        <v>#N/A</v>
      </c>
      <c r="K251" s="331">
        <f t="shared" si="13"/>
        <v>0</v>
      </c>
      <c r="L251" s="325">
        <f>SUMIF(Vendas!$B$5:$B$1712,'Combos Promocionais'!A251,Vendas!$I$5:$I$1824)</f>
        <v>0</v>
      </c>
      <c r="M251" s="325">
        <f t="shared" si="14"/>
        <v>0</v>
      </c>
      <c r="N251" s="325" t="e">
        <f t="shared" si="15"/>
        <v>#N/A</v>
      </c>
      <c r="O251" s="332" t="e">
        <f t="array" ref="O251">MIN(IF($B$3:$B$501=N251,$I$3:$I$501))</f>
        <v>#N/A</v>
      </c>
    </row>
    <row r="252" spans="1:15">
      <c r="A252" s="235"/>
      <c r="B252" s="327" t="str">
        <f>IFERROR(VLOOKUP(A252,'Cadastro de Produtos'!$B$5:$C$500,2,0),"")</f>
        <v/>
      </c>
      <c r="C252" s="165"/>
      <c r="D252" s="231"/>
      <c r="E252" s="327" t="e">
        <f>VLOOKUP(D252,Estoque!$A$4:$D$1000,2,0)</f>
        <v>#N/A</v>
      </c>
      <c r="F252" s="328" t="e">
        <f>VLOOKUP(D252,Estoque!$A$4:$D$1000,3,0)</f>
        <v>#N/A</v>
      </c>
      <c r="G252" s="329">
        <f>IFERROR(VLOOKUP(D252,Estoque!$A$4:$J$304,10,),0)</f>
        <v>0</v>
      </c>
      <c r="H252" s="235"/>
      <c r="I252" s="333">
        <f t="shared" si="16"/>
        <v>0</v>
      </c>
      <c r="J252" s="334" t="e">
        <f>VLOOKUP(D252,Estoque!$A$4:$J$1000,8,0)</f>
        <v>#N/A</v>
      </c>
      <c r="K252" s="334">
        <f t="shared" si="13"/>
        <v>0</v>
      </c>
      <c r="L252" s="328">
        <f>SUMIF(Vendas!$B$5:$B$1712,'Combos Promocionais'!A252,Vendas!$I$5:$I$1824)</f>
        <v>0</v>
      </c>
      <c r="M252" s="328">
        <f t="shared" si="14"/>
        <v>0</v>
      </c>
      <c r="N252" s="328" t="e">
        <f t="shared" si="15"/>
        <v>#N/A</v>
      </c>
      <c r="O252" s="335" t="e">
        <f t="array" ref="O252">MIN(IF($B$3:$B$501=N252,$I$3:$I$501))</f>
        <v>#N/A</v>
      </c>
    </row>
    <row r="253" spans="1:15">
      <c r="A253" s="236"/>
      <c r="B253" s="324" t="str">
        <f>IFERROR(VLOOKUP(A253,'Cadastro de Produtos'!$B$5:$C$500,2,0),"")</f>
        <v/>
      </c>
      <c r="C253" s="232"/>
      <c r="D253" s="233"/>
      <c r="E253" s="324" t="e">
        <f>VLOOKUP(D253,Estoque!$A$4:$D$1000,2,0)</f>
        <v>#N/A</v>
      </c>
      <c r="F253" s="325" t="e">
        <f>VLOOKUP(D253,Estoque!$A$4:$D$1000,3,0)</f>
        <v>#N/A</v>
      </c>
      <c r="G253" s="326">
        <f>IFERROR(VLOOKUP(D253,Estoque!$A$4:$J$304,10,),0)</f>
        <v>0</v>
      </c>
      <c r="H253" s="236"/>
      <c r="I253" s="330">
        <f t="shared" si="16"/>
        <v>0</v>
      </c>
      <c r="J253" s="331" t="e">
        <f>VLOOKUP(D253,Estoque!$A$4:$J$1000,8,0)</f>
        <v>#N/A</v>
      </c>
      <c r="K253" s="331">
        <f t="shared" si="13"/>
        <v>0</v>
      </c>
      <c r="L253" s="325">
        <f>SUMIF(Vendas!$B$5:$B$1712,'Combos Promocionais'!A253,Vendas!$I$5:$I$1824)</f>
        <v>0</v>
      </c>
      <c r="M253" s="325">
        <f t="shared" si="14"/>
        <v>0</v>
      </c>
      <c r="N253" s="325" t="e">
        <f t="shared" si="15"/>
        <v>#N/A</v>
      </c>
      <c r="O253" s="332" t="e">
        <f t="array" ref="O253">MIN(IF($B$3:$B$501=N253,$I$3:$I$501))</f>
        <v>#N/A</v>
      </c>
    </row>
    <row r="254" spans="1:15">
      <c r="A254" s="235"/>
      <c r="B254" s="327" t="str">
        <f>IFERROR(VLOOKUP(A254,'Cadastro de Produtos'!$B$5:$C$500,2,0),"")</f>
        <v/>
      </c>
      <c r="C254" s="165"/>
      <c r="D254" s="231"/>
      <c r="E254" s="327" t="e">
        <f>VLOOKUP(D254,Estoque!$A$4:$D$1000,2,0)</f>
        <v>#N/A</v>
      </c>
      <c r="F254" s="328" t="e">
        <f>VLOOKUP(D254,Estoque!$A$4:$D$1000,3,0)</f>
        <v>#N/A</v>
      </c>
      <c r="G254" s="329">
        <f>IFERROR(VLOOKUP(D254,Estoque!$A$4:$J$304,10,),0)</f>
        <v>0</v>
      </c>
      <c r="H254" s="235"/>
      <c r="I254" s="333">
        <f t="shared" si="16"/>
        <v>0</v>
      </c>
      <c r="J254" s="334" t="e">
        <f>VLOOKUP(D254,Estoque!$A$4:$J$1000,8,0)</f>
        <v>#N/A</v>
      </c>
      <c r="K254" s="334">
        <f t="shared" si="13"/>
        <v>0</v>
      </c>
      <c r="L254" s="328">
        <f>SUMIF(Vendas!$B$5:$B$1712,'Combos Promocionais'!A254,Vendas!$I$5:$I$1824)</f>
        <v>0</v>
      </c>
      <c r="M254" s="328">
        <f t="shared" si="14"/>
        <v>0</v>
      </c>
      <c r="N254" s="328" t="e">
        <f t="shared" si="15"/>
        <v>#N/A</v>
      </c>
      <c r="O254" s="335" t="e">
        <f t="array" ref="O254">MIN(IF($B$3:$B$501=N254,$I$3:$I$501))</f>
        <v>#N/A</v>
      </c>
    </row>
    <row r="255" spans="1:15">
      <c r="A255" s="236"/>
      <c r="B255" s="324" t="str">
        <f>IFERROR(VLOOKUP(A255,'Cadastro de Produtos'!$B$5:$C$500,2,0),"")</f>
        <v/>
      </c>
      <c r="C255" s="232"/>
      <c r="D255" s="233"/>
      <c r="E255" s="324" t="e">
        <f>VLOOKUP(D255,Estoque!$A$4:$D$1000,2,0)</f>
        <v>#N/A</v>
      </c>
      <c r="F255" s="325" t="e">
        <f>VLOOKUP(D255,Estoque!$A$4:$D$1000,3,0)</f>
        <v>#N/A</v>
      </c>
      <c r="G255" s="326">
        <f>IFERROR(VLOOKUP(D255,Estoque!$A$4:$J$304,10,),0)</f>
        <v>0</v>
      </c>
      <c r="H255" s="236"/>
      <c r="I255" s="330">
        <f t="shared" si="16"/>
        <v>0</v>
      </c>
      <c r="J255" s="331" t="e">
        <f>VLOOKUP(D255,Estoque!$A$4:$J$1000,8,0)</f>
        <v>#N/A</v>
      </c>
      <c r="K255" s="331">
        <f t="shared" si="13"/>
        <v>0</v>
      </c>
      <c r="L255" s="325">
        <f>SUMIF(Vendas!$B$5:$B$1712,'Combos Promocionais'!A255,Vendas!$I$5:$I$1824)</f>
        <v>0</v>
      </c>
      <c r="M255" s="325">
        <f t="shared" si="14"/>
        <v>0</v>
      </c>
      <c r="N255" s="325" t="e">
        <f t="shared" si="15"/>
        <v>#N/A</v>
      </c>
      <c r="O255" s="332" t="e">
        <f t="array" ref="O255">MIN(IF($B$3:$B$501=N255,$I$3:$I$501))</f>
        <v>#N/A</v>
      </c>
    </row>
    <row r="256" spans="1:15">
      <c r="A256" s="235"/>
      <c r="B256" s="327" t="str">
        <f>IFERROR(VLOOKUP(A256,'Cadastro de Produtos'!$B$5:$C$500,2,0),"")</f>
        <v/>
      </c>
      <c r="C256" s="165"/>
      <c r="D256" s="231"/>
      <c r="E256" s="327" t="e">
        <f>VLOOKUP(D256,Estoque!$A$4:$D$1000,2,0)</f>
        <v>#N/A</v>
      </c>
      <c r="F256" s="328" t="e">
        <f>VLOOKUP(D256,Estoque!$A$4:$D$1000,3,0)</f>
        <v>#N/A</v>
      </c>
      <c r="G256" s="329">
        <f>IFERROR(VLOOKUP(D256,Estoque!$A$4:$J$304,10,),0)</f>
        <v>0</v>
      </c>
      <c r="H256" s="235"/>
      <c r="I256" s="333">
        <f t="shared" si="16"/>
        <v>0</v>
      </c>
      <c r="J256" s="334" t="e">
        <f>VLOOKUP(D256,Estoque!$A$4:$J$1000,8,0)</f>
        <v>#N/A</v>
      </c>
      <c r="K256" s="334">
        <f t="shared" si="13"/>
        <v>0</v>
      </c>
      <c r="L256" s="328">
        <f>SUMIF(Vendas!$B$5:$B$1712,'Combos Promocionais'!A256,Vendas!$I$5:$I$1824)</f>
        <v>0</v>
      </c>
      <c r="M256" s="328">
        <f t="shared" si="14"/>
        <v>0</v>
      </c>
      <c r="N256" s="328" t="e">
        <f t="shared" si="15"/>
        <v>#N/A</v>
      </c>
      <c r="O256" s="335" t="e">
        <f t="array" ref="O256">MIN(IF($B$3:$B$501=N256,$I$3:$I$501))</f>
        <v>#N/A</v>
      </c>
    </row>
    <row r="257" spans="1:15">
      <c r="A257" s="236"/>
      <c r="B257" s="324" t="str">
        <f>IFERROR(VLOOKUP(A257,'Cadastro de Produtos'!$B$5:$C$500,2,0),"")</f>
        <v/>
      </c>
      <c r="C257" s="232"/>
      <c r="D257" s="233"/>
      <c r="E257" s="324" t="e">
        <f>VLOOKUP(D257,Estoque!$A$4:$D$1000,2,0)</f>
        <v>#N/A</v>
      </c>
      <c r="F257" s="325" t="e">
        <f>VLOOKUP(D257,Estoque!$A$4:$D$1000,3,0)</f>
        <v>#N/A</v>
      </c>
      <c r="G257" s="326">
        <f>IFERROR(VLOOKUP(D257,Estoque!$A$4:$J$304,10,),0)</f>
        <v>0</v>
      </c>
      <c r="H257" s="236"/>
      <c r="I257" s="330">
        <f t="shared" si="16"/>
        <v>0</v>
      </c>
      <c r="J257" s="331" t="e">
        <f>VLOOKUP(D257,Estoque!$A$4:$J$1000,8,0)</f>
        <v>#N/A</v>
      </c>
      <c r="K257" s="331">
        <f t="shared" si="13"/>
        <v>0</v>
      </c>
      <c r="L257" s="325">
        <f>SUMIF(Vendas!$B$5:$B$1712,'Combos Promocionais'!A257,Vendas!$I$5:$I$1824)</f>
        <v>0</v>
      </c>
      <c r="M257" s="325">
        <f t="shared" si="14"/>
        <v>0</v>
      </c>
      <c r="N257" s="325" t="e">
        <f t="shared" si="15"/>
        <v>#N/A</v>
      </c>
      <c r="O257" s="332" t="e">
        <f t="array" ref="O257">MIN(IF($B$3:$B$501=N257,$I$3:$I$501))</f>
        <v>#N/A</v>
      </c>
    </row>
    <row r="258" spans="1:15">
      <c r="A258" s="235"/>
      <c r="B258" s="327" t="str">
        <f>IFERROR(VLOOKUP(A258,'Cadastro de Produtos'!$B$5:$C$500,2,0),"")</f>
        <v/>
      </c>
      <c r="C258" s="165"/>
      <c r="D258" s="231"/>
      <c r="E258" s="327" t="e">
        <f>VLOOKUP(D258,Estoque!$A$4:$D$1000,2,0)</f>
        <v>#N/A</v>
      </c>
      <c r="F258" s="328" t="e">
        <f>VLOOKUP(D258,Estoque!$A$4:$D$1000,3,0)</f>
        <v>#N/A</v>
      </c>
      <c r="G258" s="329">
        <f>IFERROR(VLOOKUP(D258,Estoque!$A$4:$J$304,10,),0)</f>
        <v>0</v>
      </c>
      <c r="H258" s="235"/>
      <c r="I258" s="333">
        <f t="shared" si="16"/>
        <v>0</v>
      </c>
      <c r="J258" s="334" t="e">
        <f>VLOOKUP(D258,Estoque!$A$4:$J$1000,8,0)</f>
        <v>#N/A</v>
      </c>
      <c r="K258" s="334">
        <f t="shared" si="13"/>
        <v>0</v>
      </c>
      <c r="L258" s="328">
        <f>SUMIF(Vendas!$B$5:$B$1712,'Combos Promocionais'!A258,Vendas!$I$5:$I$1824)</f>
        <v>0</v>
      </c>
      <c r="M258" s="328">
        <f t="shared" si="14"/>
        <v>0</v>
      </c>
      <c r="N258" s="328" t="e">
        <f t="shared" si="15"/>
        <v>#N/A</v>
      </c>
      <c r="O258" s="335" t="e">
        <f t="array" ref="O258">MIN(IF($B$3:$B$501=N258,$I$3:$I$501))</f>
        <v>#N/A</v>
      </c>
    </row>
    <row r="259" spans="1:15">
      <c r="A259" s="236"/>
      <c r="B259" s="324" t="str">
        <f>IFERROR(VLOOKUP(A259,'Cadastro de Produtos'!$B$5:$C$500,2,0),"")</f>
        <v/>
      </c>
      <c r="C259" s="232"/>
      <c r="D259" s="233"/>
      <c r="E259" s="324" t="e">
        <f>VLOOKUP(D259,Estoque!$A$4:$D$1000,2,0)</f>
        <v>#N/A</v>
      </c>
      <c r="F259" s="325" t="e">
        <f>VLOOKUP(D259,Estoque!$A$4:$D$1000,3,0)</f>
        <v>#N/A</v>
      </c>
      <c r="G259" s="326">
        <f>IFERROR(VLOOKUP(D259,Estoque!$A$4:$J$304,10,),0)</f>
        <v>0</v>
      </c>
      <c r="H259" s="236"/>
      <c r="I259" s="330">
        <f t="shared" si="16"/>
        <v>0</v>
      </c>
      <c r="J259" s="331" t="e">
        <f>VLOOKUP(D259,Estoque!$A$4:$J$1000,8,0)</f>
        <v>#N/A</v>
      </c>
      <c r="K259" s="331">
        <f t="shared" si="13"/>
        <v>0</v>
      </c>
      <c r="L259" s="325">
        <f>SUMIF(Vendas!$B$5:$B$1712,'Combos Promocionais'!A259,Vendas!$I$5:$I$1824)</f>
        <v>0</v>
      </c>
      <c r="M259" s="325">
        <f t="shared" si="14"/>
        <v>0</v>
      </c>
      <c r="N259" s="325" t="e">
        <f t="shared" si="15"/>
        <v>#N/A</v>
      </c>
      <c r="O259" s="332" t="e">
        <f t="array" ref="O259">MIN(IF($B$3:$B$501=N259,$I$3:$I$501))</f>
        <v>#N/A</v>
      </c>
    </row>
    <row r="260" spans="1:15">
      <c r="A260" s="235"/>
      <c r="B260" s="327" t="str">
        <f>IFERROR(VLOOKUP(A260,'Cadastro de Produtos'!$B$5:$C$500,2,0),"")</f>
        <v/>
      </c>
      <c r="C260" s="165"/>
      <c r="D260" s="231"/>
      <c r="E260" s="327" t="e">
        <f>VLOOKUP(D260,Estoque!$A$4:$D$1000,2,0)</f>
        <v>#N/A</v>
      </c>
      <c r="F260" s="328" t="e">
        <f>VLOOKUP(D260,Estoque!$A$4:$D$1000,3,0)</f>
        <v>#N/A</v>
      </c>
      <c r="G260" s="329">
        <f>IFERROR(VLOOKUP(D260,Estoque!$A$4:$J$304,10,),0)</f>
        <v>0</v>
      </c>
      <c r="H260" s="235"/>
      <c r="I260" s="333">
        <f t="shared" si="16"/>
        <v>0</v>
      </c>
      <c r="J260" s="334" t="e">
        <f>VLOOKUP(D260,Estoque!$A$4:$J$1000,8,0)</f>
        <v>#N/A</v>
      </c>
      <c r="K260" s="334">
        <f t="shared" ref="K260:K323" si="17">SUMIF($A$3:$A$500,A260,$J$3:$J$500)</f>
        <v>0</v>
      </c>
      <c r="L260" s="328">
        <f>SUMIF(Vendas!$B$5:$B$1712,'Combos Promocionais'!A260,Vendas!$I$5:$I$1824)</f>
        <v>0</v>
      </c>
      <c r="M260" s="328">
        <f t="shared" ref="M260:M323" si="18">SUM(L260*H260)</f>
        <v>0</v>
      </c>
      <c r="N260" s="328" t="e">
        <f t="shared" ref="N260:N323" si="19">VLOOKUP(A260,$A$3:$K$501,2,0)</f>
        <v>#N/A</v>
      </c>
      <c r="O260" s="335" t="e">
        <f t="array" ref="O260">MIN(IF($B$3:$B$501=N260,$I$3:$I$501))</f>
        <v>#N/A</v>
      </c>
    </row>
    <row r="261" spans="1:15">
      <c r="A261" s="236"/>
      <c r="B261" s="324" t="str">
        <f>IFERROR(VLOOKUP(A261,'Cadastro de Produtos'!$B$5:$C$500,2,0),"")</f>
        <v/>
      </c>
      <c r="C261" s="232"/>
      <c r="D261" s="233"/>
      <c r="E261" s="324" t="e">
        <f>VLOOKUP(D261,Estoque!$A$4:$D$1000,2,0)</f>
        <v>#N/A</v>
      </c>
      <c r="F261" s="325" t="e">
        <f>VLOOKUP(D261,Estoque!$A$4:$D$1000,3,0)</f>
        <v>#N/A</v>
      </c>
      <c r="G261" s="326">
        <f>IFERROR(VLOOKUP(D261,Estoque!$A$4:$J$304,10,),0)</f>
        <v>0</v>
      </c>
      <c r="H261" s="236"/>
      <c r="I261" s="330">
        <f t="shared" si="16"/>
        <v>0</v>
      </c>
      <c r="J261" s="331" t="e">
        <f>VLOOKUP(D261,Estoque!$A$4:$J$1000,8,0)</f>
        <v>#N/A</v>
      </c>
      <c r="K261" s="331">
        <f t="shared" si="17"/>
        <v>0</v>
      </c>
      <c r="L261" s="325">
        <f>SUMIF(Vendas!$B$5:$B$1712,'Combos Promocionais'!A261,Vendas!$I$5:$I$1824)</f>
        <v>0</v>
      </c>
      <c r="M261" s="325">
        <f t="shared" si="18"/>
        <v>0</v>
      </c>
      <c r="N261" s="325" t="e">
        <f t="shared" si="19"/>
        <v>#N/A</v>
      </c>
      <c r="O261" s="332" t="e">
        <f t="array" ref="O261">MIN(IF($B$3:$B$501=N261,$I$3:$I$501))</f>
        <v>#N/A</v>
      </c>
    </row>
    <row r="262" spans="1:15">
      <c r="A262" s="235"/>
      <c r="B262" s="327" t="str">
        <f>IFERROR(VLOOKUP(A262,'Cadastro de Produtos'!$B$5:$C$500,2,0),"")</f>
        <v/>
      </c>
      <c r="C262" s="165"/>
      <c r="D262" s="231"/>
      <c r="E262" s="327" t="e">
        <f>VLOOKUP(D262,Estoque!$A$4:$D$1000,2,0)</f>
        <v>#N/A</v>
      </c>
      <c r="F262" s="328" t="e">
        <f>VLOOKUP(D262,Estoque!$A$4:$D$1000,3,0)</f>
        <v>#N/A</v>
      </c>
      <c r="G262" s="329">
        <f>IFERROR(VLOOKUP(D262,Estoque!$A$4:$J$304,10,),0)</f>
        <v>0</v>
      </c>
      <c r="H262" s="235"/>
      <c r="I262" s="333">
        <f t="shared" si="16"/>
        <v>0</v>
      </c>
      <c r="J262" s="334" t="e">
        <f>VLOOKUP(D262,Estoque!$A$4:$J$1000,8,0)</f>
        <v>#N/A</v>
      </c>
      <c r="K262" s="334">
        <f t="shared" si="17"/>
        <v>0</v>
      </c>
      <c r="L262" s="328">
        <f>SUMIF(Vendas!$B$5:$B$1712,'Combos Promocionais'!A262,Vendas!$I$5:$I$1824)</f>
        <v>0</v>
      </c>
      <c r="M262" s="328">
        <f t="shared" si="18"/>
        <v>0</v>
      </c>
      <c r="N262" s="328" t="e">
        <f t="shared" si="19"/>
        <v>#N/A</v>
      </c>
      <c r="O262" s="335" t="e">
        <f t="array" ref="O262">MIN(IF($B$3:$B$501=N262,$I$3:$I$501))</f>
        <v>#N/A</v>
      </c>
    </row>
    <row r="263" spans="1:15">
      <c r="A263" s="236"/>
      <c r="B263" s="324" t="str">
        <f>IFERROR(VLOOKUP(A263,'Cadastro de Produtos'!$B$5:$C$500,2,0),"")</f>
        <v/>
      </c>
      <c r="C263" s="232"/>
      <c r="D263" s="233"/>
      <c r="E263" s="324" t="e">
        <f>VLOOKUP(D263,Estoque!$A$4:$D$1000,2,0)</f>
        <v>#N/A</v>
      </c>
      <c r="F263" s="325" t="e">
        <f>VLOOKUP(D263,Estoque!$A$4:$D$1000,3,0)</f>
        <v>#N/A</v>
      </c>
      <c r="G263" s="326">
        <f>IFERROR(VLOOKUP(D263,Estoque!$A$4:$J$304,10,),0)</f>
        <v>0</v>
      </c>
      <c r="H263" s="236"/>
      <c r="I263" s="330">
        <f t="shared" si="16"/>
        <v>0</v>
      </c>
      <c r="J263" s="331" t="e">
        <f>VLOOKUP(D263,Estoque!$A$4:$J$1000,8,0)</f>
        <v>#N/A</v>
      </c>
      <c r="K263" s="331">
        <f t="shared" si="17"/>
        <v>0</v>
      </c>
      <c r="L263" s="325">
        <f>SUMIF(Vendas!$B$5:$B$1712,'Combos Promocionais'!A263,Vendas!$I$5:$I$1824)</f>
        <v>0</v>
      </c>
      <c r="M263" s="325">
        <f t="shared" si="18"/>
        <v>0</v>
      </c>
      <c r="N263" s="325" t="e">
        <f t="shared" si="19"/>
        <v>#N/A</v>
      </c>
      <c r="O263" s="332" t="e">
        <f t="array" ref="O263">MIN(IF($B$3:$B$501=N263,$I$3:$I$501))</f>
        <v>#N/A</v>
      </c>
    </row>
    <row r="264" spans="1:15">
      <c r="A264" s="235"/>
      <c r="B264" s="327" t="str">
        <f>IFERROR(VLOOKUP(A264,'Cadastro de Produtos'!$B$5:$C$500,2,0),"")</f>
        <v/>
      </c>
      <c r="C264" s="165"/>
      <c r="D264" s="231"/>
      <c r="E264" s="327" t="e">
        <f>VLOOKUP(D264,Estoque!$A$4:$D$1000,2,0)</f>
        <v>#N/A</v>
      </c>
      <c r="F264" s="328" t="e">
        <f>VLOOKUP(D264,Estoque!$A$4:$D$1000,3,0)</f>
        <v>#N/A</v>
      </c>
      <c r="G264" s="329">
        <f>IFERROR(VLOOKUP(D264,Estoque!$A$4:$J$304,10,),0)</f>
        <v>0</v>
      </c>
      <c r="H264" s="235"/>
      <c r="I264" s="333">
        <f t="shared" ref="I264:I327" si="20">IFERROR(SUM(G264/H264),0)</f>
        <v>0</v>
      </c>
      <c r="J264" s="334" t="e">
        <f>VLOOKUP(D264,Estoque!$A$4:$J$1000,8,0)</f>
        <v>#N/A</v>
      </c>
      <c r="K264" s="334">
        <f t="shared" si="17"/>
        <v>0</v>
      </c>
      <c r="L264" s="328">
        <f>SUMIF(Vendas!$B$5:$B$1712,'Combos Promocionais'!A264,Vendas!$I$5:$I$1824)</f>
        <v>0</v>
      </c>
      <c r="M264" s="328">
        <f t="shared" si="18"/>
        <v>0</v>
      </c>
      <c r="N264" s="328" t="e">
        <f t="shared" si="19"/>
        <v>#N/A</v>
      </c>
      <c r="O264" s="335" t="e">
        <f t="array" ref="O264">MIN(IF($B$3:$B$501=N264,$I$3:$I$501))</f>
        <v>#N/A</v>
      </c>
    </row>
    <row r="265" spans="1:15">
      <c r="A265" s="236"/>
      <c r="B265" s="324" t="str">
        <f>IFERROR(VLOOKUP(A265,'Cadastro de Produtos'!$B$5:$C$500,2,0),"")</f>
        <v/>
      </c>
      <c r="C265" s="232"/>
      <c r="D265" s="233"/>
      <c r="E265" s="324" t="e">
        <f>VLOOKUP(D265,Estoque!$A$4:$D$1000,2,0)</f>
        <v>#N/A</v>
      </c>
      <c r="F265" s="325" t="e">
        <f>VLOOKUP(D265,Estoque!$A$4:$D$1000,3,0)</f>
        <v>#N/A</v>
      </c>
      <c r="G265" s="326">
        <f>IFERROR(VLOOKUP(D265,Estoque!$A$4:$J$304,10,),0)</f>
        <v>0</v>
      </c>
      <c r="H265" s="236"/>
      <c r="I265" s="330">
        <f t="shared" si="20"/>
        <v>0</v>
      </c>
      <c r="J265" s="331" t="e">
        <f>VLOOKUP(D265,Estoque!$A$4:$J$1000,8,0)</f>
        <v>#N/A</v>
      </c>
      <c r="K265" s="331">
        <f t="shared" si="17"/>
        <v>0</v>
      </c>
      <c r="L265" s="325">
        <f>SUMIF(Vendas!$B$5:$B$1712,'Combos Promocionais'!A265,Vendas!$I$5:$I$1824)</f>
        <v>0</v>
      </c>
      <c r="M265" s="325">
        <f t="shared" si="18"/>
        <v>0</v>
      </c>
      <c r="N265" s="325" t="e">
        <f t="shared" si="19"/>
        <v>#N/A</v>
      </c>
      <c r="O265" s="332" t="e">
        <f t="array" ref="O265">MIN(IF($B$3:$B$501=N265,$I$3:$I$501))</f>
        <v>#N/A</v>
      </c>
    </row>
    <row r="266" spans="1:15">
      <c r="A266" s="235"/>
      <c r="B266" s="327" t="str">
        <f>IFERROR(VLOOKUP(A266,'Cadastro de Produtos'!$B$5:$C$500,2,0),"")</f>
        <v/>
      </c>
      <c r="C266" s="165"/>
      <c r="D266" s="231"/>
      <c r="E266" s="327" t="e">
        <f>VLOOKUP(D266,Estoque!$A$4:$D$1000,2,0)</f>
        <v>#N/A</v>
      </c>
      <c r="F266" s="328" t="e">
        <f>VLOOKUP(D266,Estoque!$A$4:$D$1000,3,0)</f>
        <v>#N/A</v>
      </c>
      <c r="G266" s="329">
        <f>IFERROR(VLOOKUP(D266,Estoque!$A$4:$J$304,10,),0)</f>
        <v>0</v>
      </c>
      <c r="H266" s="235"/>
      <c r="I266" s="333">
        <f t="shared" si="20"/>
        <v>0</v>
      </c>
      <c r="J266" s="334" t="e">
        <f>VLOOKUP(D266,Estoque!$A$4:$J$1000,8,0)</f>
        <v>#N/A</v>
      </c>
      <c r="K266" s="334">
        <f t="shared" si="17"/>
        <v>0</v>
      </c>
      <c r="L266" s="328">
        <f>SUMIF(Vendas!$B$5:$B$1712,'Combos Promocionais'!A266,Vendas!$I$5:$I$1824)</f>
        <v>0</v>
      </c>
      <c r="M266" s="328">
        <f t="shared" si="18"/>
        <v>0</v>
      </c>
      <c r="N266" s="328" t="e">
        <f t="shared" si="19"/>
        <v>#N/A</v>
      </c>
      <c r="O266" s="335" t="e">
        <f t="array" ref="O266">MIN(IF($B$3:$B$501=N266,$I$3:$I$501))</f>
        <v>#N/A</v>
      </c>
    </row>
    <row r="267" spans="1:15">
      <c r="A267" s="236"/>
      <c r="B267" s="324" t="str">
        <f>IFERROR(VLOOKUP(A267,'Cadastro de Produtos'!$B$5:$C$500,2,0),"")</f>
        <v/>
      </c>
      <c r="C267" s="232"/>
      <c r="D267" s="233"/>
      <c r="E267" s="324" t="e">
        <f>VLOOKUP(D267,Estoque!$A$4:$D$1000,2,0)</f>
        <v>#N/A</v>
      </c>
      <c r="F267" s="325" t="e">
        <f>VLOOKUP(D267,Estoque!$A$4:$D$1000,3,0)</f>
        <v>#N/A</v>
      </c>
      <c r="G267" s="326">
        <f>IFERROR(VLOOKUP(D267,Estoque!$A$4:$J$304,10,),0)</f>
        <v>0</v>
      </c>
      <c r="H267" s="236"/>
      <c r="I267" s="330">
        <f t="shared" si="20"/>
        <v>0</v>
      </c>
      <c r="J267" s="331" t="e">
        <f>VLOOKUP(D267,Estoque!$A$4:$J$1000,8,0)</f>
        <v>#N/A</v>
      </c>
      <c r="K267" s="331">
        <f t="shared" si="17"/>
        <v>0</v>
      </c>
      <c r="L267" s="325">
        <f>SUMIF(Vendas!$B$5:$B$1712,'Combos Promocionais'!A267,Vendas!$I$5:$I$1824)</f>
        <v>0</v>
      </c>
      <c r="M267" s="325">
        <f t="shared" si="18"/>
        <v>0</v>
      </c>
      <c r="N267" s="325" t="e">
        <f t="shared" si="19"/>
        <v>#N/A</v>
      </c>
      <c r="O267" s="332" t="e">
        <f t="array" ref="O267">MIN(IF($B$3:$B$501=N267,$I$3:$I$501))</f>
        <v>#N/A</v>
      </c>
    </row>
    <row r="268" spans="1:15">
      <c r="A268" s="235"/>
      <c r="B268" s="327" t="str">
        <f>IFERROR(VLOOKUP(A268,'Cadastro de Produtos'!$B$5:$C$500,2,0),"")</f>
        <v/>
      </c>
      <c r="C268" s="165"/>
      <c r="D268" s="231"/>
      <c r="E268" s="327" t="e">
        <f>VLOOKUP(D268,Estoque!$A$4:$D$1000,2,0)</f>
        <v>#N/A</v>
      </c>
      <c r="F268" s="328" t="e">
        <f>VLOOKUP(D268,Estoque!$A$4:$D$1000,3,0)</f>
        <v>#N/A</v>
      </c>
      <c r="G268" s="329">
        <f>IFERROR(VLOOKUP(D268,Estoque!$A$4:$J$304,10,),0)</f>
        <v>0</v>
      </c>
      <c r="H268" s="235"/>
      <c r="I268" s="333">
        <f t="shared" si="20"/>
        <v>0</v>
      </c>
      <c r="J268" s="334" t="e">
        <f>VLOOKUP(D268,Estoque!$A$4:$J$1000,8,0)</f>
        <v>#N/A</v>
      </c>
      <c r="K268" s="334">
        <f t="shared" si="17"/>
        <v>0</v>
      </c>
      <c r="L268" s="328">
        <f>SUMIF(Vendas!$B$5:$B$1712,'Combos Promocionais'!A268,Vendas!$I$5:$I$1824)</f>
        <v>0</v>
      </c>
      <c r="M268" s="328">
        <f t="shared" si="18"/>
        <v>0</v>
      </c>
      <c r="N268" s="328" t="e">
        <f t="shared" si="19"/>
        <v>#N/A</v>
      </c>
      <c r="O268" s="335" t="e">
        <f t="array" ref="O268">MIN(IF($B$3:$B$501=N268,$I$3:$I$501))</f>
        <v>#N/A</v>
      </c>
    </row>
    <row r="269" spans="1:15">
      <c r="A269" s="236"/>
      <c r="B269" s="324" t="str">
        <f>IFERROR(VLOOKUP(A269,'Cadastro de Produtos'!$B$5:$C$500,2,0),"")</f>
        <v/>
      </c>
      <c r="C269" s="232"/>
      <c r="D269" s="233"/>
      <c r="E269" s="324" t="e">
        <f>VLOOKUP(D269,Estoque!$A$4:$D$1000,2,0)</f>
        <v>#N/A</v>
      </c>
      <c r="F269" s="325" t="e">
        <f>VLOOKUP(D269,Estoque!$A$4:$D$1000,3,0)</f>
        <v>#N/A</v>
      </c>
      <c r="G269" s="326">
        <f>IFERROR(VLOOKUP(D269,Estoque!$A$4:$J$304,10,),0)</f>
        <v>0</v>
      </c>
      <c r="H269" s="236"/>
      <c r="I269" s="330">
        <f t="shared" si="20"/>
        <v>0</v>
      </c>
      <c r="J269" s="331" t="e">
        <f>VLOOKUP(D269,Estoque!$A$4:$J$1000,8,0)</f>
        <v>#N/A</v>
      </c>
      <c r="K269" s="331">
        <f t="shared" si="17"/>
        <v>0</v>
      </c>
      <c r="L269" s="325">
        <f>SUMIF(Vendas!$B$5:$B$1712,'Combos Promocionais'!A269,Vendas!$I$5:$I$1824)</f>
        <v>0</v>
      </c>
      <c r="M269" s="325">
        <f t="shared" si="18"/>
        <v>0</v>
      </c>
      <c r="N269" s="325" t="e">
        <f t="shared" si="19"/>
        <v>#N/A</v>
      </c>
      <c r="O269" s="332" t="e">
        <f t="array" ref="O269">MIN(IF($B$3:$B$501=N269,$I$3:$I$501))</f>
        <v>#N/A</v>
      </c>
    </row>
    <row r="270" spans="1:15">
      <c r="A270" s="235"/>
      <c r="B270" s="327" t="str">
        <f>IFERROR(VLOOKUP(A270,'Cadastro de Produtos'!$B$5:$C$500,2,0),"")</f>
        <v/>
      </c>
      <c r="C270" s="165"/>
      <c r="D270" s="231"/>
      <c r="E270" s="327" t="e">
        <f>VLOOKUP(D270,Estoque!$A$4:$D$1000,2,0)</f>
        <v>#N/A</v>
      </c>
      <c r="F270" s="328" t="e">
        <f>VLOOKUP(D270,Estoque!$A$4:$D$1000,3,0)</f>
        <v>#N/A</v>
      </c>
      <c r="G270" s="329">
        <f>IFERROR(VLOOKUP(D270,Estoque!$A$4:$J$304,10,),0)</f>
        <v>0</v>
      </c>
      <c r="H270" s="235"/>
      <c r="I270" s="333">
        <f t="shared" si="20"/>
        <v>0</v>
      </c>
      <c r="J270" s="334" t="e">
        <f>VLOOKUP(D270,Estoque!$A$4:$J$1000,8,0)</f>
        <v>#N/A</v>
      </c>
      <c r="K270" s="334">
        <f t="shared" si="17"/>
        <v>0</v>
      </c>
      <c r="L270" s="328">
        <f>SUMIF(Vendas!$B$5:$B$1712,'Combos Promocionais'!A270,Vendas!$I$5:$I$1824)</f>
        <v>0</v>
      </c>
      <c r="M270" s="328">
        <f t="shared" si="18"/>
        <v>0</v>
      </c>
      <c r="N270" s="328" t="e">
        <f t="shared" si="19"/>
        <v>#N/A</v>
      </c>
      <c r="O270" s="335" t="e">
        <f t="array" ref="O270">MIN(IF($B$3:$B$501=N270,$I$3:$I$501))</f>
        <v>#N/A</v>
      </c>
    </row>
    <row r="271" spans="1:15">
      <c r="A271" s="236"/>
      <c r="B271" s="324" t="str">
        <f>IFERROR(VLOOKUP(A271,'Cadastro de Produtos'!$B$5:$C$500,2,0),"")</f>
        <v/>
      </c>
      <c r="C271" s="232"/>
      <c r="D271" s="233"/>
      <c r="E271" s="324" t="e">
        <f>VLOOKUP(D271,Estoque!$A$4:$D$1000,2,0)</f>
        <v>#N/A</v>
      </c>
      <c r="F271" s="325" t="e">
        <f>VLOOKUP(D271,Estoque!$A$4:$D$1000,3,0)</f>
        <v>#N/A</v>
      </c>
      <c r="G271" s="326">
        <f>IFERROR(VLOOKUP(D271,Estoque!$A$4:$J$304,10,),0)</f>
        <v>0</v>
      </c>
      <c r="H271" s="236"/>
      <c r="I271" s="330">
        <f t="shared" si="20"/>
        <v>0</v>
      </c>
      <c r="J271" s="331" t="e">
        <f>VLOOKUP(D271,Estoque!$A$4:$J$1000,8,0)</f>
        <v>#N/A</v>
      </c>
      <c r="K271" s="331">
        <f t="shared" si="17"/>
        <v>0</v>
      </c>
      <c r="L271" s="325">
        <f>SUMIF(Vendas!$B$5:$B$1712,'Combos Promocionais'!A271,Vendas!$I$5:$I$1824)</f>
        <v>0</v>
      </c>
      <c r="M271" s="325">
        <f t="shared" si="18"/>
        <v>0</v>
      </c>
      <c r="N271" s="325" t="e">
        <f t="shared" si="19"/>
        <v>#N/A</v>
      </c>
      <c r="O271" s="332" t="e">
        <f t="array" ref="O271">MIN(IF($B$3:$B$501=N271,$I$3:$I$501))</f>
        <v>#N/A</v>
      </c>
    </row>
    <row r="272" spans="1:15">
      <c r="A272" s="235"/>
      <c r="B272" s="327" t="str">
        <f>IFERROR(VLOOKUP(A272,'Cadastro de Produtos'!$B$5:$C$500,2,0),"")</f>
        <v/>
      </c>
      <c r="C272" s="165"/>
      <c r="D272" s="231"/>
      <c r="E272" s="327" t="e">
        <f>VLOOKUP(D272,Estoque!$A$4:$D$1000,2,0)</f>
        <v>#N/A</v>
      </c>
      <c r="F272" s="328" t="e">
        <f>VLOOKUP(D272,Estoque!$A$4:$D$1000,3,0)</f>
        <v>#N/A</v>
      </c>
      <c r="G272" s="329">
        <f>IFERROR(VLOOKUP(D272,Estoque!$A$4:$J$304,10,),0)</f>
        <v>0</v>
      </c>
      <c r="H272" s="235"/>
      <c r="I272" s="333">
        <f t="shared" si="20"/>
        <v>0</v>
      </c>
      <c r="J272" s="334" t="e">
        <f>VLOOKUP(D272,Estoque!$A$4:$J$1000,8,0)</f>
        <v>#N/A</v>
      </c>
      <c r="K272" s="334">
        <f t="shared" si="17"/>
        <v>0</v>
      </c>
      <c r="L272" s="328">
        <f>SUMIF(Vendas!$B$5:$B$1712,'Combos Promocionais'!A272,Vendas!$I$5:$I$1824)</f>
        <v>0</v>
      </c>
      <c r="M272" s="328">
        <f t="shared" si="18"/>
        <v>0</v>
      </c>
      <c r="N272" s="328" t="e">
        <f t="shared" si="19"/>
        <v>#N/A</v>
      </c>
      <c r="O272" s="335" t="e">
        <f t="array" ref="O272">MIN(IF($B$3:$B$501=N272,$I$3:$I$501))</f>
        <v>#N/A</v>
      </c>
    </row>
    <row r="273" spans="1:15">
      <c r="A273" s="236"/>
      <c r="B273" s="324" t="str">
        <f>IFERROR(VLOOKUP(A273,'Cadastro de Produtos'!$B$5:$C$500,2,0),"")</f>
        <v/>
      </c>
      <c r="C273" s="232"/>
      <c r="D273" s="233"/>
      <c r="E273" s="324" t="e">
        <f>VLOOKUP(D273,Estoque!$A$4:$D$1000,2,0)</f>
        <v>#N/A</v>
      </c>
      <c r="F273" s="325" t="e">
        <f>VLOOKUP(D273,Estoque!$A$4:$D$1000,3,0)</f>
        <v>#N/A</v>
      </c>
      <c r="G273" s="326">
        <f>IFERROR(VLOOKUP(D273,Estoque!$A$4:$J$304,10,),0)</f>
        <v>0</v>
      </c>
      <c r="H273" s="236"/>
      <c r="I273" s="330">
        <f t="shared" si="20"/>
        <v>0</v>
      </c>
      <c r="J273" s="331" t="e">
        <f>VLOOKUP(D273,Estoque!$A$4:$J$1000,8,0)</f>
        <v>#N/A</v>
      </c>
      <c r="K273" s="331">
        <f t="shared" si="17"/>
        <v>0</v>
      </c>
      <c r="L273" s="325">
        <f>SUMIF(Vendas!$B$5:$B$1712,'Combos Promocionais'!A273,Vendas!$I$5:$I$1824)</f>
        <v>0</v>
      </c>
      <c r="M273" s="325">
        <f t="shared" si="18"/>
        <v>0</v>
      </c>
      <c r="N273" s="325" t="e">
        <f t="shared" si="19"/>
        <v>#N/A</v>
      </c>
      <c r="O273" s="332" t="e">
        <f t="array" ref="O273">MIN(IF($B$3:$B$501=N273,$I$3:$I$501))</f>
        <v>#N/A</v>
      </c>
    </row>
    <row r="274" spans="1:15">
      <c r="A274" s="235"/>
      <c r="B274" s="327" t="str">
        <f>IFERROR(VLOOKUP(A274,'Cadastro de Produtos'!$B$5:$C$500,2,0),"")</f>
        <v/>
      </c>
      <c r="C274" s="165"/>
      <c r="D274" s="231"/>
      <c r="E274" s="327" t="e">
        <f>VLOOKUP(D274,Estoque!$A$4:$D$1000,2,0)</f>
        <v>#N/A</v>
      </c>
      <c r="F274" s="328" t="e">
        <f>VLOOKUP(D274,Estoque!$A$4:$D$1000,3,0)</f>
        <v>#N/A</v>
      </c>
      <c r="G274" s="329">
        <f>IFERROR(VLOOKUP(D274,Estoque!$A$4:$J$304,10,),0)</f>
        <v>0</v>
      </c>
      <c r="H274" s="235"/>
      <c r="I274" s="333">
        <f t="shared" si="20"/>
        <v>0</v>
      </c>
      <c r="J274" s="334" t="e">
        <f>VLOOKUP(D274,Estoque!$A$4:$J$1000,8,0)</f>
        <v>#N/A</v>
      </c>
      <c r="K274" s="334">
        <f t="shared" si="17"/>
        <v>0</v>
      </c>
      <c r="L274" s="328">
        <f>SUMIF(Vendas!$B$5:$B$1712,'Combos Promocionais'!A274,Vendas!$I$5:$I$1824)</f>
        <v>0</v>
      </c>
      <c r="M274" s="328">
        <f t="shared" si="18"/>
        <v>0</v>
      </c>
      <c r="N274" s="328" t="e">
        <f t="shared" si="19"/>
        <v>#N/A</v>
      </c>
      <c r="O274" s="335" t="e">
        <f t="array" ref="O274">MIN(IF($B$3:$B$501=N274,$I$3:$I$501))</f>
        <v>#N/A</v>
      </c>
    </row>
    <row r="275" spans="1:15">
      <c r="A275" s="236"/>
      <c r="B275" s="324" t="str">
        <f>IFERROR(VLOOKUP(A275,'Cadastro de Produtos'!$B$5:$C$500,2,0),"")</f>
        <v/>
      </c>
      <c r="C275" s="232"/>
      <c r="D275" s="233"/>
      <c r="E275" s="324" t="e">
        <f>VLOOKUP(D275,Estoque!$A$4:$D$1000,2,0)</f>
        <v>#N/A</v>
      </c>
      <c r="F275" s="325" t="e">
        <f>VLOOKUP(D275,Estoque!$A$4:$D$1000,3,0)</f>
        <v>#N/A</v>
      </c>
      <c r="G275" s="326">
        <f>IFERROR(VLOOKUP(D275,Estoque!$A$4:$J$304,10,),0)</f>
        <v>0</v>
      </c>
      <c r="H275" s="236"/>
      <c r="I275" s="330">
        <f t="shared" si="20"/>
        <v>0</v>
      </c>
      <c r="J275" s="331" t="e">
        <f>VLOOKUP(D275,Estoque!$A$4:$J$1000,8,0)</f>
        <v>#N/A</v>
      </c>
      <c r="K275" s="331">
        <f t="shared" si="17"/>
        <v>0</v>
      </c>
      <c r="L275" s="325">
        <f>SUMIF(Vendas!$B$5:$B$1712,'Combos Promocionais'!A275,Vendas!$I$5:$I$1824)</f>
        <v>0</v>
      </c>
      <c r="M275" s="325">
        <f t="shared" si="18"/>
        <v>0</v>
      </c>
      <c r="N275" s="325" t="e">
        <f t="shared" si="19"/>
        <v>#N/A</v>
      </c>
      <c r="O275" s="332" t="e">
        <f t="array" ref="O275">MIN(IF($B$3:$B$501=N275,$I$3:$I$501))</f>
        <v>#N/A</v>
      </c>
    </row>
    <row r="276" spans="1:15">
      <c r="A276" s="235"/>
      <c r="B276" s="327" t="str">
        <f>IFERROR(VLOOKUP(A276,'Cadastro de Produtos'!$B$5:$C$500,2,0),"")</f>
        <v/>
      </c>
      <c r="C276" s="165"/>
      <c r="D276" s="231"/>
      <c r="E276" s="327" t="e">
        <f>VLOOKUP(D276,Estoque!$A$4:$D$1000,2,0)</f>
        <v>#N/A</v>
      </c>
      <c r="F276" s="328" t="e">
        <f>VLOOKUP(D276,Estoque!$A$4:$D$1000,3,0)</f>
        <v>#N/A</v>
      </c>
      <c r="G276" s="329">
        <f>IFERROR(VLOOKUP(D276,Estoque!$A$4:$J$304,10,),0)</f>
        <v>0</v>
      </c>
      <c r="H276" s="235"/>
      <c r="I276" s="333">
        <f t="shared" si="20"/>
        <v>0</v>
      </c>
      <c r="J276" s="334" t="e">
        <f>VLOOKUP(D276,Estoque!$A$4:$J$1000,8,0)</f>
        <v>#N/A</v>
      </c>
      <c r="K276" s="334">
        <f t="shared" si="17"/>
        <v>0</v>
      </c>
      <c r="L276" s="328">
        <f>SUMIF(Vendas!$B$5:$B$1712,'Combos Promocionais'!A276,Vendas!$I$5:$I$1824)</f>
        <v>0</v>
      </c>
      <c r="M276" s="328">
        <f t="shared" si="18"/>
        <v>0</v>
      </c>
      <c r="N276" s="328" t="e">
        <f t="shared" si="19"/>
        <v>#N/A</v>
      </c>
      <c r="O276" s="335" t="e">
        <f t="array" ref="O276">MIN(IF($B$3:$B$501=N276,$I$3:$I$501))</f>
        <v>#N/A</v>
      </c>
    </row>
    <row r="277" spans="1:15">
      <c r="A277" s="236"/>
      <c r="B277" s="324" t="str">
        <f>IFERROR(VLOOKUP(A277,'Cadastro de Produtos'!$B$5:$C$500,2,0),"")</f>
        <v/>
      </c>
      <c r="C277" s="232"/>
      <c r="D277" s="233"/>
      <c r="E277" s="324" t="e">
        <f>VLOOKUP(D277,Estoque!$A$4:$D$1000,2,0)</f>
        <v>#N/A</v>
      </c>
      <c r="F277" s="325" t="e">
        <f>VLOOKUP(D277,Estoque!$A$4:$D$1000,3,0)</f>
        <v>#N/A</v>
      </c>
      <c r="G277" s="326">
        <f>IFERROR(VLOOKUP(D277,Estoque!$A$4:$J$304,10,),0)</f>
        <v>0</v>
      </c>
      <c r="H277" s="236"/>
      <c r="I277" s="330">
        <f t="shared" si="20"/>
        <v>0</v>
      </c>
      <c r="J277" s="331" t="e">
        <f>VLOOKUP(D277,Estoque!$A$4:$J$1000,8,0)</f>
        <v>#N/A</v>
      </c>
      <c r="K277" s="331">
        <f t="shared" si="17"/>
        <v>0</v>
      </c>
      <c r="L277" s="325">
        <f>SUMIF(Vendas!$B$5:$B$1712,'Combos Promocionais'!A277,Vendas!$I$5:$I$1824)</f>
        <v>0</v>
      </c>
      <c r="M277" s="325">
        <f t="shared" si="18"/>
        <v>0</v>
      </c>
      <c r="N277" s="325" t="e">
        <f t="shared" si="19"/>
        <v>#N/A</v>
      </c>
      <c r="O277" s="332" t="e">
        <f t="array" ref="O277">MIN(IF($B$3:$B$501=N277,$I$3:$I$501))</f>
        <v>#N/A</v>
      </c>
    </row>
    <row r="278" spans="1:15">
      <c r="A278" s="235"/>
      <c r="B278" s="327" t="str">
        <f>IFERROR(VLOOKUP(A278,'Cadastro de Produtos'!$B$5:$C$500,2,0),"")</f>
        <v/>
      </c>
      <c r="C278" s="165"/>
      <c r="D278" s="231"/>
      <c r="E278" s="327" t="e">
        <f>VLOOKUP(D278,Estoque!$A$4:$D$1000,2,0)</f>
        <v>#N/A</v>
      </c>
      <c r="F278" s="328" t="e">
        <f>VLOOKUP(D278,Estoque!$A$4:$D$1000,3,0)</f>
        <v>#N/A</v>
      </c>
      <c r="G278" s="329">
        <f>IFERROR(VLOOKUP(D278,Estoque!$A$4:$J$304,10,),0)</f>
        <v>0</v>
      </c>
      <c r="H278" s="235"/>
      <c r="I278" s="333">
        <f t="shared" si="20"/>
        <v>0</v>
      </c>
      <c r="J278" s="334" t="e">
        <f>VLOOKUP(D278,Estoque!$A$4:$J$1000,8,0)</f>
        <v>#N/A</v>
      </c>
      <c r="K278" s="334">
        <f t="shared" si="17"/>
        <v>0</v>
      </c>
      <c r="L278" s="328">
        <f>SUMIF(Vendas!$B$5:$B$1712,'Combos Promocionais'!A278,Vendas!$I$5:$I$1824)</f>
        <v>0</v>
      </c>
      <c r="M278" s="328">
        <f t="shared" si="18"/>
        <v>0</v>
      </c>
      <c r="N278" s="328" t="e">
        <f t="shared" si="19"/>
        <v>#N/A</v>
      </c>
      <c r="O278" s="335" t="e">
        <f t="array" ref="O278">MIN(IF($B$3:$B$501=N278,$I$3:$I$501))</f>
        <v>#N/A</v>
      </c>
    </row>
    <row r="279" spans="1:15">
      <c r="A279" s="236"/>
      <c r="B279" s="324" t="str">
        <f>IFERROR(VLOOKUP(A279,'Cadastro de Produtos'!$B$5:$C$500,2,0),"")</f>
        <v/>
      </c>
      <c r="C279" s="232"/>
      <c r="D279" s="233"/>
      <c r="E279" s="324" t="e">
        <f>VLOOKUP(D279,Estoque!$A$4:$D$1000,2,0)</f>
        <v>#N/A</v>
      </c>
      <c r="F279" s="325" t="e">
        <f>VLOOKUP(D279,Estoque!$A$4:$D$1000,3,0)</f>
        <v>#N/A</v>
      </c>
      <c r="G279" s="326">
        <f>IFERROR(VLOOKUP(D279,Estoque!$A$4:$J$304,10,),0)</f>
        <v>0</v>
      </c>
      <c r="H279" s="236"/>
      <c r="I279" s="330">
        <f t="shared" si="20"/>
        <v>0</v>
      </c>
      <c r="J279" s="331" t="e">
        <f>VLOOKUP(D279,Estoque!$A$4:$J$1000,8,0)</f>
        <v>#N/A</v>
      </c>
      <c r="K279" s="331">
        <f t="shared" si="17"/>
        <v>0</v>
      </c>
      <c r="L279" s="325">
        <f>SUMIF(Vendas!$B$5:$B$1712,'Combos Promocionais'!A279,Vendas!$I$5:$I$1824)</f>
        <v>0</v>
      </c>
      <c r="M279" s="325">
        <f t="shared" si="18"/>
        <v>0</v>
      </c>
      <c r="N279" s="325" t="e">
        <f t="shared" si="19"/>
        <v>#N/A</v>
      </c>
      <c r="O279" s="332" t="e">
        <f t="array" ref="O279">MIN(IF($B$3:$B$501=N279,$I$3:$I$501))</f>
        <v>#N/A</v>
      </c>
    </row>
    <row r="280" spans="1:15">
      <c r="A280" s="235"/>
      <c r="B280" s="327" t="str">
        <f>IFERROR(VLOOKUP(A280,'Cadastro de Produtos'!$B$5:$C$500,2,0),"")</f>
        <v/>
      </c>
      <c r="C280" s="165"/>
      <c r="D280" s="231"/>
      <c r="E280" s="327" t="e">
        <f>VLOOKUP(D280,Estoque!$A$4:$D$1000,2,0)</f>
        <v>#N/A</v>
      </c>
      <c r="F280" s="328" t="e">
        <f>VLOOKUP(D280,Estoque!$A$4:$D$1000,3,0)</f>
        <v>#N/A</v>
      </c>
      <c r="G280" s="329">
        <f>IFERROR(VLOOKUP(D280,Estoque!$A$4:$J$304,10,),0)</f>
        <v>0</v>
      </c>
      <c r="H280" s="235"/>
      <c r="I280" s="333">
        <f t="shared" si="20"/>
        <v>0</v>
      </c>
      <c r="J280" s="334" t="e">
        <f>VLOOKUP(D280,Estoque!$A$4:$J$1000,8,0)</f>
        <v>#N/A</v>
      </c>
      <c r="K280" s="334">
        <f t="shared" si="17"/>
        <v>0</v>
      </c>
      <c r="L280" s="328">
        <f>SUMIF(Vendas!$B$5:$B$1712,'Combos Promocionais'!A280,Vendas!$I$5:$I$1824)</f>
        <v>0</v>
      </c>
      <c r="M280" s="328">
        <f t="shared" si="18"/>
        <v>0</v>
      </c>
      <c r="N280" s="328" t="e">
        <f t="shared" si="19"/>
        <v>#N/A</v>
      </c>
      <c r="O280" s="335" t="e">
        <f t="array" ref="O280">MIN(IF($B$3:$B$501=N280,$I$3:$I$501))</f>
        <v>#N/A</v>
      </c>
    </row>
    <row r="281" spans="1:15">
      <c r="A281" s="236"/>
      <c r="B281" s="324" t="str">
        <f>IFERROR(VLOOKUP(A281,'Cadastro de Produtos'!$B$5:$C$500,2,0),"")</f>
        <v/>
      </c>
      <c r="C281" s="232"/>
      <c r="D281" s="233"/>
      <c r="E281" s="324" t="e">
        <f>VLOOKUP(D281,Estoque!$A$4:$D$1000,2,0)</f>
        <v>#N/A</v>
      </c>
      <c r="F281" s="325" t="e">
        <f>VLOOKUP(D281,Estoque!$A$4:$D$1000,3,0)</f>
        <v>#N/A</v>
      </c>
      <c r="G281" s="326">
        <f>IFERROR(VLOOKUP(D281,Estoque!$A$4:$J$304,10,),0)</f>
        <v>0</v>
      </c>
      <c r="H281" s="236"/>
      <c r="I281" s="330">
        <f t="shared" si="20"/>
        <v>0</v>
      </c>
      <c r="J281" s="331" t="e">
        <f>VLOOKUP(D281,Estoque!$A$4:$J$1000,8,0)</f>
        <v>#N/A</v>
      </c>
      <c r="K281" s="331">
        <f t="shared" si="17"/>
        <v>0</v>
      </c>
      <c r="L281" s="325">
        <f>SUMIF(Vendas!$B$5:$B$1712,'Combos Promocionais'!A281,Vendas!$I$5:$I$1824)</f>
        <v>0</v>
      </c>
      <c r="M281" s="325">
        <f t="shared" si="18"/>
        <v>0</v>
      </c>
      <c r="N281" s="325" t="e">
        <f t="shared" si="19"/>
        <v>#N/A</v>
      </c>
      <c r="O281" s="332" t="e">
        <f t="array" ref="O281">MIN(IF($B$3:$B$501=N281,$I$3:$I$501))</f>
        <v>#N/A</v>
      </c>
    </row>
    <row r="282" spans="1:15">
      <c r="A282" s="235"/>
      <c r="B282" s="327" t="str">
        <f>IFERROR(VLOOKUP(A282,'Cadastro de Produtos'!$B$5:$C$500,2,0),"")</f>
        <v/>
      </c>
      <c r="C282" s="165"/>
      <c r="D282" s="231"/>
      <c r="E282" s="327" t="e">
        <f>VLOOKUP(D282,Estoque!$A$4:$D$1000,2,0)</f>
        <v>#N/A</v>
      </c>
      <c r="F282" s="328" t="e">
        <f>VLOOKUP(D282,Estoque!$A$4:$D$1000,3,0)</f>
        <v>#N/A</v>
      </c>
      <c r="G282" s="329">
        <f>IFERROR(VLOOKUP(D282,Estoque!$A$4:$J$304,10,),0)</f>
        <v>0</v>
      </c>
      <c r="H282" s="235"/>
      <c r="I282" s="333">
        <f t="shared" si="20"/>
        <v>0</v>
      </c>
      <c r="J282" s="334" t="e">
        <f>VLOOKUP(D282,Estoque!$A$4:$J$1000,8,0)</f>
        <v>#N/A</v>
      </c>
      <c r="K282" s="334">
        <f t="shared" si="17"/>
        <v>0</v>
      </c>
      <c r="L282" s="328">
        <f>SUMIF(Vendas!$B$5:$B$1712,'Combos Promocionais'!A282,Vendas!$I$5:$I$1824)</f>
        <v>0</v>
      </c>
      <c r="M282" s="328">
        <f t="shared" si="18"/>
        <v>0</v>
      </c>
      <c r="N282" s="328" t="e">
        <f t="shared" si="19"/>
        <v>#N/A</v>
      </c>
      <c r="O282" s="335" t="e">
        <f t="array" ref="O282">MIN(IF($B$3:$B$501=N282,$I$3:$I$501))</f>
        <v>#N/A</v>
      </c>
    </row>
    <row r="283" spans="1:15">
      <c r="A283" s="236"/>
      <c r="B283" s="324" t="str">
        <f>IFERROR(VLOOKUP(A283,'Cadastro de Produtos'!$B$5:$C$500,2,0),"")</f>
        <v/>
      </c>
      <c r="C283" s="232"/>
      <c r="D283" s="233"/>
      <c r="E283" s="324" t="e">
        <f>VLOOKUP(D283,Estoque!$A$4:$D$1000,2,0)</f>
        <v>#N/A</v>
      </c>
      <c r="F283" s="325" t="e">
        <f>VLOOKUP(D283,Estoque!$A$4:$D$1000,3,0)</f>
        <v>#N/A</v>
      </c>
      <c r="G283" s="326">
        <f>IFERROR(VLOOKUP(D283,Estoque!$A$4:$J$304,10,),0)</f>
        <v>0</v>
      </c>
      <c r="H283" s="236"/>
      <c r="I283" s="330">
        <f t="shared" si="20"/>
        <v>0</v>
      </c>
      <c r="J283" s="331" t="e">
        <f>VLOOKUP(D283,Estoque!$A$4:$J$1000,8,0)</f>
        <v>#N/A</v>
      </c>
      <c r="K283" s="331">
        <f t="shared" si="17"/>
        <v>0</v>
      </c>
      <c r="L283" s="325">
        <f>SUMIF(Vendas!$B$5:$B$1712,'Combos Promocionais'!A283,Vendas!$I$5:$I$1824)</f>
        <v>0</v>
      </c>
      <c r="M283" s="325">
        <f t="shared" si="18"/>
        <v>0</v>
      </c>
      <c r="N283" s="325" t="e">
        <f t="shared" si="19"/>
        <v>#N/A</v>
      </c>
      <c r="O283" s="332" t="e">
        <f t="array" ref="O283">MIN(IF($B$3:$B$501=N283,$I$3:$I$501))</f>
        <v>#N/A</v>
      </c>
    </row>
    <row r="284" spans="1:15">
      <c r="A284" s="235"/>
      <c r="B284" s="327" t="str">
        <f>IFERROR(VLOOKUP(A284,'Cadastro de Produtos'!$B$5:$C$500,2,0),"")</f>
        <v/>
      </c>
      <c r="C284" s="165"/>
      <c r="D284" s="231"/>
      <c r="E284" s="327" t="e">
        <f>VLOOKUP(D284,Estoque!$A$4:$D$1000,2,0)</f>
        <v>#N/A</v>
      </c>
      <c r="F284" s="328" t="e">
        <f>VLOOKUP(D284,Estoque!$A$4:$D$1000,3,0)</f>
        <v>#N/A</v>
      </c>
      <c r="G284" s="329">
        <f>IFERROR(VLOOKUP(D284,Estoque!$A$4:$J$304,10,),0)</f>
        <v>0</v>
      </c>
      <c r="H284" s="235"/>
      <c r="I284" s="333">
        <f t="shared" si="20"/>
        <v>0</v>
      </c>
      <c r="J284" s="334" t="e">
        <f>VLOOKUP(D284,Estoque!$A$4:$J$1000,8,0)</f>
        <v>#N/A</v>
      </c>
      <c r="K284" s="334">
        <f t="shared" si="17"/>
        <v>0</v>
      </c>
      <c r="L284" s="328">
        <f>SUMIF(Vendas!$B$5:$B$1712,'Combos Promocionais'!A284,Vendas!$I$5:$I$1824)</f>
        <v>0</v>
      </c>
      <c r="M284" s="328">
        <f t="shared" si="18"/>
        <v>0</v>
      </c>
      <c r="N284" s="328" t="e">
        <f t="shared" si="19"/>
        <v>#N/A</v>
      </c>
      <c r="O284" s="335" t="e">
        <f t="array" ref="O284">MIN(IF($B$3:$B$501=N284,$I$3:$I$501))</f>
        <v>#N/A</v>
      </c>
    </row>
    <row r="285" spans="1:15">
      <c r="A285" s="236"/>
      <c r="B285" s="324" t="str">
        <f>IFERROR(VLOOKUP(A285,'Cadastro de Produtos'!$B$5:$C$500,2,0),"")</f>
        <v/>
      </c>
      <c r="C285" s="232"/>
      <c r="D285" s="233"/>
      <c r="E285" s="324" t="e">
        <f>VLOOKUP(D285,Estoque!$A$4:$D$1000,2,0)</f>
        <v>#N/A</v>
      </c>
      <c r="F285" s="325" t="e">
        <f>VLOOKUP(D285,Estoque!$A$4:$D$1000,3,0)</f>
        <v>#N/A</v>
      </c>
      <c r="G285" s="326">
        <f>IFERROR(VLOOKUP(D285,Estoque!$A$4:$J$304,10,),0)</f>
        <v>0</v>
      </c>
      <c r="H285" s="236"/>
      <c r="I285" s="330">
        <f t="shared" si="20"/>
        <v>0</v>
      </c>
      <c r="J285" s="331" t="e">
        <f>VLOOKUP(D285,Estoque!$A$4:$J$1000,8,0)</f>
        <v>#N/A</v>
      </c>
      <c r="K285" s="331">
        <f t="shared" si="17"/>
        <v>0</v>
      </c>
      <c r="L285" s="325">
        <f>SUMIF(Vendas!$B$5:$B$1712,'Combos Promocionais'!A285,Vendas!$I$5:$I$1824)</f>
        <v>0</v>
      </c>
      <c r="M285" s="325">
        <f t="shared" si="18"/>
        <v>0</v>
      </c>
      <c r="N285" s="325" t="e">
        <f t="shared" si="19"/>
        <v>#N/A</v>
      </c>
      <c r="O285" s="332" t="e">
        <f t="array" ref="O285">MIN(IF($B$3:$B$501=N285,$I$3:$I$501))</f>
        <v>#N/A</v>
      </c>
    </row>
    <row r="286" spans="1:15">
      <c r="A286" s="235"/>
      <c r="B286" s="327" t="str">
        <f>IFERROR(VLOOKUP(A286,'Cadastro de Produtos'!$B$5:$C$500,2,0),"")</f>
        <v/>
      </c>
      <c r="C286" s="165"/>
      <c r="D286" s="231"/>
      <c r="E286" s="327" t="e">
        <f>VLOOKUP(D286,Estoque!$A$4:$D$1000,2,0)</f>
        <v>#N/A</v>
      </c>
      <c r="F286" s="328" t="e">
        <f>VLOOKUP(D286,Estoque!$A$4:$D$1000,3,0)</f>
        <v>#N/A</v>
      </c>
      <c r="G286" s="329">
        <f>IFERROR(VLOOKUP(D286,Estoque!$A$4:$J$304,10,),0)</f>
        <v>0</v>
      </c>
      <c r="H286" s="235"/>
      <c r="I286" s="333">
        <f t="shared" si="20"/>
        <v>0</v>
      </c>
      <c r="J286" s="334" t="e">
        <f>VLOOKUP(D286,Estoque!$A$4:$J$1000,8,0)</f>
        <v>#N/A</v>
      </c>
      <c r="K286" s="334">
        <f t="shared" si="17"/>
        <v>0</v>
      </c>
      <c r="L286" s="328">
        <f>SUMIF(Vendas!$B$5:$B$1712,'Combos Promocionais'!A286,Vendas!$I$5:$I$1824)</f>
        <v>0</v>
      </c>
      <c r="M286" s="328">
        <f t="shared" si="18"/>
        <v>0</v>
      </c>
      <c r="N286" s="328" t="e">
        <f t="shared" si="19"/>
        <v>#N/A</v>
      </c>
      <c r="O286" s="335" t="e">
        <f t="array" ref="O286">MIN(IF($B$3:$B$501=N286,$I$3:$I$501))</f>
        <v>#N/A</v>
      </c>
    </row>
    <row r="287" spans="1:15">
      <c r="A287" s="236"/>
      <c r="B287" s="324" t="str">
        <f>IFERROR(VLOOKUP(A287,'Cadastro de Produtos'!$B$5:$C$500,2,0),"")</f>
        <v/>
      </c>
      <c r="C287" s="232"/>
      <c r="D287" s="233"/>
      <c r="E287" s="324" t="e">
        <f>VLOOKUP(D287,Estoque!$A$4:$D$1000,2,0)</f>
        <v>#N/A</v>
      </c>
      <c r="F287" s="325" t="e">
        <f>VLOOKUP(D287,Estoque!$A$4:$D$1000,3,0)</f>
        <v>#N/A</v>
      </c>
      <c r="G287" s="326">
        <f>IFERROR(VLOOKUP(D287,Estoque!$A$4:$J$304,10,),0)</f>
        <v>0</v>
      </c>
      <c r="H287" s="236"/>
      <c r="I287" s="330">
        <f t="shared" si="20"/>
        <v>0</v>
      </c>
      <c r="J287" s="331" t="e">
        <f>VLOOKUP(D287,Estoque!$A$4:$J$1000,8,0)</f>
        <v>#N/A</v>
      </c>
      <c r="K287" s="331">
        <f t="shared" si="17"/>
        <v>0</v>
      </c>
      <c r="L287" s="325">
        <f>SUMIF(Vendas!$B$5:$B$1712,'Combos Promocionais'!A287,Vendas!$I$5:$I$1824)</f>
        <v>0</v>
      </c>
      <c r="M287" s="325">
        <f t="shared" si="18"/>
        <v>0</v>
      </c>
      <c r="N287" s="325" t="e">
        <f t="shared" si="19"/>
        <v>#N/A</v>
      </c>
      <c r="O287" s="332" t="e">
        <f t="array" ref="O287">MIN(IF($B$3:$B$501=N287,$I$3:$I$501))</f>
        <v>#N/A</v>
      </c>
    </row>
    <row r="288" spans="1:15">
      <c r="A288" s="235"/>
      <c r="B288" s="327" t="str">
        <f>IFERROR(VLOOKUP(A288,'Cadastro de Produtos'!$B$5:$C$500,2,0),"")</f>
        <v/>
      </c>
      <c r="C288" s="165"/>
      <c r="D288" s="231"/>
      <c r="E288" s="327" t="e">
        <f>VLOOKUP(D288,Estoque!$A$4:$D$1000,2,0)</f>
        <v>#N/A</v>
      </c>
      <c r="F288" s="328" t="e">
        <f>VLOOKUP(D288,Estoque!$A$4:$D$1000,3,0)</f>
        <v>#N/A</v>
      </c>
      <c r="G288" s="329">
        <f>IFERROR(VLOOKUP(D288,Estoque!$A$4:$J$304,10,),0)</f>
        <v>0</v>
      </c>
      <c r="H288" s="235"/>
      <c r="I288" s="333">
        <f t="shared" si="20"/>
        <v>0</v>
      </c>
      <c r="J288" s="334" t="e">
        <f>VLOOKUP(D288,Estoque!$A$4:$J$1000,8,0)</f>
        <v>#N/A</v>
      </c>
      <c r="K288" s="334">
        <f t="shared" si="17"/>
        <v>0</v>
      </c>
      <c r="L288" s="328">
        <f>SUMIF(Vendas!$B$5:$B$1712,'Combos Promocionais'!A288,Vendas!$I$5:$I$1824)</f>
        <v>0</v>
      </c>
      <c r="M288" s="328">
        <f t="shared" si="18"/>
        <v>0</v>
      </c>
      <c r="N288" s="328" t="e">
        <f t="shared" si="19"/>
        <v>#N/A</v>
      </c>
      <c r="O288" s="335" t="e">
        <f t="array" ref="O288">MIN(IF($B$3:$B$501=N288,$I$3:$I$501))</f>
        <v>#N/A</v>
      </c>
    </row>
    <row r="289" spans="1:15">
      <c r="A289" s="236"/>
      <c r="B289" s="324" t="str">
        <f>IFERROR(VLOOKUP(A289,'Cadastro de Produtos'!$B$5:$C$500,2,0),"")</f>
        <v/>
      </c>
      <c r="C289" s="232"/>
      <c r="D289" s="233"/>
      <c r="E289" s="324" t="e">
        <f>VLOOKUP(D289,Estoque!$A$4:$D$1000,2,0)</f>
        <v>#N/A</v>
      </c>
      <c r="F289" s="325" t="e">
        <f>VLOOKUP(D289,Estoque!$A$4:$D$1000,3,0)</f>
        <v>#N/A</v>
      </c>
      <c r="G289" s="326">
        <f>IFERROR(VLOOKUP(D289,Estoque!$A$4:$J$304,10,),0)</f>
        <v>0</v>
      </c>
      <c r="H289" s="236"/>
      <c r="I289" s="330">
        <f t="shared" si="20"/>
        <v>0</v>
      </c>
      <c r="J289" s="331" t="e">
        <f>VLOOKUP(D289,Estoque!$A$4:$J$1000,8,0)</f>
        <v>#N/A</v>
      </c>
      <c r="K289" s="331">
        <f t="shared" si="17"/>
        <v>0</v>
      </c>
      <c r="L289" s="325">
        <f>SUMIF(Vendas!$B$5:$B$1712,'Combos Promocionais'!A289,Vendas!$I$5:$I$1824)</f>
        <v>0</v>
      </c>
      <c r="M289" s="325">
        <f t="shared" si="18"/>
        <v>0</v>
      </c>
      <c r="N289" s="325" t="e">
        <f t="shared" si="19"/>
        <v>#N/A</v>
      </c>
      <c r="O289" s="332" t="e">
        <f t="array" ref="O289">MIN(IF($B$3:$B$501=N289,$I$3:$I$501))</f>
        <v>#N/A</v>
      </c>
    </row>
    <row r="290" spans="1:15">
      <c r="A290" s="235"/>
      <c r="B290" s="327" t="str">
        <f>IFERROR(VLOOKUP(A290,'Cadastro de Produtos'!$B$5:$C$500,2,0),"")</f>
        <v/>
      </c>
      <c r="C290" s="165"/>
      <c r="D290" s="231"/>
      <c r="E290" s="327" t="e">
        <f>VLOOKUP(D290,Estoque!$A$4:$D$1000,2,0)</f>
        <v>#N/A</v>
      </c>
      <c r="F290" s="328" t="e">
        <f>VLOOKUP(D290,Estoque!$A$4:$D$1000,3,0)</f>
        <v>#N/A</v>
      </c>
      <c r="G290" s="329">
        <f>IFERROR(VLOOKUP(D290,Estoque!$A$4:$J$304,10,),0)</f>
        <v>0</v>
      </c>
      <c r="H290" s="235"/>
      <c r="I290" s="333">
        <f t="shared" si="20"/>
        <v>0</v>
      </c>
      <c r="J290" s="334" t="e">
        <f>VLOOKUP(D290,Estoque!$A$4:$J$1000,8,0)</f>
        <v>#N/A</v>
      </c>
      <c r="K290" s="334">
        <f t="shared" si="17"/>
        <v>0</v>
      </c>
      <c r="L290" s="328">
        <f>SUMIF(Vendas!$B$5:$B$1712,'Combos Promocionais'!A290,Vendas!$I$5:$I$1824)</f>
        <v>0</v>
      </c>
      <c r="M290" s="328">
        <f t="shared" si="18"/>
        <v>0</v>
      </c>
      <c r="N290" s="328" t="e">
        <f t="shared" si="19"/>
        <v>#N/A</v>
      </c>
      <c r="O290" s="335" t="e">
        <f t="array" ref="O290">MIN(IF($B$3:$B$501=N290,$I$3:$I$501))</f>
        <v>#N/A</v>
      </c>
    </row>
    <row r="291" spans="1:15">
      <c r="A291" s="236"/>
      <c r="B291" s="324" t="str">
        <f>IFERROR(VLOOKUP(A291,'Cadastro de Produtos'!$B$5:$C$500,2,0),"")</f>
        <v/>
      </c>
      <c r="C291" s="232"/>
      <c r="D291" s="233"/>
      <c r="E291" s="324" t="e">
        <f>VLOOKUP(D291,Estoque!$A$4:$D$1000,2,0)</f>
        <v>#N/A</v>
      </c>
      <c r="F291" s="325" t="e">
        <f>VLOOKUP(D291,Estoque!$A$4:$D$1000,3,0)</f>
        <v>#N/A</v>
      </c>
      <c r="G291" s="326">
        <f>IFERROR(VLOOKUP(D291,Estoque!$A$4:$J$304,10,),0)</f>
        <v>0</v>
      </c>
      <c r="H291" s="236"/>
      <c r="I291" s="330">
        <f t="shared" si="20"/>
        <v>0</v>
      </c>
      <c r="J291" s="331" t="e">
        <f>VLOOKUP(D291,Estoque!$A$4:$J$1000,8,0)</f>
        <v>#N/A</v>
      </c>
      <c r="K291" s="331">
        <f t="shared" si="17"/>
        <v>0</v>
      </c>
      <c r="L291" s="325">
        <f>SUMIF(Vendas!$B$5:$B$1712,'Combos Promocionais'!A291,Vendas!$I$5:$I$1824)</f>
        <v>0</v>
      </c>
      <c r="M291" s="325">
        <f t="shared" si="18"/>
        <v>0</v>
      </c>
      <c r="N291" s="325" t="e">
        <f t="shared" si="19"/>
        <v>#N/A</v>
      </c>
      <c r="O291" s="332" t="e">
        <f t="array" ref="O291">MIN(IF($B$3:$B$501=N291,$I$3:$I$501))</f>
        <v>#N/A</v>
      </c>
    </row>
    <row r="292" spans="1:15">
      <c r="A292" s="235"/>
      <c r="B292" s="327" t="str">
        <f>IFERROR(VLOOKUP(A292,'Cadastro de Produtos'!$B$5:$C$500,2,0),"")</f>
        <v/>
      </c>
      <c r="C292" s="165"/>
      <c r="D292" s="231"/>
      <c r="E292" s="327" t="e">
        <f>VLOOKUP(D292,Estoque!$A$4:$D$1000,2,0)</f>
        <v>#N/A</v>
      </c>
      <c r="F292" s="328" t="e">
        <f>VLOOKUP(D292,Estoque!$A$4:$D$1000,3,0)</f>
        <v>#N/A</v>
      </c>
      <c r="G292" s="329">
        <f>IFERROR(VLOOKUP(D292,Estoque!$A$4:$J$304,10,),0)</f>
        <v>0</v>
      </c>
      <c r="H292" s="235"/>
      <c r="I292" s="333">
        <f t="shared" si="20"/>
        <v>0</v>
      </c>
      <c r="J292" s="334" t="e">
        <f>VLOOKUP(D292,Estoque!$A$4:$J$1000,8,0)</f>
        <v>#N/A</v>
      </c>
      <c r="K292" s="334">
        <f t="shared" si="17"/>
        <v>0</v>
      </c>
      <c r="L292" s="328">
        <f>SUMIF(Vendas!$B$5:$B$1712,'Combos Promocionais'!A292,Vendas!$I$5:$I$1824)</f>
        <v>0</v>
      </c>
      <c r="M292" s="328">
        <f t="shared" si="18"/>
        <v>0</v>
      </c>
      <c r="N292" s="328" t="e">
        <f t="shared" si="19"/>
        <v>#N/A</v>
      </c>
      <c r="O292" s="335" t="e">
        <f t="array" ref="O292">MIN(IF($B$3:$B$501=N292,$I$3:$I$501))</f>
        <v>#N/A</v>
      </c>
    </row>
    <row r="293" spans="1:15">
      <c r="A293" s="236"/>
      <c r="B293" s="324" t="str">
        <f>IFERROR(VLOOKUP(A293,'Cadastro de Produtos'!$B$5:$C$500,2,0),"")</f>
        <v/>
      </c>
      <c r="C293" s="232"/>
      <c r="D293" s="233"/>
      <c r="E293" s="324" t="e">
        <f>VLOOKUP(D293,Estoque!$A$4:$D$1000,2,0)</f>
        <v>#N/A</v>
      </c>
      <c r="F293" s="325" t="e">
        <f>VLOOKUP(D293,Estoque!$A$4:$D$1000,3,0)</f>
        <v>#N/A</v>
      </c>
      <c r="G293" s="326">
        <f>IFERROR(VLOOKUP(D293,Estoque!$A$4:$J$304,10,),0)</f>
        <v>0</v>
      </c>
      <c r="H293" s="236"/>
      <c r="I293" s="330">
        <f t="shared" si="20"/>
        <v>0</v>
      </c>
      <c r="J293" s="331" t="e">
        <f>VLOOKUP(D293,Estoque!$A$4:$J$1000,8,0)</f>
        <v>#N/A</v>
      </c>
      <c r="K293" s="331">
        <f t="shared" si="17"/>
        <v>0</v>
      </c>
      <c r="L293" s="325">
        <f>SUMIF(Vendas!$B$5:$B$1712,'Combos Promocionais'!A293,Vendas!$I$5:$I$1824)</f>
        <v>0</v>
      </c>
      <c r="M293" s="325">
        <f t="shared" si="18"/>
        <v>0</v>
      </c>
      <c r="N293" s="325" t="e">
        <f t="shared" si="19"/>
        <v>#N/A</v>
      </c>
      <c r="O293" s="332" t="e">
        <f t="array" ref="O293">MIN(IF($B$3:$B$501=N293,$I$3:$I$501))</f>
        <v>#N/A</v>
      </c>
    </row>
    <row r="294" spans="1:15">
      <c r="A294" s="235"/>
      <c r="B294" s="327" t="str">
        <f>IFERROR(VLOOKUP(A294,'Cadastro de Produtos'!$B$5:$C$500,2,0),"")</f>
        <v/>
      </c>
      <c r="C294" s="165"/>
      <c r="D294" s="231"/>
      <c r="E294" s="327" t="e">
        <f>VLOOKUP(D294,Estoque!$A$4:$D$1000,2,0)</f>
        <v>#N/A</v>
      </c>
      <c r="F294" s="328" t="e">
        <f>VLOOKUP(D294,Estoque!$A$4:$D$1000,3,0)</f>
        <v>#N/A</v>
      </c>
      <c r="G294" s="329">
        <f>IFERROR(VLOOKUP(D294,Estoque!$A$4:$J$304,10,),0)</f>
        <v>0</v>
      </c>
      <c r="H294" s="235"/>
      <c r="I294" s="333">
        <f t="shared" si="20"/>
        <v>0</v>
      </c>
      <c r="J294" s="334" t="e">
        <f>VLOOKUP(D294,Estoque!$A$4:$J$1000,8,0)</f>
        <v>#N/A</v>
      </c>
      <c r="K294" s="334">
        <f t="shared" si="17"/>
        <v>0</v>
      </c>
      <c r="L294" s="328">
        <f>SUMIF(Vendas!$B$5:$B$1712,'Combos Promocionais'!A294,Vendas!$I$5:$I$1824)</f>
        <v>0</v>
      </c>
      <c r="M294" s="328">
        <f t="shared" si="18"/>
        <v>0</v>
      </c>
      <c r="N294" s="328" t="e">
        <f t="shared" si="19"/>
        <v>#N/A</v>
      </c>
      <c r="O294" s="335" t="e">
        <f t="array" ref="O294">MIN(IF($B$3:$B$501=N294,$I$3:$I$501))</f>
        <v>#N/A</v>
      </c>
    </row>
    <row r="295" spans="1:15">
      <c r="A295" s="236"/>
      <c r="B295" s="324" t="str">
        <f>IFERROR(VLOOKUP(A295,'Cadastro de Produtos'!$B$5:$C$500,2,0),"")</f>
        <v/>
      </c>
      <c r="C295" s="232"/>
      <c r="D295" s="233"/>
      <c r="E295" s="324" t="e">
        <f>VLOOKUP(D295,Estoque!$A$4:$D$1000,2,0)</f>
        <v>#N/A</v>
      </c>
      <c r="F295" s="325" t="e">
        <f>VLOOKUP(D295,Estoque!$A$4:$D$1000,3,0)</f>
        <v>#N/A</v>
      </c>
      <c r="G295" s="326">
        <f>IFERROR(VLOOKUP(D295,Estoque!$A$4:$J$304,10,),0)</f>
        <v>0</v>
      </c>
      <c r="H295" s="236"/>
      <c r="I295" s="330">
        <f t="shared" si="20"/>
        <v>0</v>
      </c>
      <c r="J295" s="331" t="e">
        <f>VLOOKUP(D295,Estoque!$A$4:$J$1000,8,0)</f>
        <v>#N/A</v>
      </c>
      <c r="K295" s="331">
        <f t="shared" si="17"/>
        <v>0</v>
      </c>
      <c r="L295" s="325">
        <f>SUMIF(Vendas!$B$5:$B$1712,'Combos Promocionais'!A295,Vendas!$I$5:$I$1824)</f>
        <v>0</v>
      </c>
      <c r="M295" s="325">
        <f t="shared" si="18"/>
        <v>0</v>
      </c>
      <c r="N295" s="325" t="e">
        <f t="shared" si="19"/>
        <v>#N/A</v>
      </c>
      <c r="O295" s="332" t="e">
        <f t="array" ref="O295">MIN(IF($B$3:$B$501=N295,$I$3:$I$501))</f>
        <v>#N/A</v>
      </c>
    </row>
    <row r="296" spans="1:15">
      <c r="A296" s="235"/>
      <c r="B296" s="327" t="str">
        <f>IFERROR(VLOOKUP(A296,'Cadastro de Produtos'!$B$5:$C$500,2,0),"")</f>
        <v/>
      </c>
      <c r="C296" s="165"/>
      <c r="D296" s="231"/>
      <c r="E296" s="327" t="e">
        <f>VLOOKUP(D296,Estoque!$A$4:$D$1000,2,0)</f>
        <v>#N/A</v>
      </c>
      <c r="F296" s="328" t="e">
        <f>VLOOKUP(D296,Estoque!$A$4:$D$1000,3,0)</f>
        <v>#N/A</v>
      </c>
      <c r="G296" s="329">
        <f>IFERROR(VLOOKUP(D296,Estoque!$A$4:$J$304,10,),0)</f>
        <v>0</v>
      </c>
      <c r="H296" s="235"/>
      <c r="I296" s="333">
        <f t="shared" si="20"/>
        <v>0</v>
      </c>
      <c r="J296" s="334" t="e">
        <f>VLOOKUP(D296,Estoque!$A$4:$J$1000,8,0)</f>
        <v>#N/A</v>
      </c>
      <c r="K296" s="334">
        <f t="shared" si="17"/>
        <v>0</v>
      </c>
      <c r="L296" s="328">
        <f>SUMIF(Vendas!$B$5:$B$1712,'Combos Promocionais'!A296,Vendas!$I$5:$I$1824)</f>
        <v>0</v>
      </c>
      <c r="M296" s="328">
        <f t="shared" si="18"/>
        <v>0</v>
      </c>
      <c r="N296" s="328" t="e">
        <f t="shared" si="19"/>
        <v>#N/A</v>
      </c>
      <c r="O296" s="335" t="e">
        <f t="array" ref="O296">MIN(IF($B$3:$B$501=N296,$I$3:$I$501))</f>
        <v>#N/A</v>
      </c>
    </row>
    <row r="297" spans="1:15">
      <c r="A297" s="236"/>
      <c r="B297" s="324" t="str">
        <f>IFERROR(VLOOKUP(A297,'Cadastro de Produtos'!$B$5:$C$500,2,0),"")</f>
        <v/>
      </c>
      <c r="C297" s="232"/>
      <c r="D297" s="233"/>
      <c r="E297" s="324" t="e">
        <f>VLOOKUP(D297,Estoque!$A$4:$D$1000,2,0)</f>
        <v>#N/A</v>
      </c>
      <c r="F297" s="325" t="e">
        <f>VLOOKUP(D297,Estoque!$A$4:$D$1000,3,0)</f>
        <v>#N/A</v>
      </c>
      <c r="G297" s="326">
        <f>IFERROR(VLOOKUP(D297,Estoque!$A$4:$J$304,10,),0)</f>
        <v>0</v>
      </c>
      <c r="H297" s="236"/>
      <c r="I297" s="330">
        <f t="shared" si="20"/>
        <v>0</v>
      </c>
      <c r="J297" s="331" t="e">
        <f>VLOOKUP(D297,Estoque!$A$4:$J$1000,8,0)</f>
        <v>#N/A</v>
      </c>
      <c r="K297" s="331">
        <f t="shared" si="17"/>
        <v>0</v>
      </c>
      <c r="L297" s="325">
        <f>SUMIF(Vendas!$B$5:$B$1712,'Combos Promocionais'!A297,Vendas!$I$5:$I$1824)</f>
        <v>0</v>
      </c>
      <c r="M297" s="325">
        <f t="shared" si="18"/>
        <v>0</v>
      </c>
      <c r="N297" s="325" t="e">
        <f t="shared" si="19"/>
        <v>#N/A</v>
      </c>
      <c r="O297" s="332" t="e">
        <f t="array" ref="O297">MIN(IF($B$3:$B$501=N297,$I$3:$I$501))</f>
        <v>#N/A</v>
      </c>
    </row>
    <row r="298" spans="1:15">
      <c r="A298" s="235"/>
      <c r="B298" s="327" t="str">
        <f>IFERROR(VLOOKUP(A298,'Cadastro de Produtos'!$B$5:$C$500,2,0),"")</f>
        <v/>
      </c>
      <c r="C298" s="165"/>
      <c r="D298" s="231"/>
      <c r="E298" s="327" t="e">
        <f>VLOOKUP(D298,Estoque!$A$4:$D$1000,2,0)</f>
        <v>#N/A</v>
      </c>
      <c r="F298" s="328" t="e">
        <f>VLOOKUP(D298,Estoque!$A$4:$D$1000,3,0)</f>
        <v>#N/A</v>
      </c>
      <c r="G298" s="329">
        <f>IFERROR(VLOOKUP(D298,Estoque!$A$4:$J$304,10,),0)</f>
        <v>0</v>
      </c>
      <c r="H298" s="235"/>
      <c r="I298" s="333">
        <f t="shared" si="20"/>
        <v>0</v>
      </c>
      <c r="J298" s="334" t="e">
        <f>VLOOKUP(D298,Estoque!$A$4:$J$1000,8,0)</f>
        <v>#N/A</v>
      </c>
      <c r="K298" s="334">
        <f t="shared" si="17"/>
        <v>0</v>
      </c>
      <c r="L298" s="328">
        <f>SUMIF(Vendas!$B$5:$B$1712,'Combos Promocionais'!A298,Vendas!$I$5:$I$1824)</f>
        <v>0</v>
      </c>
      <c r="M298" s="328">
        <f t="shared" si="18"/>
        <v>0</v>
      </c>
      <c r="N298" s="328" t="e">
        <f t="shared" si="19"/>
        <v>#N/A</v>
      </c>
      <c r="O298" s="335" t="e">
        <f t="array" ref="O298">MIN(IF($B$3:$B$501=N298,$I$3:$I$501))</f>
        <v>#N/A</v>
      </c>
    </row>
    <row r="299" spans="1:15">
      <c r="A299" s="236"/>
      <c r="B299" s="324" t="str">
        <f>IFERROR(VLOOKUP(A299,'Cadastro de Produtos'!$B$5:$C$500,2,0),"")</f>
        <v/>
      </c>
      <c r="C299" s="232"/>
      <c r="D299" s="233"/>
      <c r="E299" s="324" t="e">
        <f>VLOOKUP(D299,Estoque!$A$4:$D$1000,2,0)</f>
        <v>#N/A</v>
      </c>
      <c r="F299" s="325" t="e">
        <f>VLOOKUP(D299,Estoque!$A$4:$D$1000,3,0)</f>
        <v>#N/A</v>
      </c>
      <c r="G299" s="326">
        <f>IFERROR(VLOOKUP(D299,Estoque!$A$4:$J$304,10,),0)</f>
        <v>0</v>
      </c>
      <c r="H299" s="236"/>
      <c r="I299" s="330">
        <f t="shared" si="20"/>
        <v>0</v>
      </c>
      <c r="J299" s="331" t="e">
        <f>VLOOKUP(D299,Estoque!$A$4:$J$1000,8,0)</f>
        <v>#N/A</v>
      </c>
      <c r="K299" s="331">
        <f t="shared" si="17"/>
        <v>0</v>
      </c>
      <c r="L299" s="325">
        <f>SUMIF(Vendas!$B$5:$B$1712,'Combos Promocionais'!A299,Vendas!$I$5:$I$1824)</f>
        <v>0</v>
      </c>
      <c r="M299" s="325">
        <f t="shared" si="18"/>
        <v>0</v>
      </c>
      <c r="N299" s="325" t="e">
        <f t="shared" si="19"/>
        <v>#N/A</v>
      </c>
      <c r="O299" s="332" t="e">
        <f t="array" ref="O299">MIN(IF($B$3:$B$501=N299,$I$3:$I$501))</f>
        <v>#N/A</v>
      </c>
    </row>
    <row r="300" spans="1:15">
      <c r="A300" s="235"/>
      <c r="B300" s="327" t="str">
        <f>IFERROR(VLOOKUP(A300,'Cadastro de Produtos'!$B$5:$C$500,2,0),"")</f>
        <v/>
      </c>
      <c r="C300" s="165"/>
      <c r="D300" s="231"/>
      <c r="E300" s="327" t="e">
        <f>VLOOKUP(D300,Estoque!$A$4:$D$1000,2,0)</f>
        <v>#N/A</v>
      </c>
      <c r="F300" s="328" t="e">
        <f>VLOOKUP(D300,Estoque!$A$4:$D$1000,3,0)</f>
        <v>#N/A</v>
      </c>
      <c r="G300" s="329">
        <f>IFERROR(VLOOKUP(D300,Estoque!$A$4:$J$304,10,),0)</f>
        <v>0</v>
      </c>
      <c r="H300" s="235"/>
      <c r="I300" s="333">
        <f t="shared" si="20"/>
        <v>0</v>
      </c>
      <c r="J300" s="334" t="e">
        <f>VLOOKUP(D300,Estoque!$A$4:$J$1000,8,0)</f>
        <v>#N/A</v>
      </c>
      <c r="K300" s="334">
        <f t="shared" si="17"/>
        <v>0</v>
      </c>
      <c r="L300" s="328">
        <f>SUMIF(Vendas!$B$5:$B$1712,'Combos Promocionais'!A300,Vendas!$I$5:$I$1824)</f>
        <v>0</v>
      </c>
      <c r="M300" s="328">
        <f t="shared" si="18"/>
        <v>0</v>
      </c>
      <c r="N300" s="328" t="e">
        <f t="shared" si="19"/>
        <v>#N/A</v>
      </c>
      <c r="O300" s="335" t="e">
        <f t="array" ref="O300">MIN(IF($B$3:$B$501=N300,$I$3:$I$501))</f>
        <v>#N/A</v>
      </c>
    </row>
    <row r="301" spans="1:15">
      <c r="A301" s="236"/>
      <c r="B301" s="324" t="str">
        <f>IFERROR(VLOOKUP(A301,'Cadastro de Produtos'!$B$5:$C$500,2,0),"")</f>
        <v/>
      </c>
      <c r="C301" s="232"/>
      <c r="D301" s="233"/>
      <c r="E301" s="324" t="e">
        <f>VLOOKUP(D301,Estoque!$A$4:$D$1000,2,0)</f>
        <v>#N/A</v>
      </c>
      <c r="F301" s="325" t="e">
        <f>VLOOKUP(D301,Estoque!$A$4:$D$1000,3,0)</f>
        <v>#N/A</v>
      </c>
      <c r="G301" s="326">
        <f>IFERROR(VLOOKUP(D301,Estoque!$A$4:$J$304,10,),0)</f>
        <v>0</v>
      </c>
      <c r="H301" s="236"/>
      <c r="I301" s="330">
        <f t="shared" si="20"/>
        <v>0</v>
      </c>
      <c r="J301" s="331" t="e">
        <f>VLOOKUP(D301,Estoque!$A$4:$J$1000,8,0)</f>
        <v>#N/A</v>
      </c>
      <c r="K301" s="331">
        <f t="shared" si="17"/>
        <v>0</v>
      </c>
      <c r="L301" s="325">
        <f>SUMIF(Vendas!$B$5:$B$1712,'Combos Promocionais'!A301,Vendas!$I$5:$I$1824)</f>
        <v>0</v>
      </c>
      <c r="M301" s="325">
        <f t="shared" si="18"/>
        <v>0</v>
      </c>
      <c r="N301" s="325" t="e">
        <f t="shared" si="19"/>
        <v>#N/A</v>
      </c>
      <c r="O301" s="332" t="e">
        <f t="array" ref="O301">MIN(IF($B$3:$B$501=N301,$I$3:$I$501))</f>
        <v>#N/A</v>
      </c>
    </row>
    <row r="302" spans="1:15">
      <c r="A302" s="235"/>
      <c r="B302" s="327" t="str">
        <f>IFERROR(VLOOKUP(A302,'Cadastro de Produtos'!$B$5:$C$500,2,0),"")</f>
        <v/>
      </c>
      <c r="C302" s="165"/>
      <c r="D302" s="231"/>
      <c r="E302" s="327" t="e">
        <f>VLOOKUP(D302,Estoque!$A$4:$D$1000,2,0)</f>
        <v>#N/A</v>
      </c>
      <c r="F302" s="328" t="e">
        <f>VLOOKUP(D302,Estoque!$A$4:$D$1000,3,0)</f>
        <v>#N/A</v>
      </c>
      <c r="G302" s="329">
        <f>IFERROR(VLOOKUP(D302,Estoque!$A$4:$J$304,10,),0)</f>
        <v>0</v>
      </c>
      <c r="H302" s="235"/>
      <c r="I302" s="333">
        <f t="shared" si="20"/>
        <v>0</v>
      </c>
      <c r="J302" s="334" t="e">
        <f>VLOOKUP(D302,Estoque!$A$4:$J$1000,8,0)</f>
        <v>#N/A</v>
      </c>
      <c r="K302" s="334">
        <f t="shared" si="17"/>
        <v>0</v>
      </c>
      <c r="L302" s="328">
        <f>SUMIF(Vendas!$B$5:$B$1712,'Combos Promocionais'!A302,Vendas!$I$5:$I$1824)</f>
        <v>0</v>
      </c>
      <c r="M302" s="328">
        <f t="shared" si="18"/>
        <v>0</v>
      </c>
      <c r="N302" s="328" t="e">
        <f t="shared" si="19"/>
        <v>#N/A</v>
      </c>
      <c r="O302" s="335" t="e">
        <f t="array" ref="O302">MIN(IF($B$3:$B$501=N302,$I$3:$I$501))</f>
        <v>#N/A</v>
      </c>
    </row>
    <row r="303" spans="1:15">
      <c r="A303" s="236"/>
      <c r="B303" s="324" t="str">
        <f>IFERROR(VLOOKUP(A303,'Cadastro de Produtos'!$B$5:$C$500,2,0),"")</f>
        <v/>
      </c>
      <c r="C303" s="232"/>
      <c r="D303" s="233"/>
      <c r="E303" s="324" t="e">
        <f>VLOOKUP(D303,Estoque!$A$4:$D$1000,2,0)</f>
        <v>#N/A</v>
      </c>
      <c r="F303" s="325" t="e">
        <f>VLOOKUP(D303,Estoque!$A$4:$D$1000,3,0)</f>
        <v>#N/A</v>
      </c>
      <c r="G303" s="326">
        <f>IFERROR(VLOOKUP(D303,Estoque!$A$4:$J$304,10,),0)</f>
        <v>0</v>
      </c>
      <c r="H303" s="236"/>
      <c r="I303" s="330">
        <f t="shared" si="20"/>
        <v>0</v>
      </c>
      <c r="J303" s="331" t="e">
        <f>VLOOKUP(D303,Estoque!$A$4:$J$1000,8,0)</f>
        <v>#N/A</v>
      </c>
      <c r="K303" s="331">
        <f t="shared" si="17"/>
        <v>0</v>
      </c>
      <c r="L303" s="325">
        <f>SUMIF(Vendas!$B$5:$B$1712,'Combos Promocionais'!A303,Vendas!$I$5:$I$1824)</f>
        <v>0</v>
      </c>
      <c r="M303" s="325">
        <f t="shared" si="18"/>
        <v>0</v>
      </c>
      <c r="N303" s="325" t="e">
        <f t="shared" si="19"/>
        <v>#N/A</v>
      </c>
      <c r="O303" s="332" t="e">
        <f t="array" ref="O303">MIN(IF($B$3:$B$501=N303,$I$3:$I$501))</f>
        <v>#N/A</v>
      </c>
    </row>
    <row r="304" spans="1:15">
      <c r="A304" s="235"/>
      <c r="B304" s="327" t="str">
        <f>IFERROR(VLOOKUP(A304,'Cadastro de Produtos'!$B$5:$C$500,2,0),"")</f>
        <v/>
      </c>
      <c r="C304" s="165"/>
      <c r="D304" s="231"/>
      <c r="E304" s="327" t="e">
        <f>VLOOKUP(D304,Estoque!$A$4:$D$1000,2,0)</f>
        <v>#N/A</v>
      </c>
      <c r="F304" s="328" t="e">
        <f>VLOOKUP(D304,Estoque!$A$4:$D$1000,3,0)</f>
        <v>#N/A</v>
      </c>
      <c r="G304" s="329">
        <f>IFERROR(VLOOKUP(D304,Estoque!$A$4:$J$304,10,),0)</f>
        <v>0</v>
      </c>
      <c r="H304" s="235"/>
      <c r="I304" s="333">
        <f t="shared" si="20"/>
        <v>0</v>
      </c>
      <c r="J304" s="334" t="e">
        <f>VLOOKUP(D304,Estoque!$A$4:$J$1000,8,0)</f>
        <v>#N/A</v>
      </c>
      <c r="K304" s="334">
        <f t="shared" si="17"/>
        <v>0</v>
      </c>
      <c r="L304" s="328">
        <f>SUMIF(Vendas!$B$5:$B$1712,'Combos Promocionais'!A304,Vendas!$I$5:$I$1824)</f>
        <v>0</v>
      </c>
      <c r="M304" s="328">
        <f t="shared" si="18"/>
        <v>0</v>
      </c>
      <c r="N304" s="328" t="e">
        <f t="shared" si="19"/>
        <v>#N/A</v>
      </c>
      <c r="O304" s="335" t="e">
        <f t="array" ref="O304">MIN(IF($B$3:$B$501=N304,$I$3:$I$501))</f>
        <v>#N/A</v>
      </c>
    </row>
    <row r="305" spans="1:15">
      <c r="A305" s="236"/>
      <c r="B305" s="324" t="str">
        <f>IFERROR(VLOOKUP(A305,'Cadastro de Produtos'!$B$5:$C$500,2,0),"")</f>
        <v/>
      </c>
      <c r="C305" s="232"/>
      <c r="D305" s="233"/>
      <c r="E305" s="324" t="e">
        <f>VLOOKUP(D305,Estoque!$A$4:$D$1000,2,0)</f>
        <v>#N/A</v>
      </c>
      <c r="F305" s="325" t="e">
        <f>VLOOKUP(D305,Estoque!$A$4:$D$1000,3,0)</f>
        <v>#N/A</v>
      </c>
      <c r="G305" s="326">
        <f>IFERROR(VLOOKUP(D305,Estoque!$A$4:$J$304,10,),0)</f>
        <v>0</v>
      </c>
      <c r="H305" s="236"/>
      <c r="I305" s="330">
        <f t="shared" si="20"/>
        <v>0</v>
      </c>
      <c r="J305" s="331" t="e">
        <f>VLOOKUP(D305,Estoque!$A$4:$J$1000,8,0)</f>
        <v>#N/A</v>
      </c>
      <c r="K305" s="331">
        <f t="shared" si="17"/>
        <v>0</v>
      </c>
      <c r="L305" s="325">
        <f>SUMIF(Vendas!$B$5:$B$1712,'Combos Promocionais'!A305,Vendas!$I$5:$I$1824)</f>
        <v>0</v>
      </c>
      <c r="M305" s="325">
        <f t="shared" si="18"/>
        <v>0</v>
      </c>
      <c r="N305" s="325" t="e">
        <f t="shared" si="19"/>
        <v>#N/A</v>
      </c>
      <c r="O305" s="332" t="e">
        <f t="array" ref="O305">MIN(IF($B$3:$B$501=N305,$I$3:$I$501))</f>
        <v>#N/A</v>
      </c>
    </row>
    <row r="306" spans="1:15">
      <c r="A306" s="235"/>
      <c r="B306" s="327" t="str">
        <f>IFERROR(VLOOKUP(A306,'Cadastro de Produtos'!$B$5:$C$500,2,0),"")</f>
        <v/>
      </c>
      <c r="C306" s="165"/>
      <c r="D306" s="231"/>
      <c r="E306" s="327" t="e">
        <f>VLOOKUP(D306,Estoque!$A$4:$D$1000,2,0)</f>
        <v>#N/A</v>
      </c>
      <c r="F306" s="328" t="e">
        <f>VLOOKUP(D306,Estoque!$A$4:$D$1000,3,0)</f>
        <v>#N/A</v>
      </c>
      <c r="G306" s="329">
        <f>IFERROR(VLOOKUP(D306,Estoque!$A$4:$J$304,10,),0)</f>
        <v>0</v>
      </c>
      <c r="H306" s="235"/>
      <c r="I306" s="333">
        <f t="shared" si="20"/>
        <v>0</v>
      </c>
      <c r="J306" s="334" t="e">
        <f>VLOOKUP(D306,Estoque!$A$4:$J$1000,8,0)</f>
        <v>#N/A</v>
      </c>
      <c r="K306" s="334">
        <f t="shared" si="17"/>
        <v>0</v>
      </c>
      <c r="L306" s="328">
        <f>SUMIF(Vendas!$B$5:$B$1712,'Combos Promocionais'!A306,Vendas!$I$5:$I$1824)</f>
        <v>0</v>
      </c>
      <c r="M306" s="328">
        <f t="shared" si="18"/>
        <v>0</v>
      </c>
      <c r="N306" s="328" t="e">
        <f t="shared" si="19"/>
        <v>#N/A</v>
      </c>
      <c r="O306" s="335" t="e">
        <f t="array" ref="O306">MIN(IF($B$3:$B$501=N306,$I$3:$I$501))</f>
        <v>#N/A</v>
      </c>
    </row>
    <row r="307" spans="1:15">
      <c r="A307" s="236"/>
      <c r="B307" s="324" t="str">
        <f>IFERROR(VLOOKUP(A307,'Cadastro de Produtos'!$B$5:$C$500,2,0),"")</f>
        <v/>
      </c>
      <c r="C307" s="232"/>
      <c r="D307" s="233"/>
      <c r="E307" s="324" t="e">
        <f>VLOOKUP(D307,Estoque!$A$4:$D$1000,2,0)</f>
        <v>#N/A</v>
      </c>
      <c r="F307" s="325" t="e">
        <f>VLOOKUP(D307,Estoque!$A$4:$D$1000,3,0)</f>
        <v>#N/A</v>
      </c>
      <c r="G307" s="326">
        <f>IFERROR(VLOOKUP(D307,Estoque!$A$4:$J$304,10,),0)</f>
        <v>0</v>
      </c>
      <c r="H307" s="236"/>
      <c r="I307" s="330">
        <f t="shared" si="20"/>
        <v>0</v>
      </c>
      <c r="J307" s="331" t="e">
        <f>VLOOKUP(D307,Estoque!$A$4:$J$1000,8,0)</f>
        <v>#N/A</v>
      </c>
      <c r="K307" s="331">
        <f t="shared" si="17"/>
        <v>0</v>
      </c>
      <c r="L307" s="325">
        <f>SUMIF(Vendas!$B$5:$B$1712,'Combos Promocionais'!A307,Vendas!$I$5:$I$1824)</f>
        <v>0</v>
      </c>
      <c r="M307" s="325">
        <f t="shared" si="18"/>
        <v>0</v>
      </c>
      <c r="N307" s="325" t="e">
        <f t="shared" si="19"/>
        <v>#N/A</v>
      </c>
      <c r="O307" s="332" t="e">
        <f t="array" ref="O307">MIN(IF($B$3:$B$501=N307,$I$3:$I$501))</f>
        <v>#N/A</v>
      </c>
    </row>
    <row r="308" spans="1:15">
      <c r="A308" s="235"/>
      <c r="B308" s="327" t="str">
        <f>IFERROR(VLOOKUP(A308,'Cadastro de Produtos'!$B$5:$C$500,2,0),"")</f>
        <v/>
      </c>
      <c r="C308" s="165"/>
      <c r="D308" s="231"/>
      <c r="E308" s="327" t="e">
        <f>VLOOKUP(D308,Estoque!$A$4:$D$1000,2,0)</f>
        <v>#N/A</v>
      </c>
      <c r="F308" s="328" t="e">
        <f>VLOOKUP(D308,Estoque!$A$4:$D$1000,3,0)</f>
        <v>#N/A</v>
      </c>
      <c r="G308" s="329">
        <f>IFERROR(VLOOKUP(D308,Estoque!$A$4:$J$304,10,),0)</f>
        <v>0</v>
      </c>
      <c r="H308" s="235"/>
      <c r="I308" s="333">
        <f t="shared" si="20"/>
        <v>0</v>
      </c>
      <c r="J308" s="334" t="e">
        <f>VLOOKUP(D308,Estoque!$A$4:$J$1000,8,0)</f>
        <v>#N/A</v>
      </c>
      <c r="K308" s="334">
        <f t="shared" si="17"/>
        <v>0</v>
      </c>
      <c r="L308" s="328">
        <f>SUMIF(Vendas!$B$5:$B$1712,'Combos Promocionais'!A308,Vendas!$I$5:$I$1824)</f>
        <v>0</v>
      </c>
      <c r="M308" s="328">
        <f t="shared" si="18"/>
        <v>0</v>
      </c>
      <c r="N308" s="328" t="e">
        <f t="shared" si="19"/>
        <v>#N/A</v>
      </c>
      <c r="O308" s="335" t="e">
        <f t="array" ref="O308">MIN(IF($B$3:$B$501=N308,$I$3:$I$501))</f>
        <v>#N/A</v>
      </c>
    </row>
    <row r="309" spans="1:15">
      <c r="A309" s="236"/>
      <c r="B309" s="324" t="str">
        <f>IFERROR(VLOOKUP(A309,'Cadastro de Produtos'!$B$5:$C$500,2,0),"")</f>
        <v/>
      </c>
      <c r="C309" s="232"/>
      <c r="D309" s="233"/>
      <c r="E309" s="324" t="e">
        <f>VLOOKUP(D309,Estoque!$A$4:$D$1000,2,0)</f>
        <v>#N/A</v>
      </c>
      <c r="F309" s="325" t="e">
        <f>VLOOKUP(D309,Estoque!$A$4:$D$1000,3,0)</f>
        <v>#N/A</v>
      </c>
      <c r="G309" s="326">
        <f>IFERROR(VLOOKUP(D309,Estoque!$A$4:$J$304,10,),0)</f>
        <v>0</v>
      </c>
      <c r="H309" s="236"/>
      <c r="I309" s="330">
        <f t="shared" si="20"/>
        <v>0</v>
      </c>
      <c r="J309" s="331" t="e">
        <f>VLOOKUP(D309,Estoque!$A$4:$J$1000,8,0)</f>
        <v>#N/A</v>
      </c>
      <c r="K309" s="331">
        <f t="shared" si="17"/>
        <v>0</v>
      </c>
      <c r="L309" s="325">
        <f>SUMIF(Vendas!$B$5:$B$1712,'Combos Promocionais'!A309,Vendas!$I$5:$I$1824)</f>
        <v>0</v>
      </c>
      <c r="M309" s="325">
        <f t="shared" si="18"/>
        <v>0</v>
      </c>
      <c r="N309" s="325" t="e">
        <f t="shared" si="19"/>
        <v>#N/A</v>
      </c>
      <c r="O309" s="332" t="e">
        <f t="array" ref="O309">MIN(IF($B$3:$B$501=N309,$I$3:$I$501))</f>
        <v>#N/A</v>
      </c>
    </row>
    <row r="310" spans="1:15">
      <c r="A310" s="235"/>
      <c r="B310" s="327" t="str">
        <f>IFERROR(VLOOKUP(A310,'Cadastro de Produtos'!$B$5:$C$500,2,0),"")</f>
        <v/>
      </c>
      <c r="C310" s="165"/>
      <c r="D310" s="231"/>
      <c r="E310" s="327" t="e">
        <f>VLOOKUP(D310,Estoque!$A$4:$D$1000,2,0)</f>
        <v>#N/A</v>
      </c>
      <c r="F310" s="328" t="e">
        <f>VLOOKUP(D310,Estoque!$A$4:$D$1000,3,0)</f>
        <v>#N/A</v>
      </c>
      <c r="G310" s="329">
        <f>IFERROR(VLOOKUP(D310,Estoque!$A$4:$J$304,10,),0)</f>
        <v>0</v>
      </c>
      <c r="H310" s="235"/>
      <c r="I310" s="333">
        <f t="shared" si="20"/>
        <v>0</v>
      </c>
      <c r="J310" s="334" t="e">
        <f>VLOOKUP(D310,Estoque!$A$4:$J$1000,8,0)</f>
        <v>#N/A</v>
      </c>
      <c r="K310" s="334">
        <f t="shared" si="17"/>
        <v>0</v>
      </c>
      <c r="L310" s="328">
        <f>SUMIF(Vendas!$B$5:$B$1712,'Combos Promocionais'!A310,Vendas!$I$5:$I$1824)</f>
        <v>0</v>
      </c>
      <c r="M310" s="328">
        <f t="shared" si="18"/>
        <v>0</v>
      </c>
      <c r="N310" s="328" t="e">
        <f t="shared" si="19"/>
        <v>#N/A</v>
      </c>
      <c r="O310" s="335" t="e">
        <f t="array" ref="O310">MIN(IF($B$3:$B$501=N310,$I$3:$I$501))</f>
        <v>#N/A</v>
      </c>
    </row>
    <row r="311" spans="1:15">
      <c r="A311" s="236"/>
      <c r="B311" s="324" t="str">
        <f>IFERROR(VLOOKUP(A311,'Cadastro de Produtos'!$B$5:$C$500,2,0),"")</f>
        <v/>
      </c>
      <c r="C311" s="232"/>
      <c r="D311" s="233"/>
      <c r="E311" s="324" t="e">
        <f>VLOOKUP(D311,Estoque!$A$4:$D$1000,2,0)</f>
        <v>#N/A</v>
      </c>
      <c r="F311" s="325" t="e">
        <f>VLOOKUP(D311,Estoque!$A$4:$D$1000,3,0)</f>
        <v>#N/A</v>
      </c>
      <c r="G311" s="326">
        <f>IFERROR(VLOOKUP(D311,Estoque!$A$4:$J$304,10,),0)</f>
        <v>0</v>
      </c>
      <c r="H311" s="236"/>
      <c r="I311" s="330">
        <f t="shared" si="20"/>
        <v>0</v>
      </c>
      <c r="J311" s="331" t="e">
        <f>VLOOKUP(D311,Estoque!$A$4:$J$1000,8,0)</f>
        <v>#N/A</v>
      </c>
      <c r="K311" s="331">
        <f t="shared" si="17"/>
        <v>0</v>
      </c>
      <c r="L311" s="325">
        <f>SUMIF(Vendas!$B$5:$B$1712,'Combos Promocionais'!A311,Vendas!$I$5:$I$1824)</f>
        <v>0</v>
      </c>
      <c r="M311" s="325">
        <f t="shared" si="18"/>
        <v>0</v>
      </c>
      <c r="N311" s="325" t="e">
        <f t="shared" si="19"/>
        <v>#N/A</v>
      </c>
      <c r="O311" s="332" t="e">
        <f t="array" ref="O311">MIN(IF($B$3:$B$501=N311,$I$3:$I$501))</f>
        <v>#N/A</v>
      </c>
    </row>
    <row r="312" spans="1:15">
      <c r="A312" s="235"/>
      <c r="B312" s="327" t="str">
        <f>IFERROR(VLOOKUP(A312,'Cadastro de Produtos'!$B$5:$C$500,2,0),"")</f>
        <v/>
      </c>
      <c r="C312" s="165"/>
      <c r="D312" s="231"/>
      <c r="E312" s="327" t="e">
        <f>VLOOKUP(D312,Estoque!$A$4:$D$1000,2,0)</f>
        <v>#N/A</v>
      </c>
      <c r="F312" s="328" t="e">
        <f>VLOOKUP(D312,Estoque!$A$4:$D$1000,3,0)</f>
        <v>#N/A</v>
      </c>
      <c r="G312" s="329">
        <f>IFERROR(VLOOKUP(D312,Estoque!$A$4:$J$304,10,),0)</f>
        <v>0</v>
      </c>
      <c r="H312" s="235"/>
      <c r="I312" s="333">
        <f t="shared" si="20"/>
        <v>0</v>
      </c>
      <c r="J312" s="334" t="e">
        <f>VLOOKUP(D312,Estoque!$A$4:$J$1000,8,0)</f>
        <v>#N/A</v>
      </c>
      <c r="K312" s="334">
        <f t="shared" si="17"/>
        <v>0</v>
      </c>
      <c r="L312" s="328">
        <f>SUMIF(Vendas!$B$5:$B$1712,'Combos Promocionais'!A312,Vendas!$I$5:$I$1824)</f>
        <v>0</v>
      </c>
      <c r="M312" s="328">
        <f t="shared" si="18"/>
        <v>0</v>
      </c>
      <c r="N312" s="328" t="e">
        <f t="shared" si="19"/>
        <v>#N/A</v>
      </c>
      <c r="O312" s="335" t="e">
        <f t="array" ref="O312">MIN(IF($B$3:$B$501=N312,$I$3:$I$501))</f>
        <v>#N/A</v>
      </c>
    </row>
    <row r="313" spans="1:15">
      <c r="A313" s="236"/>
      <c r="B313" s="324" t="str">
        <f>IFERROR(VLOOKUP(A313,'Cadastro de Produtos'!$B$5:$C$500,2,0),"")</f>
        <v/>
      </c>
      <c r="C313" s="232"/>
      <c r="D313" s="233"/>
      <c r="E313" s="324" t="e">
        <f>VLOOKUP(D313,Estoque!$A$4:$D$1000,2,0)</f>
        <v>#N/A</v>
      </c>
      <c r="F313" s="325" t="e">
        <f>VLOOKUP(D313,Estoque!$A$4:$D$1000,3,0)</f>
        <v>#N/A</v>
      </c>
      <c r="G313" s="326">
        <f>IFERROR(VLOOKUP(D313,Estoque!$A$4:$J$304,10,),0)</f>
        <v>0</v>
      </c>
      <c r="H313" s="236"/>
      <c r="I313" s="330">
        <f t="shared" si="20"/>
        <v>0</v>
      </c>
      <c r="J313" s="331" t="e">
        <f>VLOOKUP(D313,Estoque!$A$4:$J$1000,8,0)</f>
        <v>#N/A</v>
      </c>
      <c r="K313" s="331">
        <f t="shared" si="17"/>
        <v>0</v>
      </c>
      <c r="L313" s="325">
        <f>SUMIF(Vendas!$B$5:$B$1712,'Combos Promocionais'!A313,Vendas!$I$5:$I$1824)</f>
        <v>0</v>
      </c>
      <c r="M313" s="325">
        <f t="shared" si="18"/>
        <v>0</v>
      </c>
      <c r="N313" s="325" t="e">
        <f t="shared" si="19"/>
        <v>#N/A</v>
      </c>
      <c r="O313" s="332" t="e">
        <f t="array" ref="O313">MIN(IF($B$3:$B$501=N313,$I$3:$I$501))</f>
        <v>#N/A</v>
      </c>
    </row>
    <row r="314" spans="1:15">
      <c r="A314" s="235"/>
      <c r="B314" s="327" t="str">
        <f>IFERROR(VLOOKUP(A314,'Cadastro de Produtos'!$B$5:$C$500,2,0),"")</f>
        <v/>
      </c>
      <c r="C314" s="165"/>
      <c r="D314" s="231"/>
      <c r="E314" s="327" t="e">
        <f>VLOOKUP(D314,Estoque!$A$4:$D$1000,2,0)</f>
        <v>#N/A</v>
      </c>
      <c r="F314" s="328" t="e">
        <f>VLOOKUP(D314,Estoque!$A$4:$D$1000,3,0)</f>
        <v>#N/A</v>
      </c>
      <c r="G314" s="329">
        <f>IFERROR(VLOOKUP(D314,Estoque!$A$4:$J$304,10,),0)</f>
        <v>0</v>
      </c>
      <c r="H314" s="235"/>
      <c r="I314" s="333">
        <f t="shared" si="20"/>
        <v>0</v>
      </c>
      <c r="J314" s="334" t="e">
        <f>VLOOKUP(D314,Estoque!$A$4:$J$1000,8,0)</f>
        <v>#N/A</v>
      </c>
      <c r="K314" s="334">
        <f t="shared" si="17"/>
        <v>0</v>
      </c>
      <c r="L314" s="328">
        <f>SUMIF(Vendas!$B$5:$B$1712,'Combos Promocionais'!A314,Vendas!$I$5:$I$1824)</f>
        <v>0</v>
      </c>
      <c r="M314" s="328">
        <f t="shared" si="18"/>
        <v>0</v>
      </c>
      <c r="N314" s="328" t="e">
        <f t="shared" si="19"/>
        <v>#N/A</v>
      </c>
      <c r="O314" s="335" t="e">
        <f t="array" ref="O314">MIN(IF($B$3:$B$501=N314,$I$3:$I$501))</f>
        <v>#N/A</v>
      </c>
    </row>
    <row r="315" spans="1:15">
      <c r="A315" s="236"/>
      <c r="B315" s="324" t="str">
        <f>IFERROR(VLOOKUP(A315,'Cadastro de Produtos'!$B$5:$C$500,2,0),"")</f>
        <v/>
      </c>
      <c r="C315" s="232"/>
      <c r="D315" s="233"/>
      <c r="E315" s="324" t="e">
        <f>VLOOKUP(D315,Estoque!$A$4:$D$1000,2,0)</f>
        <v>#N/A</v>
      </c>
      <c r="F315" s="325" t="e">
        <f>VLOOKUP(D315,Estoque!$A$4:$D$1000,3,0)</f>
        <v>#N/A</v>
      </c>
      <c r="G315" s="326">
        <f>IFERROR(VLOOKUP(D315,Estoque!$A$4:$J$304,10,),0)</f>
        <v>0</v>
      </c>
      <c r="H315" s="236"/>
      <c r="I315" s="330">
        <f t="shared" si="20"/>
        <v>0</v>
      </c>
      <c r="J315" s="331" t="e">
        <f>VLOOKUP(D315,Estoque!$A$4:$J$1000,8,0)</f>
        <v>#N/A</v>
      </c>
      <c r="K315" s="331">
        <f t="shared" si="17"/>
        <v>0</v>
      </c>
      <c r="L315" s="325">
        <f>SUMIF(Vendas!$B$5:$B$1712,'Combos Promocionais'!A315,Vendas!$I$5:$I$1824)</f>
        <v>0</v>
      </c>
      <c r="M315" s="325">
        <f t="shared" si="18"/>
        <v>0</v>
      </c>
      <c r="N315" s="325" t="e">
        <f t="shared" si="19"/>
        <v>#N/A</v>
      </c>
      <c r="O315" s="332" t="e">
        <f t="array" ref="O315">MIN(IF($B$3:$B$501=N315,$I$3:$I$501))</f>
        <v>#N/A</v>
      </c>
    </row>
    <row r="316" spans="1:15">
      <c r="A316" s="235"/>
      <c r="B316" s="327" t="str">
        <f>IFERROR(VLOOKUP(A316,'Cadastro de Produtos'!$B$5:$C$500,2,0),"")</f>
        <v/>
      </c>
      <c r="C316" s="165"/>
      <c r="D316" s="231"/>
      <c r="E316" s="327" t="e">
        <f>VLOOKUP(D316,Estoque!$A$4:$D$1000,2,0)</f>
        <v>#N/A</v>
      </c>
      <c r="F316" s="328" t="e">
        <f>VLOOKUP(D316,Estoque!$A$4:$D$1000,3,0)</f>
        <v>#N/A</v>
      </c>
      <c r="G316" s="329">
        <f>IFERROR(VLOOKUP(D316,Estoque!$A$4:$J$304,10,),0)</f>
        <v>0</v>
      </c>
      <c r="H316" s="235"/>
      <c r="I316" s="333">
        <f t="shared" si="20"/>
        <v>0</v>
      </c>
      <c r="J316" s="334" t="e">
        <f>VLOOKUP(D316,Estoque!$A$4:$J$1000,8,0)</f>
        <v>#N/A</v>
      </c>
      <c r="K316" s="334">
        <f t="shared" si="17"/>
        <v>0</v>
      </c>
      <c r="L316" s="328">
        <f>SUMIF(Vendas!$B$5:$B$1712,'Combos Promocionais'!A316,Vendas!$I$5:$I$1824)</f>
        <v>0</v>
      </c>
      <c r="M316" s="328">
        <f t="shared" si="18"/>
        <v>0</v>
      </c>
      <c r="N316" s="328" t="e">
        <f t="shared" si="19"/>
        <v>#N/A</v>
      </c>
      <c r="O316" s="335" t="e">
        <f t="array" ref="O316">MIN(IF($B$3:$B$501=N316,$I$3:$I$501))</f>
        <v>#N/A</v>
      </c>
    </row>
    <row r="317" spans="1:15">
      <c r="A317" s="236"/>
      <c r="B317" s="324" t="str">
        <f>IFERROR(VLOOKUP(A317,'Cadastro de Produtos'!$B$5:$C$500,2,0),"")</f>
        <v/>
      </c>
      <c r="C317" s="232"/>
      <c r="D317" s="233"/>
      <c r="E317" s="324" t="e">
        <f>VLOOKUP(D317,Estoque!$A$4:$D$1000,2,0)</f>
        <v>#N/A</v>
      </c>
      <c r="F317" s="325" t="e">
        <f>VLOOKUP(D317,Estoque!$A$4:$D$1000,3,0)</f>
        <v>#N/A</v>
      </c>
      <c r="G317" s="326">
        <f>IFERROR(VLOOKUP(D317,Estoque!$A$4:$J$304,10,),0)</f>
        <v>0</v>
      </c>
      <c r="H317" s="236"/>
      <c r="I317" s="330">
        <f t="shared" si="20"/>
        <v>0</v>
      </c>
      <c r="J317" s="331" t="e">
        <f>VLOOKUP(D317,Estoque!$A$4:$J$1000,8,0)</f>
        <v>#N/A</v>
      </c>
      <c r="K317" s="331">
        <f t="shared" si="17"/>
        <v>0</v>
      </c>
      <c r="L317" s="325">
        <f>SUMIF(Vendas!$B$5:$B$1712,'Combos Promocionais'!A317,Vendas!$I$5:$I$1824)</f>
        <v>0</v>
      </c>
      <c r="M317" s="325">
        <f t="shared" si="18"/>
        <v>0</v>
      </c>
      <c r="N317" s="325" t="e">
        <f t="shared" si="19"/>
        <v>#N/A</v>
      </c>
      <c r="O317" s="332" t="e">
        <f t="array" ref="O317">MIN(IF($B$3:$B$501=N317,$I$3:$I$501))</f>
        <v>#N/A</v>
      </c>
    </row>
    <row r="318" spans="1:15">
      <c r="A318" s="235"/>
      <c r="B318" s="327" t="str">
        <f>IFERROR(VLOOKUP(A318,'Cadastro de Produtos'!$B$5:$C$500,2,0),"")</f>
        <v/>
      </c>
      <c r="C318" s="165"/>
      <c r="D318" s="231"/>
      <c r="E318" s="327" t="e">
        <f>VLOOKUP(D318,Estoque!$A$4:$D$1000,2,0)</f>
        <v>#N/A</v>
      </c>
      <c r="F318" s="328" t="e">
        <f>VLOOKUP(D318,Estoque!$A$4:$D$1000,3,0)</f>
        <v>#N/A</v>
      </c>
      <c r="G318" s="329">
        <f>IFERROR(VLOOKUP(D318,Estoque!$A$4:$J$304,10,),0)</f>
        <v>0</v>
      </c>
      <c r="H318" s="235"/>
      <c r="I318" s="333">
        <f t="shared" si="20"/>
        <v>0</v>
      </c>
      <c r="J318" s="334" t="e">
        <f>VLOOKUP(D318,Estoque!$A$4:$J$1000,8,0)</f>
        <v>#N/A</v>
      </c>
      <c r="K318" s="334">
        <f t="shared" si="17"/>
        <v>0</v>
      </c>
      <c r="L318" s="328">
        <f>SUMIF(Vendas!$B$5:$B$1712,'Combos Promocionais'!A318,Vendas!$I$5:$I$1824)</f>
        <v>0</v>
      </c>
      <c r="M318" s="328">
        <f t="shared" si="18"/>
        <v>0</v>
      </c>
      <c r="N318" s="328" t="e">
        <f t="shared" si="19"/>
        <v>#N/A</v>
      </c>
      <c r="O318" s="335" t="e">
        <f t="array" ref="O318">MIN(IF($B$3:$B$501=N318,$I$3:$I$501))</f>
        <v>#N/A</v>
      </c>
    </row>
    <row r="319" spans="1:15">
      <c r="A319" s="236"/>
      <c r="B319" s="324" t="str">
        <f>IFERROR(VLOOKUP(A319,'Cadastro de Produtos'!$B$5:$C$500,2,0),"")</f>
        <v/>
      </c>
      <c r="C319" s="232"/>
      <c r="D319" s="233"/>
      <c r="E319" s="324" t="e">
        <f>VLOOKUP(D319,Estoque!$A$4:$D$1000,2,0)</f>
        <v>#N/A</v>
      </c>
      <c r="F319" s="325" t="e">
        <f>VLOOKUP(D319,Estoque!$A$4:$D$1000,3,0)</f>
        <v>#N/A</v>
      </c>
      <c r="G319" s="326">
        <f>IFERROR(VLOOKUP(D319,Estoque!$A$4:$J$304,10,),0)</f>
        <v>0</v>
      </c>
      <c r="H319" s="236"/>
      <c r="I319" s="330">
        <f t="shared" si="20"/>
        <v>0</v>
      </c>
      <c r="J319" s="331" t="e">
        <f>VLOOKUP(D319,Estoque!$A$4:$J$1000,8,0)</f>
        <v>#N/A</v>
      </c>
      <c r="K319" s="331">
        <f t="shared" si="17"/>
        <v>0</v>
      </c>
      <c r="L319" s="325">
        <f>SUMIF(Vendas!$B$5:$B$1712,'Combos Promocionais'!A319,Vendas!$I$5:$I$1824)</f>
        <v>0</v>
      </c>
      <c r="M319" s="325">
        <f t="shared" si="18"/>
        <v>0</v>
      </c>
      <c r="N319" s="325" t="e">
        <f t="shared" si="19"/>
        <v>#N/A</v>
      </c>
      <c r="O319" s="332" t="e">
        <f t="array" ref="O319">MIN(IF($B$3:$B$501=N319,$I$3:$I$501))</f>
        <v>#N/A</v>
      </c>
    </row>
    <row r="320" spans="1:15">
      <c r="A320" s="235"/>
      <c r="B320" s="327" t="str">
        <f>IFERROR(VLOOKUP(A320,'Cadastro de Produtos'!$B$5:$C$500,2,0),"")</f>
        <v/>
      </c>
      <c r="C320" s="165"/>
      <c r="D320" s="231"/>
      <c r="E320" s="327" t="e">
        <f>VLOOKUP(D320,Estoque!$A$4:$D$1000,2,0)</f>
        <v>#N/A</v>
      </c>
      <c r="F320" s="328" t="e">
        <f>VLOOKUP(D320,Estoque!$A$4:$D$1000,3,0)</f>
        <v>#N/A</v>
      </c>
      <c r="G320" s="329">
        <f>IFERROR(VLOOKUP(D320,Estoque!$A$4:$J$304,10,),0)</f>
        <v>0</v>
      </c>
      <c r="H320" s="235"/>
      <c r="I320" s="333">
        <f t="shared" si="20"/>
        <v>0</v>
      </c>
      <c r="J320" s="334" t="e">
        <f>VLOOKUP(D320,Estoque!$A$4:$J$1000,8,0)</f>
        <v>#N/A</v>
      </c>
      <c r="K320" s="334">
        <f t="shared" si="17"/>
        <v>0</v>
      </c>
      <c r="L320" s="328">
        <f>SUMIF(Vendas!$B$5:$B$1712,'Combos Promocionais'!A320,Vendas!$I$5:$I$1824)</f>
        <v>0</v>
      </c>
      <c r="M320" s="328">
        <f t="shared" si="18"/>
        <v>0</v>
      </c>
      <c r="N320" s="328" t="e">
        <f t="shared" si="19"/>
        <v>#N/A</v>
      </c>
      <c r="O320" s="335" t="e">
        <f t="array" ref="O320">MIN(IF($B$3:$B$501=N320,$I$3:$I$501))</f>
        <v>#N/A</v>
      </c>
    </row>
    <row r="321" spans="1:15">
      <c r="A321" s="236"/>
      <c r="B321" s="324" t="str">
        <f>IFERROR(VLOOKUP(A321,'Cadastro de Produtos'!$B$5:$C$500,2,0),"")</f>
        <v/>
      </c>
      <c r="C321" s="232"/>
      <c r="D321" s="233"/>
      <c r="E321" s="324" t="e">
        <f>VLOOKUP(D321,Estoque!$A$4:$D$1000,2,0)</f>
        <v>#N/A</v>
      </c>
      <c r="F321" s="325" t="e">
        <f>VLOOKUP(D321,Estoque!$A$4:$D$1000,3,0)</f>
        <v>#N/A</v>
      </c>
      <c r="G321" s="326">
        <f>IFERROR(VLOOKUP(D321,Estoque!$A$4:$J$304,10,),0)</f>
        <v>0</v>
      </c>
      <c r="H321" s="236"/>
      <c r="I321" s="330">
        <f t="shared" si="20"/>
        <v>0</v>
      </c>
      <c r="J321" s="331" t="e">
        <f>VLOOKUP(D321,Estoque!$A$4:$J$1000,8,0)</f>
        <v>#N/A</v>
      </c>
      <c r="K321" s="331">
        <f t="shared" si="17"/>
        <v>0</v>
      </c>
      <c r="L321" s="325">
        <f>SUMIF(Vendas!$B$5:$B$1712,'Combos Promocionais'!A321,Vendas!$I$5:$I$1824)</f>
        <v>0</v>
      </c>
      <c r="M321" s="325">
        <f t="shared" si="18"/>
        <v>0</v>
      </c>
      <c r="N321" s="325" t="e">
        <f t="shared" si="19"/>
        <v>#N/A</v>
      </c>
      <c r="O321" s="332" t="e">
        <f t="array" ref="O321">MIN(IF($B$3:$B$501=N321,$I$3:$I$501))</f>
        <v>#N/A</v>
      </c>
    </row>
    <row r="322" spans="1:15">
      <c r="A322" s="235"/>
      <c r="B322" s="327" t="str">
        <f>IFERROR(VLOOKUP(A322,'Cadastro de Produtos'!$B$5:$C$500,2,0),"")</f>
        <v/>
      </c>
      <c r="C322" s="165"/>
      <c r="D322" s="231"/>
      <c r="E322" s="327" t="e">
        <f>VLOOKUP(D322,Estoque!$A$4:$D$1000,2,0)</f>
        <v>#N/A</v>
      </c>
      <c r="F322" s="328" t="e">
        <f>VLOOKUP(D322,Estoque!$A$4:$D$1000,3,0)</f>
        <v>#N/A</v>
      </c>
      <c r="G322" s="329">
        <f>IFERROR(VLOOKUP(D322,Estoque!$A$4:$J$304,10,),0)</f>
        <v>0</v>
      </c>
      <c r="H322" s="235"/>
      <c r="I322" s="333">
        <f t="shared" si="20"/>
        <v>0</v>
      </c>
      <c r="J322" s="334" t="e">
        <f>VLOOKUP(D322,Estoque!$A$4:$J$1000,8,0)</f>
        <v>#N/A</v>
      </c>
      <c r="K322" s="334">
        <f t="shared" si="17"/>
        <v>0</v>
      </c>
      <c r="L322" s="328">
        <f>SUMIF(Vendas!$B$5:$B$1712,'Combos Promocionais'!A322,Vendas!$I$5:$I$1824)</f>
        <v>0</v>
      </c>
      <c r="M322" s="328">
        <f t="shared" si="18"/>
        <v>0</v>
      </c>
      <c r="N322" s="328" t="e">
        <f t="shared" si="19"/>
        <v>#N/A</v>
      </c>
      <c r="O322" s="335" t="e">
        <f t="array" ref="O322">MIN(IF($B$3:$B$501=N322,$I$3:$I$501))</f>
        <v>#N/A</v>
      </c>
    </row>
    <row r="323" spans="1:15">
      <c r="A323" s="236"/>
      <c r="B323" s="324" t="str">
        <f>IFERROR(VLOOKUP(A323,'Cadastro de Produtos'!$B$5:$C$500,2,0),"")</f>
        <v/>
      </c>
      <c r="C323" s="232"/>
      <c r="D323" s="233"/>
      <c r="E323" s="324" t="e">
        <f>VLOOKUP(D323,Estoque!$A$4:$D$1000,2,0)</f>
        <v>#N/A</v>
      </c>
      <c r="F323" s="325" t="e">
        <f>VLOOKUP(D323,Estoque!$A$4:$D$1000,3,0)</f>
        <v>#N/A</v>
      </c>
      <c r="G323" s="326">
        <f>IFERROR(VLOOKUP(D323,Estoque!$A$4:$J$304,10,),0)</f>
        <v>0</v>
      </c>
      <c r="H323" s="236"/>
      <c r="I323" s="330">
        <f t="shared" si="20"/>
        <v>0</v>
      </c>
      <c r="J323" s="331" t="e">
        <f>VLOOKUP(D323,Estoque!$A$4:$J$1000,8,0)</f>
        <v>#N/A</v>
      </c>
      <c r="K323" s="331">
        <f t="shared" si="17"/>
        <v>0</v>
      </c>
      <c r="L323" s="325">
        <f>SUMIF(Vendas!$B$5:$B$1712,'Combos Promocionais'!A323,Vendas!$I$5:$I$1824)</f>
        <v>0</v>
      </c>
      <c r="M323" s="325">
        <f t="shared" si="18"/>
        <v>0</v>
      </c>
      <c r="N323" s="325" t="e">
        <f t="shared" si="19"/>
        <v>#N/A</v>
      </c>
      <c r="O323" s="332" t="e">
        <f t="array" ref="O323">MIN(IF($B$3:$B$501=N323,$I$3:$I$501))</f>
        <v>#N/A</v>
      </c>
    </row>
    <row r="324" spans="1:15">
      <c r="A324" s="235"/>
      <c r="B324" s="327" t="str">
        <f>IFERROR(VLOOKUP(A324,'Cadastro de Produtos'!$B$5:$C$500,2,0),"")</f>
        <v/>
      </c>
      <c r="C324" s="165"/>
      <c r="D324" s="231"/>
      <c r="E324" s="327" t="e">
        <f>VLOOKUP(D324,Estoque!$A$4:$D$1000,2,0)</f>
        <v>#N/A</v>
      </c>
      <c r="F324" s="328" t="e">
        <f>VLOOKUP(D324,Estoque!$A$4:$D$1000,3,0)</f>
        <v>#N/A</v>
      </c>
      <c r="G324" s="329">
        <f>IFERROR(VLOOKUP(D324,Estoque!$A$4:$J$304,10,),0)</f>
        <v>0</v>
      </c>
      <c r="H324" s="235"/>
      <c r="I324" s="333">
        <f t="shared" si="20"/>
        <v>0</v>
      </c>
      <c r="J324" s="334" t="e">
        <f>VLOOKUP(D324,Estoque!$A$4:$J$1000,8,0)</f>
        <v>#N/A</v>
      </c>
      <c r="K324" s="334">
        <f t="shared" ref="K324:K387" si="21">SUMIF($A$3:$A$500,A324,$J$3:$J$500)</f>
        <v>0</v>
      </c>
      <c r="L324" s="328">
        <f>SUMIF(Vendas!$B$5:$B$1712,'Combos Promocionais'!A324,Vendas!$I$5:$I$1824)</f>
        <v>0</v>
      </c>
      <c r="M324" s="328">
        <f t="shared" ref="M324:M387" si="22">SUM(L324*H324)</f>
        <v>0</v>
      </c>
      <c r="N324" s="328" t="e">
        <f t="shared" ref="N324:N387" si="23">VLOOKUP(A324,$A$3:$K$501,2,0)</f>
        <v>#N/A</v>
      </c>
      <c r="O324" s="335" t="e">
        <f t="array" ref="O324">MIN(IF($B$3:$B$501=N324,$I$3:$I$501))</f>
        <v>#N/A</v>
      </c>
    </row>
    <row r="325" spans="1:15">
      <c r="A325" s="236"/>
      <c r="B325" s="324" t="str">
        <f>IFERROR(VLOOKUP(A325,'Cadastro de Produtos'!$B$5:$C$500,2,0),"")</f>
        <v/>
      </c>
      <c r="C325" s="232"/>
      <c r="D325" s="233"/>
      <c r="E325" s="324" t="e">
        <f>VLOOKUP(D325,Estoque!$A$4:$D$1000,2,0)</f>
        <v>#N/A</v>
      </c>
      <c r="F325" s="325" t="e">
        <f>VLOOKUP(D325,Estoque!$A$4:$D$1000,3,0)</f>
        <v>#N/A</v>
      </c>
      <c r="G325" s="326">
        <f>IFERROR(VLOOKUP(D325,Estoque!$A$4:$J$304,10,),0)</f>
        <v>0</v>
      </c>
      <c r="H325" s="236"/>
      <c r="I325" s="330">
        <f t="shared" si="20"/>
        <v>0</v>
      </c>
      <c r="J325" s="331" t="e">
        <f>VLOOKUP(D325,Estoque!$A$4:$J$1000,8,0)</f>
        <v>#N/A</v>
      </c>
      <c r="K325" s="331">
        <f t="shared" si="21"/>
        <v>0</v>
      </c>
      <c r="L325" s="325">
        <f>SUMIF(Vendas!$B$5:$B$1712,'Combos Promocionais'!A325,Vendas!$I$5:$I$1824)</f>
        <v>0</v>
      </c>
      <c r="M325" s="325">
        <f t="shared" si="22"/>
        <v>0</v>
      </c>
      <c r="N325" s="325" t="e">
        <f t="shared" si="23"/>
        <v>#N/A</v>
      </c>
      <c r="O325" s="332" t="e">
        <f t="array" ref="O325">MIN(IF($B$3:$B$501=N325,$I$3:$I$501))</f>
        <v>#N/A</v>
      </c>
    </row>
    <row r="326" spans="1:15">
      <c r="A326" s="235"/>
      <c r="B326" s="327" t="str">
        <f>IFERROR(VLOOKUP(A326,'Cadastro de Produtos'!$B$5:$C$500,2,0),"")</f>
        <v/>
      </c>
      <c r="C326" s="165"/>
      <c r="D326" s="231"/>
      <c r="E326" s="327" t="e">
        <f>VLOOKUP(D326,Estoque!$A$4:$D$1000,2,0)</f>
        <v>#N/A</v>
      </c>
      <c r="F326" s="328" t="e">
        <f>VLOOKUP(D326,Estoque!$A$4:$D$1000,3,0)</f>
        <v>#N/A</v>
      </c>
      <c r="G326" s="329">
        <f>IFERROR(VLOOKUP(D326,Estoque!$A$4:$J$304,10,),0)</f>
        <v>0</v>
      </c>
      <c r="H326" s="235"/>
      <c r="I326" s="333">
        <f t="shared" si="20"/>
        <v>0</v>
      </c>
      <c r="J326" s="334" t="e">
        <f>VLOOKUP(D326,Estoque!$A$4:$J$1000,8,0)</f>
        <v>#N/A</v>
      </c>
      <c r="K326" s="334">
        <f t="shared" si="21"/>
        <v>0</v>
      </c>
      <c r="L326" s="328">
        <f>SUMIF(Vendas!$B$5:$B$1712,'Combos Promocionais'!A326,Vendas!$I$5:$I$1824)</f>
        <v>0</v>
      </c>
      <c r="M326" s="328">
        <f t="shared" si="22"/>
        <v>0</v>
      </c>
      <c r="N326" s="328" t="e">
        <f t="shared" si="23"/>
        <v>#N/A</v>
      </c>
      <c r="O326" s="335" t="e">
        <f t="array" ref="O326">MIN(IF($B$3:$B$501=N326,$I$3:$I$501))</f>
        <v>#N/A</v>
      </c>
    </row>
    <row r="327" spans="1:15">
      <c r="A327" s="236"/>
      <c r="B327" s="324" t="str">
        <f>IFERROR(VLOOKUP(A327,'Cadastro de Produtos'!$B$5:$C$500,2,0),"")</f>
        <v/>
      </c>
      <c r="C327" s="232"/>
      <c r="D327" s="233"/>
      <c r="E327" s="324" t="e">
        <f>VLOOKUP(D327,Estoque!$A$4:$D$1000,2,0)</f>
        <v>#N/A</v>
      </c>
      <c r="F327" s="325" t="e">
        <f>VLOOKUP(D327,Estoque!$A$4:$D$1000,3,0)</f>
        <v>#N/A</v>
      </c>
      <c r="G327" s="326">
        <f>IFERROR(VLOOKUP(D327,Estoque!$A$4:$J$304,10,),0)</f>
        <v>0</v>
      </c>
      <c r="H327" s="236"/>
      <c r="I327" s="330">
        <f t="shared" si="20"/>
        <v>0</v>
      </c>
      <c r="J327" s="331" t="e">
        <f>VLOOKUP(D327,Estoque!$A$4:$J$1000,8,0)</f>
        <v>#N/A</v>
      </c>
      <c r="K327" s="331">
        <f t="shared" si="21"/>
        <v>0</v>
      </c>
      <c r="L327" s="325">
        <f>SUMIF(Vendas!$B$5:$B$1712,'Combos Promocionais'!A327,Vendas!$I$5:$I$1824)</f>
        <v>0</v>
      </c>
      <c r="M327" s="325">
        <f t="shared" si="22"/>
        <v>0</v>
      </c>
      <c r="N327" s="325" t="e">
        <f t="shared" si="23"/>
        <v>#N/A</v>
      </c>
      <c r="O327" s="332" t="e">
        <f t="array" ref="O327">MIN(IF($B$3:$B$501=N327,$I$3:$I$501))</f>
        <v>#N/A</v>
      </c>
    </row>
    <row r="328" spans="1:15">
      <c r="A328" s="235"/>
      <c r="B328" s="327" t="str">
        <f>IFERROR(VLOOKUP(A328,'Cadastro de Produtos'!$B$5:$C$500,2,0),"")</f>
        <v/>
      </c>
      <c r="C328" s="165"/>
      <c r="D328" s="231"/>
      <c r="E328" s="327" t="e">
        <f>VLOOKUP(D328,Estoque!$A$4:$D$1000,2,0)</f>
        <v>#N/A</v>
      </c>
      <c r="F328" s="328" t="e">
        <f>VLOOKUP(D328,Estoque!$A$4:$D$1000,3,0)</f>
        <v>#N/A</v>
      </c>
      <c r="G328" s="329">
        <f>IFERROR(VLOOKUP(D328,Estoque!$A$4:$J$304,10,),0)</f>
        <v>0</v>
      </c>
      <c r="H328" s="235"/>
      <c r="I328" s="333">
        <f t="shared" ref="I328:I391" si="24">IFERROR(SUM(G328/H328),0)</f>
        <v>0</v>
      </c>
      <c r="J328" s="334" t="e">
        <f>VLOOKUP(D328,Estoque!$A$4:$J$1000,8,0)</f>
        <v>#N/A</v>
      </c>
      <c r="K328" s="334">
        <f t="shared" si="21"/>
        <v>0</v>
      </c>
      <c r="L328" s="328">
        <f>SUMIF(Vendas!$B$5:$B$1712,'Combos Promocionais'!A328,Vendas!$I$5:$I$1824)</f>
        <v>0</v>
      </c>
      <c r="M328" s="328">
        <f t="shared" si="22"/>
        <v>0</v>
      </c>
      <c r="N328" s="328" t="e">
        <f t="shared" si="23"/>
        <v>#N/A</v>
      </c>
      <c r="O328" s="335" t="e">
        <f t="array" ref="O328">MIN(IF($B$3:$B$501=N328,$I$3:$I$501))</f>
        <v>#N/A</v>
      </c>
    </row>
    <row r="329" spans="1:15">
      <c r="A329" s="236"/>
      <c r="B329" s="324" t="str">
        <f>IFERROR(VLOOKUP(A329,'Cadastro de Produtos'!$B$5:$C$500,2,0),"")</f>
        <v/>
      </c>
      <c r="C329" s="232"/>
      <c r="D329" s="233"/>
      <c r="E329" s="324" t="e">
        <f>VLOOKUP(D329,Estoque!$A$4:$D$1000,2,0)</f>
        <v>#N/A</v>
      </c>
      <c r="F329" s="325" t="e">
        <f>VLOOKUP(D329,Estoque!$A$4:$D$1000,3,0)</f>
        <v>#N/A</v>
      </c>
      <c r="G329" s="326">
        <f>IFERROR(VLOOKUP(D329,Estoque!$A$4:$J$304,10,),0)</f>
        <v>0</v>
      </c>
      <c r="H329" s="236"/>
      <c r="I329" s="330">
        <f t="shared" si="24"/>
        <v>0</v>
      </c>
      <c r="J329" s="331" t="e">
        <f>VLOOKUP(D329,Estoque!$A$4:$J$1000,8,0)</f>
        <v>#N/A</v>
      </c>
      <c r="K329" s="331">
        <f t="shared" si="21"/>
        <v>0</v>
      </c>
      <c r="L329" s="325">
        <f>SUMIF(Vendas!$B$5:$B$1712,'Combos Promocionais'!A329,Vendas!$I$5:$I$1824)</f>
        <v>0</v>
      </c>
      <c r="M329" s="325">
        <f t="shared" si="22"/>
        <v>0</v>
      </c>
      <c r="N329" s="325" t="e">
        <f t="shared" si="23"/>
        <v>#N/A</v>
      </c>
      <c r="O329" s="332" t="e">
        <f t="array" ref="O329">MIN(IF($B$3:$B$501=N329,$I$3:$I$501))</f>
        <v>#N/A</v>
      </c>
    </row>
    <row r="330" spans="1:15">
      <c r="A330" s="235"/>
      <c r="B330" s="327" t="str">
        <f>IFERROR(VLOOKUP(A330,'Cadastro de Produtos'!$B$5:$C$500,2,0),"")</f>
        <v/>
      </c>
      <c r="C330" s="165"/>
      <c r="D330" s="231"/>
      <c r="E330" s="327" t="e">
        <f>VLOOKUP(D330,Estoque!$A$4:$D$1000,2,0)</f>
        <v>#N/A</v>
      </c>
      <c r="F330" s="328" t="e">
        <f>VLOOKUP(D330,Estoque!$A$4:$D$1000,3,0)</f>
        <v>#N/A</v>
      </c>
      <c r="G330" s="329">
        <f>IFERROR(VLOOKUP(D330,Estoque!$A$4:$J$304,10,),0)</f>
        <v>0</v>
      </c>
      <c r="H330" s="235"/>
      <c r="I330" s="333">
        <f t="shared" si="24"/>
        <v>0</v>
      </c>
      <c r="J330" s="334" t="e">
        <f>VLOOKUP(D330,Estoque!$A$4:$J$1000,8,0)</f>
        <v>#N/A</v>
      </c>
      <c r="K330" s="334">
        <f t="shared" si="21"/>
        <v>0</v>
      </c>
      <c r="L330" s="328">
        <f>SUMIF(Vendas!$B$5:$B$1712,'Combos Promocionais'!A330,Vendas!$I$5:$I$1824)</f>
        <v>0</v>
      </c>
      <c r="M330" s="328">
        <f t="shared" si="22"/>
        <v>0</v>
      </c>
      <c r="N330" s="328" t="e">
        <f t="shared" si="23"/>
        <v>#N/A</v>
      </c>
      <c r="O330" s="335" t="e">
        <f t="array" ref="O330">MIN(IF($B$3:$B$501=N330,$I$3:$I$501))</f>
        <v>#N/A</v>
      </c>
    </row>
    <row r="331" spans="1:15">
      <c r="A331" s="236"/>
      <c r="B331" s="324" t="str">
        <f>IFERROR(VLOOKUP(A331,'Cadastro de Produtos'!$B$5:$C$500,2,0),"")</f>
        <v/>
      </c>
      <c r="C331" s="232"/>
      <c r="D331" s="233"/>
      <c r="E331" s="324" t="e">
        <f>VLOOKUP(D331,Estoque!$A$4:$D$1000,2,0)</f>
        <v>#N/A</v>
      </c>
      <c r="F331" s="325" t="e">
        <f>VLOOKUP(D331,Estoque!$A$4:$D$1000,3,0)</f>
        <v>#N/A</v>
      </c>
      <c r="G331" s="326">
        <f>IFERROR(VLOOKUP(D331,Estoque!$A$4:$J$304,10,),0)</f>
        <v>0</v>
      </c>
      <c r="H331" s="236"/>
      <c r="I331" s="330">
        <f t="shared" si="24"/>
        <v>0</v>
      </c>
      <c r="J331" s="331" t="e">
        <f>VLOOKUP(D331,Estoque!$A$4:$J$1000,8,0)</f>
        <v>#N/A</v>
      </c>
      <c r="K331" s="331">
        <f t="shared" si="21"/>
        <v>0</v>
      </c>
      <c r="L331" s="325">
        <f>SUMIF(Vendas!$B$5:$B$1712,'Combos Promocionais'!A331,Vendas!$I$5:$I$1824)</f>
        <v>0</v>
      </c>
      <c r="M331" s="325">
        <f t="shared" si="22"/>
        <v>0</v>
      </c>
      <c r="N331" s="325" t="e">
        <f t="shared" si="23"/>
        <v>#N/A</v>
      </c>
      <c r="O331" s="332" t="e">
        <f t="array" ref="O331">MIN(IF($B$3:$B$501=N331,$I$3:$I$501))</f>
        <v>#N/A</v>
      </c>
    </row>
    <row r="332" spans="1:15">
      <c r="A332" s="235"/>
      <c r="B332" s="327" t="str">
        <f>IFERROR(VLOOKUP(A332,'Cadastro de Produtos'!$B$5:$C$500,2,0),"")</f>
        <v/>
      </c>
      <c r="C332" s="165"/>
      <c r="D332" s="231"/>
      <c r="E332" s="327" t="e">
        <f>VLOOKUP(D332,Estoque!$A$4:$D$1000,2,0)</f>
        <v>#N/A</v>
      </c>
      <c r="F332" s="328" t="e">
        <f>VLOOKUP(D332,Estoque!$A$4:$D$1000,3,0)</f>
        <v>#N/A</v>
      </c>
      <c r="G332" s="329">
        <f>IFERROR(VLOOKUP(D332,Estoque!$A$4:$J$304,10,),0)</f>
        <v>0</v>
      </c>
      <c r="H332" s="235"/>
      <c r="I332" s="333">
        <f t="shared" si="24"/>
        <v>0</v>
      </c>
      <c r="J332" s="334" t="e">
        <f>VLOOKUP(D332,Estoque!$A$4:$J$1000,8,0)</f>
        <v>#N/A</v>
      </c>
      <c r="K332" s="334">
        <f t="shared" si="21"/>
        <v>0</v>
      </c>
      <c r="L332" s="328">
        <f>SUMIF(Vendas!$B$5:$B$1712,'Combos Promocionais'!A332,Vendas!$I$5:$I$1824)</f>
        <v>0</v>
      </c>
      <c r="M332" s="328">
        <f t="shared" si="22"/>
        <v>0</v>
      </c>
      <c r="N332" s="328" t="e">
        <f t="shared" si="23"/>
        <v>#N/A</v>
      </c>
      <c r="O332" s="335" t="e">
        <f t="array" ref="O332">MIN(IF($B$3:$B$501=N332,$I$3:$I$501))</f>
        <v>#N/A</v>
      </c>
    </row>
    <row r="333" spans="1:15">
      <c r="A333" s="236"/>
      <c r="B333" s="324" t="str">
        <f>IFERROR(VLOOKUP(A333,'Cadastro de Produtos'!$B$5:$C$500,2,0),"")</f>
        <v/>
      </c>
      <c r="C333" s="232"/>
      <c r="D333" s="233"/>
      <c r="E333" s="324" t="e">
        <f>VLOOKUP(D333,Estoque!$A$4:$D$1000,2,0)</f>
        <v>#N/A</v>
      </c>
      <c r="F333" s="325" t="e">
        <f>VLOOKUP(D333,Estoque!$A$4:$D$1000,3,0)</f>
        <v>#N/A</v>
      </c>
      <c r="G333" s="326">
        <f>IFERROR(VLOOKUP(D333,Estoque!$A$4:$J$304,10,),0)</f>
        <v>0</v>
      </c>
      <c r="H333" s="236"/>
      <c r="I333" s="330">
        <f t="shared" si="24"/>
        <v>0</v>
      </c>
      <c r="J333" s="331" t="e">
        <f>VLOOKUP(D333,Estoque!$A$4:$J$1000,8,0)</f>
        <v>#N/A</v>
      </c>
      <c r="K333" s="331">
        <f t="shared" si="21"/>
        <v>0</v>
      </c>
      <c r="L333" s="325">
        <f>SUMIF(Vendas!$B$5:$B$1712,'Combos Promocionais'!A333,Vendas!$I$5:$I$1824)</f>
        <v>0</v>
      </c>
      <c r="M333" s="325">
        <f t="shared" si="22"/>
        <v>0</v>
      </c>
      <c r="N333" s="325" t="e">
        <f t="shared" si="23"/>
        <v>#N/A</v>
      </c>
      <c r="O333" s="332" t="e">
        <f t="array" ref="O333">MIN(IF($B$3:$B$501=N333,$I$3:$I$501))</f>
        <v>#N/A</v>
      </c>
    </row>
    <row r="334" spans="1:15">
      <c r="A334" s="235"/>
      <c r="B334" s="327" t="str">
        <f>IFERROR(VLOOKUP(A334,'Cadastro de Produtos'!$B$5:$C$500,2,0),"")</f>
        <v/>
      </c>
      <c r="C334" s="165"/>
      <c r="D334" s="231"/>
      <c r="E334" s="327" t="e">
        <f>VLOOKUP(D334,Estoque!$A$4:$D$1000,2,0)</f>
        <v>#N/A</v>
      </c>
      <c r="F334" s="328" t="e">
        <f>VLOOKUP(D334,Estoque!$A$4:$D$1000,3,0)</f>
        <v>#N/A</v>
      </c>
      <c r="G334" s="329">
        <f>IFERROR(VLOOKUP(D334,Estoque!$A$4:$J$304,10,),0)</f>
        <v>0</v>
      </c>
      <c r="H334" s="235"/>
      <c r="I334" s="333">
        <f t="shared" si="24"/>
        <v>0</v>
      </c>
      <c r="J334" s="334" t="e">
        <f>VLOOKUP(D334,Estoque!$A$4:$J$1000,8,0)</f>
        <v>#N/A</v>
      </c>
      <c r="K334" s="334">
        <f t="shared" si="21"/>
        <v>0</v>
      </c>
      <c r="L334" s="328">
        <f>SUMIF(Vendas!$B$5:$B$1712,'Combos Promocionais'!A334,Vendas!$I$5:$I$1824)</f>
        <v>0</v>
      </c>
      <c r="M334" s="328">
        <f t="shared" si="22"/>
        <v>0</v>
      </c>
      <c r="N334" s="328" t="e">
        <f t="shared" si="23"/>
        <v>#N/A</v>
      </c>
      <c r="O334" s="335" t="e">
        <f t="array" ref="O334">MIN(IF($B$3:$B$501=N334,$I$3:$I$501))</f>
        <v>#N/A</v>
      </c>
    </row>
    <row r="335" spans="1:15">
      <c r="A335" s="236"/>
      <c r="B335" s="324" t="str">
        <f>IFERROR(VLOOKUP(A335,'Cadastro de Produtos'!$B$5:$C$500,2,0),"")</f>
        <v/>
      </c>
      <c r="C335" s="232"/>
      <c r="D335" s="233"/>
      <c r="E335" s="324" t="e">
        <f>VLOOKUP(D335,Estoque!$A$4:$D$1000,2,0)</f>
        <v>#N/A</v>
      </c>
      <c r="F335" s="325" t="e">
        <f>VLOOKUP(D335,Estoque!$A$4:$D$1000,3,0)</f>
        <v>#N/A</v>
      </c>
      <c r="G335" s="326">
        <f>IFERROR(VLOOKUP(D335,Estoque!$A$4:$J$304,10,),0)</f>
        <v>0</v>
      </c>
      <c r="H335" s="236"/>
      <c r="I335" s="330">
        <f t="shared" si="24"/>
        <v>0</v>
      </c>
      <c r="J335" s="331" t="e">
        <f>VLOOKUP(D335,Estoque!$A$4:$J$1000,8,0)</f>
        <v>#N/A</v>
      </c>
      <c r="K335" s="331">
        <f t="shared" si="21"/>
        <v>0</v>
      </c>
      <c r="L335" s="325">
        <f>SUMIF(Vendas!$B$5:$B$1712,'Combos Promocionais'!A335,Vendas!$I$5:$I$1824)</f>
        <v>0</v>
      </c>
      <c r="M335" s="325">
        <f t="shared" si="22"/>
        <v>0</v>
      </c>
      <c r="N335" s="325" t="e">
        <f t="shared" si="23"/>
        <v>#N/A</v>
      </c>
      <c r="O335" s="332" t="e">
        <f t="array" ref="O335">MIN(IF($B$3:$B$501=N335,$I$3:$I$501))</f>
        <v>#N/A</v>
      </c>
    </row>
    <row r="336" spans="1:15">
      <c r="A336" s="235"/>
      <c r="B336" s="327" t="str">
        <f>IFERROR(VLOOKUP(A336,'Cadastro de Produtos'!$B$5:$C$500,2,0),"")</f>
        <v/>
      </c>
      <c r="C336" s="165"/>
      <c r="D336" s="231"/>
      <c r="E336" s="327" t="e">
        <f>VLOOKUP(D336,Estoque!$A$4:$D$1000,2,0)</f>
        <v>#N/A</v>
      </c>
      <c r="F336" s="328" t="e">
        <f>VLOOKUP(D336,Estoque!$A$4:$D$1000,3,0)</f>
        <v>#N/A</v>
      </c>
      <c r="G336" s="329">
        <f>IFERROR(VLOOKUP(D336,Estoque!$A$4:$J$304,10,),0)</f>
        <v>0</v>
      </c>
      <c r="H336" s="235"/>
      <c r="I336" s="333">
        <f t="shared" si="24"/>
        <v>0</v>
      </c>
      <c r="J336" s="334" t="e">
        <f>VLOOKUP(D336,Estoque!$A$4:$J$1000,8,0)</f>
        <v>#N/A</v>
      </c>
      <c r="K336" s="334">
        <f t="shared" si="21"/>
        <v>0</v>
      </c>
      <c r="L336" s="328">
        <f>SUMIF(Vendas!$B$5:$B$1712,'Combos Promocionais'!A336,Vendas!$I$5:$I$1824)</f>
        <v>0</v>
      </c>
      <c r="M336" s="328">
        <f t="shared" si="22"/>
        <v>0</v>
      </c>
      <c r="N336" s="328" t="e">
        <f t="shared" si="23"/>
        <v>#N/A</v>
      </c>
      <c r="O336" s="335" t="e">
        <f t="array" ref="O336">MIN(IF($B$3:$B$501=N336,$I$3:$I$501))</f>
        <v>#N/A</v>
      </c>
    </row>
    <row r="337" spans="1:15">
      <c r="A337" s="236"/>
      <c r="B337" s="324" t="str">
        <f>IFERROR(VLOOKUP(A337,'Cadastro de Produtos'!$B$5:$C$500,2,0),"")</f>
        <v/>
      </c>
      <c r="C337" s="232"/>
      <c r="D337" s="233"/>
      <c r="E337" s="324" t="e">
        <f>VLOOKUP(D337,Estoque!$A$4:$D$1000,2,0)</f>
        <v>#N/A</v>
      </c>
      <c r="F337" s="325" t="e">
        <f>VLOOKUP(D337,Estoque!$A$4:$D$1000,3,0)</f>
        <v>#N/A</v>
      </c>
      <c r="G337" s="326">
        <f>IFERROR(VLOOKUP(D337,Estoque!$A$4:$J$304,10,),0)</f>
        <v>0</v>
      </c>
      <c r="H337" s="236"/>
      <c r="I337" s="330">
        <f t="shared" si="24"/>
        <v>0</v>
      </c>
      <c r="J337" s="331" t="e">
        <f>VLOOKUP(D337,Estoque!$A$4:$J$1000,8,0)</f>
        <v>#N/A</v>
      </c>
      <c r="K337" s="331">
        <f t="shared" si="21"/>
        <v>0</v>
      </c>
      <c r="L337" s="325">
        <f>SUMIF(Vendas!$B$5:$B$1712,'Combos Promocionais'!A337,Vendas!$I$5:$I$1824)</f>
        <v>0</v>
      </c>
      <c r="M337" s="325">
        <f t="shared" si="22"/>
        <v>0</v>
      </c>
      <c r="N337" s="325" t="e">
        <f t="shared" si="23"/>
        <v>#N/A</v>
      </c>
      <c r="O337" s="332" t="e">
        <f t="array" ref="O337">MIN(IF($B$3:$B$501=N337,$I$3:$I$501))</f>
        <v>#N/A</v>
      </c>
    </row>
    <row r="338" spans="1:15">
      <c r="A338" s="235"/>
      <c r="B338" s="327" t="str">
        <f>IFERROR(VLOOKUP(A338,'Cadastro de Produtos'!$B$5:$C$500,2,0),"")</f>
        <v/>
      </c>
      <c r="C338" s="165"/>
      <c r="D338" s="231"/>
      <c r="E338" s="327" t="e">
        <f>VLOOKUP(D338,Estoque!$A$4:$D$1000,2,0)</f>
        <v>#N/A</v>
      </c>
      <c r="F338" s="328" t="e">
        <f>VLOOKUP(D338,Estoque!$A$4:$D$1000,3,0)</f>
        <v>#N/A</v>
      </c>
      <c r="G338" s="329">
        <f>IFERROR(VLOOKUP(D338,Estoque!$A$4:$J$304,10,),0)</f>
        <v>0</v>
      </c>
      <c r="H338" s="235"/>
      <c r="I338" s="333">
        <f t="shared" si="24"/>
        <v>0</v>
      </c>
      <c r="J338" s="334" t="e">
        <f>VLOOKUP(D338,Estoque!$A$4:$J$1000,8,0)</f>
        <v>#N/A</v>
      </c>
      <c r="K338" s="334">
        <f t="shared" si="21"/>
        <v>0</v>
      </c>
      <c r="L338" s="328">
        <f>SUMIF(Vendas!$B$5:$B$1712,'Combos Promocionais'!A338,Vendas!$I$5:$I$1824)</f>
        <v>0</v>
      </c>
      <c r="M338" s="328">
        <f t="shared" si="22"/>
        <v>0</v>
      </c>
      <c r="N338" s="328" t="e">
        <f t="shared" si="23"/>
        <v>#N/A</v>
      </c>
      <c r="O338" s="335" t="e">
        <f t="array" ref="O338">MIN(IF($B$3:$B$501=N338,$I$3:$I$501))</f>
        <v>#N/A</v>
      </c>
    </row>
    <row r="339" spans="1:15">
      <c r="A339" s="236"/>
      <c r="B339" s="324" t="str">
        <f>IFERROR(VLOOKUP(A339,'Cadastro de Produtos'!$B$5:$C$500,2,0),"")</f>
        <v/>
      </c>
      <c r="C339" s="232"/>
      <c r="D339" s="233"/>
      <c r="E339" s="324" t="e">
        <f>VLOOKUP(D339,Estoque!$A$4:$D$1000,2,0)</f>
        <v>#N/A</v>
      </c>
      <c r="F339" s="325" t="e">
        <f>VLOOKUP(D339,Estoque!$A$4:$D$1000,3,0)</f>
        <v>#N/A</v>
      </c>
      <c r="G339" s="326">
        <f>IFERROR(VLOOKUP(D339,Estoque!$A$4:$J$304,10,),0)</f>
        <v>0</v>
      </c>
      <c r="H339" s="236"/>
      <c r="I339" s="330">
        <f t="shared" si="24"/>
        <v>0</v>
      </c>
      <c r="J339" s="331" t="e">
        <f>VLOOKUP(D339,Estoque!$A$4:$J$1000,8,0)</f>
        <v>#N/A</v>
      </c>
      <c r="K339" s="331">
        <f t="shared" si="21"/>
        <v>0</v>
      </c>
      <c r="L339" s="325">
        <f>SUMIF(Vendas!$B$5:$B$1712,'Combos Promocionais'!A339,Vendas!$I$5:$I$1824)</f>
        <v>0</v>
      </c>
      <c r="M339" s="325">
        <f t="shared" si="22"/>
        <v>0</v>
      </c>
      <c r="N339" s="325" t="e">
        <f t="shared" si="23"/>
        <v>#N/A</v>
      </c>
      <c r="O339" s="332" t="e">
        <f t="array" ref="O339">MIN(IF($B$3:$B$501=N339,$I$3:$I$501))</f>
        <v>#N/A</v>
      </c>
    </row>
    <row r="340" spans="1:15">
      <c r="A340" s="235"/>
      <c r="B340" s="327" t="str">
        <f>IFERROR(VLOOKUP(A340,'Cadastro de Produtos'!$B$5:$C$500,2,0),"")</f>
        <v/>
      </c>
      <c r="C340" s="165"/>
      <c r="D340" s="231"/>
      <c r="E340" s="327" t="e">
        <f>VLOOKUP(D340,Estoque!$A$4:$D$1000,2,0)</f>
        <v>#N/A</v>
      </c>
      <c r="F340" s="328" t="e">
        <f>VLOOKUP(D340,Estoque!$A$4:$D$1000,3,0)</f>
        <v>#N/A</v>
      </c>
      <c r="G340" s="329">
        <f>IFERROR(VLOOKUP(D340,Estoque!$A$4:$J$304,10,),0)</f>
        <v>0</v>
      </c>
      <c r="H340" s="235"/>
      <c r="I340" s="333">
        <f t="shared" si="24"/>
        <v>0</v>
      </c>
      <c r="J340" s="334" t="e">
        <f>VLOOKUP(D340,Estoque!$A$4:$J$1000,8,0)</f>
        <v>#N/A</v>
      </c>
      <c r="K340" s="334">
        <f t="shared" si="21"/>
        <v>0</v>
      </c>
      <c r="L340" s="328">
        <f>SUMIF(Vendas!$B$5:$B$1712,'Combos Promocionais'!A340,Vendas!$I$5:$I$1824)</f>
        <v>0</v>
      </c>
      <c r="M340" s="328">
        <f t="shared" si="22"/>
        <v>0</v>
      </c>
      <c r="N340" s="328" t="e">
        <f t="shared" si="23"/>
        <v>#N/A</v>
      </c>
      <c r="O340" s="335" t="e">
        <f t="array" ref="O340">MIN(IF($B$3:$B$501=N340,$I$3:$I$501))</f>
        <v>#N/A</v>
      </c>
    </row>
    <row r="341" spans="1:15">
      <c r="A341" s="236"/>
      <c r="B341" s="324" t="str">
        <f>IFERROR(VLOOKUP(A341,'Cadastro de Produtos'!$B$5:$C$500,2,0),"")</f>
        <v/>
      </c>
      <c r="C341" s="232"/>
      <c r="D341" s="233"/>
      <c r="E341" s="324" t="e">
        <f>VLOOKUP(D341,Estoque!$A$4:$D$1000,2,0)</f>
        <v>#N/A</v>
      </c>
      <c r="F341" s="325" t="e">
        <f>VLOOKUP(D341,Estoque!$A$4:$D$1000,3,0)</f>
        <v>#N/A</v>
      </c>
      <c r="G341" s="326">
        <f>IFERROR(VLOOKUP(D341,Estoque!$A$4:$J$304,10,),0)</f>
        <v>0</v>
      </c>
      <c r="H341" s="236"/>
      <c r="I341" s="330">
        <f t="shared" si="24"/>
        <v>0</v>
      </c>
      <c r="J341" s="331" t="e">
        <f>VLOOKUP(D341,Estoque!$A$4:$J$1000,8,0)</f>
        <v>#N/A</v>
      </c>
      <c r="K341" s="331">
        <f t="shared" si="21"/>
        <v>0</v>
      </c>
      <c r="L341" s="325">
        <f>SUMIF(Vendas!$B$5:$B$1712,'Combos Promocionais'!A341,Vendas!$I$5:$I$1824)</f>
        <v>0</v>
      </c>
      <c r="M341" s="325">
        <f t="shared" si="22"/>
        <v>0</v>
      </c>
      <c r="N341" s="325" t="e">
        <f t="shared" si="23"/>
        <v>#N/A</v>
      </c>
      <c r="O341" s="332" t="e">
        <f t="array" ref="O341">MIN(IF($B$3:$B$501=N341,$I$3:$I$501))</f>
        <v>#N/A</v>
      </c>
    </row>
    <row r="342" spans="1:15">
      <c r="A342" s="235"/>
      <c r="B342" s="327" t="str">
        <f>IFERROR(VLOOKUP(A342,'Cadastro de Produtos'!$B$5:$C$500,2,0),"")</f>
        <v/>
      </c>
      <c r="C342" s="165"/>
      <c r="D342" s="231"/>
      <c r="E342" s="327" t="e">
        <f>VLOOKUP(D342,Estoque!$A$4:$D$1000,2,0)</f>
        <v>#N/A</v>
      </c>
      <c r="F342" s="328" t="e">
        <f>VLOOKUP(D342,Estoque!$A$4:$D$1000,3,0)</f>
        <v>#N/A</v>
      </c>
      <c r="G342" s="329">
        <f>IFERROR(VLOOKUP(D342,Estoque!$A$4:$J$304,10,),0)</f>
        <v>0</v>
      </c>
      <c r="H342" s="235"/>
      <c r="I342" s="333">
        <f t="shared" si="24"/>
        <v>0</v>
      </c>
      <c r="J342" s="334" t="e">
        <f>VLOOKUP(D342,Estoque!$A$4:$J$1000,8,0)</f>
        <v>#N/A</v>
      </c>
      <c r="K342" s="334">
        <f t="shared" si="21"/>
        <v>0</v>
      </c>
      <c r="L342" s="328">
        <f>SUMIF(Vendas!$B$5:$B$1712,'Combos Promocionais'!A342,Vendas!$I$5:$I$1824)</f>
        <v>0</v>
      </c>
      <c r="M342" s="328">
        <f t="shared" si="22"/>
        <v>0</v>
      </c>
      <c r="N342" s="328" t="e">
        <f t="shared" si="23"/>
        <v>#N/A</v>
      </c>
      <c r="O342" s="335" t="e">
        <f t="array" ref="O342">MIN(IF($B$3:$B$501=N342,$I$3:$I$501))</f>
        <v>#N/A</v>
      </c>
    </row>
    <row r="343" spans="1:15">
      <c r="A343" s="236"/>
      <c r="B343" s="324" t="str">
        <f>IFERROR(VLOOKUP(A343,'Cadastro de Produtos'!$B$5:$C$500,2,0),"")</f>
        <v/>
      </c>
      <c r="C343" s="232"/>
      <c r="D343" s="233"/>
      <c r="E343" s="324" t="e">
        <f>VLOOKUP(D343,Estoque!$A$4:$D$1000,2,0)</f>
        <v>#N/A</v>
      </c>
      <c r="F343" s="325" t="e">
        <f>VLOOKUP(D343,Estoque!$A$4:$D$1000,3,0)</f>
        <v>#N/A</v>
      </c>
      <c r="G343" s="326">
        <f>IFERROR(VLOOKUP(D343,Estoque!$A$4:$J$304,10,),0)</f>
        <v>0</v>
      </c>
      <c r="H343" s="236"/>
      <c r="I343" s="330">
        <f t="shared" si="24"/>
        <v>0</v>
      </c>
      <c r="J343" s="331" t="e">
        <f>VLOOKUP(D343,Estoque!$A$4:$J$1000,8,0)</f>
        <v>#N/A</v>
      </c>
      <c r="K343" s="331">
        <f t="shared" si="21"/>
        <v>0</v>
      </c>
      <c r="L343" s="325">
        <f>SUMIF(Vendas!$B$5:$B$1712,'Combos Promocionais'!A343,Vendas!$I$5:$I$1824)</f>
        <v>0</v>
      </c>
      <c r="M343" s="325">
        <f t="shared" si="22"/>
        <v>0</v>
      </c>
      <c r="N343" s="325" t="e">
        <f t="shared" si="23"/>
        <v>#N/A</v>
      </c>
      <c r="O343" s="332" t="e">
        <f t="array" ref="O343">MIN(IF($B$3:$B$501=N343,$I$3:$I$501))</f>
        <v>#N/A</v>
      </c>
    </row>
    <row r="344" spans="1:15">
      <c r="A344" s="235"/>
      <c r="B344" s="327" t="str">
        <f>IFERROR(VLOOKUP(A344,'Cadastro de Produtos'!$B$5:$C$500,2,0),"")</f>
        <v/>
      </c>
      <c r="C344" s="165"/>
      <c r="D344" s="231"/>
      <c r="E344" s="327" t="e">
        <f>VLOOKUP(D344,Estoque!$A$4:$D$1000,2,0)</f>
        <v>#N/A</v>
      </c>
      <c r="F344" s="328" t="e">
        <f>VLOOKUP(D344,Estoque!$A$4:$D$1000,3,0)</f>
        <v>#N/A</v>
      </c>
      <c r="G344" s="329">
        <f>IFERROR(VLOOKUP(D344,Estoque!$A$4:$J$304,10,),0)</f>
        <v>0</v>
      </c>
      <c r="H344" s="235"/>
      <c r="I344" s="333">
        <f t="shared" si="24"/>
        <v>0</v>
      </c>
      <c r="J344" s="334" t="e">
        <f>VLOOKUP(D344,Estoque!$A$4:$J$1000,8,0)</f>
        <v>#N/A</v>
      </c>
      <c r="K344" s="334">
        <f t="shared" si="21"/>
        <v>0</v>
      </c>
      <c r="L344" s="328">
        <f>SUMIF(Vendas!$B$5:$B$1712,'Combos Promocionais'!A344,Vendas!$I$5:$I$1824)</f>
        <v>0</v>
      </c>
      <c r="M344" s="328">
        <f t="shared" si="22"/>
        <v>0</v>
      </c>
      <c r="N344" s="328" t="e">
        <f t="shared" si="23"/>
        <v>#N/A</v>
      </c>
      <c r="O344" s="335" t="e">
        <f t="array" ref="O344">MIN(IF($B$3:$B$501=N344,$I$3:$I$501))</f>
        <v>#N/A</v>
      </c>
    </row>
    <row r="345" spans="1:15">
      <c r="A345" s="236"/>
      <c r="B345" s="324" t="str">
        <f>IFERROR(VLOOKUP(A345,'Cadastro de Produtos'!$B$5:$C$500,2,0),"")</f>
        <v/>
      </c>
      <c r="C345" s="232"/>
      <c r="D345" s="233"/>
      <c r="E345" s="324" t="e">
        <f>VLOOKUP(D345,Estoque!$A$4:$D$1000,2,0)</f>
        <v>#N/A</v>
      </c>
      <c r="F345" s="325" t="e">
        <f>VLOOKUP(D345,Estoque!$A$4:$D$1000,3,0)</f>
        <v>#N/A</v>
      </c>
      <c r="G345" s="326">
        <f>IFERROR(VLOOKUP(D345,Estoque!$A$4:$J$304,10,),0)</f>
        <v>0</v>
      </c>
      <c r="H345" s="236"/>
      <c r="I345" s="330">
        <f t="shared" si="24"/>
        <v>0</v>
      </c>
      <c r="J345" s="331" t="e">
        <f>VLOOKUP(D345,Estoque!$A$4:$J$1000,8,0)</f>
        <v>#N/A</v>
      </c>
      <c r="K345" s="331">
        <f t="shared" si="21"/>
        <v>0</v>
      </c>
      <c r="L345" s="325">
        <f>SUMIF(Vendas!$B$5:$B$1712,'Combos Promocionais'!A345,Vendas!$I$5:$I$1824)</f>
        <v>0</v>
      </c>
      <c r="M345" s="325">
        <f t="shared" si="22"/>
        <v>0</v>
      </c>
      <c r="N345" s="325" t="e">
        <f t="shared" si="23"/>
        <v>#N/A</v>
      </c>
      <c r="O345" s="332" t="e">
        <f t="array" ref="O345">MIN(IF($B$3:$B$501=N345,$I$3:$I$501))</f>
        <v>#N/A</v>
      </c>
    </row>
    <row r="346" spans="1:15">
      <c r="A346" s="235"/>
      <c r="B346" s="327" t="str">
        <f>IFERROR(VLOOKUP(A346,'Cadastro de Produtos'!$B$5:$C$500,2,0),"")</f>
        <v/>
      </c>
      <c r="C346" s="165"/>
      <c r="D346" s="231"/>
      <c r="E346" s="327" t="e">
        <f>VLOOKUP(D346,Estoque!$A$4:$D$1000,2,0)</f>
        <v>#N/A</v>
      </c>
      <c r="F346" s="328" t="e">
        <f>VLOOKUP(D346,Estoque!$A$4:$D$1000,3,0)</f>
        <v>#N/A</v>
      </c>
      <c r="G346" s="329">
        <f>IFERROR(VLOOKUP(D346,Estoque!$A$4:$J$304,10,),0)</f>
        <v>0</v>
      </c>
      <c r="H346" s="235"/>
      <c r="I346" s="333">
        <f t="shared" si="24"/>
        <v>0</v>
      </c>
      <c r="J346" s="334" t="e">
        <f>VLOOKUP(D346,Estoque!$A$4:$J$1000,8,0)</f>
        <v>#N/A</v>
      </c>
      <c r="K346" s="334">
        <f t="shared" si="21"/>
        <v>0</v>
      </c>
      <c r="L346" s="328">
        <f>SUMIF(Vendas!$B$5:$B$1712,'Combos Promocionais'!A346,Vendas!$I$5:$I$1824)</f>
        <v>0</v>
      </c>
      <c r="M346" s="328">
        <f t="shared" si="22"/>
        <v>0</v>
      </c>
      <c r="N346" s="328" t="e">
        <f t="shared" si="23"/>
        <v>#N/A</v>
      </c>
      <c r="O346" s="335" t="e">
        <f t="array" ref="O346">MIN(IF($B$3:$B$501=N346,$I$3:$I$501))</f>
        <v>#N/A</v>
      </c>
    </row>
    <row r="347" spans="1:15">
      <c r="A347" s="236"/>
      <c r="B347" s="324" t="str">
        <f>IFERROR(VLOOKUP(A347,'Cadastro de Produtos'!$B$5:$C$500,2,0),"")</f>
        <v/>
      </c>
      <c r="C347" s="232"/>
      <c r="D347" s="233"/>
      <c r="E347" s="324" t="e">
        <f>VLOOKUP(D347,Estoque!$A$4:$D$1000,2,0)</f>
        <v>#N/A</v>
      </c>
      <c r="F347" s="325" t="e">
        <f>VLOOKUP(D347,Estoque!$A$4:$D$1000,3,0)</f>
        <v>#N/A</v>
      </c>
      <c r="G347" s="326">
        <f>IFERROR(VLOOKUP(D347,Estoque!$A$4:$J$304,10,),0)</f>
        <v>0</v>
      </c>
      <c r="H347" s="236"/>
      <c r="I347" s="330">
        <f t="shared" si="24"/>
        <v>0</v>
      </c>
      <c r="J347" s="331" t="e">
        <f>VLOOKUP(D347,Estoque!$A$4:$J$1000,8,0)</f>
        <v>#N/A</v>
      </c>
      <c r="K347" s="331">
        <f t="shared" si="21"/>
        <v>0</v>
      </c>
      <c r="L347" s="325">
        <f>SUMIF(Vendas!$B$5:$B$1712,'Combos Promocionais'!A347,Vendas!$I$5:$I$1824)</f>
        <v>0</v>
      </c>
      <c r="M347" s="325">
        <f t="shared" si="22"/>
        <v>0</v>
      </c>
      <c r="N347" s="325" t="e">
        <f t="shared" si="23"/>
        <v>#N/A</v>
      </c>
      <c r="O347" s="332" t="e">
        <f t="array" ref="O347">MIN(IF($B$3:$B$501=N347,$I$3:$I$501))</f>
        <v>#N/A</v>
      </c>
    </row>
    <row r="348" spans="1:15">
      <c r="A348" s="235"/>
      <c r="B348" s="327" t="str">
        <f>IFERROR(VLOOKUP(A348,'Cadastro de Produtos'!$B$5:$C$500,2,0),"")</f>
        <v/>
      </c>
      <c r="C348" s="165"/>
      <c r="D348" s="231"/>
      <c r="E348" s="327" t="e">
        <f>VLOOKUP(D348,Estoque!$A$4:$D$1000,2,0)</f>
        <v>#N/A</v>
      </c>
      <c r="F348" s="328" t="e">
        <f>VLOOKUP(D348,Estoque!$A$4:$D$1000,3,0)</f>
        <v>#N/A</v>
      </c>
      <c r="G348" s="329">
        <f>IFERROR(VLOOKUP(D348,Estoque!$A$4:$J$304,10,),0)</f>
        <v>0</v>
      </c>
      <c r="H348" s="235"/>
      <c r="I348" s="333">
        <f t="shared" si="24"/>
        <v>0</v>
      </c>
      <c r="J348" s="334" t="e">
        <f>VLOOKUP(D348,Estoque!$A$4:$J$1000,8,0)</f>
        <v>#N/A</v>
      </c>
      <c r="K348" s="334">
        <f t="shared" si="21"/>
        <v>0</v>
      </c>
      <c r="L348" s="328">
        <f>SUMIF(Vendas!$B$5:$B$1712,'Combos Promocionais'!A348,Vendas!$I$5:$I$1824)</f>
        <v>0</v>
      </c>
      <c r="M348" s="328">
        <f t="shared" si="22"/>
        <v>0</v>
      </c>
      <c r="N348" s="328" t="e">
        <f t="shared" si="23"/>
        <v>#N/A</v>
      </c>
      <c r="O348" s="335" t="e">
        <f t="array" ref="O348">MIN(IF($B$3:$B$501=N348,$I$3:$I$501))</f>
        <v>#N/A</v>
      </c>
    </row>
    <row r="349" spans="1:15">
      <c r="A349" s="236"/>
      <c r="B349" s="324" t="str">
        <f>IFERROR(VLOOKUP(A349,'Cadastro de Produtos'!$B$5:$C$500,2,0),"")</f>
        <v/>
      </c>
      <c r="C349" s="232"/>
      <c r="D349" s="233"/>
      <c r="E349" s="324" t="e">
        <f>VLOOKUP(D349,Estoque!$A$4:$D$1000,2,0)</f>
        <v>#N/A</v>
      </c>
      <c r="F349" s="325" t="e">
        <f>VLOOKUP(D349,Estoque!$A$4:$D$1000,3,0)</f>
        <v>#N/A</v>
      </c>
      <c r="G349" s="326">
        <f>IFERROR(VLOOKUP(D349,Estoque!$A$4:$J$304,10,),0)</f>
        <v>0</v>
      </c>
      <c r="H349" s="236"/>
      <c r="I349" s="330">
        <f t="shared" si="24"/>
        <v>0</v>
      </c>
      <c r="J349" s="331" t="e">
        <f>VLOOKUP(D349,Estoque!$A$4:$J$1000,8,0)</f>
        <v>#N/A</v>
      </c>
      <c r="K349" s="331">
        <f t="shared" si="21"/>
        <v>0</v>
      </c>
      <c r="L349" s="325">
        <f>SUMIF(Vendas!$B$5:$B$1712,'Combos Promocionais'!A349,Vendas!$I$5:$I$1824)</f>
        <v>0</v>
      </c>
      <c r="M349" s="325">
        <f t="shared" si="22"/>
        <v>0</v>
      </c>
      <c r="N349" s="325" t="e">
        <f t="shared" si="23"/>
        <v>#N/A</v>
      </c>
      <c r="O349" s="332" t="e">
        <f t="array" ref="O349">MIN(IF($B$3:$B$501=N349,$I$3:$I$501))</f>
        <v>#N/A</v>
      </c>
    </row>
    <row r="350" spans="1:15">
      <c r="A350" s="235"/>
      <c r="B350" s="327" t="str">
        <f>IFERROR(VLOOKUP(A350,'Cadastro de Produtos'!$B$5:$C$500,2,0),"")</f>
        <v/>
      </c>
      <c r="C350" s="165"/>
      <c r="D350" s="231"/>
      <c r="E350" s="327" t="e">
        <f>VLOOKUP(D350,Estoque!$A$4:$D$1000,2,0)</f>
        <v>#N/A</v>
      </c>
      <c r="F350" s="328" t="e">
        <f>VLOOKUP(D350,Estoque!$A$4:$D$1000,3,0)</f>
        <v>#N/A</v>
      </c>
      <c r="G350" s="329">
        <f>IFERROR(VLOOKUP(D350,Estoque!$A$4:$J$304,10,),0)</f>
        <v>0</v>
      </c>
      <c r="H350" s="235"/>
      <c r="I350" s="333">
        <f t="shared" si="24"/>
        <v>0</v>
      </c>
      <c r="J350" s="334" t="e">
        <f>VLOOKUP(D350,Estoque!$A$4:$J$1000,8,0)</f>
        <v>#N/A</v>
      </c>
      <c r="K350" s="334">
        <f t="shared" si="21"/>
        <v>0</v>
      </c>
      <c r="L350" s="328">
        <f>SUMIF(Vendas!$B$5:$B$1712,'Combos Promocionais'!A350,Vendas!$I$5:$I$1824)</f>
        <v>0</v>
      </c>
      <c r="M350" s="328">
        <f t="shared" si="22"/>
        <v>0</v>
      </c>
      <c r="N350" s="328" t="e">
        <f t="shared" si="23"/>
        <v>#N/A</v>
      </c>
      <c r="O350" s="335" t="e">
        <f t="array" ref="O350">MIN(IF($B$3:$B$501=N350,$I$3:$I$501))</f>
        <v>#N/A</v>
      </c>
    </row>
    <row r="351" spans="1:15">
      <c r="A351" s="236"/>
      <c r="B351" s="324" t="str">
        <f>IFERROR(VLOOKUP(A351,'Cadastro de Produtos'!$B$5:$C$500,2,0),"")</f>
        <v/>
      </c>
      <c r="C351" s="232"/>
      <c r="D351" s="233"/>
      <c r="E351" s="324" t="e">
        <f>VLOOKUP(D351,Estoque!$A$4:$D$1000,2,0)</f>
        <v>#N/A</v>
      </c>
      <c r="F351" s="325" t="e">
        <f>VLOOKUP(D351,Estoque!$A$4:$D$1000,3,0)</f>
        <v>#N/A</v>
      </c>
      <c r="G351" s="326">
        <f>IFERROR(VLOOKUP(D351,Estoque!$A$4:$J$304,10,),0)</f>
        <v>0</v>
      </c>
      <c r="H351" s="236"/>
      <c r="I351" s="330">
        <f t="shared" si="24"/>
        <v>0</v>
      </c>
      <c r="J351" s="331" t="e">
        <f>VLOOKUP(D351,Estoque!$A$4:$J$1000,8,0)</f>
        <v>#N/A</v>
      </c>
      <c r="K351" s="331">
        <f t="shared" si="21"/>
        <v>0</v>
      </c>
      <c r="L351" s="325">
        <f>SUMIF(Vendas!$B$5:$B$1712,'Combos Promocionais'!A351,Vendas!$I$5:$I$1824)</f>
        <v>0</v>
      </c>
      <c r="M351" s="325">
        <f t="shared" si="22"/>
        <v>0</v>
      </c>
      <c r="N351" s="325" t="e">
        <f t="shared" si="23"/>
        <v>#N/A</v>
      </c>
      <c r="O351" s="332" t="e">
        <f t="array" ref="O351">MIN(IF($B$3:$B$501=N351,$I$3:$I$501))</f>
        <v>#N/A</v>
      </c>
    </row>
    <row r="352" spans="1:15">
      <c r="A352" s="235"/>
      <c r="B352" s="327" t="str">
        <f>IFERROR(VLOOKUP(A352,'Cadastro de Produtos'!$B$5:$C$500,2,0),"")</f>
        <v/>
      </c>
      <c r="C352" s="165"/>
      <c r="D352" s="231"/>
      <c r="E352" s="327" t="e">
        <f>VLOOKUP(D352,Estoque!$A$4:$D$1000,2,0)</f>
        <v>#N/A</v>
      </c>
      <c r="F352" s="328" t="e">
        <f>VLOOKUP(D352,Estoque!$A$4:$D$1000,3,0)</f>
        <v>#N/A</v>
      </c>
      <c r="G352" s="329">
        <f>IFERROR(VLOOKUP(D352,Estoque!$A$4:$J$304,10,),0)</f>
        <v>0</v>
      </c>
      <c r="H352" s="235"/>
      <c r="I352" s="333">
        <f t="shared" si="24"/>
        <v>0</v>
      </c>
      <c r="J352" s="334" t="e">
        <f>VLOOKUP(D352,Estoque!$A$4:$J$1000,8,0)</f>
        <v>#N/A</v>
      </c>
      <c r="K352" s="334">
        <f t="shared" si="21"/>
        <v>0</v>
      </c>
      <c r="L352" s="328">
        <f>SUMIF(Vendas!$B$5:$B$1712,'Combos Promocionais'!A352,Vendas!$I$5:$I$1824)</f>
        <v>0</v>
      </c>
      <c r="M352" s="328">
        <f t="shared" si="22"/>
        <v>0</v>
      </c>
      <c r="N352" s="328" t="e">
        <f t="shared" si="23"/>
        <v>#N/A</v>
      </c>
      <c r="O352" s="335" t="e">
        <f t="array" ref="O352">MIN(IF($B$3:$B$501=N352,$I$3:$I$501))</f>
        <v>#N/A</v>
      </c>
    </row>
    <row r="353" spans="1:15">
      <c r="A353" s="236"/>
      <c r="B353" s="324" t="str">
        <f>IFERROR(VLOOKUP(A353,'Cadastro de Produtos'!$B$5:$C$500,2,0),"")</f>
        <v/>
      </c>
      <c r="C353" s="232"/>
      <c r="D353" s="233"/>
      <c r="E353" s="324" t="e">
        <f>VLOOKUP(D353,Estoque!$A$4:$D$1000,2,0)</f>
        <v>#N/A</v>
      </c>
      <c r="F353" s="325" t="e">
        <f>VLOOKUP(D353,Estoque!$A$4:$D$1000,3,0)</f>
        <v>#N/A</v>
      </c>
      <c r="G353" s="326">
        <f>IFERROR(VLOOKUP(D353,Estoque!$A$4:$J$304,10,),0)</f>
        <v>0</v>
      </c>
      <c r="H353" s="236"/>
      <c r="I353" s="330">
        <f t="shared" si="24"/>
        <v>0</v>
      </c>
      <c r="J353" s="331" t="e">
        <f>VLOOKUP(D353,Estoque!$A$4:$J$1000,8,0)</f>
        <v>#N/A</v>
      </c>
      <c r="K353" s="331">
        <f t="shared" si="21"/>
        <v>0</v>
      </c>
      <c r="L353" s="325">
        <f>SUMIF(Vendas!$B$5:$B$1712,'Combos Promocionais'!A353,Vendas!$I$5:$I$1824)</f>
        <v>0</v>
      </c>
      <c r="M353" s="325">
        <f t="shared" si="22"/>
        <v>0</v>
      </c>
      <c r="N353" s="325" t="e">
        <f t="shared" si="23"/>
        <v>#N/A</v>
      </c>
      <c r="O353" s="332" t="e">
        <f t="array" ref="O353">MIN(IF($B$3:$B$501=N353,$I$3:$I$501))</f>
        <v>#N/A</v>
      </c>
    </row>
    <row r="354" spans="1:15">
      <c r="A354" s="235"/>
      <c r="B354" s="327" t="str">
        <f>IFERROR(VLOOKUP(A354,'Cadastro de Produtos'!$B$5:$C$500,2,0),"")</f>
        <v/>
      </c>
      <c r="C354" s="165"/>
      <c r="D354" s="231"/>
      <c r="E354" s="327" t="e">
        <f>VLOOKUP(D354,Estoque!$A$4:$D$1000,2,0)</f>
        <v>#N/A</v>
      </c>
      <c r="F354" s="328" t="e">
        <f>VLOOKUP(D354,Estoque!$A$4:$D$1000,3,0)</f>
        <v>#N/A</v>
      </c>
      <c r="G354" s="329">
        <f>IFERROR(VLOOKUP(D354,Estoque!$A$4:$J$304,10,),0)</f>
        <v>0</v>
      </c>
      <c r="H354" s="235"/>
      <c r="I354" s="333">
        <f t="shared" si="24"/>
        <v>0</v>
      </c>
      <c r="J354" s="334" t="e">
        <f>VLOOKUP(D354,Estoque!$A$4:$J$1000,8,0)</f>
        <v>#N/A</v>
      </c>
      <c r="K354" s="334">
        <f t="shared" si="21"/>
        <v>0</v>
      </c>
      <c r="L354" s="328">
        <f>SUMIF(Vendas!$B$5:$B$1712,'Combos Promocionais'!A354,Vendas!$I$5:$I$1824)</f>
        <v>0</v>
      </c>
      <c r="M354" s="328">
        <f t="shared" si="22"/>
        <v>0</v>
      </c>
      <c r="N354" s="328" t="e">
        <f t="shared" si="23"/>
        <v>#N/A</v>
      </c>
      <c r="O354" s="335" t="e">
        <f t="array" ref="O354">MIN(IF($B$3:$B$501=N354,$I$3:$I$501))</f>
        <v>#N/A</v>
      </c>
    </row>
    <row r="355" spans="1:15">
      <c r="A355" s="236"/>
      <c r="B355" s="324" t="str">
        <f>IFERROR(VLOOKUP(A355,'Cadastro de Produtos'!$B$5:$C$500,2,0),"")</f>
        <v/>
      </c>
      <c r="C355" s="232"/>
      <c r="D355" s="233"/>
      <c r="E355" s="324" t="e">
        <f>VLOOKUP(D355,Estoque!$A$4:$D$1000,2,0)</f>
        <v>#N/A</v>
      </c>
      <c r="F355" s="325" t="e">
        <f>VLOOKUP(D355,Estoque!$A$4:$D$1000,3,0)</f>
        <v>#N/A</v>
      </c>
      <c r="G355" s="326">
        <f>IFERROR(VLOOKUP(D355,Estoque!$A$4:$J$304,10,),0)</f>
        <v>0</v>
      </c>
      <c r="H355" s="236"/>
      <c r="I355" s="330">
        <f t="shared" si="24"/>
        <v>0</v>
      </c>
      <c r="J355" s="331" t="e">
        <f>VLOOKUP(D355,Estoque!$A$4:$J$1000,8,0)</f>
        <v>#N/A</v>
      </c>
      <c r="K355" s="331">
        <f t="shared" si="21"/>
        <v>0</v>
      </c>
      <c r="L355" s="325">
        <f>SUMIF(Vendas!$B$5:$B$1712,'Combos Promocionais'!A355,Vendas!$I$5:$I$1824)</f>
        <v>0</v>
      </c>
      <c r="M355" s="325">
        <f t="shared" si="22"/>
        <v>0</v>
      </c>
      <c r="N355" s="325" t="e">
        <f t="shared" si="23"/>
        <v>#N/A</v>
      </c>
      <c r="O355" s="332" t="e">
        <f t="array" ref="O355">MIN(IF($B$3:$B$501=N355,$I$3:$I$501))</f>
        <v>#N/A</v>
      </c>
    </row>
    <row r="356" spans="1:15">
      <c r="A356" s="235"/>
      <c r="B356" s="327" t="str">
        <f>IFERROR(VLOOKUP(A356,'Cadastro de Produtos'!$B$5:$C$500,2,0),"")</f>
        <v/>
      </c>
      <c r="C356" s="165"/>
      <c r="D356" s="231"/>
      <c r="E356" s="327" t="e">
        <f>VLOOKUP(D356,Estoque!$A$4:$D$1000,2,0)</f>
        <v>#N/A</v>
      </c>
      <c r="F356" s="328" t="e">
        <f>VLOOKUP(D356,Estoque!$A$4:$D$1000,3,0)</f>
        <v>#N/A</v>
      </c>
      <c r="G356" s="329">
        <f>IFERROR(VLOOKUP(D356,Estoque!$A$4:$J$304,10,),0)</f>
        <v>0</v>
      </c>
      <c r="H356" s="235"/>
      <c r="I356" s="333">
        <f t="shared" si="24"/>
        <v>0</v>
      </c>
      <c r="J356" s="334" t="e">
        <f>VLOOKUP(D356,Estoque!$A$4:$J$1000,8,0)</f>
        <v>#N/A</v>
      </c>
      <c r="K356" s="334">
        <f t="shared" si="21"/>
        <v>0</v>
      </c>
      <c r="L356" s="328">
        <f>SUMIF(Vendas!$B$5:$B$1712,'Combos Promocionais'!A356,Vendas!$I$5:$I$1824)</f>
        <v>0</v>
      </c>
      <c r="M356" s="328">
        <f t="shared" si="22"/>
        <v>0</v>
      </c>
      <c r="N356" s="328" t="e">
        <f t="shared" si="23"/>
        <v>#N/A</v>
      </c>
      <c r="O356" s="335" t="e">
        <f t="array" ref="O356">MIN(IF($B$3:$B$501=N356,$I$3:$I$501))</f>
        <v>#N/A</v>
      </c>
    </row>
    <row r="357" spans="1:15">
      <c r="A357" s="236"/>
      <c r="B357" s="324" t="str">
        <f>IFERROR(VLOOKUP(A357,'Cadastro de Produtos'!$B$5:$C$500,2,0),"")</f>
        <v/>
      </c>
      <c r="C357" s="232"/>
      <c r="D357" s="233"/>
      <c r="E357" s="324" t="e">
        <f>VLOOKUP(D357,Estoque!$A$4:$D$1000,2,0)</f>
        <v>#N/A</v>
      </c>
      <c r="F357" s="325" t="e">
        <f>VLOOKUP(D357,Estoque!$A$4:$D$1000,3,0)</f>
        <v>#N/A</v>
      </c>
      <c r="G357" s="326">
        <f>IFERROR(VLOOKUP(D357,Estoque!$A$4:$J$304,10,),0)</f>
        <v>0</v>
      </c>
      <c r="H357" s="236"/>
      <c r="I357" s="330">
        <f t="shared" si="24"/>
        <v>0</v>
      </c>
      <c r="J357" s="331" t="e">
        <f>VLOOKUP(D357,Estoque!$A$4:$J$1000,8,0)</f>
        <v>#N/A</v>
      </c>
      <c r="K357" s="331">
        <f t="shared" si="21"/>
        <v>0</v>
      </c>
      <c r="L357" s="325">
        <f>SUMIF(Vendas!$B$5:$B$1712,'Combos Promocionais'!A357,Vendas!$I$5:$I$1824)</f>
        <v>0</v>
      </c>
      <c r="M357" s="325">
        <f t="shared" si="22"/>
        <v>0</v>
      </c>
      <c r="N357" s="325" t="e">
        <f t="shared" si="23"/>
        <v>#N/A</v>
      </c>
      <c r="O357" s="332" t="e">
        <f t="array" ref="O357">MIN(IF($B$3:$B$501=N357,$I$3:$I$501))</f>
        <v>#N/A</v>
      </c>
    </row>
    <row r="358" spans="1:15">
      <c r="A358" s="235"/>
      <c r="B358" s="327" t="str">
        <f>IFERROR(VLOOKUP(A358,'Cadastro de Produtos'!$B$5:$C$500,2,0),"")</f>
        <v/>
      </c>
      <c r="C358" s="165"/>
      <c r="D358" s="231"/>
      <c r="E358" s="327" t="e">
        <f>VLOOKUP(D358,Estoque!$A$4:$D$1000,2,0)</f>
        <v>#N/A</v>
      </c>
      <c r="F358" s="328" t="e">
        <f>VLOOKUP(D358,Estoque!$A$4:$D$1000,3,0)</f>
        <v>#N/A</v>
      </c>
      <c r="G358" s="329">
        <f>IFERROR(VLOOKUP(D358,Estoque!$A$4:$J$304,10,),0)</f>
        <v>0</v>
      </c>
      <c r="H358" s="235"/>
      <c r="I358" s="333">
        <f t="shared" si="24"/>
        <v>0</v>
      </c>
      <c r="J358" s="334" t="e">
        <f>VLOOKUP(D358,Estoque!$A$4:$J$1000,8,0)</f>
        <v>#N/A</v>
      </c>
      <c r="K358" s="334">
        <f t="shared" si="21"/>
        <v>0</v>
      </c>
      <c r="L358" s="328">
        <f>SUMIF(Vendas!$B$5:$B$1712,'Combos Promocionais'!A358,Vendas!$I$5:$I$1824)</f>
        <v>0</v>
      </c>
      <c r="M358" s="328">
        <f t="shared" si="22"/>
        <v>0</v>
      </c>
      <c r="N358" s="328" t="e">
        <f t="shared" si="23"/>
        <v>#N/A</v>
      </c>
      <c r="O358" s="335" t="e">
        <f t="array" ref="O358">MIN(IF($B$3:$B$501=N358,$I$3:$I$501))</f>
        <v>#N/A</v>
      </c>
    </row>
    <row r="359" spans="1:15">
      <c r="A359" s="236"/>
      <c r="B359" s="324" t="str">
        <f>IFERROR(VLOOKUP(A359,'Cadastro de Produtos'!$B$5:$C$500,2,0),"")</f>
        <v/>
      </c>
      <c r="C359" s="232"/>
      <c r="D359" s="233"/>
      <c r="E359" s="324" t="e">
        <f>VLOOKUP(D359,Estoque!$A$4:$D$1000,2,0)</f>
        <v>#N/A</v>
      </c>
      <c r="F359" s="325" t="e">
        <f>VLOOKUP(D359,Estoque!$A$4:$D$1000,3,0)</f>
        <v>#N/A</v>
      </c>
      <c r="G359" s="326">
        <f>IFERROR(VLOOKUP(D359,Estoque!$A$4:$J$304,10,),0)</f>
        <v>0</v>
      </c>
      <c r="H359" s="236"/>
      <c r="I359" s="330">
        <f t="shared" si="24"/>
        <v>0</v>
      </c>
      <c r="J359" s="331" t="e">
        <f>VLOOKUP(D359,Estoque!$A$4:$J$1000,8,0)</f>
        <v>#N/A</v>
      </c>
      <c r="K359" s="331">
        <f t="shared" si="21"/>
        <v>0</v>
      </c>
      <c r="L359" s="325">
        <f>SUMIF(Vendas!$B$5:$B$1712,'Combos Promocionais'!A359,Vendas!$I$5:$I$1824)</f>
        <v>0</v>
      </c>
      <c r="M359" s="325">
        <f t="shared" si="22"/>
        <v>0</v>
      </c>
      <c r="N359" s="325" t="e">
        <f t="shared" si="23"/>
        <v>#N/A</v>
      </c>
      <c r="O359" s="332" t="e">
        <f t="array" ref="O359">MIN(IF($B$3:$B$501=N359,$I$3:$I$501))</f>
        <v>#N/A</v>
      </c>
    </row>
    <row r="360" spans="1:15">
      <c r="A360" s="235"/>
      <c r="B360" s="327" t="str">
        <f>IFERROR(VLOOKUP(A360,'Cadastro de Produtos'!$B$5:$C$500,2,0),"")</f>
        <v/>
      </c>
      <c r="C360" s="165"/>
      <c r="D360" s="231"/>
      <c r="E360" s="327" t="e">
        <f>VLOOKUP(D360,Estoque!$A$4:$D$1000,2,0)</f>
        <v>#N/A</v>
      </c>
      <c r="F360" s="328" t="e">
        <f>VLOOKUP(D360,Estoque!$A$4:$D$1000,3,0)</f>
        <v>#N/A</v>
      </c>
      <c r="G360" s="329">
        <f>IFERROR(VLOOKUP(D360,Estoque!$A$4:$J$304,10,),0)</f>
        <v>0</v>
      </c>
      <c r="H360" s="235"/>
      <c r="I360" s="333">
        <f t="shared" si="24"/>
        <v>0</v>
      </c>
      <c r="J360" s="334" t="e">
        <f>VLOOKUP(D360,Estoque!$A$4:$J$1000,8,0)</f>
        <v>#N/A</v>
      </c>
      <c r="K360" s="334">
        <f t="shared" si="21"/>
        <v>0</v>
      </c>
      <c r="L360" s="328">
        <f>SUMIF(Vendas!$B$5:$B$1712,'Combos Promocionais'!A360,Vendas!$I$5:$I$1824)</f>
        <v>0</v>
      </c>
      <c r="M360" s="328">
        <f t="shared" si="22"/>
        <v>0</v>
      </c>
      <c r="N360" s="328" t="e">
        <f t="shared" si="23"/>
        <v>#N/A</v>
      </c>
      <c r="O360" s="335" t="e">
        <f t="array" ref="O360">MIN(IF($B$3:$B$501=N360,$I$3:$I$501))</f>
        <v>#N/A</v>
      </c>
    </row>
    <row r="361" spans="1:15">
      <c r="A361" s="236"/>
      <c r="B361" s="324" t="str">
        <f>IFERROR(VLOOKUP(A361,'Cadastro de Produtos'!$B$5:$C$500,2,0),"")</f>
        <v/>
      </c>
      <c r="C361" s="232"/>
      <c r="D361" s="233"/>
      <c r="E361" s="324" t="e">
        <f>VLOOKUP(D361,Estoque!$A$4:$D$1000,2,0)</f>
        <v>#N/A</v>
      </c>
      <c r="F361" s="325" t="e">
        <f>VLOOKUP(D361,Estoque!$A$4:$D$1000,3,0)</f>
        <v>#N/A</v>
      </c>
      <c r="G361" s="326">
        <f>IFERROR(VLOOKUP(D361,Estoque!$A$4:$J$304,10,),0)</f>
        <v>0</v>
      </c>
      <c r="H361" s="236"/>
      <c r="I361" s="330">
        <f t="shared" si="24"/>
        <v>0</v>
      </c>
      <c r="J361" s="331" t="e">
        <f>VLOOKUP(D361,Estoque!$A$4:$J$1000,8,0)</f>
        <v>#N/A</v>
      </c>
      <c r="K361" s="331">
        <f t="shared" si="21"/>
        <v>0</v>
      </c>
      <c r="L361" s="325">
        <f>SUMIF(Vendas!$B$5:$B$1712,'Combos Promocionais'!A361,Vendas!$I$5:$I$1824)</f>
        <v>0</v>
      </c>
      <c r="M361" s="325">
        <f t="shared" si="22"/>
        <v>0</v>
      </c>
      <c r="N361" s="325" t="e">
        <f t="shared" si="23"/>
        <v>#N/A</v>
      </c>
      <c r="O361" s="332" t="e">
        <f t="array" ref="O361">MIN(IF($B$3:$B$501=N361,$I$3:$I$501))</f>
        <v>#N/A</v>
      </c>
    </row>
    <row r="362" spans="1:15">
      <c r="A362" s="235"/>
      <c r="B362" s="327" t="str">
        <f>IFERROR(VLOOKUP(A362,'Cadastro de Produtos'!$B$5:$C$500,2,0),"")</f>
        <v/>
      </c>
      <c r="C362" s="165"/>
      <c r="D362" s="231"/>
      <c r="E362" s="327" t="e">
        <f>VLOOKUP(D362,Estoque!$A$4:$D$1000,2,0)</f>
        <v>#N/A</v>
      </c>
      <c r="F362" s="328" t="e">
        <f>VLOOKUP(D362,Estoque!$A$4:$D$1000,3,0)</f>
        <v>#N/A</v>
      </c>
      <c r="G362" s="329">
        <f>IFERROR(VLOOKUP(D362,Estoque!$A$4:$J$304,10,),0)</f>
        <v>0</v>
      </c>
      <c r="H362" s="235"/>
      <c r="I362" s="333">
        <f t="shared" si="24"/>
        <v>0</v>
      </c>
      <c r="J362" s="334" t="e">
        <f>VLOOKUP(D362,Estoque!$A$4:$J$1000,8,0)</f>
        <v>#N/A</v>
      </c>
      <c r="K362" s="334">
        <f t="shared" si="21"/>
        <v>0</v>
      </c>
      <c r="L362" s="328">
        <f>SUMIF(Vendas!$B$5:$B$1712,'Combos Promocionais'!A362,Vendas!$I$5:$I$1824)</f>
        <v>0</v>
      </c>
      <c r="M362" s="328">
        <f t="shared" si="22"/>
        <v>0</v>
      </c>
      <c r="N362" s="328" t="e">
        <f t="shared" si="23"/>
        <v>#N/A</v>
      </c>
      <c r="O362" s="335" t="e">
        <f t="array" ref="O362">MIN(IF($B$3:$B$501=N362,$I$3:$I$501))</f>
        <v>#N/A</v>
      </c>
    </row>
    <row r="363" spans="1:15">
      <c r="A363" s="236"/>
      <c r="B363" s="324" t="str">
        <f>IFERROR(VLOOKUP(A363,'Cadastro de Produtos'!$B$5:$C$500,2,0),"")</f>
        <v/>
      </c>
      <c r="C363" s="232"/>
      <c r="D363" s="233"/>
      <c r="E363" s="324" t="e">
        <f>VLOOKUP(D363,Estoque!$A$4:$D$1000,2,0)</f>
        <v>#N/A</v>
      </c>
      <c r="F363" s="325" t="e">
        <f>VLOOKUP(D363,Estoque!$A$4:$D$1000,3,0)</f>
        <v>#N/A</v>
      </c>
      <c r="G363" s="326">
        <f>IFERROR(VLOOKUP(D363,Estoque!$A$4:$J$304,10,),0)</f>
        <v>0</v>
      </c>
      <c r="H363" s="236"/>
      <c r="I363" s="330">
        <f t="shared" si="24"/>
        <v>0</v>
      </c>
      <c r="J363" s="331" t="e">
        <f>VLOOKUP(D363,Estoque!$A$4:$J$1000,8,0)</f>
        <v>#N/A</v>
      </c>
      <c r="K363" s="331">
        <f t="shared" si="21"/>
        <v>0</v>
      </c>
      <c r="L363" s="325">
        <f>SUMIF(Vendas!$B$5:$B$1712,'Combos Promocionais'!A363,Vendas!$I$5:$I$1824)</f>
        <v>0</v>
      </c>
      <c r="M363" s="325">
        <f t="shared" si="22"/>
        <v>0</v>
      </c>
      <c r="N363" s="325" t="e">
        <f t="shared" si="23"/>
        <v>#N/A</v>
      </c>
      <c r="O363" s="332" t="e">
        <f t="array" ref="O363">MIN(IF($B$3:$B$501=N363,$I$3:$I$501))</f>
        <v>#N/A</v>
      </c>
    </row>
    <row r="364" spans="1:15">
      <c r="A364" s="235"/>
      <c r="B364" s="327" t="str">
        <f>IFERROR(VLOOKUP(A364,'Cadastro de Produtos'!$B$5:$C$500,2,0),"")</f>
        <v/>
      </c>
      <c r="C364" s="165"/>
      <c r="D364" s="231"/>
      <c r="E364" s="327" t="e">
        <f>VLOOKUP(D364,Estoque!$A$4:$D$1000,2,0)</f>
        <v>#N/A</v>
      </c>
      <c r="F364" s="328" t="e">
        <f>VLOOKUP(D364,Estoque!$A$4:$D$1000,3,0)</f>
        <v>#N/A</v>
      </c>
      <c r="G364" s="329">
        <f>IFERROR(VLOOKUP(D364,Estoque!$A$4:$J$304,10,),0)</f>
        <v>0</v>
      </c>
      <c r="H364" s="235"/>
      <c r="I364" s="333">
        <f t="shared" si="24"/>
        <v>0</v>
      </c>
      <c r="J364" s="334" t="e">
        <f>VLOOKUP(D364,Estoque!$A$4:$J$1000,8,0)</f>
        <v>#N/A</v>
      </c>
      <c r="K364" s="334">
        <f t="shared" si="21"/>
        <v>0</v>
      </c>
      <c r="L364" s="328">
        <f>SUMIF(Vendas!$B$5:$B$1712,'Combos Promocionais'!A364,Vendas!$I$5:$I$1824)</f>
        <v>0</v>
      </c>
      <c r="M364" s="328">
        <f t="shared" si="22"/>
        <v>0</v>
      </c>
      <c r="N364" s="328" t="e">
        <f t="shared" si="23"/>
        <v>#N/A</v>
      </c>
      <c r="O364" s="335" t="e">
        <f t="array" ref="O364">MIN(IF($B$3:$B$501=N364,$I$3:$I$501))</f>
        <v>#N/A</v>
      </c>
    </row>
    <row r="365" spans="1:15">
      <c r="A365" s="236"/>
      <c r="B365" s="324" t="str">
        <f>IFERROR(VLOOKUP(A365,'Cadastro de Produtos'!$B$5:$C$500,2,0),"")</f>
        <v/>
      </c>
      <c r="C365" s="232"/>
      <c r="D365" s="233"/>
      <c r="E365" s="324" t="e">
        <f>VLOOKUP(D365,Estoque!$A$4:$D$1000,2,0)</f>
        <v>#N/A</v>
      </c>
      <c r="F365" s="325" t="e">
        <f>VLOOKUP(D365,Estoque!$A$4:$D$1000,3,0)</f>
        <v>#N/A</v>
      </c>
      <c r="G365" s="326">
        <f>IFERROR(VLOOKUP(D365,Estoque!$A$4:$J$304,10,),0)</f>
        <v>0</v>
      </c>
      <c r="H365" s="236"/>
      <c r="I365" s="330">
        <f t="shared" si="24"/>
        <v>0</v>
      </c>
      <c r="J365" s="331" t="e">
        <f>VLOOKUP(D365,Estoque!$A$4:$J$1000,8,0)</f>
        <v>#N/A</v>
      </c>
      <c r="K365" s="331">
        <f t="shared" si="21"/>
        <v>0</v>
      </c>
      <c r="L365" s="325">
        <f>SUMIF(Vendas!$B$5:$B$1712,'Combos Promocionais'!A365,Vendas!$I$5:$I$1824)</f>
        <v>0</v>
      </c>
      <c r="M365" s="325">
        <f t="shared" si="22"/>
        <v>0</v>
      </c>
      <c r="N365" s="325" t="e">
        <f t="shared" si="23"/>
        <v>#N/A</v>
      </c>
      <c r="O365" s="332" t="e">
        <f t="array" ref="O365">MIN(IF($B$3:$B$501=N365,$I$3:$I$501))</f>
        <v>#N/A</v>
      </c>
    </row>
    <row r="366" spans="1:15">
      <c r="A366" s="235"/>
      <c r="B366" s="327" t="str">
        <f>IFERROR(VLOOKUP(A366,'Cadastro de Produtos'!$B$5:$C$500,2,0),"")</f>
        <v/>
      </c>
      <c r="C366" s="165"/>
      <c r="D366" s="231"/>
      <c r="E366" s="327" t="e">
        <f>VLOOKUP(D366,Estoque!$A$4:$D$1000,2,0)</f>
        <v>#N/A</v>
      </c>
      <c r="F366" s="328" t="e">
        <f>VLOOKUP(D366,Estoque!$A$4:$D$1000,3,0)</f>
        <v>#N/A</v>
      </c>
      <c r="G366" s="329">
        <f>IFERROR(VLOOKUP(D366,Estoque!$A$4:$J$304,10,),0)</f>
        <v>0</v>
      </c>
      <c r="H366" s="235"/>
      <c r="I366" s="333">
        <f t="shared" si="24"/>
        <v>0</v>
      </c>
      <c r="J366" s="334" t="e">
        <f>VLOOKUP(D366,Estoque!$A$4:$J$1000,8,0)</f>
        <v>#N/A</v>
      </c>
      <c r="K366" s="334">
        <f t="shared" si="21"/>
        <v>0</v>
      </c>
      <c r="L366" s="328">
        <f>SUMIF(Vendas!$B$5:$B$1712,'Combos Promocionais'!A366,Vendas!$I$5:$I$1824)</f>
        <v>0</v>
      </c>
      <c r="M366" s="328">
        <f t="shared" si="22"/>
        <v>0</v>
      </c>
      <c r="N366" s="328" t="e">
        <f t="shared" si="23"/>
        <v>#N/A</v>
      </c>
      <c r="O366" s="335" t="e">
        <f t="array" ref="O366">MIN(IF($B$3:$B$501=N366,$I$3:$I$501))</f>
        <v>#N/A</v>
      </c>
    </row>
    <row r="367" spans="1:15">
      <c r="A367" s="236"/>
      <c r="B367" s="324" t="str">
        <f>IFERROR(VLOOKUP(A367,'Cadastro de Produtos'!$B$5:$C$500,2,0),"")</f>
        <v/>
      </c>
      <c r="C367" s="232"/>
      <c r="D367" s="233"/>
      <c r="E367" s="324" t="e">
        <f>VLOOKUP(D367,Estoque!$A$4:$D$1000,2,0)</f>
        <v>#N/A</v>
      </c>
      <c r="F367" s="325" t="e">
        <f>VLOOKUP(D367,Estoque!$A$4:$D$1000,3,0)</f>
        <v>#N/A</v>
      </c>
      <c r="G367" s="326">
        <f>IFERROR(VLOOKUP(D367,Estoque!$A$4:$J$304,10,),0)</f>
        <v>0</v>
      </c>
      <c r="H367" s="236"/>
      <c r="I367" s="330">
        <f t="shared" si="24"/>
        <v>0</v>
      </c>
      <c r="J367" s="331" t="e">
        <f>VLOOKUP(D367,Estoque!$A$4:$J$1000,8,0)</f>
        <v>#N/A</v>
      </c>
      <c r="K367" s="331">
        <f t="shared" si="21"/>
        <v>0</v>
      </c>
      <c r="L367" s="325">
        <f>SUMIF(Vendas!$B$5:$B$1712,'Combos Promocionais'!A367,Vendas!$I$5:$I$1824)</f>
        <v>0</v>
      </c>
      <c r="M367" s="325">
        <f t="shared" si="22"/>
        <v>0</v>
      </c>
      <c r="N367" s="325" t="e">
        <f t="shared" si="23"/>
        <v>#N/A</v>
      </c>
      <c r="O367" s="332" t="e">
        <f t="array" ref="O367">MIN(IF($B$3:$B$501=N367,$I$3:$I$501))</f>
        <v>#N/A</v>
      </c>
    </row>
    <row r="368" spans="1:15">
      <c r="A368" s="235"/>
      <c r="B368" s="327" t="str">
        <f>IFERROR(VLOOKUP(A368,'Cadastro de Produtos'!$B$5:$C$500,2,0),"")</f>
        <v/>
      </c>
      <c r="C368" s="165"/>
      <c r="D368" s="231"/>
      <c r="E368" s="327" t="e">
        <f>VLOOKUP(D368,Estoque!$A$4:$D$1000,2,0)</f>
        <v>#N/A</v>
      </c>
      <c r="F368" s="328" t="e">
        <f>VLOOKUP(D368,Estoque!$A$4:$D$1000,3,0)</f>
        <v>#N/A</v>
      </c>
      <c r="G368" s="329">
        <f>IFERROR(VLOOKUP(D368,Estoque!$A$4:$J$304,10,),0)</f>
        <v>0</v>
      </c>
      <c r="H368" s="235"/>
      <c r="I368" s="333">
        <f t="shared" si="24"/>
        <v>0</v>
      </c>
      <c r="J368" s="334" t="e">
        <f>VLOOKUP(D368,Estoque!$A$4:$J$1000,8,0)</f>
        <v>#N/A</v>
      </c>
      <c r="K368" s="334">
        <f t="shared" si="21"/>
        <v>0</v>
      </c>
      <c r="L368" s="328">
        <f>SUMIF(Vendas!$B$5:$B$1712,'Combos Promocionais'!A368,Vendas!$I$5:$I$1824)</f>
        <v>0</v>
      </c>
      <c r="M368" s="328">
        <f t="shared" si="22"/>
        <v>0</v>
      </c>
      <c r="N368" s="328" t="e">
        <f t="shared" si="23"/>
        <v>#N/A</v>
      </c>
      <c r="O368" s="335" t="e">
        <f t="array" ref="O368">MIN(IF($B$3:$B$501=N368,$I$3:$I$501))</f>
        <v>#N/A</v>
      </c>
    </row>
    <row r="369" spans="1:15">
      <c r="A369" s="236"/>
      <c r="B369" s="324" t="str">
        <f>IFERROR(VLOOKUP(A369,'Cadastro de Produtos'!$B$5:$C$500,2,0),"")</f>
        <v/>
      </c>
      <c r="C369" s="232"/>
      <c r="D369" s="233"/>
      <c r="E369" s="324" t="e">
        <f>VLOOKUP(D369,Estoque!$A$4:$D$1000,2,0)</f>
        <v>#N/A</v>
      </c>
      <c r="F369" s="325" t="e">
        <f>VLOOKUP(D369,Estoque!$A$4:$D$1000,3,0)</f>
        <v>#N/A</v>
      </c>
      <c r="G369" s="326">
        <f>IFERROR(VLOOKUP(D369,Estoque!$A$4:$J$304,10,),0)</f>
        <v>0</v>
      </c>
      <c r="H369" s="236"/>
      <c r="I369" s="330">
        <f t="shared" si="24"/>
        <v>0</v>
      </c>
      <c r="J369" s="331" t="e">
        <f>VLOOKUP(D369,Estoque!$A$4:$J$1000,8,0)</f>
        <v>#N/A</v>
      </c>
      <c r="K369" s="331">
        <f t="shared" si="21"/>
        <v>0</v>
      </c>
      <c r="L369" s="325">
        <f>SUMIF(Vendas!$B$5:$B$1712,'Combos Promocionais'!A369,Vendas!$I$5:$I$1824)</f>
        <v>0</v>
      </c>
      <c r="M369" s="325">
        <f t="shared" si="22"/>
        <v>0</v>
      </c>
      <c r="N369" s="325" t="e">
        <f t="shared" si="23"/>
        <v>#N/A</v>
      </c>
      <c r="O369" s="332" t="e">
        <f t="array" ref="O369">MIN(IF($B$3:$B$501=N369,$I$3:$I$501))</f>
        <v>#N/A</v>
      </c>
    </row>
    <row r="370" spans="1:15">
      <c r="A370" s="235"/>
      <c r="B370" s="327" t="str">
        <f>IFERROR(VLOOKUP(A370,'Cadastro de Produtos'!$B$5:$C$500,2,0),"")</f>
        <v/>
      </c>
      <c r="C370" s="165"/>
      <c r="D370" s="231"/>
      <c r="E370" s="327" t="e">
        <f>VLOOKUP(D370,Estoque!$A$4:$D$1000,2,0)</f>
        <v>#N/A</v>
      </c>
      <c r="F370" s="328" t="e">
        <f>VLOOKUP(D370,Estoque!$A$4:$D$1000,3,0)</f>
        <v>#N/A</v>
      </c>
      <c r="G370" s="329">
        <f>IFERROR(VLOOKUP(D370,Estoque!$A$4:$J$304,10,),0)</f>
        <v>0</v>
      </c>
      <c r="H370" s="235"/>
      <c r="I370" s="333">
        <f t="shared" si="24"/>
        <v>0</v>
      </c>
      <c r="J370" s="334" t="e">
        <f>VLOOKUP(D370,Estoque!$A$4:$J$1000,8,0)</f>
        <v>#N/A</v>
      </c>
      <c r="K370" s="334">
        <f t="shared" si="21"/>
        <v>0</v>
      </c>
      <c r="L370" s="328">
        <f>SUMIF(Vendas!$B$5:$B$1712,'Combos Promocionais'!A370,Vendas!$I$5:$I$1824)</f>
        <v>0</v>
      </c>
      <c r="M370" s="328">
        <f t="shared" si="22"/>
        <v>0</v>
      </c>
      <c r="N370" s="328" t="e">
        <f t="shared" si="23"/>
        <v>#N/A</v>
      </c>
      <c r="O370" s="335" t="e">
        <f t="array" ref="O370">MIN(IF($B$3:$B$501=N370,$I$3:$I$501))</f>
        <v>#N/A</v>
      </c>
    </row>
    <row r="371" spans="1:15">
      <c r="A371" s="236"/>
      <c r="B371" s="324" t="str">
        <f>IFERROR(VLOOKUP(A371,'Cadastro de Produtos'!$B$5:$C$500,2,0),"")</f>
        <v/>
      </c>
      <c r="C371" s="232"/>
      <c r="D371" s="233"/>
      <c r="E371" s="324" t="e">
        <f>VLOOKUP(D371,Estoque!$A$4:$D$1000,2,0)</f>
        <v>#N/A</v>
      </c>
      <c r="F371" s="325" t="e">
        <f>VLOOKUP(D371,Estoque!$A$4:$D$1000,3,0)</f>
        <v>#N/A</v>
      </c>
      <c r="G371" s="326">
        <f>IFERROR(VLOOKUP(D371,Estoque!$A$4:$J$304,10,),0)</f>
        <v>0</v>
      </c>
      <c r="H371" s="236"/>
      <c r="I371" s="330">
        <f t="shared" si="24"/>
        <v>0</v>
      </c>
      <c r="J371" s="331" t="e">
        <f>VLOOKUP(D371,Estoque!$A$4:$J$1000,8,0)</f>
        <v>#N/A</v>
      </c>
      <c r="K371" s="331">
        <f t="shared" si="21"/>
        <v>0</v>
      </c>
      <c r="L371" s="325">
        <f>SUMIF(Vendas!$B$5:$B$1712,'Combos Promocionais'!A371,Vendas!$I$5:$I$1824)</f>
        <v>0</v>
      </c>
      <c r="M371" s="325">
        <f t="shared" si="22"/>
        <v>0</v>
      </c>
      <c r="N371" s="325" t="e">
        <f t="shared" si="23"/>
        <v>#N/A</v>
      </c>
      <c r="O371" s="332" t="e">
        <f t="array" ref="O371">MIN(IF($B$3:$B$501=N371,$I$3:$I$501))</f>
        <v>#N/A</v>
      </c>
    </row>
    <row r="372" spans="1:15">
      <c r="A372" s="235"/>
      <c r="B372" s="327" t="str">
        <f>IFERROR(VLOOKUP(A372,'Cadastro de Produtos'!$B$5:$C$500,2,0),"")</f>
        <v/>
      </c>
      <c r="C372" s="165"/>
      <c r="D372" s="231"/>
      <c r="E372" s="327" t="e">
        <f>VLOOKUP(D372,Estoque!$A$4:$D$1000,2,0)</f>
        <v>#N/A</v>
      </c>
      <c r="F372" s="328" t="e">
        <f>VLOOKUP(D372,Estoque!$A$4:$D$1000,3,0)</f>
        <v>#N/A</v>
      </c>
      <c r="G372" s="329">
        <f>IFERROR(VLOOKUP(D372,Estoque!$A$4:$J$304,10,),0)</f>
        <v>0</v>
      </c>
      <c r="H372" s="235"/>
      <c r="I372" s="333">
        <f t="shared" si="24"/>
        <v>0</v>
      </c>
      <c r="J372" s="334" t="e">
        <f>VLOOKUP(D372,Estoque!$A$4:$J$1000,8,0)</f>
        <v>#N/A</v>
      </c>
      <c r="K372" s="334">
        <f t="shared" si="21"/>
        <v>0</v>
      </c>
      <c r="L372" s="328">
        <f>SUMIF(Vendas!$B$5:$B$1712,'Combos Promocionais'!A372,Vendas!$I$5:$I$1824)</f>
        <v>0</v>
      </c>
      <c r="M372" s="328">
        <f t="shared" si="22"/>
        <v>0</v>
      </c>
      <c r="N372" s="328" t="e">
        <f t="shared" si="23"/>
        <v>#N/A</v>
      </c>
      <c r="O372" s="335" t="e">
        <f t="array" ref="O372">MIN(IF($B$3:$B$501=N372,$I$3:$I$501))</f>
        <v>#N/A</v>
      </c>
    </row>
    <row r="373" spans="1:15">
      <c r="A373" s="236"/>
      <c r="B373" s="324" t="str">
        <f>IFERROR(VLOOKUP(A373,'Cadastro de Produtos'!$B$5:$C$500,2,0),"")</f>
        <v/>
      </c>
      <c r="C373" s="232"/>
      <c r="D373" s="233"/>
      <c r="E373" s="324" t="e">
        <f>VLOOKUP(D373,Estoque!$A$4:$D$1000,2,0)</f>
        <v>#N/A</v>
      </c>
      <c r="F373" s="325" t="e">
        <f>VLOOKUP(D373,Estoque!$A$4:$D$1000,3,0)</f>
        <v>#N/A</v>
      </c>
      <c r="G373" s="326">
        <f>IFERROR(VLOOKUP(D373,Estoque!$A$4:$J$304,10,),0)</f>
        <v>0</v>
      </c>
      <c r="H373" s="236"/>
      <c r="I373" s="330">
        <f t="shared" si="24"/>
        <v>0</v>
      </c>
      <c r="J373" s="331" t="e">
        <f>VLOOKUP(D373,Estoque!$A$4:$J$1000,8,0)</f>
        <v>#N/A</v>
      </c>
      <c r="K373" s="331">
        <f t="shared" si="21"/>
        <v>0</v>
      </c>
      <c r="L373" s="325">
        <f>SUMIF(Vendas!$B$5:$B$1712,'Combos Promocionais'!A373,Vendas!$I$5:$I$1824)</f>
        <v>0</v>
      </c>
      <c r="M373" s="325">
        <f t="shared" si="22"/>
        <v>0</v>
      </c>
      <c r="N373" s="325" t="e">
        <f t="shared" si="23"/>
        <v>#N/A</v>
      </c>
      <c r="O373" s="332" t="e">
        <f t="array" ref="O373">MIN(IF($B$3:$B$501=N373,$I$3:$I$501))</f>
        <v>#N/A</v>
      </c>
    </row>
    <row r="374" spans="1:15">
      <c r="A374" s="235"/>
      <c r="B374" s="327" t="str">
        <f>IFERROR(VLOOKUP(A374,'Cadastro de Produtos'!$B$5:$C$500,2,0),"")</f>
        <v/>
      </c>
      <c r="C374" s="165"/>
      <c r="D374" s="231"/>
      <c r="E374" s="327" t="e">
        <f>VLOOKUP(D374,Estoque!$A$4:$D$1000,2,0)</f>
        <v>#N/A</v>
      </c>
      <c r="F374" s="328" t="e">
        <f>VLOOKUP(D374,Estoque!$A$4:$D$1000,3,0)</f>
        <v>#N/A</v>
      </c>
      <c r="G374" s="329">
        <f>IFERROR(VLOOKUP(D374,Estoque!$A$4:$J$304,10,),0)</f>
        <v>0</v>
      </c>
      <c r="H374" s="235"/>
      <c r="I374" s="333">
        <f t="shared" si="24"/>
        <v>0</v>
      </c>
      <c r="J374" s="334" t="e">
        <f>VLOOKUP(D374,Estoque!$A$4:$J$1000,8,0)</f>
        <v>#N/A</v>
      </c>
      <c r="K374" s="334">
        <f t="shared" si="21"/>
        <v>0</v>
      </c>
      <c r="L374" s="328">
        <f>SUMIF(Vendas!$B$5:$B$1712,'Combos Promocionais'!A374,Vendas!$I$5:$I$1824)</f>
        <v>0</v>
      </c>
      <c r="M374" s="328">
        <f t="shared" si="22"/>
        <v>0</v>
      </c>
      <c r="N374" s="328" t="e">
        <f t="shared" si="23"/>
        <v>#N/A</v>
      </c>
      <c r="O374" s="335" t="e">
        <f t="array" ref="O374">MIN(IF($B$3:$B$501=N374,$I$3:$I$501))</f>
        <v>#N/A</v>
      </c>
    </row>
    <row r="375" spans="1:15">
      <c r="A375" s="236"/>
      <c r="B375" s="324" t="str">
        <f>IFERROR(VLOOKUP(A375,'Cadastro de Produtos'!$B$5:$C$500,2,0),"")</f>
        <v/>
      </c>
      <c r="C375" s="232"/>
      <c r="D375" s="233"/>
      <c r="E375" s="324" t="e">
        <f>VLOOKUP(D375,Estoque!$A$4:$D$1000,2,0)</f>
        <v>#N/A</v>
      </c>
      <c r="F375" s="325" t="e">
        <f>VLOOKUP(D375,Estoque!$A$4:$D$1000,3,0)</f>
        <v>#N/A</v>
      </c>
      <c r="G375" s="326">
        <f>IFERROR(VLOOKUP(D375,Estoque!$A$4:$J$304,10,),0)</f>
        <v>0</v>
      </c>
      <c r="H375" s="236"/>
      <c r="I375" s="330">
        <f t="shared" si="24"/>
        <v>0</v>
      </c>
      <c r="J375" s="331" t="e">
        <f>VLOOKUP(D375,Estoque!$A$4:$J$1000,8,0)</f>
        <v>#N/A</v>
      </c>
      <c r="K375" s="331">
        <f t="shared" si="21"/>
        <v>0</v>
      </c>
      <c r="L375" s="325">
        <f>SUMIF(Vendas!$B$5:$B$1712,'Combos Promocionais'!A375,Vendas!$I$5:$I$1824)</f>
        <v>0</v>
      </c>
      <c r="M375" s="325">
        <f t="shared" si="22"/>
        <v>0</v>
      </c>
      <c r="N375" s="325" t="e">
        <f t="shared" si="23"/>
        <v>#N/A</v>
      </c>
      <c r="O375" s="332" t="e">
        <f t="array" ref="O375">MIN(IF($B$3:$B$501=N375,$I$3:$I$501))</f>
        <v>#N/A</v>
      </c>
    </row>
    <row r="376" spans="1:15">
      <c r="A376" s="235"/>
      <c r="B376" s="327" t="str">
        <f>IFERROR(VLOOKUP(A376,'Cadastro de Produtos'!$B$5:$C$500,2,0),"")</f>
        <v/>
      </c>
      <c r="C376" s="165"/>
      <c r="D376" s="231"/>
      <c r="E376" s="327" t="e">
        <f>VLOOKUP(D376,Estoque!$A$4:$D$1000,2,0)</f>
        <v>#N/A</v>
      </c>
      <c r="F376" s="328" t="e">
        <f>VLOOKUP(D376,Estoque!$A$4:$D$1000,3,0)</f>
        <v>#N/A</v>
      </c>
      <c r="G376" s="329">
        <f>IFERROR(VLOOKUP(D376,Estoque!$A$4:$J$304,10,),0)</f>
        <v>0</v>
      </c>
      <c r="H376" s="235"/>
      <c r="I376" s="333">
        <f t="shared" si="24"/>
        <v>0</v>
      </c>
      <c r="J376" s="334" t="e">
        <f>VLOOKUP(D376,Estoque!$A$4:$J$1000,8,0)</f>
        <v>#N/A</v>
      </c>
      <c r="K376" s="334">
        <f t="shared" si="21"/>
        <v>0</v>
      </c>
      <c r="L376" s="328">
        <f>SUMIF(Vendas!$B$5:$B$1712,'Combos Promocionais'!A376,Vendas!$I$5:$I$1824)</f>
        <v>0</v>
      </c>
      <c r="M376" s="328">
        <f t="shared" si="22"/>
        <v>0</v>
      </c>
      <c r="N376" s="328" t="e">
        <f t="shared" si="23"/>
        <v>#N/A</v>
      </c>
      <c r="O376" s="335" t="e">
        <f t="array" ref="O376">MIN(IF($B$3:$B$501=N376,$I$3:$I$501))</f>
        <v>#N/A</v>
      </c>
    </row>
    <row r="377" spans="1:15">
      <c r="A377" s="236"/>
      <c r="B377" s="324" t="str">
        <f>IFERROR(VLOOKUP(A377,'Cadastro de Produtos'!$B$5:$C$500,2,0),"")</f>
        <v/>
      </c>
      <c r="C377" s="232"/>
      <c r="D377" s="233"/>
      <c r="E377" s="324" t="e">
        <f>VLOOKUP(D377,Estoque!$A$4:$D$1000,2,0)</f>
        <v>#N/A</v>
      </c>
      <c r="F377" s="325" t="e">
        <f>VLOOKUP(D377,Estoque!$A$4:$D$1000,3,0)</f>
        <v>#N/A</v>
      </c>
      <c r="G377" s="326">
        <f>IFERROR(VLOOKUP(D377,Estoque!$A$4:$J$304,10,),0)</f>
        <v>0</v>
      </c>
      <c r="H377" s="236"/>
      <c r="I377" s="330">
        <f t="shared" si="24"/>
        <v>0</v>
      </c>
      <c r="J377" s="331" t="e">
        <f>VLOOKUP(D377,Estoque!$A$4:$J$1000,8,0)</f>
        <v>#N/A</v>
      </c>
      <c r="K377" s="331">
        <f t="shared" si="21"/>
        <v>0</v>
      </c>
      <c r="L377" s="325">
        <f>SUMIF(Vendas!$B$5:$B$1712,'Combos Promocionais'!A377,Vendas!$I$5:$I$1824)</f>
        <v>0</v>
      </c>
      <c r="M377" s="325">
        <f t="shared" si="22"/>
        <v>0</v>
      </c>
      <c r="N377" s="325" t="e">
        <f t="shared" si="23"/>
        <v>#N/A</v>
      </c>
      <c r="O377" s="332" t="e">
        <f t="array" ref="O377">MIN(IF($B$3:$B$501=N377,$I$3:$I$501))</f>
        <v>#N/A</v>
      </c>
    </row>
    <row r="378" spans="1:15">
      <c r="A378" s="235"/>
      <c r="B378" s="327" t="str">
        <f>IFERROR(VLOOKUP(A378,'Cadastro de Produtos'!$B$5:$C$500,2,0),"")</f>
        <v/>
      </c>
      <c r="C378" s="165"/>
      <c r="D378" s="231"/>
      <c r="E378" s="327" t="e">
        <f>VLOOKUP(D378,Estoque!$A$4:$D$1000,2,0)</f>
        <v>#N/A</v>
      </c>
      <c r="F378" s="328" t="e">
        <f>VLOOKUP(D378,Estoque!$A$4:$D$1000,3,0)</f>
        <v>#N/A</v>
      </c>
      <c r="G378" s="329">
        <f>IFERROR(VLOOKUP(D378,Estoque!$A$4:$J$304,10,),0)</f>
        <v>0</v>
      </c>
      <c r="H378" s="235"/>
      <c r="I378" s="333">
        <f t="shared" si="24"/>
        <v>0</v>
      </c>
      <c r="J378" s="334" t="e">
        <f>VLOOKUP(D378,Estoque!$A$4:$J$1000,8,0)</f>
        <v>#N/A</v>
      </c>
      <c r="K378" s="334">
        <f t="shared" si="21"/>
        <v>0</v>
      </c>
      <c r="L378" s="328">
        <f>SUMIF(Vendas!$B$5:$B$1712,'Combos Promocionais'!A378,Vendas!$I$5:$I$1824)</f>
        <v>0</v>
      </c>
      <c r="M378" s="328">
        <f t="shared" si="22"/>
        <v>0</v>
      </c>
      <c r="N378" s="328" t="e">
        <f t="shared" si="23"/>
        <v>#N/A</v>
      </c>
      <c r="O378" s="335" t="e">
        <f t="array" ref="O378">MIN(IF($B$3:$B$501=N378,$I$3:$I$501))</f>
        <v>#N/A</v>
      </c>
    </row>
    <row r="379" spans="1:15">
      <c r="A379" s="236"/>
      <c r="B379" s="324" t="str">
        <f>IFERROR(VLOOKUP(A379,'Cadastro de Produtos'!$B$5:$C$500,2,0),"")</f>
        <v/>
      </c>
      <c r="C379" s="232"/>
      <c r="D379" s="233"/>
      <c r="E379" s="324" t="e">
        <f>VLOOKUP(D379,Estoque!$A$4:$D$1000,2,0)</f>
        <v>#N/A</v>
      </c>
      <c r="F379" s="325" t="e">
        <f>VLOOKUP(D379,Estoque!$A$4:$D$1000,3,0)</f>
        <v>#N/A</v>
      </c>
      <c r="G379" s="326">
        <f>IFERROR(VLOOKUP(D379,Estoque!$A$4:$J$304,10,),0)</f>
        <v>0</v>
      </c>
      <c r="H379" s="236"/>
      <c r="I379" s="330">
        <f t="shared" si="24"/>
        <v>0</v>
      </c>
      <c r="J379" s="331" t="e">
        <f>VLOOKUP(D379,Estoque!$A$4:$J$1000,8,0)</f>
        <v>#N/A</v>
      </c>
      <c r="K379" s="331">
        <f t="shared" si="21"/>
        <v>0</v>
      </c>
      <c r="L379" s="325">
        <f>SUMIF(Vendas!$B$5:$B$1712,'Combos Promocionais'!A379,Vendas!$I$5:$I$1824)</f>
        <v>0</v>
      </c>
      <c r="M379" s="325">
        <f t="shared" si="22"/>
        <v>0</v>
      </c>
      <c r="N379" s="325" t="e">
        <f t="shared" si="23"/>
        <v>#N/A</v>
      </c>
      <c r="O379" s="332" t="e">
        <f t="array" ref="O379">MIN(IF($B$3:$B$501=N379,$I$3:$I$501))</f>
        <v>#N/A</v>
      </c>
    </row>
    <row r="380" spans="1:15">
      <c r="A380" s="235"/>
      <c r="B380" s="327" t="str">
        <f>IFERROR(VLOOKUP(A380,'Cadastro de Produtos'!$B$5:$C$500,2,0),"")</f>
        <v/>
      </c>
      <c r="C380" s="165"/>
      <c r="D380" s="231"/>
      <c r="E380" s="327" t="e">
        <f>VLOOKUP(D380,Estoque!$A$4:$D$1000,2,0)</f>
        <v>#N/A</v>
      </c>
      <c r="F380" s="328" t="e">
        <f>VLOOKUP(D380,Estoque!$A$4:$D$1000,3,0)</f>
        <v>#N/A</v>
      </c>
      <c r="G380" s="329">
        <f>IFERROR(VLOOKUP(D380,Estoque!$A$4:$J$304,10,),0)</f>
        <v>0</v>
      </c>
      <c r="H380" s="235"/>
      <c r="I380" s="333">
        <f t="shared" si="24"/>
        <v>0</v>
      </c>
      <c r="J380" s="334" t="e">
        <f>VLOOKUP(D380,Estoque!$A$4:$J$1000,8,0)</f>
        <v>#N/A</v>
      </c>
      <c r="K380" s="334">
        <f t="shared" si="21"/>
        <v>0</v>
      </c>
      <c r="L380" s="328">
        <f>SUMIF(Vendas!$B$5:$B$1712,'Combos Promocionais'!A380,Vendas!$I$5:$I$1824)</f>
        <v>0</v>
      </c>
      <c r="M380" s="328">
        <f t="shared" si="22"/>
        <v>0</v>
      </c>
      <c r="N380" s="328" t="e">
        <f t="shared" si="23"/>
        <v>#N/A</v>
      </c>
      <c r="O380" s="335" t="e">
        <f t="array" ref="O380">MIN(IF($B$3:$B$501=N380,$I$3:$I$501))</f>
        <v>#N/A</v>
      </c>
    </row>
    <row r="381" spans="1:15">
      <c r="A381" s="236"/>
      <c r="B381" s="324" t="str">
        <f>IFERROR(VLOOKUP(A381,'Cadastro de Produtos'!$B$5:$C$500,2,0),"")</f>
        <v/>
      </c>
      <c r="C381" s="232"/>
      <c r="D381" s="233"/>
      <c r="E381" s="324" t="e">
        <f>VLOOKUP(D381,Estoque!$A$4:$D$1000,2,0)</f>
        <v>#N/A</v>
      </c>
      <c r="F381" s="325" t="e">
        <f>VLOOKUP(D381,Estoque!$A$4:$D$1000,3,0)</f>
        <v>#N/A</v>
      </c>
      <c r="G381" s="326">
        <f>IFERROR(VLOOKUP(D381,Estoque!$A$4:$J$304,10,),0)</f>
        <v>0</v>
      </c>
      <c r="H381" s="236"/>
      <c r="I381" s="330">
        <f t="shared" si="24"/>
        <v>0</v>
      </c>
      <c r="J381" s="331" t="e">
        <f>VLOOKUP(D381,Estoque!$A$4:$J$1000,8,0)</f>
        <v>#N/A</v>
      </c>
      <c r="K381" s="331">
        <f t="shared" si="21"/>
        <v>0</v>
      </c>
      <c r="L381" s="325">
        <f>SUMIF(Vendas!$B$5:$B$1712,'Combos Promocionais'!A381,Vendas!$I$5:$I$1824)</f>
        <v>0</v>
      </c>
      <c r="M381" s="325">
        <f t="shared" si="22"/>
        <v>0</v>
      </c>
      <c r="N381" s="325" t="e">
        <f t="shared" si="23"/>
        <v>#N/A</v>
      </c>
      <c r="O381" s="332" t="e">
        <f t="array" ref="O381">MIN(IF($B$3:$B$501=N381,$I$3:$I$501))</f>
        <v>#N/A</v>
      </c>
    </row>
    <row r="382" spans="1:15">
      <c r="A382" s="235"/>
      <c r="B382" s="327" t="str">
        <f>IFERROR(VLOOKUP(A382,'Cadastro de Produtos'!$B$5:$C$500,2,0),"")</f>
        <v/>
      </c>
      <c r="C382" s="165"/>
      <c r="D382" s="231"/>
      <c r="E382" s="327" t="e">
        <f>VLOOKUP(D382,Estoque!$A$4:$D$1000,2,0)</f>
        <v>#N/A</v>
      </c>
      <c r="F382" s="328" t="e">
        <f>VLOOKUP(D382,Estoque!$A$4:$D$1000,3,0)</f>
        <v>#N/A</v>
      </c>
      <c r="G382" s="329">
        <f>IFERROR(VLOOKUP(D382,Estoque!$A$4:$J$304,10,),0)</f>
        <v>0</v>
      </c>
      <c r="H382" s="235"/>
      <c r="I382" s="333">
        <f t="shared" si="24"/>
        <v>0</v>
      </c>
      <c r="J382" s="334" t="e">
        <f>VLOOKUP(D382,Estoque!$A$4:$J$1000,8,0)</f>
        <v>#N/A</v>
      </c>
      <c r="K382" s="334">
        <f t="shared" si="21"/>
        <v>0</v>
      </c>
      <c r="L382" s="328">
        <f>SUMIF(Vendas!$B$5:$B$1712,'Combos Promocionais'!A382,Vendas!$I$5:$I$1824)</f>
        <v>0</v>
      </c>
      <c r="M382" s="328">
        <f t="shared" si="22"/>
        <v>0</v>
      </c>
      <c r="N382" s="328" t="e">
        <f t="shared" si="23"/>
        <v>#N/A</v>
      </c>
      <c r="O382" s="335" t="e">
        <f t="array" ref="O382">MIN(IF($B$3:$B$501=N382,$I$3:$I$501))</f>
        <v>#N/A</v>
      </c>
    </row>
    <row r="383" spans="1:15">
      <c r="A383" s="236"/>
      <c r="B383" s="324" t="str">
        <f>IFERROR(VLOOKUP(A383,'Cadastro de Produtos'!$B$5:$C$500,2,0),"")</f>
        <v/>
      </c>
      <c r="C383" s="232"/>
      <c r="D383" s="233"/>
      <c r="E383" s="324" t="e">
        <f>VLOOKUP(D383,Estoque!$A$4:$D$1000,2,0)</f>
        <v>#N/A</v>
      </c>
      <c r="F383" s="325" t="e">
        <f>VLOOKUP(D383,Estoque!$A$4:$D$1000,3,0)</f>
        <v>#N/A</v>
      </c>
      <c r="G383" s="326">
        <f>IFERROR(VLOOKUP(D383,Estoque!$A$4:$J$304,10,),0)</f>
        <v>0</v>
      </c>
      <c r="H383" s="236"/>
      <c r="I383" s="330">
        <f t="shared" si="24"/>
        <v>0</v>
      </c>
      <c r="J383" s="331" t="e">
        <f>VLOOKUP(D383,Estoque!$A$4:$J$1000,8,0)</f>
        <v>#N/A</v>
      </c>
      <c r="K383" s="331">
        <f t="shared" si="21"/>
        <v>0</v>
      </c>
      <c r="L383" s="325">
        <f>SUMIF(Vendas!$B$5:$B$1712,'Combos Promocionais'!A383,Vendas!$I$5:$I$1824)</f>
        <v>0</v>
      </c>
      <c r="M383" s="325">
        <f t="shared" si="22"/>
        <v>0</v>
      </c>
      <c r="N383" s="325" t="e">
        <f t="shared" si="23"/>
        <v>#N/A</v>
      </c>
      <c r="O383" s="332" t="e">
        <f t="array" ref="O383">MIN(IF($B$3:$B$501=N383,$I$3:$I$501))</f>
        <v>#N/A</v>
      </c>
    </row>
    <row r="384" spans="1:15">
      <c r="A384" s="235"/>
      <c r="B384" s="327" t="str">
        <f>IFERROR(VLOOKUP(A384,'Cadastro de Produtos'!$B$5:$C$500,2,0),"")</f>
        <v/>
      </c>
      <c r="C384" s="165"/>
      <c r="D384" s="231"/>
      <c r="E384" s="327" t="e">
        <f>VLOOKUP(D384,Estoque!$A$4:$D$1000,2,0)</f>
        <v>#N/A</v>
      </c>
      <c r="F384" s="328" t="e">
        <f>VLOOKUP(D384,Estoque!$A$4:$D$1000,3,0)</f>
        <v>#N/A</v>
      </c>
      <c r="G384" s="329">
        <f>IFERROR(VLOOKUP(D384,Estoque!$A$4:$J$304,10,),0)</f>
        <v>0</v>
      </c>
      <c r="H384" s="235"/>
      <c r="I384" s="333">
        <f t="shared" si="24"/>
        <v>0</v>
      </c>
      <c r="J384" s="334" t="e">
        <f>VLOOKUP(D384,Estoque!$A$4:$J$1000,8,0)</f>
        <v>#N/A</v>
      </c>
      <c r="K384" s="334">
        <f t="shared" si="21"/>
        <v>0</v>
      </c>
      <c r="L384" s="328">
        <f>SUMIF(Vendas!$B$5:$B$1712,'Combos Promocionais'!A384,Vendas!$I$5:$I$1824)</f>
        <v>0</v>
      </c>
      <c r="M384" s="328">
        <f t="shared" si="22"/>
        <v>0</v>
      </c>
      <c r="N384" s="328" t="e">
        <f t="shared" si="23"/>
        <v>#N/A</v>
      </c>
      <c r="O384" s="335" t="e">
        <f t="array" ref="O384">MIN(IF($B$3:$B$501=N384,$I$3:$I$501))</f>
        <v>#N/A</v>
      </c>
    </row>
    <row r="385" spans="1:15">
      <c r="A385" s="236"/>
      <c r="B385" s="324" t="str">
        <f>IFERROR(VLOOKUP(A385,'Cadastro de Produtos'!$B$5:$C$500,2,0),"")</f>
        <v/>
      </c>
      <c r="C385" s="232"/>
      <c r="D385" s="233"/>
      <c r="E385" s="324" t="e">
        <f>VLOOKUP(D385,Estoque!$A$4:$D$1000,2,0)</f>
        <v>#N/A</v>
      </c>
      <c r="F385" s="325" t="e">
        <f>VLOOKUP(D385,Estoque!$A$4:$D$1000,3,0)</f>
        <v>#N/A</v>
      </c>
      <c r="G385" s="326">
        <f>IFERROR(VLOOKUP(D385,Estoque!$A$4:$J$304,10,),0)</f>
        <v>0</v>
      </c>
      <c r="H385" s="236"/>
      <c r="I385" s="330">
        <f t="shared" si="24"/>
        <v>0</v>
      </c>
      <c r="J385" s="331" t="e">
        <f>VLOOKUP(D385,Estoque!$A$4:$J$1000,8,0)</f>
        <v>#N/A</v>
      </c>
      <c r="K385" s="331">
        <f t="shared" si="21"/>
        <v>0</v>
      </c>
      <c r="L385" s="325">
        <f>SUMIF(Vendas!$B$5:$B$1712,'Combos Promocionais'!A385,Vendas!$I$5:$I$1824)</f>
        <v>0</v>
      </c>
      <c r="M385" s="325">
        <f t="shared" si="22"/>
        <v>0</v>
      </c>
      <c r="N385" s="325" t="e">
        <f t="shared" si="23"/>
        <v>#N/A</v>
      </c>
      <c r="O385" s="332" t="e">
        <f t="array" ref="O385">MIN(IF($B$3:$B$501=N385,$I$3:$I$501))</f>
        <v>#N/A</v>
      </c>
    </row>
    <row r="386" spans="1:15">
      <c r="A386" s="235"/>
      <c r="B386" s="327" t="str">
        <f>IFERROR(VLOOKUP(A386,'Cadastro de Produtos'!$B$5:$C$500,2,0),"")</f>
        <v/>
      </c>
      <c r="C386" s="165"/>
      <c r="D386" s="231"/>
      <c r="E386" s="327" t="e">
        <f>VLOOKUP(D386,Estoque!$A$4:$D$1000,2,0)</f>
        <v>#N/A</v>
      </c>
      <c r="F386" s="328" t="e">
        <f>VLOOKUP(D386,Estoque!$A$4:$D$1000,3,0)</f>
        <v>#N/A</v>
      </c>
      <c r="G386" s="329">
        <f>IFERROR(VLOOKUP(D386,Estoque!$A$4:$J$304,10,),0)</f>
        <v>0</v>
      </c>
      <c r="H386" s="235"/>
      <c r="I386" s="333">
        <f t="shared" si="24"/>
        <v>0</v>
      </c>
      <c r="J386" s="334" t="e">
        <f>VLOOKUP(D386,Estoque!$A$4:$J$1000,8,0)</f>
        <v>#N/A</v>
      </c>
      <c r="K386" s="334">
        <f t="shared" si="21"/>
        <v>0</v>
      </c>
      <c r="L386" s="328">
        <f>SUMIF(Vendas!$B$5:$B$1712,'Combos Promocionais'!A386,Vendas!$I$5:$I$1824)</f>
        <v>0</v>
      </c>
      <c r="M386" s="328">
        <f t="shared" si="22"/>
        <v>0</v>
      </c>
      <c r="N386" s="328" t="e">
        <f t="shared" si="23"/>
        <v>#N/A</v>
      </c>
      <c r="O386" s="335" t="e">
        <f t="array" ref="O386">MIN(IF($B$3:$B$501=N386,$I$3:$I$501))</f>
        <v>#N/A</v>
      </c>
    </row>
    <row r="387" spans="1:15">
      <c r="A387" s="236"/>
      <c r="B387" s="324" t="str">
        <f>IFERROR(VLOOKUP(A387,'Cadastro de Produtos'!$B$5:$C$500,2,0),"")</f>
        <v/>
      </c>
      <c r="C387" s="232"/>
      <c r="D387" s="233"/>
      <c r="E387" s="324" t="e">
        <f>VLOOKUP(D387,Estoque!$A$4:$D$1000,2,0)</f>
        <v>#N/A</v>
      </c>
      <c r="F387" s="325" t="e">
        <f>VLOOKUP(D387,Estoque!$A$4:$D$1000,3,0)</f>
        <v>#N/A</v>
      </c>
      <c r="G387" s="326">
        <f>IFERROR(VLOOKUP(D387,Estoque!$A$4:$J$304,10,),0)</f>
        <v>0</v>
      </c>
      <c r="H387" s="236"/>
      <c r="I387" s="330">
        <f t="shared" si="24"/>
        <v>0</v>
      </c>
      <c r="J387" s="331" t="e">
        <f>VLOOKUP(D387,Estoque!$A$4:$J$1000,8,0)</f>
        <v>#N/A</v>
      </c>
      <c r="K387" s="331">
        <f t="shared" si="21"/>
        <v>0</v>
      </c>
      <c r="L387" s="325">
        <f>SUMIF(Vendas!$B$5:$B$1712,'Combos Promocionais'!A387,Vendas!$I$5:$I$1824)</f>
        <v>0</v>
      </c>
      <c r="M387" s="325">
        <f t="shared" si="22"/>
        <v>0</v>
      </c>
      <c r="N387" s="325" t="e">
        <f t="shared" si="23"/>
        <v>#N/A</v>
      </c>
      <c r="O387" s="332" t="e">
        <f t="array" ref="O387">MIN(IF($B$3:$B$501=N387,$I$3:$I$501))</f>
        <v>#N/A</v>
      </c>
    </row>
    <row r="388" spans="1:15">
      <c r="A388" s="235"/>
      <c r="B388" s="327" t="str">
        <f>IFERROR(VLOOKUP(A388,'Cadastro de Produtos'!$B$5:$C$500,2,0),"")</f>
        <v/>
      </c>
      <c r="C388" s="165"/>
      <c r="D388" s="231"/>
      <c r="E388" s="327" t="e">
        <f>VLOOKUP(D388,Estoque!$A$4:$D$1000,2,0)</f>
        <v>#N/A</v>
      </c>
      <c r="F388" s="328" t="e">
        <f>VLOOKUP(D388,Estoque!$A$4:$D$1000,3,0)</f>
        <v>#N/A</v>
      </c>
      <c r="G388" s="329">
        <f>IFERROR(VLOOKUP(D388,Estoque!$A$4:$J$304,10,),0)</f>
        <v>0</v>
      </c>
      <c r="H388" s="235"/>
      <c r="I388" s="333">
        <f t="shared" si="24"/>
        <v>0</v>
      </c>
      <c r="J388" s="334" t="e">
        <f>VLOOKUP(D388,Estoque!$A$4:$J$1000,8,0)</f>
        <v>#N/A</v>
      </c>
      <c r="K388" s="334">
        <f t="shared" ref="K388:K451" si="25">SUMIF($A$3:$A$500,A388,$J$3:$J$500)</f>
        <v>0</v>
      </c>
      <c r="L388" s="328">
        <f>SUMIF(Vendas!$B$5:$B$1712,'Combos Promocionais'!A388,Vendas!$I$5:$I$1824)</f>
        <v>0</v>
      </c>
      <c r="M388" s="328">
        <f t="shared" ref="M388:M451" si="26">SUM(L388*H388)</f>
        <v>0</v>
      </c>
      <c r="N388" s="328" t="e">
        <f t="shared" ref="N388:N451" si="27">VLOOKUP(A388,$A$3:$K$501,2,0)</f>
        <v>#N/A</v>
      </c>
      <c r="O388" s="335" t="e">
        <f t="array" ref="O388">MIN(IF($B$3:$B$501=N388,$I$3:$I$501))</f>
        <v>#N/A</v>
      </c>
    </row>
    <row r="389" spans="1:15">
      <c r="A389" s="236"/>
      <c r="B389" s="324" t="str">
        <f>IFERROR(VLOOKUP(A389,'Cadastro de Produtos'!$B$5:$C$500,2,0),"")</f>
        <v/>
      </c>
      <c r="C389" s="232"/>
      <c r="D389" s="233"/>
      <c r="E389" s="324" t="e">
        <f>VLOOKUP(D389,Estoque!$A$4:$D$1000,2,0)</f>
        <v>#N/A</v>
      </c>
      <c r="F389" s="325" t="e">
        <f>VLOOKUP(D389,Estoque!$A$4:$D$1000,3,0)</f>
        <v>#N/A</v>
      </c>
      <c r="G389" s="326">
        <f>IFERROR(VLOOKUP(D389,Estoque!$A$4:$J$304,10,),0)</f>
        <v>0</v>
      </c>
      <c r="H389" s="236"/>
      <c r="I389" s="330">
        <f t="shared" si="24"/>
        <v>0</v>
      </c>
      <c r="J389" s="331" t="e">
        <f>VLOOKUP(D389,Estoque!$A$4:$J$1000,8,0)</f>
        <v>#N/A</v>
      </c>
      <c r="K389" s="331">
        <f t="shared" si="25"/>
        <v>0</v>
      </c>
      <c r="L389" s="325">
        <f>SUMIF(Vendas!$B$5:$B$1712,'Combos Promocionais'!A389,Vendas!$I$5:$I$1824)</f>
        <v>0</v>
      </c>
      <c r="M389" s="325">
        <f t="shared" si="26"/>
        <v>0</v>
      </c>
      <c r="N389" s="325" t="e">
        <f t="shared" si="27"/>
        <v>#N/A</v>
      </c>
      <c r="O389" s="332" t="e">
        <f t="array" ref="O389">MIN(IF($B$3:$B$501=N389,$I$3:$I$501))</f>
        <v>#N/A</v>
      </c>
    </row>
    <row r="390" spans="1:15">
      <c r="A390" s="235"/>
      <c r="B390" s="327" t="str">
        <f>IFERROR(VLOOKUP(A390,'Cadastro de Produtos'!$B$5:$C$500,2,0),"")</f>
        <v/>
      </c>
      <c r="C390" s="165"/>
      <c r="D390" s="231"/>
      <c r="E390" s="327" t="e">
        <f>VLOOKUP(D390,Estoque!$A$4:$D$1000,2,0)</f>
        <v>#N/A</v>
      </c>
      <c r="F390" s="328" t="e">
        <f>VLOOKUP(D390,Estoque!$A$4:$D$1000,3,0)</f>
        <v>#N/A</v>
      </c>
      <c r="G390" s="329">
        <f>IFERROR(VLOOKUP(D390,Estoque!$A$4:$J$304,10,),0)</f>
        <v>0</v>
      </c>
      <c r="H390" s="235"/>
      <c r="I390" s="333">
        <f t="shared" si="24"/>
        <v>0</v>
      </c>
      <c r="J390" s="334" t="e">
        <f>VLOOKUP(D390,Estoque!$A$4:$J$1000,8,0)</f>
        <v>#N/A</v>
      </c>
      <c r="K390" s="334">
        <f t="shared" si="25"/>
        <v>0</v>
      </c>
      <c r="L390" s="328">
        <f>SUMIF(Vendas!$B$5:$B$1712,'Combos Promocionais'!A390,Vendas!$I$5:$I$1824)</f>
        <v>0</v>
      </c>
      <c r="M390" s="328">
        <f t="shared" si="26"/>
        <v>0</v>
      </c>
      <c r="N390" s="328" t="e">
        <f t="shared" si="27"/>
        <v>#N/A</v>
      </c>
      <c r="O390" s="335" t="e">
        <f t="array" ref="O390">MIN(IF($B$3:$B$501=N390,$I$3:$I$501))</f>
        <v>#N/A</v>
      </c>
    </row>
    <row r="391" spans="1:15">
      <c r="A391" s="236"/>
      <c r="B391" s="324" t="str">
        <f>IFERROR(VLOOKUP(A391,'Cadastro de Produtos'!$B$5:$C$500,2,0),"")</f>
        <v/>
      </c>
      <c r="C391" s="232"/>
      <c r="D391" s="233"/>
      <c r="E391" s="324" t="e">
        <f>VLOOKUP(D391,Estoque!$A$4:$D$1000,2,0)</f>
        <v>#N/A</v>
      </c>
      <c r="F391" s="325" t="e">
        <f>VLOOKUP(D391,Estoque!$A$4:$D$1000,3,0)</f>
        <v>#N/A</v>
      </c>
      <c r="G391" s="326">
        <f>IFERROR(VLOOKUP(D391,Estoque!$A$4:$J$304,10,),0)</f>
        <v>0</v>
      </c>
      <c r="H391" s="236"/>
      <c r="I391" s="330">
        <f t="shared" si="24"/>
        <v>0</v>
      </c>
      <c r="J391" s="331" t="e">
        <f>VLOOKUP(D391,Estoque!$A$4:$J$1000,8,0)</f>
        <v>#N/A</v>
      </c>
      <c r="K391" s="331">
        <f t="shared" si="25"/>
        <v>0</v>
      </c>
      <c r="L391" s="325">
        <f>SUMIF(Vendas!$B$5:$B$1712,'Combos Promocionais'!A391,Vendas!$I$5:$I$1824)</f>
        <v>0</v>
      </c>
      <c r="M391" s="325">
        <f t="shared" si="26"/>
        <v>0</v>
      </c>
      <c r="N391" s="325" t="e">
        <f t="shared" si="27"/>
        <v>#N/A</v>
      </c>
      <c r="O391" s="332" t="e">
        <f t="array" ref="O391">MIN(IF($B$3:$B$501=N391,$I$3:$I$501))</f>
        <v>#N/A</v>
      </c>
    </row>
    <row r="392" spans="1:15">
      <c r="A392" s="235"/>
      <c r="B392" s="327" t="str">
        <f>IFERROR(VLOOKUP(A392,'Cadastro de Produtos'!$B$5:$C$500,2,0),"")</f>
        <v/>
      </c>
      <c r="C392" s="165"/>
      <c r="D392" s="231"/>
      <c r="E392" s="327" t="e">
        <f>VLOOKUP(D392,Estoque!$A$4:$D$1000,2,0)</f>
        <v>#N/A</v>
      </c>
      <c r="F392" s="328" t="e">
        <f>VLOOKUP(D392,Estoque!$A$4:$D$1000,3,0)</f>
        <v>#N/A</v>
      </c>
      <c r="G392" s="329">
        <f>IFERROR(VLOOKUP(D392,Estoque!$A$4:$J$304,10,),0)</f>
        <v>0</v>
      </c>
      <c r="H392" s="235"/>
      <c r="I392" s="333">
        <f t="shared" ref="I392:I455" si="28">IFERROR(SUM(G392/H392),0)</f>
        <v>0</v>
      </c>
      <c r="J392" s="334" t="e">
        <f>VLOOKUP(D392,Estoque!$A$4:$J$1000,8,0)</f>
        <v>#N/A</v>
      </c>
      <c r="K392" s="334">
        <f t="shared" si="25"/>
        <v>0</v>
      </c>
      <c r="L392" s="328">
        <f>SUMIF(Vendas!$B$5:$B$1712,'Combos Promocionais'!A392,Vendas!$I$5:$I$1824)</f>
        <v>0</v>
      </c>
      <c r="M392" s="328">
        <f t="shared" si="26"/>
        <v>0</v>
      </c>
      <c r="N392" s="328" t="e">
        <f t="shared" si="27"/>
        <v>#N/A</v>
      </c>
      <c r="O392" s="335" t="e">
        <f t="array" ref="O392">MIN(IF($B$3:$B$501=N392,$I$3:$I$501))</f>
        <v>#N/A</v>
      </c>
    </row>
    <row r="393" spans="1:15">
      <c r="A393" s="236"/>
      <c r="B393" s="324" t="str">
        <f>IFERROR(VLOOKUP(A393,'Cadastro de Produtos'!$B$5:$C$500,2,0),"")</f>
        <v/>
      </c>
      <c r="C393" s="232"/>
      <c r="D393" s="233"/>
      <c r="E393" s="324" t="e">
        <f>VLOOKUP(D393,Estoque!$A$4:$D$1000,2,0)</f>
        <v>#N/A</v>
      </c>
      <c r="F393" s="325" t="e">
        <f>VLOOKUP(D393,Estoque!$A$4:$D$1000,3,0)</f>
        <v>#N/A</v>
      </c>
      <c r="G393" s="326">
        <f>IFERROR(VLOOKUP(D393,Estoque!$A$4:$J$304,10,),0)</f>
        <v>0</v>
      </c>
      <c r="H393" s="236"/>
      <c r="I393" s="330">
        <f t="shared" si="28"/>
        <v>0</v>
      </c>
      <c r="J393" s="331" t="e">
        <f>VLOOKUP(D393,Estoque!$A$4:$J$1000,8,0)</f>
        <v>#N/A</v>
      </c>
      <c r="K393" s="331">
        <f t="shared" si="25"/>
        <v>0</v>
      </c>
      <c r="L393" s="325">
        <f>SUMIF(Vendas!$B$5:$B$1712,'Combos Promocionais'!A393,Vendas!$I$5:$I$1824)</f>
        <v>0</v>
      </c>
      <c r="M393" s="325">
        <f t="shared" si="26"/>
        <v>0</v>
      </c>
      <c r="N393" s="325" t="e">
        <f t="shared" si="27"/>
        <v>#N/A</v>
      </c>
      <c r="O393" s="332" t="e">
        <f t="array" ref="O393">MIN(IF($B$3:$B$501=N393,$I$3:$I$501))</f>
        <v>#N/A</v>
      </c>
    </row>
    <row r="394" spans="1:15">
      <c r="A394" s="235"/>
      <c r="B394" s="327" t="str">
        <f>IFERROR(VLOOKUP(A394,'Cadastro de Produtos'!$B$5:$C$500,2,0),"")</f>
        <v/>
      </c>
      <c r="C394" s="165"/>
      <c r="D394" s="231"/>
      <c r="E394" s="327" t="e">
        <f>VLOOKUP(D394,Estoque!$A$4:$D$1000,2,0)</f>
        <v>#N/A</v>
      </c>
      <c r="F394" s="328" t="e">
        <f>VLOOKUP(D394,Estoque!$A$4:$D$1000,3,0)</f>
        <v>#N/A</v>
      </c>
      <c r="G394" s="329">
        <f>IFERROR(VLOOKUP(D394,Estoque!$A$4:$J$304,10,),0)</f>
        <v>0</v>
      </c>
      <c r="H394" s="235"/>
      <c r="I394" s="333">
        <f t="shared" si="28"/>
        <v>0</v>
      </c>
      <c r="J394" s="334" t="e">
        <f>VLOOKUP(D394,Estoque!$A$4:$J$1000,8,0)</f>
        <v>#N/A</v>
      </c>
      <c r="K394" s="334">
        <f t="shared" si="25"/>
        <v>0</v>
      </c>
      <c r="L394" s="328">
        <f>SUMIF(Vendas!$B$5:$B$1712,'Combos Promocionais'!A394,Vendas!$I$5:$I$1824)</f>
        <v>0</v>
      </c>
      <c r="M394" s="328">
        <f t="shared" si="26"/>
        <v>0</v>
      </c>
      <c r="N394" s="328" t="e">
        <f t="shared" si="27"/>
        <v>#N/A</v>
      </c>
      <c r="O394" s="335" t="e">
        <f t="array" ref="O394">MIN(IF($B$3:$B$501=N394,$I$3:$I$501))</f>
        <v>#N/A</v>
      </c>
    </row>
    <row r="395" spans="1:15">
      <c r="A395" s="236"/>
      <c r="B395" s="324" t="str">
        <f>IFERROR(VLOOKUP(A395,'Cadastro de Produtos'!$B$5:$C$500,2,0),"")</f>
        <v/>
      </c>
      <c r="C395" s="232"/>
      <c r="D395" s="233"/>
      <c r="E395" s="324" t="e">
        <f>VLOOKUP(D395,Estoque!$A$4:$D$1000,2,0)</f>
        <v>#N/A</v>
      </c>
      <c r="F395" s="325" t="e">
        <f>VLOOKUP(D395,Estoque!$A$4:$D$1000,3,0)</f>
        <v>#N/A</v>
      </c>
      <c r="G395" s="326">
        <f>IFERROR(VLOOKUP(D395,Estoque!$A$4:$J$304,10,),0)</f>
        <v>0</v>
      </c>
      <c r="H395" s="236"/>
      <c r="I395" s="330">
        <f t="shared" si="28"/>
        <v>0</v>
      </c>
      <c r="J395" s="331" t="e">
        <f>VLOOKUP(D395,Estoque!$A$4:$J$1000,8,0)</f>
        <v>#N/A</v>
      </c>
      <c r="K395" s="331">
        <f t="shared" si="25"/>
        <v>0</v>
      </c>
      <c r="L395" s="325">
        <f>SUMIF(Vendas!$B$5:$B$1712,'Combos Promocionais'!A395,Vendas!$I$5:$I$1824)</f>
        <v>0</v>
      </c>
      <c r="M395" s="325">
        <f t="shared" si="26"/>
        <v>0</v>
      </c>
      <c r="N395" s="325" t="e">
        <f t="shared" si="27"/>
        <v>#N/A</v>
      </c>
      <c r="O395" s="332" t="e">
        <f t="array" ref="O395">MIN(IF($B$3:$B$501=N395,$I$3:$I$501))</f>
        <v>#N/A</v>
      </c>
    </row>
    <row r="396" spans="1:15">
      <c r="A396" s="235"/>
      <c r="B396" s="327" t="str">
        <f>IFERROR(VLOOKUP(A396,'Cadastro de Produtos'!$B$5:$C$500,2,0),"")</f>
        <v/>
      </c>
      <c r="C396" s="165"/>
      <c r="D396" s="231"/>
      <c r="E396" s="327" t="e">
        <f>VLOOKUP(D396,Estoque!$A$4:$D$1000,2,0)</f>
        <v>#N/A</v>
      </c>
      <c r="F396" s="328" t="e">
        <f>VLOOKUP(D396,Estoque!$A$4:$D$1000,3,0)</f>
        <v>#N/A</v>
      </c>
      <c r="G396" s="329">
        <f>IFERROR(VLOOKUP(D396,Estoque!$A$4:$J$304,10,),0)</f>
        <v>0</v>
      </c>
      <c r="H396" s="235"/>
      <c r="I396" s="333">
        <f t="shared" si="28"/>
        <v>0</v>
      </c>
      <c r="J396" s="334" t="e">
        <f>VLOOKUP(D396,Estoque!$A$4:$J$1000,8,0)</f>
        <v>#N/A</v>
      </c>
      <c r="K396" s="334">
        <f t="shared" si="25"/>
        <v>0</v>
      </c>
      <c r="L396" s="328">
        <f>SUMIF(Vendas!$B$5:$B$1712,'Combos Promocionais'!A396,Vendas!$I$5:$I$1824)</f>
        <v>0</v>
      </c>
      <c r="M396" s="328">
        <f t="shared" si="26"/>
        <v>0</v>
      </c>
      <c r="N396" s="328" t="e">
        <f t="shared" si="27"/>
        <v>#N/A</v>
      </c>
      <c r="O396" s="335" t="e">
        <f t="array" ref="O396">MIN(IF($B$3:$B$501=N396,$I$3:$I$501))</f>
        <v>#N/A</v>
      </c>
    </row>
    <row r="397" spans="1:15">
      <c r="A397" s="236"/>
      <c r="B397" s="324" t="str">
        <f>IFERROR(VLOOKUP(A397,'Cadastro de Produtos'!$B$5:$C$500,2,0),"")</f>
        <v/>
      </c>
      <c r="C397" s="232"/>
      <c r="D397" s="233"/>
      <c r="E397" s="324" t="e">
        <f>VLOOKUP(D397,Estoque!$A$4:$D$1000,2,0)</f>
        <v>#N/A</v>
      </c>
      <c r="F397" s="325" t="e">
        <f>VLOOKUP(D397,Estoque!$A$4:$D$1000,3,0)</f>
        <v>#N/A</v>
      </c>
      <c r="G397" s="326">
        <f>IFERROR(VLOOKUP(D397,Estoque!$A$4:$J$304,10,),0)</f>
        <v>0</v>
      </c>
      <c r="H397" s="236"/>
      <c r="I397" s="330">
        <f t="shared" si="28"/>
        <v>0</v>
      </c>
      <c r="J397" s="331" t="e">
        <f>VLOOKUP(D397,Estoque!$A$4:$J$1000,8,0)</f>
        <v>#N/A</v>
      </c>
      <c r="K397" s="331">
        <f t="shared" si="25"/>
        <v>0</v>
      </c>
      <c r="L397" s="325">
        <f>SUMIF(Vendas!$B$5:$B$1712,'Combos Promocionais'!A397,Vendas!$I$5:$I$1824)</f>
        <v>0</v>
      </c>
      <c r="M397" s="325">
        <f t="shared" si="26"/>
        <v>0</v>
      </c>
      <c r="N397" s="325" t="e">
        <f t="shared" si="27"/>
        <v>#N/A</v>
      </c>
      <c r="O397" s="332" t="e">
        <f t="array" ref="O397">MIN(IF($B$3:$B$501=N397,$I$3:$I$501))</f>
        <v>#N/A</v>
      </c>
    </row>
    <row r="398" spans="1:15">
      <c r="A398" s="235"/>
      <c r="B398" s="327" t="str">
        <f>IFERROR(VLOOKUP(A398,'Cadastro de Produtos'!$B$5:$C$500,2,0),"")</f>
        <v/>
      </c>
      <c r="C398" s="165"/>
      <c r="D398" s="231"/>
      <c r="E398" s="327" t="e">
        <f>VLOOKUP(D398,Estoque!$A$4:$D$1000,2,0)</f>
        <v>#N/A</v>
      </c>
      <c r="F398" s="328" t="e">
        <f>VLOOKUP(D398,Estoque!$A$4:$D$1000,3,0)</f>
        <v>#N/A</v>
      </c>
      <c r="G398" s="329">
        <f>IFERROR(VLOOKUP(D398,Estoque!$A$4:$J$304,10,),0)</f>
        <v>0</v>
      </c>
      <c r="H398" s="235"/>
      <c r="I398" s="333">
        <f t="shared" si="28"/>
        <v>0</v>
      </c>
      <c r="J398" s="334" t="e">
        <f>VLOOKUP(D398,Estoque!$A$4:$J$1000,8,0)</f>
        <v>#N/A</v>
      </c>
      <c r="K398" s="334">
        <f t="shared" si="25"/>
        <v>0</v>
      </c>
      <c r="L398" s="328">
        <f>SUMIF(Vendas!$B$5:$B$1712,'Combos Promocionais'!A398,Vendas!$I$5:$I$1824)</f>
        <v>0</v>
      </c>
      <c r="M398" s="328">
        <f t="shared" si="26"/>
        <v>0</v>
      </c>
      <c r="N398" s="328" t="e">
        <f t="shared" si="27"/>
        <v>#N/A</v>
      </c>
      <c r="O398" s="335" t="e">
        <f t="array" ref="O398">MIN(IF($B$3:$B$501=N398,$I$3:$I$501))</f>
        <v>#N/A</v>
      </c>
    </row>
    <row r="399" spans="1:15">
      <c r="A399" s="236"/>
      <c r="B399" s="324" t="str">
        <f>IFERROR(VLOOKUP(A399,'Cadastro de Produtos'!$B$5:$C$500,2,0),"")</f>
        <v/>
      </c>
      <c r="C399" s="232"/>
      <c r="D399" s="233"/>
      <c r="E399" s="324" t="e">
        <f>VLOOKUP(D399,Estoque!$A$4:$D$1000,2,0)</f>
        <v>#N/A</v>
      </c>
      <c r="F399" s="325" t="e">
        <f>VLOOKUP(D399,Estoque!$A$4:$D$1000,3,0)</f>
        <v>#N/A</v>
      </c>
      <c r="G399" s="326">
        <f>IFERROR(VLOOKUP(D399,Estoque!$A$4:$J$304,10,),0)</f>
        <v>0</v>
      </c>
      <c r="H399" s="236"/>
      <c r="I399" s="330">
        <f t="shared" si="28"/>
        <v>0</v>
      </c>
      <c r="J399" s="331" t="e">
        <f>VLOOKUP(D399,Estoque!$A$4:$J$1000,8,0)</f>
        <v>#N/A</v>
      </c>
      <c r="K399" s="331">
        <f t="shared" si="25"/>
        <v>0</v>
      </c>
      <c r="L399" s="325">
        <f>SUMIF(Vendas!$B$5:$B$1712,'Combos Promocionais'!A399,Vendas!$I$5:$I$1824)</f>
        <v>0</v>
      </c>
      <c r="M399" s="325">
        <f t="shared" si="26"/>
        <v>0</v>
      </c>
      <c r="N399" s="325" t="e">
        <f t="shared" si="27"/>
        <v>#N/A</v>
      </c>
      <c r="O399" s="332" t="e">
        <f t="array" ref="O399">MIN(IF($B$3:$B$501=N399,$I$3:$I$501))</f>
        <v>#N/A</v>
      </c>
    </row>
    <row r="400" spans="1:15">
      <c r="A400" s="235"/>
      <c r="B400" s="327" t="str">
        <f>IFERROR(VLOOKUP(A400,'Cadastro de Produtos'!$B$5:$C$500,2,0),"")</f>
        <v/>
      </c>
      <c r="C400" s="165"/>
      <c r="D400" s="231"/>
      <c r="E400" s="327" t="e">
        <f>VLOOKUP(D400,Estoque!$A$4:$D$1000,2,0)</f>
        <v>#N/A</v>
      </c>
      <c r="F400" s="328" t="e">
        <f>VLOOKUP(D400,Estoque!$A$4:$D$1000,3,0)</f>
        <v>#N/A</v>
      </c>
      <c r="G400" s="329">
        <f>IFERROR(VLOOKUP(D400,Estoque!$A$4:$J$304,10,),0)</f>
        <v>0</v>
      </c>
      <c r="H400" s="235"/>
      <c r="I400" s="333">
        <f t="shared" si="28"/>
        <v>0</v>
      </c>
      <c r="J400" s="334" t="e">
        <f>VLOOKUP(D400,Estoque!$A$4:$J$1000,8,0)</f>
        <v>#N/A</v>
      </c>
      <c r="K400" s="334">
        <f t="shared" si="25"/>
        <v>0</v>
      </c>
      <c r="L400" s="328">
        <f>SUMIF(Vendas!$B$5:$B$1712,'Combos Promocionais'!A400,Vendas!$I$5:$I$1824)</f>
        <v>0</v>
      </c>
      <c r="M400" s="328">
        <f t="shared" si="26"/>
        <v>0</v>
      </c>
      <c r="N400" s="328" t="e">
        <f t="shared" si="27"/>
        <v>#N/A</v>
      </c>
      <c r="O400" s="335" t="e">
        <f t="array" ref="O400">MIN(IF($B$3:$B$501=N400,$I$3:$I$501))</f>
        <v>#N/A</v>
      </c>
    </row>
    <row r="401" spans="1:15">
      <c r="A401" s="236"/>
      <c r="B401" s="324" t="str">
        <f>IFERROR(VLOOKUP(A401,'Cadastro de Produtos'!$B$5:$C$500,2,0),"")</f>
        <v/>
      </c>
      <c r="C401" s="232"/>
      <c r="D401" s="233"/>
      <c r="E401" s="324" t="e">
        <f>VLOOKUP(D401,Estoque!$A$4:$D$1000,2,0)</f>
        <v>#N/A</v>
      </c>
      <c r="F401" s="325" t="e">
        <f>VLOOKUP(D401,Estoque!$A$4:$D$1000,3,0)</f>
        <v>#N/A</v>
      </c>
      <c r="G401" s="326">
        <f>IFERROR(VLOOKUP(D401,Estoque!$A$4:$J$304,10,),0)</f>
        <v>0</v>
      </c>
      <c r="H401" s="236"/>
      <c r="I401" s="330">
        <f t="shared" si="28"/>
        <v>0</v>
      </c>
      <c r="J401" s="331" t="e">
        <f>VLOOKUP(D401,Estoque!$A$4:$J$1000,8,0)</f>
        <v>#N/A</v>
      </c>
      <c r="K401" s="331">
        <f t="shared" si="25"/>
        <v>0</v>
      </c>
      <c r="L401" s="325">
        <f>SUMIF(Vendas!$B$5:$B$1712,'Combos Promocionais'!A401,Vendas!$I$5:$I$1824)</f>
        <v>0</v>
      </c>
      <c r="M401" s="325">
        <f t="shared" si="26"/>
        <v>0</v>
      </c>
      <c r="N401" s="325" t="e">
        <f t="shared" si="27"/>
        <v>#N/A</v>
      </c>
      <c r="O401" s="332" t="e">
        <f t="array" ref="O401">MIN(IF($B$3:$B$501=N401,$I$3:$I$501))</f>
        <v>#N/A</v>
      </c>
    </row>
    <row r="402" spans="1:15">
      <c r="A402" s="235"/>
      <c r="B402" s="327" t="str">
        <f>IFERROR(VLOOKUP(A402,'Cadastro de Produtos'!$B$5:$C$500,2,0),"")</f>
        <v/>
      </c>
      <c r="C402" s="165"/>
      <c r="D402" s="231"/>
      <c r="E402" s="327" t="e">
        <f>VLOOKUP(D402,Estoque!$A$4:$D$1000,2,0)</f>
        <v>#N/A</v>
      </c>
      <c r="F402" s="328" t="e">
        <f>VLOOKUP(D402,Estoque!$A$4:$D$1000,3,0)</f>
        <v>#N/A</v>
      </c>
      <c r="G402" s="329">
        <f>IFERROR(VLOOKUP(D402,Estoque!$A$4:$J$304,10,),0)</f>
        <v>0</v>
      </c>
      <c r="H402" s="235"/>
      <c r="I402" s="333">
        <f t="shared" si="28"/>
        <v>0</v>
      </c>
      <c r="J402" s="334" t="e">
        <f>VLOOKUP(D402,Estoque!$A$4:$J$1000,8,0)</f>
        <v>#N/A</v>
      </c>
      <c r="K402" s="334">
        <f t="shared" si="25"/>
        <v>0</v>
      </c>
      <c r="L402" s="328">
        <f>SUMIF(Vendas!$B$5:$B$1712,'Combos Promocionais'!A402,Vendas!$I$5:$I$1824)</f>
        <v>0</v>
      </c>
      <c r="M402" s="328">
        <f t="shared" si="26"/>
        <v>0</v>
      </c>
      <c r="N402" s="328" t="e">
        <f t="shared" si="27"/>
        <v>#N/A</v>
      </c>
      <c r="O402" s="335" t="e">
        <f t="array" ref="O402">MIN(IF($B$3:$B$501=N402,$I$3:$I$501))</f>
        <v>#N/A</v>
      </c>
    </row>
    <row r="403" spans="1:15">
      <c r="A403" s="236"/>
      <c r="B403" s="324" t="str">
        <f>IFERROR(VLOOKUP(A403,'Cadastro de Produtos'!$B$5:$C$500,2,0),"")</f>
        <v/>
      </c>
      <c r="C403" s="232"/>
      <c r="D403" s="233"/>
      <c r="E403" s="324" t="e">
        <f>VLOOKUP(D403,Estoque!$A$4:$D$1000,2,0)</f>
        <v>#N/A</v>
      </c>
      <c r="F403" s="325" t="e">
        <f>VLOOKUP(D403,Estoque!$A$4:$D$1000,3,0)</f>
        <v>#N/A</v>
      </c>
      <c r="G403" s="326">
        <f>IFERROR(VLOOKUP(D403,Estoque!$A$4:$J$304,10,),0)</f>
        <v>0</v>
      </c>
      <c r="H403" s="236"/>
      <c r="I403" s="330">
        <f t="shared" si="28"/>
        <v>0</v>
      </c>
      <c r="J403" s="331" t="e">
        <f>VLOOKUP(D403,Estoque!$A$4:$J$1000,8,0)</f>
        <v>#N/A</v>
      </c>
      <c r="K403" s="331">
        <f t="shared" si="25"/>
        <v>0</v>
      </c>
      <c r="L403" s="325">
        <f>SUMIF(Vendas!$B$5:$B$1712,'Combos Promocionais'!A403,Vendas!$I$5:$I$1824)</f>
        <v>0</v>
      </c>
      <c r="M403" s="325">
        <f t="shared" si="26"/>
        <v>0</v>
      </c>
      <c r="N403" s="325" t="e">
        <f t="shared" si="27"/>
        <v>#N/A</v>
      </c>
      <c r="O403" s="332" t="e">
        <f t="array" ref="O403">MIN(IF($B$3:$B$501=N403,$I$3:$I$501))</f>
        <v>#N/A</v>
      </c>
    </row>
    <row r="404" spans="1:15">
      <c r="A404" s="235"/>
      <c r="B404" s="327" t="str">
        <f>IFERROR(VLOOKUP(A404,'Cadastro de Produtos'!$B$5:$C$500,2,0),"")</f>
        <v/>
      </c>
      <c r="C404" s="165"/>
      <c r="D404" s="231"/>
      <c r="E404" s="327" t="e">
        <f>VLOOKUP(D404,Estoque!$A$4:$D$1000,2,0)</f>
        <v>#N/A</v>
      </c>
      <c r="F404" s="328" t="e">
        <f>VLOOKUP(D404,Estoque!$A$4:$D$1000,3,0)</f>
        <v>#N/A</v>
      </c>
      <c r="G404" s="329">
        <f>IFERROR(VLOOKUP(D404,Estoque!$A$4:$J$304,10,),0)</f>
        <v>0</v>
      </c>
      <c r="H404" s="235"/>
      <c r="I404" s="333">
        <f t="shared" si="28"/>
        <v>0</v>
      </c>
      <c r="J404" s="334" t="e">
        <f>VLOOKUP(D404,Estoque!$A$4:$J$1000,8,0)</f>
        <v>#N/A</v>
      </c>
      <c r="K404" s="334">
        <f t="shared" si="25"/>
        <v>0</v>
      </c>
      <c r="L404" s="328">
        <f>SUMIF(Vendas!$B$5:$B$1712,'Combos Promocionais'!A404,Vendas!$I$5:$I$1824)</f>
        <v>0</v>
      </c>
      <c r="M404" s="328">
        <f t="shared" si="26"/>
        <v>0</v>
      </c>
      <c r="N404" s="328" t="e">
        <f t="shared" si="27"/>
        <v>#N/A</v>
      </c>
      <c r="O404" s="335" t="e">
        <f t="array" ref="O404">MIN(IF($B$3:$B$501=N404,$I$3:$I$501))</f>
        <v>#N/A</v>
      </c>
    </row>
    <row r="405" spans="1:15">
      <c r="A405" s="236"/>
      <c r="B405" s="324" t="str">
        <f>IFERROR(VLOOKUP(A405,'Cadastro de Produtos'!$B$5:$C$500,2,0),"")</f>
        <v/>
      </c>
      <c r="C405" s="232"/>
      <c r="D405" s="233"/>
      <c r="E405" s="324" t="e">
        <f>VLOOKUP(D405,Estoque!$A$4:$D$1000,2,0)</f>
        <v>#N/A</v>
      </c>
      <c r="F405" s="325" t="e">
        <f>VLOOKUP(D405,Estoque!$A$4:$D$1000,3,0)</f>
        <v>#N/A</v>
      </c>
      <c r="G405" s="326">
        <f>IFERROR(VLOOKUP(D405,Estoque!$A$4:$J$304,10,),0)</f>
        <v>0</v>
      </c>
      <c r="H405" s="236"/>
      <c r="I405" s="330">
        <f t="shared" si="28"/>
        <v>0</v>
      </c>
      <c r="J405" s="331" t="e">
        <f>VLOOKUP(D405,Estoque!$A$4:$J$1000,8,0)</f>
        <v>#N/A</v>
      </c>
      <c r="K405" s="331">
        <f t="shared" si="25"/>
        <v>0</v>
      </c>
      <c r="L405" s="325">
        <f>SUMIF(Vendas!$B$5:$B$1712,'Combos Promocionais'!A405,Vendas!$I$5:$I$1824)</f>
        <v>0</v>
      </c>
      <c r="M405" s="325">
        <f t="shared" si="26"/>
        <v>0</v>
      </c>
      <c r="N405" s="325" t="e">
        <f t="shared" si="27"/>
        <v>#N/A</v>
      </c>
      <c r="O405" s="332" t="e">
        <f t="array" ref="O405">MIN(IF($B$3:$B$501=N405,$I$3:$I$501))</f>
        <v>#N/A</v>
      </c>
    </row>
    <row r="406" spans="1:15">
      <c r="A406" s="235"/>
      <c r="B406" s="327" t="str">
        <f>IFERROR(VLOOKUP(A406,'Cadastro de Produtos'!$B$5:$C$500,2,0),"")</f>
        <v/>
      </c>
      <c r="C406" s="165"/>
      <c r="D406" s="231"/>
      <c r="E406" s="327" t="e">
        <f>VLOOKUP(D406,Estoque!$A$4:$D$1000,2,0)</f>
        <v>#N/A</v>
      </c>
      <c r="F406" s="328" t="e">
        <f>VLOOKUP(D406,Estoque!$A$4:$D$1000,3,0)</f>
        <v>#N/A</v>
      </c>
      <c r="G406" s="329">
        <f>IFERROR(VLOOKUP(D406,Estoque!$A$4:$J$304,10,),0)</f>
        <v>0</v>
      </c>
      <c r="H406" s="235"/>
      <c r="I406" s="333">
        <f t="shared" si="28"/>
        <v>0</v>
      </c>
      <c r="J406" s="334" t="e">
        <f>VLOOKUP(D406,Estoque!$A$4:$J$1000,8,0)</f>
        <v>#N/A</v>
      </c>
      <c r="K406" s="334">
        <f t="shared" si="25"/>
        <v>0</v>
      </c>
      <c r="L406" s="328">
        <f>SUMIF(Vendas!$B$5:$B$1712,'Combos Promocionais'!A406,Vendas!$I$5:$I$1824)</f>
        <v>0</v>
      </c>
      <c r="M406" s="328">
        <f t="shared" si="26"/>
        <v>0</v>
      </c>
      <c r="N406" s="328" t="e">
        <f t="shared" si="27"/>
        <v>#N/A</v>
      </c>
      <c r="O406" s="335" t="e">
        <f t="array" ref="O406">MIN(IF($B$3:$B$501=N406,$I$3:$I$501))</f>
        <v>#N/A</v>
      </c>
    </row>
    <row r="407" spans="1:15">
      <c r="A407" s="236"/>
      <c r="B407" s="324" t="str">
        <f>IFERROR(VLOOKUP(A407,'Cadastro de Produtos'!$B$5:$C$500,2,0),"")</f>
        <v/>
      </c>
      <c r="C407" s="232"/>
      <c r="D407" s="233"/>
      <c r="E407" s="324" t="e">
        <f>VLOOKUP(D407,Estoque!$A$4:$D$1000,2,0)</f>
        <v>#N/A</v>
      </c>
      <c r="F407" s="325" t="e">
        <f>VLOOKUP(D407,Estoque!$A$4:$D$1000,3,0)</f>
        <v>#N/A</v>
      </c>
      <c r="G407" s="326">
        <f>IFERROR(VLOOKUP(D407,Estoque!$A$4:$J$304,10,),0)</f>
        <v>0</v>
      </c>
      <c r="H407" s="236"/>
      <c r="I407" s="330">
        <f t="shared" si="28"/>
        <v>0</v>
      </c>
      <c r="J407" s="331" t="e">
        <f>VLOOKUP(D407,Estoque!$A$4:$J$1000,8,0)</f>
        <v>#N/A</v>
      </c>
      <c r="K407" s="331">
        <f t="shared" si="25"/>
        <v>0</v>
      </c>
      <c r="L407" s="325">
        <f>SUMIF(Vendas!$B$5:$B$1712,'Combos Promocionais'!A407,Vendas!$I$5:$I$1824)</f>
        <v>0</v>
      </c>
      <c r="M407" s="325">
        <f t="shared" si="26"/>
        <v>0</v>
      </c>
      <c r="N407" s="325" t="e">
        <f t="shared" si="27"/>
        <v>#N/A</v>
      </c>
      <c r="O407" s="332" t="e">
        <f t="array" ref="O407">MIN(IF($B$3:$B$501=N407,$I$3:$I$501))</f>
        <v>#N/A</v>
      </c>
    </row>
    <row r="408" spans="1:15">
      <c r="A408" s="235"/>
      <c r="B408" s="327" t="str">
        <f>IFERROR(VLOOKUP(A408,'Cadastro de Produtos'!$B$5:$C$500,2,0),"")</f>
        <v/>
      </c>
      <c r="C408" s="165"/>
      <c r="D408" s="231"/>
      <c r="E408" s="327" t="e">
        <f>VLOOKUP(D408,Estoque!$A$4:$D$1000,2,0)</f>
        <v>#N/A</v>
      </c>
      <c r="F408" s="328" t="e">
        <f>VLOOKUP(D408,Estoque!$A$4:$D$1000,3,0)</f>
        <v>#N/A</v>
      </c>
      <c r="G408" s="329">
        <f>IFERROR(VLOOKUP(D408,Estoque!$A$4:$J$304,10,),0)</f>
        <v>0</v>
      </c>
      <c r="H408" s="235"/>
      <c r="I408" s="333">
        <f t="shared" si="28"/>
        <v>0</v>
      </c>
      <c r="J408" s="334" t="e">
        <f>VLOOKUP(D408,Estoque!$A$4:$J$1000,8,0)</f>
        <v>#N/A</v>
      </c>
      <c r="K408" s="334">
        <f t="shared" si="25"/>
        <v>0</v>
      </c>
      <c r="L408" s="328">
        <f>SUMIF(Vendas!$B$5:$B$1712,'Combos Promocionais'!A408,Vendas!$I$5:$I$1824)</f>
        <v>0</v>
      </c>
      <c r="M408" s="328">
        <f t="shared" si="26"/>
        <v>0</v>
      </c>
      <c r="N408" s="328" t="e">
        <f t="shared" si="27"/>
        <v>#N/A</v>
      </c>
      <c r="O408" s="335" t="e">
        <f t="array" ref="O408">MIN(IF($B$3:$B$501=N408,$I$3:$I$501))</f>
        <v>#N/A</v>
      </c>
    </row>
    <row r="409" spans="1:15">
      <c r="A409" s="236"/>
      <c r="B409" s="324" t="str">
        <f>IFERROR(VLOOKUP(A409,'Cadastro de Produtos'!$B$5:$C$500,2,0),"")</f>
        <v/>
      </c>
      <c r="C409" s="232"/>
      <c r="D409" s="233"/>
      <c r="E409" s="324" t="e">
        <f>VLOOKUP(D409,Estoque!$A$4:$D$1000,2,0)</f>
        <v>#N/A</v>
      </c>
      <c r="F409" s="325" t="e">
        <f>VLOOKUP(D409,Estoque!$A$4:$D$1000,3,0)</f>
        <v>#N/A</v>
      </c>
      <c r="G409" s="326">
        <f>IFERROR(VLOOKUP(D409,Estoque!$A$4:$J$304,10,),0)</f>
        <v>0</v>
      </c>
      <c r="H409" s="236"/>
      <c r="I409" s="330">
        <f t="shared" si="28"/>
        <v>0</v>
      </c>
      <c r="J409" s="331" t="e">
        <f>VLOOKUP(D409,Estoque!$A$4:$J$1000,8,0)</f>
        <v>#N/A</v>
      </c>
      <c r="K409" s="331">
        <f t="shared" si="25"/>
        <v>0</v>
      </c>
      <c r="L409" s="325">
        <f>SUMIF(Vendas!$B$5:$B$1712,'Combos Promocionais'!A409,Vendas!$I$5:$I$1824)</f>
        <v>0</v>
      </c>
      <c r="M409" s="325">
        <f t="shared" si="26"/>
        <v>0</v>
      </c>
      <c r="N409" s="325" t="e">
        <f t="shared" si="27"/>
        <v>#N/A</v>
      </c>
      <c r="O409" s="332" t="e">
        <f t="array" ref="O409">MIN(IF($B$3:$B$501=N409,$I$3:$I$501))</f>
        <v>#N/A</v>
      </c>
    </row>
    <row r="410" spans="1:15">
      <c r="A410" s="235"/>
      <c r="B410" s="327" t="str">
        <f>IFERROR(VLOOKUP(A410,'Cadastro de Produtos'!$B$5:$C$500,2,0),"")</f>
        <v/>
      </c>
      <c r="C410" s="165"/>
      <c r="D410" s="231"/>
      <c r="E410" s="327" t="e">
        <f>VLOOKUP(D410,Estoque!$A$4:$D$1000,2,0)</f>
        <v>#N/A</v>
      </c>
      <c r="F410" s="328" t="e">
        <f>VLOOKUP(D410,Estoque!$A$4:$D$1000,3,0)</f>
        <v>#N/A</v>
      </c>
      <c r="G410" s="329">
        <f>IFERROR(VLOOKUP(D410,Estoque!$A$4:$J$304,10,),0)</f>
        <v>0</v>
      </c>
      <c r="H410" s="235"/>
      <c r="I410" s="333">
        <f t="shared" si="28"/>
        <v>0</v>
      </c>
      <c r="J410" s="334" t="e">
        <f>VLOOKUP(D410,Estoque!$A$4:$J$1000,8,0)</f>
        <v>#N/A</v>
      </c>
      <c r="K410" s="334">
        <f t="shared" si="25"/>
        <v>0</v>
      </c>
      <c r="L410" s="328">
        <f>SUMIF(Vendas!$B$5:$B$1712,'Combos Promocionais'!A410,Vendas!$I$5:$I$1824)</f>
        <v>0</v>
      </c>
      <c r="M410" s="328">
        <f t="shared" si="26"/>
        <v>0</v>
      </c>
      <c r="N410" s="328" t="e">
        <f t="shared" si="27"/>
        <v>#N/A</v>
      </c>
      <c r="O410" s="335" t="e">
        <f t="array" ref="O410">MIN(IF($B$3:$B$501=N410,$I$3:$I$501))</f>
        <v>#N/A</v>
      </c>
    </row>
    <row r="411" spans="1:15">
      <c r="A411" s="236"/>
      <c r="B411" s="324" t="str">
        <f>IFERROR(VLOOKUP(A411,'Cadastro de Produtos'!$B$5:$C$500,2,0),"")</f>
        <v/>
      </c>
      <c r="C411" s="232"/>
      <c r="D411" s="233"/>
      <c r="E411" s="324" t="e">
        <f>VLOOKUP(D411,Estoque!$A$4:$D$1000,2,0)</f>
        <v>#N/A</v>
      </c>
      <c r="F411" s="325" t="e">
        <f>VLOOKUP(D411,Estoque!$A$4:$D$1000,3,0)</f>
        <v>#N/A</v>
      </c>
      <c r="G411" s="326">
        <f>IFERROR(VLOOKUP(D411,Estoque!$A$4:$J$304,10,),0)</f>
        <v>0</v>
      </c>
      <c r="H411" s="236"/>
      <c r="I411" s="330">
        <f t="shared" si="28"/>
        <v>0</v>
      </c>
      <c r="J411" s="331" t="e">
        <f>VLOOKUP(D411,Estoque!$A$4:$J$1000,8,0)</f>
        <v>#N/A</v>
      </c>
      <c r="K411" s="331">
        <f t="shared" si="25"/>
        <v>0</v>
      </c>
      <c r="L411" s="325">
        <f>SUMIF(Vendas!$B$5:$B$1712,'Combos Promocionais'!A411,Vendas!$I$5:$I$1824)</f>
        <v>0</v>
      </c>
      <c r="M411" s="325">
        <f t="shared" si="26"/>
        <v>0</v>
      </c>
      <c r="N411" s="325" t="e">
        <f t="shared" si="27"/>
        <v>#N/A</v>
      </c>
      <c r="O411" s="332" t="e">
        <f t="array" ref="O411">MIN(IF($B$3:$B$501=N411,$I$3:$I$501))</f>
        <v>#N/A</v>
      </c>
    </row>
    <row r="412" spans="1:15">
      <c r="A412" s="235"/>
      <c r="B412" s="327" t="str">
        <f>IFERROR(VLOOKUP(A412,'Cadastro de Produtos'!$B$5:$C$500,2,0),"")</f>
        <v/>
      </c>
      <c r="C412" s="165"/>
      <c r="D412" s="231"/>
      <c r="E412" s="327" t="e">
        <f>VLOOKUP(D412,Estoque!$A$4:$D$1000,2,0)</f>
        <v>#N/A</v>
      </c>
      <c r="F412" s="328" t="e">
        <f>VLOOKUP(D412,Estoque!$A$4:$D$1000,3,0)</f>
        <v>#N/A</v>
      </c>
      <c r="G412" s="329">
        <f>IFERROR(VLOOKUP(D412,Estoque!$A$4:$J$304,10,),0)</f>
        <v>0</v>
      </c>
      <c r="H412" s="235"/>
      <c r="I412" s="333">
        <f t="shared" si="28"/>
        <v>0</v>
      </c>
      <c r="J412" s="334" t="e">
        <f>VLOOKUP(D412,Estoque!$A$4:$J$1000,8,0)</f>
        <v>#N/A</v>
      </c>
      <c r="K412" s="334">
        <f t="shared" si="25"/>
        <v>0</v>
      </c>
      <c r="L412" s="328">
        <f>SUMIF(Vendas!$B$5:$B$1712,'Combos Promocionais'!A412,Vendas!$I$5:$I$1824)</f>
        <v>0</v>
      </c>
      <c r="M412" s="328">
        <f t="shared" si="26"/>
        <v>0</v>
      </c>
      <c r="N412" s="328" t="e">
        <f t="shared" si="27"/>
        <v>#N/A</v>
      </c>
      <c r="O412" s="335" t="e">
        <f t="array" ref="O412">MIN(IF($B$3:$B$501=N412,$I$3:$I$501))</f>
        <v>#N/A</v>
      </c>
    </row>
    <row r="413" spans="1:15">
      <c r="A413" s="236"/>
      <c r="B413" s="324" t="str">
        <f>IFERROR(VLOOKUP(A413,'Cadastro de Produtos'!$B$5:$C$500,2,0),"")</f>
        <v/>
      </c>
      <c r="C413" s="232"/>
      <c r="D413" s="233"/>
      <c r="E413" s="324" t="e">
        <f>VLOOKUP(D413,Estoque!$A$4:$D$1000,2,0)</f>
        <v>#N/A</v>
      </c>
      <c r="F413" s="325" t="e">
        <f>VLOOKUP(D413,Estoque!$A$4:$D$1000,3,0)</f>
        <v>#N/A</v>
      </c>
      <c r="G413" s="326">
        <f>IFERROR(VLOOKUP(D413,Estoque!$A$4:$J$304,10,),0)</f>
        <v>0</v>
      </c>
      <c r="H413" s="236"/>
      <c r="I413" s="330">
        <f t="shared" si="28"/>
        <v>0</v>
      </c>
      <c r="J413" s="331" t="e">
        <f>VLOOKUP(D413,Estoque!$A$4:$J$1000,8,0)</f>
        <v>#N/A</v>
      </c>
      <c r="K413" s="331">
        <f t="shared" si="25"/>
        <v>0</v>
      </c>
      <c r="L413" s="325">
        <f>SUMIF(Vendas!$B$5:$B$1712,'Combos Promocionais'!A413,Vendas!$I$5:$I$1824)</f>
        <v>0</v>
      </c>
      <c r="M413" s="325">
        <f t="shared" si="26"/>
        <v>0</v>
      </c>
      <c r="N413" s="325" t="e">
        <f t="shared" si="27"/>
        <v>#N/A</v>
      </c>
      <c r="O413" s="332" t="e">
        <f t="array" ref="O413">MIN(IF($B$3:$B$501=N413,$I$3:$I$501))</f>
        <v>#N/A</v>
      </c>
    </row>
    <row r="414" spans="1:15">
      <c r="A414" s="235"/>
      <c r="B414" s="327" t="str">
        <f>IFERROR(VLOOKUP(A414,'Cadastro de Produtos'!$B$5:$C$500,2,0),"")</f>
        <v/>
      </c>
      <c r="C414" s="165"/>
      <c r="D414" s="231"/>
      <c r="E414" s="327" t="e">
        <f>VLOOKUP(D414,Estoque!$A$4:$D$1000,2,0)</f>
        <v>#N/A</v>
      </c>
      <c r="F414" s="328" t="e">
        <f>VLOOKUP(D414,Estoque!$A$4:$D$1000,3,0)</f>
        <v>#N/A</v>
      </c>
      <c r="G414" s="329">
        <f>IFERROR(VLOOKUP(D414,Estoque!$A$4:$J$304,10,),0)</f>
        <v>0</v>
      </c>
      <c r="H414" s="235"/>
      <c r="I414" s="333">
        <f t="shared" si="28"/>
        <v>0</v>
      </c>
      <c r="J414" s="334" t="e">
        <f>VLOOKUP(D414,Estoque!$A$4:$J$1000,8,0)</f>
        <v>#N/A</v>
      </c>
      <c r="K414" s="334">
        <f t="shared" si="25"/>
        <v>0</v>
      </c>
      <c r="L414" s="328">
        <f>SUMIF(Vendas!$B$5:$B$1712,'Combos Promocionais'!A414,Vendas!$I$5:$I$1824)</f>
        <v>0</v>
      </c>
      <c r="M414" s="328">
        <f t="shared" si="26"/>
        <v>0</v>
      </c>
      <c r="N414" s="328" t="e">
        <f t="shared" si="27"/>
        <v>#N/A</v>
      </c>
      <c r="O414" s="335" t="e">
        <f t="array" ref="O414">MIN(IF($B$3:$B$501=N414,$I$3:$I$501))</f>
        <v>#N/A</v>
      </c>
    </row>
    <row r="415" spans="1:15">
      <c r="A415" s="236"/>
      <c r="B415" s="324" t="str">
        <f>IFERROR(VLOOKUP(A415,'Cadastro de Produtos'!$B$5:$C$500,2,0),"")</f>
        <v/>
      </c>
      <c r="C415" s="232"/>
      <c r="D415" s="233"/>
      <c r="E415" s="324" t="e">
        <f>VLOOKUP(D415,Estoque!$A$4:$D$1000,2,0)</f>
        <v>#N/A</v>
      </c>
      <c r="F415" s="325" t="e">
        <f>VLOOKUP(D415,Estoque!$A$4:$D$1000,3,0)</f>
        <v>#N/A</v>
      </c>
      <c r="G415" s="326">
        <f>IFERROR(VLOOKUP(D415,Estoque!$A$4:$J$304,10,),0)</f>
        <v>0</v>
      </c>
      <c r="H415" s="236"/>
      <c r="I415" s="330">
        <f t="shared" si="28"/>
        <v>0</v>
      </c>
      <c r="J415" s="331" t="e">
        <f>VLOOKUP(D415,Estoque!$A$4:$J$1000,8,0)</f>
        <v>#N/A</v>
      </c>
      <c r="K415" s="331">
        <f t="shared" si="25"/>
        <v>0</v>
      </c>
      <c r="L415" s="325">
        <f>SUMIF(Vendas!$B$5:$B$1712,'Combos Promocionais'!A415,Vendas!$I$5:$I$1824)</f>
        <v>0</v>
      </c>
      <c r="M415" s="325">
        <f t="shared" si="26"/>
        <v>0</v>
      </c>
      <c r="N415" s="325" t="e">
        <f t="shared" si="27"/>
        <v>#N/A</v>
      </c>
      <c r="O415" s="332" t="e">
        <f t="array" ref="O415">MIN(IF($B$3:$B$501=N415,$I$3:$I$501))</f>
        <v>#N/A</v>
      </c>
    </row>
    <row r="416" spans="1:15">
      <c r="A416" s="235"/>
      <c r="B416" s="327" t="str">
        <f>IFERROR(VLOOKUP(A416,'Cadastro de Produtos'!$B$5:$C$500,2,0),"")</f>
        <v/>
      </c>
      <c r="C416" s="165"/>
      <c r="D416" s="231"/>
      <c r="E416" s="327" t="e">
        <f>VLOOKUP(D416,Estoque!$A$4:$D$1000,2,0)</f>
        <v>#N/A</v>
      </c>
      <c r="F416" s="328" t="e">
        <f>VLOOKUP(D416,Estoque!$A$4:$D$1000,3,0)</f>
        <v>#N/A</v>
      </c>
      <c r="G416" s="329">
        <f>IFERROR(VLOOKUP(D416,Estoque!$A$4:$J$304,10,),0)</f>
        <v>0</v>
      </c>
      <c r="H416" s="235"/>
      <c r="I416" s="333">
        <f t="shared" si="28"/>
        <v>0</v>
      </c>
      <c r="J416" s="334" t="e">
        <f>VLOOKUP(D416,Estoque!$A$4:$J$1000,8,0)</f>
        <v>#N/A</v>
      </c>
      <c r="K416" s="334">
        <f t="shared" si="25"/>
        <v>0</v>
      </c>
      <c r="L416" s="328">
        <f>SUMIF(Vendas!$B$5:$B$1712,'Combos Promocionais'!A416,Vendas!$I$5:$I$1824)</f>
        <v>0</v>
      </c>
      <c r="M416" s="328">
        <f t="shared" si="26"/>
        <v>0</v>
      </c>
      <c r="N416" s="328" t="e">
        <f t="shared" si="27"/>
        <v>#N/A</v>
      </c>
      <c r="O416" s="335" t="e">
        <f t="array" ref="O416">MIN(IF($B$3:$B$501=N416,$I$3:$I$501))</f>
        <v>#N/A</v>
      </c>
    </row>
    <row r="417" spans="1:15">
      <c r="A417" s="236"/>
      <c r="B417" s="324" t="str">
        <f>IFERROR(VLOOKUP(A417,'Cadastro de Produtos'!$B$5:$C$500,2,0),"")</f>
        <v/>
      </c>
      <c r="C417" s="232"/>
      <c r="D417" s="233"/>
      <c r="E417" s="324" t="e">
        <f>VLOOKUP(D417,Estoque!$A$4:$D$1000,2,0)</f>
        <v>#N/A</v>
      </c>
      <c r="F417" s="325" t="e">
        <f>VLOOKUP(D417,Estoque!$A$4:$D$1000,3,0)</f>
        <v>#N/A</v>
      </c>
      <c r="G417" s="326">
        <f>IFERROR(VLOOKUP(D417,Estoque!$A$4:$J$304,10,),0)</f>
        <v>0</v>
      </c>
      <c r="H417" s="236"/>
      <c r="I417" s="330">
        <f t="shared" si="28"/>
        <v>0</v>
      </c>
      <c r="J417" s="331" t="e">
        <f>VLOOKUP(D417,Estoque!$A$4:$J$1000,8,0)</f>
        <v>#N/A</v>
      </c>
      <c r="K417" s="331">
        <f t="shared" si="25"/>
        <v>0</v>
      </c>
      <c r="L417" s="325">
        <f>SUMIF(Vendas!$B$5:$B$1712,'Combos Promocionais'!A417,Vendas!$I$5:$I$1824)</f>
        <v>0</v>
      </c>
      <c r="M417" s="325">
        <f t="shared" si="26"/>
        <v>0</v>
      </c>
      <c r="N417" s="325" t="e">
        <f t="shared" si="27"/>
        <v>#N/A</v>
      </c>
      <c r="O417" s="332" t="e">
        <f t="array" ref="O417">MIN(IF($B$3:$B$501=N417,$I$3:$I$501))</f>
        <v>#N/A</v>
      </c>
    </row>
    <row r="418" spans="1:15">
      <c r="A418" s="235"/>
      <c r="B418" s="327" t="str">
        <f>IFERROR(VLOOKUP(A418,'Cadastro de Produtos'!$B$5:$C$500,2,0),"")</f>
        <v/>
      </c>
      <c r="C418" s="165"/>
      <c r="D418" s="231"/>
      <c r="E418" s="327" t="e">
        <f>VLOOKUP(D418,Estoque!$A$4:$D$1000,2,0)</f>
        <v>#N/A</v>
      </c>
      <c r="F418" s="328" t="e">
        <f>VLOOKUP(D418,Estoque!$A$4:$D$1000,3,0)</f>
        <v>#N/A</v>
      </c>
      <c r="G418" s="329">
        <f>IFERROR(VLOOKUP(D418,Estoque!$A$4:$J$304,10,),0)</f>
        <v>0</v>
      </c>
      <c r="H418" s="235"/>
      <c r="I418" s="333">
        <f t="shared" si="28"/>
        <v>0</v>
      </c>
      <c r="J418" s="334" t="e">
        <f>VLOOKUP(D418,Estoque!$A$4:$J$1000,8,0)</f>
        <v>#N/A</v>
      </c>
      <c r="K418" s="334">
        <f t="shared" si="25"/>
        <v>0</v>
      </c>
      <c r="L418" s="328">
        <f>SUMIF(Vendas!$B$5:$B$1712,'Combos Promocionais'!A418,Vendas!$I$5:$I$1824)</f>
        <v>0</v>
      </c>
      <c r="M418" s="328">
        <f t="shared" si="26"/>
        <v>0</v>
      </c>
      <c r="N418" s="328" t="e">
        <f t="shared" si="27"/>
        <v>#N/A</v>
      </c>
      <c r="O418" s="335" t="e">
        <f t="array" ref="O418">MIN(IF($B$3:$B$501=N418,$I$3:$I$501))</f>
        <v>#N/A</v>
      </c>
    </row>
    <row r="419" spans="1:15">
      <c r="A419" s="236"/>
      <c r="B419" s="324" t="str">
        <f>IFERROR(VLOOKUP(A419,'Cadastro de Produtos'!$B$5:$C$500,2,0),"")</f>
        <v/>
      </c>
      <c r="C419" s="232"/>
      <c r="D419" s="233"/>
      <c r="E419" s="324" t="e">
        <f>VLOOKUP(D419,Estoque!$A$4:$D$1000,2,0)</f>
        <v>#N/A</v>
      </c>
      <c r="F419" s="325" t="e">
        <f>VLOOKUP(D419,Estoque!$A$4:$D$1000,3,0)</f>
        <v>#N/A</v>
      </c>
      <c r="G419" s="326">
        <f>IFERROR(VLOOKUP(D419,Estoque!$A$4:$J$304,10,),0)</f>
        <v>0</v>
      </c>
      <c r="H419" s="236"/>
      <c r="I419" s="330">
        <f t="shared" si="28"/>
        <v>0</v>
      </c>
      <c r="J419" s="331" t="e">
        <f>VLOOKUP(D419,Estoque!$A$4:$J$1000,8,0)</f>
        <v>#N/A</v>
      </c>
      <c r="K419" s="331">
        <f t="shared" si="25"/>
        <v>0</v>
      </c>
      <c r="L419" s="325">
        <f>SUMIF(Vendas!$B$5:$B$1712,'Combos Promocionais'!A419,Vendas!$I$5:$I$1824)</f>
        <v>0</v>
      </c>
      <c r="M419" s="325">
        <f t="shared" si="26"/>
        <v>0</v>
      </c>
      <c r="N419" s="325" t="e">
        <f t="shared" si="27"/>
        <v>#N/A</v>
      </c>
      <c r="O419" s="332" t="e">
        <f t="array" ref="O419">MIN(IF($B$3:$B$501=N419,$I$3:$I$501))</f>
        <v>#N/A</v>
      </c>
    </row>
    <row r="420" spans="1:15">
      <c r="A420" s="235"/>
      <c r="B420" s="327" t="str">
        <f>IFERROR(VLOOKUP(A420,'Cadastro de Produtos'!$B$5:$C$500,2,0),"")</f>
        <v/>
      </c>
      <c r="C420" s="165"/>
      <c r="D420" s="231"/>
      <c r="E420" s="327" t="e">
        <f>VLOOKUP(D420,Estoque!$A$4:$D$1000,2,0)</f>
        <v>#N/A</v>
      </c>
      <c r="F420" s="328" t="e">
        <f>VLOOKUP(D420,Estoque!$A$4:$D$1000,3,0)</f>
        <v>#N/A</v>
      </c>
      <c r="G420" s="329">
        <f>IFERROR(VLOOKUP(D420,Estoque!$A$4:$J$304,10,),0)</f>
        <v>0</v>
      </c>
      <c r="H420" s="235"/>
      <c r="I420" s="333">
        <f t="shared" si="28"/>
        <v>0</v>
      </c>
      <c r="J420" s="334" t="e">
        <f>VLOOKUP(D420,Estoque!$A$4:$J$1000,8,0)</f>
        <v>#N/A</v>
      </c>
      <c r="K420" s="334">
        <f t="shared" si="25"/>
        <v>0</v>
      </c>
      <c r="L420" s="328">
        <f>SUMIF(Vendas!$B$5:$B$1712,'Combos Promocionais'!A420,Vendas!$I$5:$I$1824)</f>
        <v>0</v>
      </c>
      <c r="M420" s="328">
        <f t="shared" si="26"/>
        <v>0</v>
      </c>
      <c r="N420" s="328" t="e">
        <f t="shared" si="27"/>
        <v>#N/A</v>
      </c>
      <c r="O420" s="335" t="e">
        <f t="array" ref="O420">MIN(IF($B$3:$B$501=N420,$I$3:$I$501))</f>
        <v>#N/A</v>
      </c>
    </row>
    <row r="421" spans="1:15">
      <c r="A421" s="236"/>
      <c r="B421" s="324" t="str">
        <f>IFERROR(VLOOKUP(A421,'Cadastro de Produtos'!$B$5:$C$500,2,0),"")</f>
        <v/>
      </c>
      <c r="C421" s="232"/>
      <c r="D421" s="233"/>
      <c r="E421" s="324" t="e">
        <f>VLOOKUP(D421,Estoque!$A$4:$D$1000,2,0)</f>
        <v>#N/A</v>
      </c>
      <c r="F421" s="325" t="e">
        <f>VLOOKUP(D421,Estoque!$A$4:$D$1000,3,0)</f>
        <v>#N/A</v>
      </c>
      <c r="G421" s="326">
        <f>IFERROR(VLOOKUP(D421,Estoque!$A$4:$J$304,10,),0)</f>
        <v>0</v>
      </c>
      <c r="H421" s="236"/>
      <c r="I421" s="330">
        <f t="shared" si="28"/>
        <v>0</v>
      </c>
      <c r="J421" s="331" t="e">
        <f>VLOOKUP(D421,Estoque!$A$4:$J$1000,8,0)</f>
        <v>#N/A</v>
      </c>
      <c r="K421" s="331">
        <f t="shared" si="25"/>
        <v>0</v>
      </c>
      <c r="L421" s="325">
        <f>SUMIF(Vendas!$B$5:$B$1712,'Combos Promocionais'!A421,Vendas!$I$5:$I$1824)</f>
        <v>0</v>
      </c>
      <c r="M421" s="325">
        <f t="shared" si="26"/>
        <v>0</v>
      </c>
      <c r="N421" s="325" t="e">
        <f t="shared" si="27"/>
        <v>#N/A</v>
      </c>
      <c r="O421" s="332" t="e">
        <f t="array" ref="O421">MIN(IF($B$3:$B$501=N421,$I$3:$I$501))</f>
        <v>#N/A</v>
      </c>
    </row>
    <row r="422" spans="1:15">
      <c r="A422" s="235"/>
      <c r="B422" s="327" t="str">
        <f>IFERROR(VLOOKUP(A422,'Cadastro de Produtos'!$B$5:$C$500,2,0),"")</f>
        <v/>
      </c>
      <c r="C422" s="165"/>
      <c r="D422" s="231"/>
      <c r="E422" s="327" t="e">
        <f>VLOOKUP(D422,Estoque!$A$4:$D$1000,2,0)</f>
        <v>#N/A</v>
      </c>
      <c r="F422" s="328" t="e">
        <f>VLOOKUP(D422,Estoque!$A$4:$D$1000,3,0)</f>
        <v>#N/A</v>
      </c>
      <c r="G422" s="329">
        <f>IFERROR(VLOOKUP(D422,Estoque!$A$4:$J$304,10,),0)</f>
        <v>0</v>
      </c>
      <c r="H422" s="235"/>
      <c r="I422" s="333">
        <f t="shared" si="28"/>
        <v>0</v>
      </c>
      <c r="J422" s="334" t="e">
        <f>VLOOKUP(D422,Estoque!$A$4:$J$1000,8,0)</f>
        <v>#N/A</v>
      </c>
      <c r="K422" s="334">
        <f t="shared" si="25"/>
        <v>0</v>
      </c>
      <c r="L422" s="328">
        <f>SUMIF(Vendas!$B$5:$B$1712,'Combos Promocionais'!A422,Vendas!$I$5:$I$1824)</f>
        <v>0</v>
      </c>
      <c r="M422" s="328">
        <f t="shared" si="26"/>
        <v>0</v>
      </c>
      <c r="N422" s="328" t="e">
        <f t="shared" si="27"/>
        <v>#N/A</v>
      </c>
      <c r="O422" s="335" t="e">
        <f t="array" ref="O422">MIN(IF($B$3:$B$501=N422,$I$3:$I$501))</f>
        <v>#N/A</v>
      </c>
    </row>
    <row r="423" spans="1:15">
      <c r="A423" s="236"/>
      <c r="B423" s="324" t="str">
        <f>IFERROR(VLOOKUP(A423,'Cadastro de Produtos'!$B$5:$C$500,2,0),"")</f>
        <v/>
      </c>
      <c r="C423" s="232"/>
      <c r="D423" s="233"/>
      <c r="E423" s="324" t="e">
        <f>VLOOKUP(D423,Estoque!$A$4:$D$1000,2,0)</f>
        <v>#N/A</v>
      </c>
      <c r="F423" s="325" t="e">
        <f>VLOOKUP(D423,Estoque!$A$4:$D$1000,3,0)</f>
        <v>#N/A</v>
      </c>
      <c r="G423" s="326">
        <f>IFERROR(VLOOKUP(D423,Estoque!$A$4:$J$304,10,),0)</f>
        <v>0</v>
      </c>
      <c r="H423" s="236"/>
      <c r="I423" s="330">
        <f t="shared" si="28"/>
        <v>0</v>
      </c>
      <c r="J423" s="331" t="e">
        <f>VLOOKUP(D423,Estoque!$A$4:$J$1000,8,0)</f>
        <v>#N/A</v>
      </c>
      <c r="K423" s="331">
        <f t="shared" si="25"/>
        <v>0</v>
      </c>
      <c r="L423" s="325">
        <f>SUMIF(Vendas!$B$5:$B$1712,'Combos Promocionais'!A423,Vendas!$I$5:$I$1824)</f>
        <v>0</v>
      </c>
      <c r="M423" s="325">
        <f t="shared" si="26"/>
        <v>0</v>
      </c>
      <c r="N423" s="325" t="e">
        <f t="shared" si="27"/>
        <v>#N/A</v>
      </c>
      <c r="O423" s="332" t="e">
        <f t="array" ref="O423">MIN(IF($B$3:$B$501=N423,$I$3:$I$501))</f>
        <v>#N/A</v>
      </c>
    </row>
    <row r="424" spans="1:15">
      <c r="A424" s="235"/>
      <c r="B424" s="327" t="str">
        <f>IFERROR(VLOOKUP(A424,'Cadastro de Produtos'!$B$5:$C$500,2,0),"")</f>
        <v/>
      </c>
      <c r="C424" s="165"/>
      <c r="D424" s="231"/>
      <c r="E424" s="327" t="e">
        <f>VLOOKUP(D424,Estoque!$A$4:$D$1000,2,0)</f>
        <v>#N/A</v>
      </c>
      <c r="F424" s="328" t="e">
        <f>VLOOKUP(D424,Estoque!$A$4:$D$1000,3,0)</f>
        <v>#N/A</v>
      </c>
      <c r="G424" s="329">
        <f>IFERROR(VLOOKUP(D424,Estoque!$A$4:$J$304,10,),0)</f>
        <v>0</v>
      </c>
      <c r="H424" s="235"/>
      <c r="I424" s="333">
        <f t="shared" si="28"/>
        <v>0</v>
      </c>
      <c r="J424" s="334" t="e">
        <f>VLOOKUP(D424,Estoque!$A$4:$J$1000,8,0)</f>
        <v>#N/A</v>
      </c>
      <c r="K424" s="334">
        <f t="shared" si="25"/>
        <v>0</v>
      </c>
      <c r="L424" s="328">
        <f>SUMIF(Vendas!$B$5:$B$1712,'Combos Promocionais'!A424,Vendas!$I$5:$I$1824)</f>
        <v>0</v>
      </c>
      <c r="M424" s="328">
        <f t="shared" si="26"/>
        <v>0</v>
      </c>
      <c r="N424" s="328" t="e">
        <f t="shared" si="27"/>
        <v>#N/A</v>
      </c>
      <c r="O424" s="335" t="e">
        <f t="array" ref="O424">MIN(IF($B$3:$B$501=N424,$I$3:$I$501))</f>
        <v>#N/A</v>
      </c>
    </row>
    <row r="425" spans="1:15">
      <c r="A425" s="236"/>
      <c r="B425" s="324" t="str">
        <f>IFERROR(VLOOKUP(A425,'Cadastro de Produtos'!$B$5:$C$500,2,0),"")</f>
        <v/>
      </c>
      <c r="C425" s="232"/>
      <c r="D425" s="233"/>
      <c r="E425" s="324" t="e">
        <f>VLOOKUP(D425,Estoque!$A$4:$D$1000,2,0)</f>
        <v>#N/A</v>
      </c>
      <c r="F425" s="325" t="e">
        <f>VLOOKUP(D425,Estoque!$A$4:$D$1000,3,0)</f>
        <v>#N/A</v>
      </c>
      <c r="G425" s="326">
        <f>IFERROR(VLOOKUP(D425,Estoque!$A$4:$J$304,10,),0)</f>
        <v>0</v>
      </c>
      <c r="H425" s="236"/>
      <c r="I425" s="330">
        <f t="shared" si="28"/>
        <v>0</v>
      </c>
      <c r="J425" s="331" t="e">
        <f>VLOOKUP(D425,Estoque!$A$4:$J$1000,8,0)</f>
        <v>#N/A</v>
      </c>
      <c r="K425" s="331">
        <f t="shared" si="25"/>
        <v>0</v>
      </c>
      <c r="L425" s="325">
        <f>SUMIF(Vendas!$B$5:$B$1712,'Combos Promocionais'!A425,Vendas!$I$5:$I$1824)</f>
        <v>0</v>
      </c>
      <c r="M425" s="325">
        <f t="shared" si="26"/>
        <v>0</v>
      </c>
      <c r="N425" s="325" t="e">
        <f t="shared" si="27"/>
        <v>#N/A</v>
      </c>
      <c r="O425" s="332" t="e">
        <f t="array" ref="O425">MIN(IF($B$3:$B$501=N425,$I$3:$I$501))</f>
        <v>#N/A</v>
      </c>
    </row>
    <row r="426" spans="1:15">
      <c r="A426" s="235"/>
      <c r="B426" s="327" t="str">
        <f>IFERROR(VLOOKUP(A426,'Cadastro de Produtos'!$B$5:$C$500,2,0),"")</f>
        <v/>
      </c>
      <c r="C426" s="165"/>
      <c r="D426" s="231"/>
      <c r="E426" s="327" t="e">
        <f>VLOOKUP(D426,Estoque!$A$4:$D$1000,2,0)</f>
        <v>#N/A</v>
      </c>
      <c r="F426" s="328" t="e">
        <f>VLOOKUP(D426,Estoque!$A$4:$D$1000,3,0)</f>
        <v>#N/A</v>
      </c>
      <c r="G426" s="329">
        <f>IFERROR(VLOOKUP(D426,Estoque!$A$4:$J$304,10,),0)</f>
        <v>0</v>
      </c>
      <c r="H426" s="235"/>
      <c r="I426" s="333">
        <f t="shared" si="28"/>
        <v>0</v>
      </c>
      <c r="J426" s="334" t="e">
        <f>VLOOKUP(D426,Estoque!$A$4:$J$1000,8,0)</f>
        <v>#N/A</v>
      </c>
      <c r="K426" s="334">
        <f t="shared" si="25"/>
        <v>0</v>
      </c>
      <c r="L426" s="328">
        <f>SUMIF(Vendas!$B$5:$B$1712,'Combos Promocionais'!A426,Vendas!$I$5:$I$1824)</f>
        <v>0</v>
      </c>
      <c r="M426" s="328">
        <f t="shared" si="26"/>
        <v>0</v>
      </c>
      <c r="N426" s="328" t="e">
        <f t="shared" si="27"/>
        <v>#N/A</v>
      </c>
      <c r="O426" s="335" t="e">
        <f t="array" ref="O426">MIN(IF($B$3:$B$501=N426,$I$3:$I$501))</f>
        <v>#N/A</v>
      </c>
    </row>
    <row r="427" spans="1:15">
      <c r="A427" s="236"/>
      <c r="B427" s="324" t="str">
        <f>IFERROR(VLOOKUP(A427,'Cadastro de Produtos'!$B$5:$C$500,2,0),"")</f>
        <v/>
      </c>
      <c r="C427" s="232"/>
      <c r="D427" s="233"/>
      <c r="E427" s="324" t="e">
        <f>VLOOKUP(D427,Estoque!$A$4:$D$1000,2,0)</f>
        <v>#N/A</v>
      </c>
      <c r="F427" s="325" t="e">
        <f>VLOOKUP(D427,Estoque!$A$4:$D$1000,3,0)</f>
        <v>#N/A</v>
      </c>
      <c r="G427" s="326">
        <f>IFERROR(VLOOKUP(D427,Estoque!$A$4:$J$304,10,),0)</f>
        <v>0</v>
      </c>
      <c r="H427" s="236"/>
      <c r="I427" s="330">
        <f t="shared" si="28"/>
        <v>0</v>
      </c>
      <c r="J427" s="331" t="e">
        <f>VLOOKUP(D427,Estoque!$A$4:$J$1000,8,0)</f>
        <v>#N/A</v>
      </c>
      <c r="K427" s="331">
        <f t="shared" si="25"/>
        <v>0</v>
      </c>
      <c r="L427" s="325">
        <f>SUMIF(Vendas!$B$5:$B$1712,'Combos Promocionais'!A427,Vendas!$I$5:$I$1824)</f>
        <v>0</v>
      </c>
      <c r="M427" s="325">
        <f t="shared" si="26"/>
        <v>0</v>
      </c>
      <c r="N427" s="325" t="e">
        <f t="shared" si="27"/>
        <v>#N/A</v>
      </c>
      <c r="O427" s="332" t="e">
        <f t="array" ref="O427">MIN(IF($B$3:$B$501=N427,$I$3:$I$501))</f>
        <v>#N/A</v>
      </c>
    </row>
    <row r="428" spans="1:15">
      <c r="A428" s="235"/>
      <c r="B428" s="327" t="str">
        <f>IFERROR(VLOOKUP(A428,'Cadastro de Produtos'!$B$5:$C$500,2,0),"")</f>
        <v/>
      </c>
      <c r="C428" s="165"/>
      <c r="D428" s="231"/>
      <c r="E428" s="327" t="e">
        <f>VLOOKUP(D428,Estoque!$A$4:$D$1000,2,0)</f>
        <v>#N/A</v>
      </c>
      <c r="F428" s="328" t="e">
        <f>VLOOKUP(D428,Estoque!$A$4:$D$1000,3,0)</f>
        <v>#N/A</v>
      </c>
      <c r="G428" s="329">
        <f>IFERROR(VLOOKUP(D428,Estoque!$A$4:$J$304,10,),0)</f>
        <v>0</v>
      </c>
      <c r="H428" s="235"/>
      <c r="I428" s="333">
        <f t="shared" si="28"/>
        <v>0</v>
      </c>
      <c r="J428" s="334" t="e">
        <f>VLOOKUP(D428,Estoque!$A$4:$J$1000,8,0)</f>
        <v>#N/A</v>
      </c>
      <c r="K428" s="334">
        <f t="shared" si="25"/>
        <v>0</v>
      </c>
      <c r="L428" s="328">
        <f>SUMIF(Vendas!$B$5:$B$1712,'Combos Promocionais'!A428,Vendas!$I$5:$I$1824)</f>
        <v>0</v>
      </c>
      <c r="M428" s="328">
        <f t="shared" si="26"/>
        <v>0</v>
      </c>
      <c r="N428" s="328" t="e">
        <f t="shared" si="27"/>
        <v>#N/A</v>
      </c>
      <c r="O428" s="335" t="e">
        <f t="array" ref="O428">MIN(IF($B$3:$B$501=N428,$I$3:$I$501))</f>
        <v>#N/A</v>
      </c>
    </row>
    <row r="429" spans="1:15">
      <c r="A429" s="236"/>
      <c r="B429" s="324" t="str">
        <f>IFERROR(VLOOKUP(A429,'Cadastro de Produtos'!$B$5:$C$500,2,0),"")</f>
        <v/>
      </c>
      <c r="C429" s="232"/>
      <c r="D429" s="233"/>
      <c r="E429" s="324" t="e">
        <f>VLOOKUP(D429,Estoque!$A$4:$D$1000,2,0)</f>
        <v>#N/A</v>
      </c>
      <c r="F429" s="325" t="e">
        <f>VLOOKUP(D429,Estoque!$A$4:$D$1000,3,0)</f>
        <v>#N/A</v>
      </c>
      <c r="G429" s="326">
        <f>IFERROR(VLOOKUP(D429,Estoque!$A$4:$J$304,10,),0)</f>
        <v>0</v>
      </c>
      <c r="H429" s="236"/>
      <c r="I429" s="330">
        <f t="shared" si="28"/>
        <v>0</v>
      </c>
      <c r="J429" s="331" t="e">
        <f>VLOOKUP(D429,Estoque!$A$4:$J$1000,8,0)</f>
        <v>#N/A</v>
      </c>
      <c r="K429" s="331">
        <f t="shared" si="25"/>
        <v>0</v>
      </c>
      <c r="L429" s="325">
        <f>SUMIF(Vendas!$B$5:$B$1712,'Combos Promocionais'!A429,Vendas!$I$5:$I$1824)</f>
        <v>0</v>
      </c>
      <c r="M429" s="325">
        <f t="shared" si="26"/>
        <v>0</v>
      </c>
      <c r="N429" s="325" t="e">
        <f t="shared" si="27"/>
        <v>#N/A</v>
      </c>
      <c r="O429" s="332" t="e">
        <f t="array" ref="O429">MIN(IF($B$3:$B$501=N429,$I$3:$I$501))</f>
        <v>#N/A</v>
      </c>
    </row>
    <row r="430" spans="1:15">
      <c r="A430" s="235"/>
      <c r="B430" s="327" t="str">
        <f>IFERROR(VLOOKUP(A430,'Cadastro de Produtos'!$B$5:$C$500,2,0),"")</f>
        <v/>
      </c>
      <c r="C430" s="165"/>
      <c r="D430" s="231"/>
      <c r="E430" s="327" t="e">
        <f>VLOOKUP(D430,Estoque!$A$4:$D$1000,2,0)</f>
        <v>#N/A</v>
      </c>
      <c r="F430" s="328" t="e">
        <f>VLOOKUP(D430,Estoque!$A$4:$D$1000,3,0)</f>
        <v>#N/A</v>
      </c>
      <c r="G430" s="329">
        <f>IFERROR(VLOOKUP(D430,Estoque!$A$4:$J$304,10,),0)</f>
        <v>0</v>
      </c>
      <c r="H430" s="235"/>
      <c r="I430" s="333">
        <f t="shared" si="28"/>
        <v>0</v>
      </c>
      <c r="J430" s="334" t="e">
        <f>VLOOKUP(D430,Estoque!$A$4:$J$1000,8,0)</f>
        <v>#N/A</v>
      </c>
      <c r="K430" s="334">
        <f t="shared" si="25"/>
        <v>0</v>
      </c>
      <c r="L430" s="328">
        <f>SUMIF(Vendas!$B$5:$B$1712,'Combos Promocionais'!A430,Vendas!$I$5:$I$1824)</f>
        <v>0</v>
      </c>
      <c r="M430" s="328">
        <f t="shared" si="26"/>
        <v>0</v>
      </c>
      <c r="N430" s="328" t="e">
        <f t="shared" si="27"/>
        <v>#N/A</v>
      </c>
      <c r="O430" s="335" t="e">
        <f t="array" ref="O430">MIN(IF($B$3:$B$501=N430,$I$3:$I$501))</f>
        <v>#N/A</v>
      </c>
    </row>
    <row r="431" spans="1:15">
      <c r="A431" s="236"/>
      <c r="B431" s="324" t="str">
        <f>IFERROR(VLOOKUP(A431,'Cadastro de Produtos'!$B$5:$C$500,2,0),"")</f>
        <v/>
      </c>
      <c r="C431" s="232"/>
      <c r="D431" s="233"/>
      <c r="E431" s="324" t="e">
        <f>VLOOKUP(D431,Estoque!$A$4:$D$1000,2,0)</f>
        <v>#N/A</v>
      </c>
      <c r="F431" s="325" t="e">
        <f>VLOOKUP(D431,Estoque!$A$4:$D$1000,3,0)</f>
        <v>#N/A</v>
      </c>
      <c r="G431" s="326">
        <f>IFERROR(VLOOKUP(D431,Estoque!$A$4:$J$304,10,),0)</f>
        <v>0</v>
      </c>
      <c r="H431" s="236"/>
      <c r="I431" s="330">
        <f t="shared" si="28"/>
        <v>0</v>
      </c>
      <c r="J431" s="331" t="e">
        <f>VLOOKUP(D431,Estoque!$A$4:$J$1000,8,0)</f>
        <v>#N/A</v>
      </c>
      <c r="K431" s="331">
        <f t="shared" si="25"/>
        <v>0</v>
      </c>
      <c r="L431" s="325">
        <f>SUMIF(Vendas!$B$5:$B$1712,'Combos Promocionais'!A431,Vendas!$I$5:$I$1824)</f>
        <v>0</v>
      </c>
      <c r="M431" s="325">
        <f t="shared" si="26"/>
        <v>0</v>
      </c>
      <c r="N431" s="325" t="e">
        <f t="shared" si="27"/>
        <v>#N/A</v>
      </c>
      <c r="O431" s="332" t="e">
        <f t="array" ref="O431">MIN(IF($B$3:$B$501=N431,$I$3:$I$501))</f>
        <v>#N/A</v>
      </c>
    </row>
    <row r="432" spans="1:15">
      <c r="A432" s="235"/>
      <c r="B432" s="327" t="str">
        <f>IFERROR(VLOOKUP(A432,'Cadastro de Produtos'!$B$5:$C$500,2,0),"")</f>
        <v/>
      </c>
      <c r="C432" s="165"/>
      <c r="D432" s="231"/>
      <c r="E432" s="327" t="e">
        <f>VLOOKUP(D432,Estoque!$A$4:$D$1000,2,0)</f>
        <v>#N/A</v>
      </c>
      <c r="F432" s="328" t="e">
        <f>VLOOKUP(D432,Estoque!$A$4:$D$1000,3,0)</f>
        <v>#N/A</v>
      </c>
      <c r="G432" s="329">
        <f>IFERROR(VLOOKUP(D432,Estoque!$A$4:$J$304,10,),0)</f>
        <v>0</v>
      </c>
      <c r="H432" s="235"/>
      <c r="I432" s="333">
        <f t="shared" si="28"/>
        <v>0</v>
      </c>
      <c r="J432" s="334" t="e">
        <f>VLOOKUP(D432,Estoque!$A$4:$J$1000,8,0)</f>
        <v>#N/A</v>
      </c>
      <c r="K432" s="334">
        <f t="shared" si="25"/>
        <v>0</v>
      </c>
      <c r="L432" s="328">
        <f>SUMIF(Vendas!$B$5:$B$1712,'Combos Promocionais'!A432,Vendas!$I$5:$I$1824)</f>
        <v>0</v>
      </c>
      <c r="M432" s="328">
        <f t="shared" si="26"/>
        <v>0</v>
      </c>
      <c r="N432" s="328" t="e">
        <f t="shared" si="27"/>
        <v>#N/A</v>
      </c>
      <c r="O432" s="335" t="e">
        <f t="array" ref="O432">MIN(IF($B$3:$B$501=N432,$I$3:$I$501))</f>
        <v>#N/A</v>
      </c>
    </row>
    <row r="433" spans="1:15">
      <c r="A433" s="236"/>
      <c r="B433" s="324" t="str">
        <f>IFERROR(VLOOKUP(A433,'Cadastro de Produtos'!$B$5:$C$500,2,0),"")</f>
        <v/>
      </c>
      <c r="C433" s="232"/>
      <c r="D433" s="233"/>
      <c r="E433" s="324" t="e">
        <f>VLOOKUP(D433,Estoque!$A$4:$D$1000,2,0)</f>
        <v>#N/A</v>
      </c>
      <c r="F433" s="325" t="e">
        <f>VLOOKUP(D433,Estoque!$A$4:$D$1000,3,0)</f>
        <v>#N/A</v>
      </c>
      <c r="G433" s="326">
        <f>IFERROR(VLOOKUP(D433,Estoque!$A$4:$J$304,10,),0)</f>
        <v>0</v>
      </c>
      <c r="H433" s="236"/>
      <c r="I433" s="330">
        <f t="shared" si="28"/>
        <v>0</v>
      </c>
      <c r="J433" s="331" t="e">
        <f>VLOOKUP(D433,Estoque!$A$4:$J$1000,8,0)</f>
        <v>#N/A</v>
      </c>
      <c r="K433" s="331">
        <f t="shared" si="25"/>
        <v>0</v>
      </c>
      <c r="L433" s="325">
        <f>SUMIF(Vendas!$B$5:$B$1712,'Combos Promocionais'!A433,Vendas!$I$5:$I$1824)</f>
        <v>0</v>
      </c>
      <c r="M433" s="325">
        <f t="shared" si="26"/>
        <v>0</v>
      </c>
      <c r="N433" s="325" t="e">
        <f t="shared" si="27"/>
        <v>#N/A</v>
      </c>
      <c r="O433" s="332" t="e">
        <f t="array" ref="O433">MIN(IF($B$3:$B$501=N433,$I$3:$I$501))</f>
        <v>#N/A</v>
      </c>
    </row>
    <row r="434" spans="1:15">
      <c r="A434" s="235"/>
      <c r="B434" s="327" t="str">
        <f>IFERROR(VLOOKUP(A434,'Cadastro de Produtos'!$B$5:$C$500,2,0),"")</f>
        <v/>
      </c>
      <c r="C434" s="165"/>
      <c r="D434" s="231"/>
      <c r="E434" s="327" t="e">
        <f>VLOOKUP(D434,Estoque!$A$4:$D$1000,2,0)</f>
        <v>#N/A</v>
      </c>
      <c r="F434" s="328" t="e">
        <f>VLOOKUP(D434,Estoque!$A$4:$D$1000,3,0)</f>
        <v>#N/A</v>
      </c>
      <c r="G434" s="329">
        <f>IFERROR(VLOOKUP(D434,Estoque!$A$4:$J$304,10,),0)</f>
        <v>0</v>
      </c>
      <c r="H434" s="235"/>
      <c r="I434" s="333">
        <f t="shared" si="28"/>
        <v>0</v>
      </c>
      <c r="J434" s="334" t="e">
        <f>VLOOKUP(D434,Estoque!$A$4:$J$1000,8,0)</f>
        <v>#N/A</v>
      </c>
      <c r="K434" s="334">
        <f t="shared" si="25"/>
        <v>0</v>
      </c>
      <c r="L434" s="328">
        <f>SUMIF(Vendas!$B$5:$B$1712,'Combos Promocionais'!A434,Vendas!$I$5:$I$1824)</f>
        <v>0</v>
      </c>
      <c r="M434" s="328">
        <f t="shared" si="26"/>
        <v>0</v>
      </c>
      <c r="N434" s="328" t="e">
        <f t="shared" si="27"/>
        <v>#N/A</v>
      </c>
      <c r="O434" s="335" t="e">
        <f t="array" ref="O434">MIN(IF($B$3:$B$501=N434,$I$3:$I$501))</f>
        <v>#N/A</v>
      </c>
    </row>
    <row r="435" spans="1:15">
      <c r="A435" s="236"/>
      <c r="B435" s="324" t="str">
        <f>IFERROR(VLOOKUP(A435,'Cadastro de Produtos'!$B$5:$C$500,2,0),"")</f>
        <v/>
      </c>
      <c r="C435" s="232"/>
      <c r="D435" s="233"/>
      <c r="E435" s="324" t="e">
        <f>VLOOKUP(D435,Estoque!$A$4:$D$1000,2,0)</f>
        <v>#N/A</v>
      </c>
      <c r="F435" s="325" t="e">
        <f>VLOOKUP(D435,Estoque!$A$4:$D$1000,3,0)</f>
        <v>#N/A</v>
      </c>
      <c r="G435" s="326">
        <f>IFERROR(VLOOKUP(D435,Estoque!$A$4:$J$304,10,),0)</f>
        <v>0</v>
      </c>
      <c r="H435" s="236"/>
      <c r="I435" s="330">
        <f t="shared" si="28"/>
        <v>0</v>
      </c>
      <c r="J435" s="331" t="e">
        <f>VLOOKUP(D435,Estoque!$A$4:$J$1000,8,0)</f>
        <v>#N/A</v>
      </c>
      <c r="K435" s="331">
        <f t="shared" si="25"/>
        <v>0</v>
      </c>
      <c r="L435" s="325">
        <f>SUMIF(Vendas!$B$5:$B$1712,'Combos Promocionais'!A435,Vendas!$I$5:$I$1824)</f>
        <v>0</v>
      </c>
      <c r="M435" s="325">
        <f t="shared" si="26"/>
        <v>0</v>
      </c>
      <c r="N435" s="325" t="e">
        <f t="shared" si="27"/>
        <v>#N/A</v>
      </c>
      <c r="O435" s="332" t="e">
        <f t="array" ref="O435">MIN(IF($B$3:$B$501=N435,$I$3:$I$501))</f>
        <v>#N/A</v>
      </c>
    </row>
    <row r="436" spans="1:15">
      <c r="A436" s="235"/>
      <c r="B436" s="327" t="str">
        <f>IFERROR(VLOOKUP(A436,'Cadastro de Produtos'!$B$5:$C$500,2,0),"")</f>
        <v/>
      </c>
      <c r="C436" s="165"/>
      <c r="D436" s="231"/>
      <c r="E436" s="327" t="e">
        <f>VLOOKUP(D436,Estoque!$A$4:$D$1000,2,0)</f>
        <v>#N/A</v>
      </c>
      <c r="F436" s="328" t="e">
        <f>VLOOKUP(D436,Estoque!$A$4:$D$1000,3,0)</f>
        <v>#N/A</v>
      </c>
      <c r="G436" s="329">
        <f>IFERROR(VLOOKUP(D436,Estoque!$A$4:$J$304,10,),0)</f>
        <v>0</v>
      </c>
      <c r="H436" s="235"/>
      <c r="I436" s="333">
        <f t="shared" si="28"/>
        <v>0</v>
      </c>
      <c r="J436" s="334" t="e">
        <f>VLOOKUP(D436,Estoque!$A$4:$J$1000,8,0)</f>
        <v>#N/A</v>
      </c>
      <c r="K436" s="334">
        <f t="shared" si="25"/>
        <v>0</v>
      </c>
      <c r="L436" s="328">
        <f>SUMIF(Vendas!$B$5:$B$1712,'Combos Promocionais'!A436,Vendas!$I$5:$I$1824)</f>
        <v>0</v>
      </c>
      <c r="M436" s="328">
        <f t="shared" si="26"/>
        <v>0</v>
      </c>
      <c r="N436" s="328" t="e">
        <f t="shared" si="27"/>
        <v>#N/A</v>
      </c>
      <c r="O436" s="335" t="e">
        <f t="array" ref="O436">MIN(IF($B$3:$B$501=N436,$I$3:$I$501))</f>
        <v>#N/A</v>
      </c>
    </row>
    <row r="437" spans="1:15">
      <c r="A437" s="236"/>
      <c r="B437" s="324" t="str">
        <f>IFERROR(VLOOKUP(A437,'Cadastro de Produtos'!$B$5:$C$500,2,0),"")</f>
        <v/>
      </c>
      <c r="C437" s="232"/>
      <c r="D437" s="233"/>
      <c r="E437" s="324" t="e">
        <f>VLOOKUP(D437,Estoque!$A$4:$D$1000,2,0)</f>
        <v>#N/A</v>
      </c>
      <c r="F437" s="325" t="e">
        <f>VLOOKUP(D437,Estoque!$A$4:$D$1000,3,0)</f>
        <v>#N/A</v>
      </c>
      <c r="G437" s="326">
        <f>IFERROR(VLOOKUP(D437,Estoque!$A$4:$J$304,10,),0)</f>
        <v>0</v>
      </c>
      <c r="H437" s="236"/>
      <c r="I437" s="330">
        <f t="shared" si="28"/>
        <v>0</v>
      </c>
      <c r="J437" s="331" t="e">
        <f>VLOOKUP(D437,Estoque!$A$4:$J$1000,8,0)</f>
        <v>#N/A</v>
      </c>
      <c r="K437" s="331">
        <f t="shared" si="25"/>
        <v>0</v>
      </c>
      <c r="L437" s="325">
        <f>SUMIF(Vendas!$B$5:$B$1712,'Combos Promocionais'!A437,Vendas!$I$5:$I$1824)</f>
        <v>0</v>
      </c>
      <c r="M437" s="325">
        <f t="shared" si="26"/>
        <v>0</v>
      </c>
      <c r="N437" s="325" t="e">
        <f t="shared" si="27"/>
        <v>#N/A</v>
      </c>
      <c r="O437" s="332" t="e">
        <f t="array" ref="O437">MIN(IF($B$3:$B$501=N437,$I$3:$I$501))</f>
        <v>#N/A</v>
      </c>
    </row>
    <row r="438" spans="1:15">
      <c r="A438" s="235"/>
      <c r="B438" s="327" t="str">
        <f>IFERROR(VLOOKUP(A438,'Cadastro de Produtos'!$B$5:$C$500,2,0),"")</f>
        <v/>
      </c>
      <c r="C438" s="165"/>
      <c r="D438" s="231"/>
      <c r="E438" s="327" t="e">
        <f>VLOOKUP(D438,Estoque!$A$4:$D$1000,2,0)</f>
        <v>#N/A</v>
      </c>
      <c r="F438" s="328" t="e">
        <f>VLOOKUP(D438,Estoque!$A$4:$D$1000,3,0)</f>
        <v>#N/A</v>
      </c>
      <c r="G438" s="329">
        <f>IFERROR(VLOOKUP(D438,Estoque!$A$4:$J$304,10,),0)</f>
        <v>0</v>
      </c>
      <c r="H438" s="235"/>
      <c r="I438" s="333">
        <f t="shared" si="28"/>
        <v>0</v>
      </c>
      <c r="J438" s="334" t="e">
        <f>VLOOKUP(D438,Estoque!$A$4:$J$1000,8,0)</f>
        <v>#N/A</v>
      </c>
      <c r="K438" s="334">
        <f t="shared" si="25"/>
        <v>0</v>
      </c>
      <c r="L438" s="328">
        <f>SUMIF(Vendas!$B$5:$B$1712,'Combos Promocionais'!A438,Vendas!$I$5:$I$1824)</f>
        <v>0</v>
      </c>
      <c r="M438" s="328">
        <f t="shared" si="26"/>
        <v>0</v>
      </c>
      <c r="N438" s="328" t="e">
        <f t="shared" si="27"/>
        <v>#N/A</v>
      </c>
      <c r="O438" s="335" t="e">
        <f t="array" ref="O438">MIN(IF($B$3:$B$501=N438,$I$3:$I$501))</f>
        <v>#N/A</v>
      </c>
    </row>
    <row r="439" spans="1:15">
      <c r="A439" s="236"/>
      <c r="B439" s="324" t="str">
        <f>IFERROR(VLOOKUP(A439,'Cadastro de Produtos'!$B$5:$C$500,2,0),"")</f>
        <v/>
      </c>
      <c r="C439" s="232"/>
      <c r="D439" s="233"/>
      <c r="E439" s="324" t="e">
        <f>VLOOKUP(D439,Estoque!$A$4:$D$1000,2,0)</f>
        <v>#N/A</v>
      </c>
      <c r="F439" s="325" t="e">
        <f>VLOOKUP(D439,Estoque!$A$4:$D$1000,3,0)</f>
        <v>#N/A</v>
      </c>
      <c r="G439" s="326">
        <f>IFERROR(VLOOKUP(D439,Estoque!$A$4:$J$304,10,),0)</f>
        <v>0</v>
      </c>
      <c r="H439" s="236"/>
      <c r="I439" s="330">
        <f t="shared" si="28"/>
        <v>0</v>
      </c>
      <c r="J439" s="331" t="e">
        <f>VLOOKUP(D439,Estoque!$A$4:$J$1000,8,0)</f>
        <v>#N/A</v>
      </c>
      <c r="K439" s="331">
        <f t="shared" si="25"/>
        <v>0</v>
      </c>
      <c r="L439" s="325">
        <f>SUMIF(Vendas!$B$5:$B$1712,'Combos Promocionais'!A439,Vendas!$I$5:$I$1824)</f>
        <v>0</v>
      </c>
      <c r="M439" s="325">
        <f t="shared" si="26"/>
        <v>0</v>
      </c>
      <c r="N439" s="325" t="e">
        <f t="shared" si="27"/>
        <v>#N/A</v>
      </c>
      <c r="O439" s="332" t="e">
        <f t="array" ref="O439">MIN(IF($B$3:$B$501=N439,$I$3:$I$501))</f>
        <v>#N/A</v>
      </c>
    </row>
    <row r="440" spans="1:15">
      <c r="A440" s="235"/>
      <c r="B440" s="327" t="str">
        <f>IFERROR(VLOOKUP(A440,'Cadastro de Produtos'!$B$5:$C$500,2,0),"")</f>
        <v/>
      </c>
      <c r="C440" s="165"/>
      <c r="D440" s="231"/>
      <c r="E440" s="327" t="e">
        <f>VLOOKUP(D440,Estoque!$A$4:$D$1000,2,0)</f>
        <v>#N/A</v>
      </c>
      <c r="F440" s="328" t="e">
        <f>VLOOKUP(D440,Estoque!$A$4:$D$1000,3,0)</f>
        <v>#N/A</v>
      </c>
      <c r="G440" s="329">
        <f>IFERROR(VLOOKUP(D440,Estoque!$A$4:$J$304,10,),0)</f>
        <v>0</v>
      </c>
      <c r="H440" s="235"/>
      <c r="I440" s="333">
        <f t="shared" si="28"/>
        <v>0</v>
      </c>
      <c r="J440" s="334" t="e">
        <f>VLOOKUP(D440,Estoque!$A$4:$J$1000,8,0)</f>
        <v>#N/A</v>
      </c>
      <c r="K440" s="334">
        <f t="shared" si="25"/>
        <v>0</v>
      </c>
      <c r="L440" s="328">
        <f>SUMIF(Vendas!$B$5:$B$1712,'Combos Promocionais'!A440,Vendas!$I$5:$I$1824)</f>
        <v>0</v>
      </c>
      <c r="M440" s="328">
        <f t="shared" si="26"/>
        <v>0</v>
      </c>
      <c r="N440" s="328" t="e">
        <f t="shared" si="27"/>
        <v>#N/A</v>
      </c>
      <c r="O440" s="335" t="e">
        <f t="array" ref="O440">MIN(IF($B$3:$B$501=N440,$I$3:$I$501))</f>
        <v>#N/A</v>
      </c>
    </row>
    <row r="441" spans="1:15">
      <c r="A441" s="236"/>
      <c r="B441" s="324" t="str">
        <f>IFERROR(VLOOKUP(A441,'Cadastro de Produtos'!$B$5:$C$500,2,0),"")</f>
        <v/>
      </c>
      <c r="C441" s="232"/>
      <c r="D441" s="233"/>
      <c r="E441" s="324" t="e">
        <f>VLOOKUP(D441,Estoque!$A$4:$D$1000,2,0)</f>
        <v>#N/A</v>
      </c>
      <c r="F441" s="325" t="e">
        <f>VLOOKUP(D441,Estoque!$A$4:$D$1000,3,0)</f>
        <v>#N/A</v>
      </c>
      <c r="G441" s="326">
        <f>IFERROR(VLOOKUP(D441,Estoque!$A$4:$J$304,10,),0)</f>
        <v>0</v>
      </c>
      <c r="H441" s="236"/>
      <c r="I441" s="330">
        <f t="shared" si="28"/>
        <v>0</v>
      </c>
      <c r="J441" s="331" t="e">
        <f>VLOOKUP(D441,Estoque!$A$4:$J$1000,8,0)</f>
        <v>#N/A</v>
      </c>
      <c r="K441" s="331">
        <f t="shared" si="25"/>
        <v>0</v>
      </c>
      <c r="L441" s="325">
        <f>SUMIF(Vendas!$B$5:$B$1712,'Combos Promocionais'!A441,Vendas!$I$5:$I$1824)</f>
        <v>0</v>
      </c>
      <c r="M441" s="325">
        <f t="shared" si="26"/>
        <v>0</v>
      </c>
      <c r="N441" s="325" t="e">
        <f t="shared" si="27"/>
        <v>#N/A</v>
      </c>
      <c r="O441" s="332" t="e">
        <f t="array" ref="O441">MIN(IF($B$3:$B$501=N441,$I$3:$I$501))</f>
        <v>#N/A</v>
      </c>
    </row>
    <row r="442" spans="1:15">
      <c r="A442" s="235"/>
      <c r="B442" s="327" t="str">
        <f>IFERROR(VLOOKUP(A442,'Cadastro de Produtos'!$B$5:$C$500,2,0),"")</f>
        <v/>
      </c>
      <c r="C442" s="165"/>
      <c r="D442" s="231"/>
      <c r="E442" s="327" t="e">
        <f>VLOOKUP(D442,Estoque!$A$4:$D$1000,2,0)</f>
        <v>#N/A</v>
      </c>
      <c r="F442" s="328" t="e">
        <f>VLOOKUP(D442,Estoque!$A$4:$D$1000,3,0)</f>
        <v>#N/A</v>
      </c>
      <c r="G442" s="329">
        <f>IFERROR(VLOOKUP(D442,Estoque!$A$4:$J$304,10,),0)</f>
        <v>0</v>
      </c>
      <c r="H442" s="235"/>
      <c r="I442" s="333">
        <f t="shared" si="28"/>
        <v>0</v>
      </c>
      <c r="J442" s="334" t="e">
        <f>VLOOKUP(D442,Estoque!$A$4:$J$1000,8,0)</f>
        <v>#N/A</v>
      </c>
      <c r="K442" s="334">
        <f t="shared" si="25"/>
        <v>0</v>
      </c>
      <c r="L442" s="328">
        <f>SUMIF(Vendas!$B$5:$B$1712,'Combos Promocionais'!A442,Vendas!$I$5:$I$1824)</f>
        <v>0</v>
      </c>
      <c r="M442" s="328">
        <f t="shared" si="26"/>
        <v>0</v>
      </c>
      <c r="N442" s="328" t="e">
        <f t="shared" si="27"/>
        <v>#N/A</v>
      </c>
      <c r="O442" s="335" t="e">
        <f t="array" ref="O442">MIN(IF($B$3:$B$501=N442,$I$3:$I$501))</f>
        <v>#N/A</v>
      </c>
    </row>
    <row r="443" spans="1:15">
      <c r="A443" s="236"/>
      <c r="B443" s="324" t="str">
        <f>IFERROR(VLOOKUP(A443,'Cadastro de Produtos'!$B$5:$C$500,2,0),"")</f>
        <v/>
      </c>
      <c r="C443" s="232"/>
      <c r="D443" s="233"/>
      <c r="E443" s="324" t="e">
        <f>VLOOKUP(D443,Estoque!$A$4:$D$1000,2,0)</f>
        <v>#N/A</v>
      </c>
      <c r="F443" s="325" t="e">
        <f>VLOOKUP(D443,Estoque!$A$4:$D$1000,3,0)</f>
        <v>#N/A</v>
      </c>
      <c r="G443" s="326">
        <f>IFERROR(VLOOKUP(D443,Estoque!$A$4:$J$304,10,),0)</f>
        <v>0</v>
      </c>
      <c r="H443" s="236"/>
      <c r="I443" s="330">
        <f t="shared" si="28"/>
        <v>0</v>
      </c>
      <c r="J443" s="331" t="e">
        <f>VLOOKUP(D443,Estoque!$A$4:$J$1000,8,0)</f>
        <v>#N/A</v>
      </c>
      <c r="K443" s="331">
        <f t="shared" si="25"/>
        <v>0</v>
      </c>
      <c r="L443" s="325">
        <f>SUMIF(Vendas!$B$5:$B$1712,'Combos Promocionais'!A443,Vendas!$I$5:$I$1824)</f>
        <v>0</v>
      </c>
      <c r="M443" s="325">
        <f t="shared" si="26"/>
        <v>0</v>
      </c>
      <c r="N443" s="325" t="e">
        <f t="shared" si="27"/>
        <v>#N/A</v>
      </c>
      <c r="O443" s="332" t="e">
        <f t="array" ref="O443">MIN(IF($B$3:$B$501=N443,$I$3:$I$501))</f>
        <v>#N/A</v>
      </c>
    </row>
    <row r="444" spans="1:15">
      <c r="A444" s="235"/>
      <c r="B444" s="327" t="str">
        <f>IFERROR(VLOOKUP(A444,'Cadastro de Produtos'!$B$5:$C$500,2,0),"")</f>
        <v/>
      </c>
      <c r="C444" s="165"/>
      <c r="D444" s="231"/>
      <c r="E444" s="327" t="e">
        <f>VLOOKUP(D444,Estoque!$A$4:$D$1000,2,0)</f>
        <v>#N/A</v>
      </c>
      <c r="F444" s="328" t="e">
        <f>VLOOKUP(D444,Estoque!$A$4:$D$1000,3,0)</f>
        <v>#N/A</v>
      </c>
      <c r="G444" s="329">
        <f>IFERROR(VLOOKUP(D444,Estoque!$A$4:$J$304,10,),0)</f>
        <v>0</v>
      </c>
      <c r="H444" s="235"/>
      <c r="I444" s="333">
        <f t="shared" si="28"/>
        <v>0</v>
      </c>
      <c r="J444" s="334" t="e">
        <f>VLOOKUP(D444,Estoque!$A$4:$J$1000,8,0)</f>
        <v>#N/A</v>
      </c>
      <c r="K444" s="334">
        <f t="shared" si="25"/>
        <v>0</v>
      </c>
      <c r="L444" s="328">
        <f>SUMIF(Vendas!$B$5:$B$1712,'Combos Promocionais'!A444,Vendas!$I$5:$I$1824)</f>
        <v>0</v>
      </c>
      <c r="M444" s="328">
        <f t="shared" si="26"/>
        <v>0</v>
      </c>
      <c r="N444" s="328" t="e">
        <f t="shared" si="27"/>
        <v>#N/A</v>
      </c>
      <c r="O444" s="335" t="e">
        <f t="array" ref="O444">MIN(IF($B$3:$B$501=N444,$I$3:$I$501))</f>
        <v>#N/A</v>
      </c>
    </row>
    <row r="445" spans="1:15">
      <c r="A445" s="236"/>
      <c r="B445" s="324" t="str">
        <f>IFERROR(VLOOKUP(A445,'Cadastro de Produtos'!$B$5:$C$500,2,0),"")</f>
        <v/>
      </c>
      <c r="C445" s="232"/>
      <c r="D445" s="233"/>
      <c r="E445" s="324" t="e">
        <f>VLOOKUP(D445,Estoque!$A$4:$D$1000,2,0)</f>
        <v>#N/A</v>
      </c>
      <c r="F445" s="325" t="e">
        <f>VLOOKUP(D445,Estoque!$A$4:$D$1000,3,0)</f>
        <v>#N/A</v>
      </c>
      <c r="G445" s="326">
        <f>IFERROR(VLOOKUP(D445,Estoque!$A$4:$J$304,10,),0)</f>
        <v>0</v>
      </c>
      <c r="H445" s="236"/>
      <c r="I445" s="330">
        <f t="shared" si="28"/>
        <v>0</v>
      </c>
      <c r="J445" s="331" t="e">
        <f>VLOOKUP(D445,Estoque!$A$4:$J$1000,8,0)</f>
        <v>#N/A</v>
      </c>
      <c r="K445" s="331">
        <f t="shared" si="25"/>
        <v>0</v>
      </c>
      <c r="L445" s="325">
        <f>SUMIF(Vendas!$B$5:$B$1712,'Combos Promocionais'!A445,Vendas!$I$5:$I$1824)</f>
        <v>0</v>
      </c>
      <c r="M445" s="325">
        <f t="shared" si="26"/>
        <v>0</v>
      </c>
      <c r="N445" s="325" t="e">
        <f t="shared" si="27"/>
        <v>#N/A</v>
      </c>
      <c r="O445" s="332" t="e">
        <f t="array" ref="O445">MIN(IF($B$3:$B$501=N445,$I$3:$I$501))</f>
        <v>#N/A</v>
      </c>
    </row>
    <row r="446" spans="1:15">
      <c r="A446" s="235"/>
      <c r="B446" s="327" t="str">
        <f>IFERROR(VLOOKUP(A446,'Cadastro de Produtos'!$B$5:$C$500,2,0),"")</f>
        <v/>
      </c>
      <c r="C446" s="165"/>
      <c r="D446" s="231"/>
      <c r="E446" s="327" t="e">
        <f>VLOOKUP(D446,Estoque!$A$4:$D$1000,2,0)</f>
        <v>#N/A</v>
      </c>
      <c r="F446" s="328" t="e">
        <f>VLOOKUP(D446,Estoque!$A$4:$D$1000,3,0)</f>
        <v>#N/A</v>
      </c>
      <c r="G446" s="329">
        <f>IFERROR(VLOOKUP(D446,Estoque!$A$4:$J$304,10,),0)</f>
        <v>0</v>
      </c>
      <c r="H446" s="235"/>
      <c r="I446" s="333">
        <f t="shared" si="28"/>
        <v>0</v>
      </c>
      <c r="J446" s="334" t="e">
        <f>VLOOKUP(D446,Estoque!$A$4:$J$1000,8,0)</f>
        <v>#N/A</v>
      </c>
      <c r="K446" s="334">
        <f t="shared" si="25"/>
        <v>0</v>
      </c>
      <c r="L446" s="328">
        <f>SUMIF(Vendas!$B$5:$B$1712,'Combos Promocionais'!A446,Vendas!$I$5:$I$1824)</f>
        <v>0</v>
      </c>
      <c r="M446" s="328">
        <f t="shared" si="26"/>
        <v>0</v>
      </c>
      <c r="N446" s="328" t="e">
        <f t="shared" si="27"/>
        <v>#N/A</v>
      </c>
      <c r="O446" s="335" t="e">
        <f t="array" ref="O446">MIN(IF($B$3:$B$501=N446,$I$3:$I$501))</f>
        <v>#N/A</v>
      </c>
    </row>
    <row r="447" spans="1:15">
      <c r="A447" s="236"/>
      <c r="B447" s="324" t="str">
        <f>IFERROR(VLOOKUP(A447,'Cadastro de Produtos'!$B$5:$C$500,2,0),"")</f>
        <v/>
      </c>
      <c r="C447" s="232"/>
      <c r="D447" s="233"/>
      <c r="E447" s="324" t="e">
        <f>VLOOKUP(D447,Estoque!$A$4:$D$1000,2,0)</f>
        <v>#N/A</v>
      </c>
      <c r="F447" s="325" t="e">
        <f>VLOOKUP(D447,Estoque!$A$4:$D$1000,3,0)</f>
        <v>#N/A</v>
      </c>
      <c r="G447" s="326">
        <f>IFERROR(VLOOKUP(D447,Estoque!$A$4:$J$304,10,),0)</f>
        <v>0</v>
      </c>
      <c r="H447" s="236"/>
      <c r="I447" s="330">
        <f t="shared" si="28"/>
        <v>0</v>
      </c>
      <c r="J447" s="331" t="e">
        <f>VLOOKUP(D447,Estoque!$A$4:$J$1000,8,0)</f>
        <v>#N/A</v>
      </c>
      <c r="K447" s="331">
        <f t="shared" si="25"/>
        <v>0</v>
      </c>
      <c r="L447" s="325">
        <f>SUMIF(Vendas!$B$5:$B$1712,'Combos Promocionais'!A447,Vendas!$I$5:$I$1824)</f>
        <v>0</v>
      </c>
      <c r="M447" s="325">
        <f t="shared" si="26"/>
        <v>0</v>
      </c>
      <c r="N447" s="325" t="e">
        <f t="shared" si="27"/>
        <v>#N/A</v>
      </c>
      <c r="O447" s="332" t="e">
        <f t="array" ref="O447">MIN(IF($B$3:$B$501=N447,$I$3:$I$501))</f>
        <v>#N/A</v>
      </c>
    </row>
    <row r="448" spans="1:15">
      <c r="A448" s="235"/>
      <c r="B448" s="327" t="str">
        <f>IFERROR(VLOOKUP(A448,'Cadastro de Produtos'!$B$5:$C$500,2,0),"")</f>
        <v/>
      </c>
      <c r="C448" s="165"/>
      <c r="D448" s="231"/>
      <c r="E448" s="327" t="e">
        <f>VLOOKUP(D448,Estoque!$A$4:$D$1000,2,0)</f>
        <v>#N/A</v>
      </c>
      <c r="F448" s="328" t="e">
        <f>VLOOKUP(D448,Estoque!$A$4:$D$1000,3,0)</f>
        <v>#N/A</v>
      </c>
      <c r="G448" s="329">
        <f>IFERROR(VLOOKUP(D448,Estoque!$A$4:$J$304,10,),0)</f>
        <v>0</v>
      </c>
      <c r="H448" s="235"/>
      <c r="I448" s="333">
        <f t="shared" si="28"/>
        <v>0</v>
      </c>
      <c r="J448" s="334" t="e">
        <f>VLOOKUP(D448,Estoque!$A$4:$J$1000,8,0)</f>
        <v>#N/A</v>
      </c>
      <c r="K448" s="334">
        <f t="shared" si="25"/>
        <v>0</v>
      </c>
      <c r="L448" s="328">
        <f>SUMIF(Vendas!$B$5:$B$1712,'Combos Promocionais'!A448,Vendas!$I$5:$I$1824)</f>
        <v>0</v>
      </c>
      <c r="M448" s="328">
        <f t="shared" si="26"/>
        <v>0</v>
      </c>
      <c r="N448" s="328" t="e">
        <f t="shared" si="27"/>
        <v>#N/A</v>
      </c>
      <c r="O448" s="335" t="e">
        <f t="array" ref="O448">MIN(IF($B$3:$B$501=N448,$I$3:$I$501))</f>
        <v>#N/A</v>
      </c>
    </row>
    <row r="449" spans="1:15">
      <c r="A449" s="236"/>
      <c r="B449" s="324" t="str">
        <f>IFERROR(VLOOKUP(A449,'Cadastro de Produtos'!$B$5:$C$500,2,0),"")</f>
        <v/>
      </c>
      <c r="C449" s="232"/>
      <c r="D449" s="233"/>
      <c r="E449" s="324" t="e">
        <f>VLOOKUP(D449,Estoque!$A$4:$D$1000,2,0)</f>
        <v>#N/A</v>
      </c>
      <c r="F449" s="325" t="e">
        <f>VLOOKUP(D449,Estoque!$A$4:$D$1000,3,0)</f>
        <v>#N/A</v>
      </c>
      <c r="G449" s="326">
        <f>IFERROR(VLOOKUP(D449,Estoque!$A$4:$J$304,10,),0)</f>
        <v>0</v>
      </c>
      <c r="H449" s="236"/>
      <c r="I449" s="330">
        <f t="shared" si="28"/>
        <v>0</v>
      </c>
      <c r="J449" s="331" t="e">
        <f>VLOOKUP(D449,Estoque!$A$4:$J$1000,8,0)</f>
        <v>#N/A</v>
      </c>
      <c r="K449" s="331">
        <f t="shared" si="25"/>
        <v>0</v>
      </c>
      <c r="L449" s="325">
        <f>SUMIF(Vendas!$B$5:$B$1712,'Combos Promocionais'!A449,Vendas!$I$5:$I$1824)</f>
        <v>0</v>
      </c>
      <c r="M449" s="325">
        <f t="shared" si="26"/>
        <v>0</v>
      </c>
      <c r="N449" s="325" t="e">
        <f t="shared" si="27"/>
        <v>#N/A</v>
      </c>
      <c r="O449" s="332" t="e">
        <f t="array" ref="O449">MIN(IF($B$3:$B$501=N449,$I$3:$I$501))</f>
        <v>#N/A</v>
      </c>
    </row>
    <row r="450" spans="1:15">
      <c r="A450" s="235"/>
      <c r="B450" s="327" t="str">
        <f>IFERROR(VLOOKUP(A450,'Cadastro de Produtos'!$B$5:$C$500,2,0),"")</f>
        <v/>
      </c>
      <c r="C450" s="165"/>
      <c r="D450" s="231"/>
      <c r="E450" s="327" t="e">
        <f>VLOOKUP(D450,Estoque!$A$4:$D$1000,2,0)</f>
        <v>#N/A</v>
      </c>
      <c r="F450" s="328" t="e">
        <f>VLOOKUP(D450,Estoque!$A$4:$D$1000,3,0)</f>
        <v>#N/A</v>
      </c>
      <c r="G450" s="329">
        <f>IFERROR(VLOOKUP(D450,Estoque!$A$4:$J$304,10,),0)</f>
        <v>0</v>
      </c>
      <c r="H450" s="235"/>
      <c r="I450" s="333">
        <f t="shared" si="28"/>
        <v>0</v>
      </c>
      <c r="J450" s="334" t="e">
        <f>VLOOKUP(D450,Estoque!$A$4:$J$1000,8,0)</f>
        <v>#N/A</v>
      </c>
      <c r="K450" s="334">
        <f t="shared" si="25"/>
        <v>0</v>
      </c>
      <c r="L450" s="328">
        <f>SUMIF(Vendas!$B$5:$B$1712,'Combos Promocionais'!A450,Vendas!$I$5:$I$1824)</f>
        <v>0</v>
      </c>
      <c r="M450" s="328">
        <f t="shared" si="26"/>
        <v>0</v>
      </c>
      <c r="N450" s="328" t="e">
        <f t="shared" si="27"/>
        <v>#N/A</v>
      </c>
      <c r="O450" s="335" t="e">
        <f t="array" ref="O450">MIN(IF($B$3:$B$501=N450,$I$3:$I$501))</f>
        <v>#N/A</v>
      </c>
    </row>
    <row r="451" spans="1:15">
      <c r="A451" s="236"/>
      <c r="B451" s="324" t="str">
        <f>IFERROR(VLOOKUP(A451,'Cadastro de Produtos'!$B$5:$C$500,2,0),"")</f>
        <v/>
      </c>
      <c r="C451" s="232"/>
      <c r="D451" s="233"/>
      <c r="E451" s="324" t="e">
        <f>VLOOKUP(D451,Estoque!$A$4:$D$1000,2,0)</f>
        <v>#N/A</v>
      </c>
      <c r="F451" s="325" t="e">
        <f>VLOOKUP(D451,Estoque!$A$4:$D$1000,3,0)</f>
        <v>#N/A</v>
      </c>
      <c r="G451" s="326">
        <f>IFERROR(VLOOKUP(D451,Estoque!$A$4:$J$304,10,),0)</f>
        <v>0</v>
      </c>
      <c r="H451" s="236"/>
      <c r="I451" s="330">
        <f t="shared" si="28"/>
        <v>0</v>
      </c>
      <c r="J451" s="331" t="e">
        <f>VLOOKUP(D451,Estoque!$A$4:$J$1000,8,0)</f>
        <v>#N/A</v>
      </c>
      <c r="K451" s="331">
        <f t="shared" si="25"/>
        <v>0</v>
      </c>
      <c r="L451" s="325">
        <f>SUMIF(Vendas!$B$5:$B$1712,'Combos Promocionais'!A451,Vendas!$I$5:$I$1824)</f>
        <v>0</v>
      </c>
      <c r="M451" s="325">
        <f t="shared" si="26"/>
        <v>0</v>
      </c>
      <c r="N451" s="325" t="e">
        <f t="shared" si="27"/>
        <v>#N/A</v>
      </c>
      <c r="O451" s="332" t="e">
        <f t="array" ref="O451">MIN(IF($B$3:$B$501=N451,$I$3:$I$501))</f>
        <v>#N/A</v>
      </c>
    </row>
    <row r="452" spans="1:15">
      <c r="A452" s="235"/>
      <c r="B452" s="327" t="str">
        <f>IFERROR(VLOOKUP(A452,'Cadastro de Produtos'!$B$5:$C$500,2,0),"")</f>
        <v/>
      </c>
      <c r="C452" s="165"/>
      <c r="D452" s="231"/>
      <c r="E452" s="327" t="e">
        <f>VLOOKUP(D452,Estoque!$A$4:$D$1000,2,0)</f>
        <v>#N/A</v>
      </c>
      <c r="F452" s="328" t="e">
        <f>VLOOKUP(D452,Estoque!$A$4:$D$1000,3,0)</f>
        <v>#N/A</v>
      </c>
      <c r="G452" s="329">
        <f>IFERROR(VLOOKUP(D452,Estoque!$A$4:$J$304,10,),0)</f>
        <v>0</v>
      </c>
      <c r="H452" s="235"/>
      <c r="I452" s="333">
        <f t="shared" si="28"/>
        <v>0</v>
      </c>
      <c r="J452" s="334" t="e">
        <f>VLOOKUP(D452,Estoque!$A$4:$J$1000,8,0)</f>
        <v>#N/A</v>
      </c>
      <c r="K452" s="334">
        <f t="shared" ref="K452:K515" si="29">SUMIF($A$3:$A$500,A452,$J$3:$J$500)</f>
        <v>0</v>
      </c>
      <c r="L452" s="328">
        <f>SUMIF(Vendas!$B$5:$B$1712,'Combos Promocionais'!A452,Vendas!$I$5:$I$1824)</f>
        <v>0</v>
      </c>
      <c r="M452" s="328">
        <f t="shared" ref="M452:M515" si="30">SUM(L452*H452)</f>
        <v>0</v>
      </c>
      <c r="N452" s="328" t="e">
        <f t="shared" ref="N452:N515" si="31">VLOOKUP(A452,$A$3:$K$501,2,0)</f>
        <v>#N/A</v>
      </c>
      <c r="O452" s="335" t="e">
        <f t="array" ref="O452">MIN(IF($B$3:$B$501=N452,$I$3:$I$501))</f>
        <v>#N/A</v>
      </c>
    </row>
    <row r="453" spans="1:15">
      <c r="A453" s="236"/>
      <c r="B453" s="324" t="str">
        <f>IFERROR(VLOOKUP(A453,'Cadastro de Produtos'!$B$5:$C$500,2,0),"")</f>
        <v/>
      </c>
      <c r="C453" s="232"/>
      <c r="D453" s="233"/>
      <c r="E453" s="324" t="e">
        <f>VLOOKUP(D453,Estoque!$A$4:$D$1000,2,0)</f>
        <v>#N/A</v>
      </c>
      <c r="F453" s="325" t="e">
        <f>VLOOKUP(D453,Estoque!$A$4:$D$1000,3,0)</f>
        <v>#N/A</v>
      </c>
      <c r="G453" s="326">
        <f>IFERROR(VLOOKUP(D453,Estoque!$A$4:$J$304,10,),0)</f>
        <v>0</v>
      </c>
      <c r="H453" s="236"/>
      <c r="I453" s="330">
        <f t="shared" si="28"/>
        <v>0</v>
      </c>
      <c r="J453" s="331" t="e">
        <f>VLOOKUP(D453,Estoque!$A$4:$J$1000,8,0)</f>
        <v>#N/A</v>
      </c>
      <c r="K453" s="331">
        <f t="shared" si="29"/>
        <v>0</v>
      </c>
      <c r="L453" s="325">
        <f>SUMIF(Vendas!$B$5:$B$1712,'Combos Promocionais'!A453,Vendas!$I$5:$I$1824)</f>
        <v>0</v>
      </c>
      <c r="M453" s="325">
        <f t="shared" si="30"/>
        <v>0</v>
      </c>
      <c r="N453" s="325" t="e">
        <f t="shared" si="31"/>
        <v>#N/A</v>
      </c>
      <c r="O453" s="332" t="e">
        <f t="array" ref="O453">MIN(IF($B$3:$B$501=N453,$I$3:$I$501))</f>
        <v>#N/A</v>
      </c>
    </row>
    <row r="454" spans="1:15">
      <c r="A454" s="235"/>
      <c r="B454" s="327" t="str">
        <f>IFERROR(VLOOKUP(A454,'Cadastro de Produtos'!$B$5:$C$500,2,0),"")</f>
        <v/>
      </c>
      <c r="C454" s="165"/>
      <c r="D454" s="231"/>
      <c r="E454" s="327" t="e">
        <f>VLOOKUP(D454,Estoque!$A$4:$D$1000,2,0)</f>
        <v>#N/A</v>
      </c>
      <c r="F454" s="328" t="e">
        <f>VLOOKUP(D454,Estoque!$A$4:$D$1000,3,0)</f>
        <v>#N/A</v>
      </c>
      <c r="G454" s="329">
        <f>IFERROR(VLOOKUP(D454,Estoque!$A$4:$J$304,10,),0)</f>
        <v>0</v>
      </c>
      <c r="H454" s="235"/>
      <c r="I454" s="333">
        <f t="shared" si="28"/>
        <v>0</v>
      </c>
      <c r="J454" s="334" t="e">
        <f>VLOOKUP(D454,Estoque!$A$4:$J$1000,8,0)</f>
        <v>#N/A</v>
      </c>
      <c r="K454" s="334">
        <f t="shared" si="29"/>
        <v>0</v>
      </c>
      <c r="L454" s="328">
        <f>SUMIF(Vendas!$B$5:$B$1712,'Combos Promocionais'!A454,Vendas!$I$5:$I$1824)</f>
        <v>0</v>
      </c>
      <c r="M454" s="328">
        <f t="shared" si="30"/>
        <v>0</v>
      </c>
      <c r="N454" s="328" t="e">
        <f t="shared" si="31"/>
        <v>#N/A</v>
      </c>
      <c r="O454" s="335" t="e">
        <f t="array" ref="O454">MIN(IF($B$3:$B$501=N454,$I$3:$I$501))</f>
        <v>#N/A</v>
      </c>
    </row>
    <row r="455" spans="1:15">
      <c r="A455" s="236"/>
      <c r="B455" s="324" t="str">
        <f>IFERROR(VLOOKUP(A455,'Cadastro de Produtos'!$B$5:$C$500,2,0),"")</f>
        <v/>
      </c>
      <c r="C455" s="232"/>
      <c r="D455" s="233"/>
      <c r="E455" s="324" t="e">
        <f>VLOOKUP(D455,Estoque!$A$4:$D$1000,2,0)</f>
        <v>#N/A</v>
      </c>
      <c r="F455" s="325" t="e">
        <f>VLOOKUP(D455,Estoque!$A$4:$D$1000,3,0)</f>
        <v>#N/A</v>
      </c>
      <c r="G455" s="326">
        <f>IFERROR(VLOOKUP(D455,Estoque!$A$4:$J$304,10,),0)</f>
        <v>0</v>
      </c>
      <c r="H455" s="236"/>
      <c r="I455" s="330">
        <f t="shared" si="28"/>
        <v>0</v>
      </c>
      <c r="J455" s="331" t="e">
        <f>VLOOKUP(D455,Estoque!$A$4:$J$1000,8,0)</f>
        <v>#N/A</v>
      </c>
      <c r="K455" s="331">
        <f t="shared" si="29"/>
        <v>0</v>
      </c>
      <c r="L455" s="325">
        <f>SUMIF(Vendas!$B$5:$B$1712,'Combos Promocionais'!A455,Vendas!$I$5:$I$1824)</f>
        <v>0</v>
      </c>
      <c r="M455" s="325">
        <f t="shared" si="30"/>
        <v>0</v>
      </c>
      <c r="N455" s="325" t="e">
        <f t="shared" si="31"/>
        <v>#N/A</v>
      </c>
      <c r="O455" s="332" t="e">
        <f t="array" ref="O455">MIN(IF($B$3:$B$501=N455,$I$3:$I$501))</f>
        <v>#N/A</v>
      </c>
    </row>
    <row r="456" spans="1:15">
      <c r="A456" s="235"/>
      <c r="B456" s="327" t="str">
        <f>IFERROR(VLOOKUP(A456,'Cadastro de Produtos'!$B$5:$C$500,2,0),"")</f>
        <v/>
      </c>
      <c r="C456" s="165"/>
      <c r="D456" s="231"/>
      <c r="E456" s="327" t="e">
        <f>VLOOKUP(D456,Estoque!$A$4:$D$1000,2,0)</f>
        <v>#N/A</v>
      </c>
      <c r="F456" s="328" t="e">
        <f>VLOOKUP(D456,Estoque!$A$4:$D$1000,3,0)</f>
        <v>#N/A</v>
      </c>
      <c r="G456" s="329">
        <f>IFERROR(VLOOKUP(D456,Estoque!$A$4:$J$304,10,),0)</f>
        <v>0</v>
      </c>
      <c r="H456" s="235"/>
      <c r="I456" s="333">
        <f t="shared" ref="I456:I519" si="32">IFERROR(SUM(G456/H456),0)</f>
        <v>0</v>
      </c>
      <c r="J456" s="334" t="e">
        <f>VLOOKUP(D456,Estoque!$A$4:$J$1000,8,0)</f>
        <v>#N/A</v>
      </c>
      <c r="K456" s="334">
        <f t="shared" si="29"/>
        <v>0</v>
      </c>
      <c r="L456" s="328">
        <f>SUMIF(Vendas!$B$5:$B$1712,'Combos Promocionais'!A456,Vendas!$I$5:$I$1824)</f>
        <v>0</v>
      </c>
      <c r="M456" s="328">
        <f t="shared" si="30"/>
        <v>0</v>
      </c>
      <c r="N456" s="328" t="e">
        <f t="shared" si="31"/>
        <v>#N/A</v>
      </c>
      <c r="O456" s="335" t="e">
        <f t="array" ref="O456">MIN(IF($B$3:$B$501=N456,$I$3:$I$501))</f>
        <v>#N/A</v>
      </c>
    </row>
    <row r="457" spans="1:15">
      <c r="A457" s="236"/>
      <c r="B457" s="324" t="str">
        <f>IFERROR(VLOOKUP(A457,'Cadastro de Produtos'!$B$5:$C$500,2,0),"")</f>
        <v/>
      </c>
      <c r="C457" s="232"/>
      <c r="D457" s="233"/>
      <c r="E457" s="324" t="e">
        <f>VLOOKUP(D457,Estoque!$A$4:$D$1000,2,0)</f>
        <v>#N/A</v>
      </c>
      <c r="F457" s="325" t="e">
        <f>VLOOKUP(D457,Estoque!$A$4:$D$1000,3,0)</f>
        <v>#N/A</v>
      </c>
      <c r="G457" s="326">
        <f>IFERROR(VLOOKUP(D457,Estoque!$A$4:$J$304,10,),0)</f>
        <v>0</v>
      </c>
      <c r="H457" s="236"/>
      <c r="I457" s="330">
        <f t="shared" si="32"/>
        <v>0</v>
      </c>
      <c r="J457" s="331" t="e">
        <f>VLOOKUP(D457,Estoque!$A$4:$J$1000,8,0)</f>
        <v>#N/A</v>
      </c>
      <c r="K457" s="331">
        <f t="shared" si="29"/>
        <v>0</v>
      </c>
      <c r="L457" s="325">
        <f>SUMIF(Vendas!$B$5:$B$1712,'Combos Promocionais'!A457,Vendas!$I$5:$I$1824)</f>
        <v>0</v>
      </c>
      <c r="M457" s="325">
        <f t="shared" si="30"/>
        <v>0</v>
      </c>
      <c r="N457" s="325" t="e">
        <f t="shared" si="31"/>
        <v>#N/A</v>
      </c>
      <c r="O457" s="332" t="e">
        <f t="array" ref="O457">MIN(IF($B$3:$B$501=N457,$I$3:$I$501))</f>
        <v>#N/A</v>
      </c>
    </row>
    <row r="458" spans="1:15">
      <c r="A458" s="235"/>
      <c r="B458" s="327" t="str">
        <f>IFERROR(VLOOKUP(A458,'Cadastro de Produtos'!$B$5:$C$500,2,0),"")</f>
        <v/>
      </c>
      <c r="C458" s="165"/>
      <c r="D458" s="231"/>
      <c r="E458" s="327" t="e">
        <f>VLOOKUP(D458,Estoque!$A$4:$D$1000,2,0)</f>
        <v>#N/A</v>
      </c>
      <c r="F458" s="328" t="e">
        <f>VLOOKUP(D458,Estoque!$A$4:$D$1000,3,0)</f>
        <v>#N/A</v>
      </c>
      <c r="G458" s="329">
        <f>IFERROR(VLOOKUP(D458,Estoque!$A$4:$J$304,10,),0)</f>
        <v>0</v>
      </c>
      <c r="H458" s="235"/>
      <c r="I458" s="333">
        <f t="shared" si="32"/>
        <v>0</v>
      </c>
      <c r="J458" s="334" t="e">
        <f>VLOOKUP(D458,Estoque!$A$4:$J$1000,8,0)</f>
        <v>#N/A</v>
      </c>
      <c r="K458" s="334">
        <f t="shared" si="29"/>
        <v>0</v>
      </c>
      <c r="L458" s="328">
        <f>SUMIF(Vendas!$B$5:$B$1712,'Combos Promocionais'!A458,Vendas!$I$5:$I$1824)</f>
        <v>0</v>
      </c>
      <c r="M458" s="328">
        <f t="shared" si="30"/>
        <v>0</v>
      </c>
      <c r="N458" s="328" t="e">
        <f t="shared" si="31"/>
        <v>#N/A</v>
      </c>
      <c r="O458" s="335" t="e">
        <f t="array" ref="O458">MIN(IF($B$3:$B$501=N458,$I$3:$I$501))</f>
        <v>#N/A</v>
      </c>
    </row>
    <row r="459" spans="1:15">
      <c r="A459" s="236"/>
      <c r="B459" s="324" t="str">
        <f>IFERROR(VLOOKUP(A459,'Cadastro de Produtos'!$B$5:$C$500,2,0),"")</f>
        <v/>
      </c>
      <c r="C459" s="232"/>
      <c r="D459" s="233"/>
      <c r="E459" s="324" t="e">
        <f>VLOOKUP(D459,Estoque!$A$4:$D$1000,2,0)</f>
        <v>#N/A</v>
      </c>
      <c r="F459" s="325" t="e">
        <f>VLOOKUP(D459,Estoque!$A$4:$D$1000,3,0)</f>
        <v>#N/A</v>
      </c>
      <c r="G459" s="326">
        <f>IFERROR(VLOOKUP(D459,Estoque!$A$4:$J$304,10,),0)</f>
        <v>0</v>
      </c>
      <c r="H459" s="236"/>
      <c r="I459" s="330">
        <f t="shared" si="32"/>
        <v>0</v>
      </c>
      <c r="J459" s="331" t="e">
        <f>VLOOKUP(D459,Estoque!$A$4:$J$1000,8,0)</f>
        <v>#N/A</v>
      </c>
      <c r="K459" s="331">
        <f t="shared" si="29"/>
        <v>0</v>
      </c>
      <c r="L459" s="325">
        <f>SUMIF(Vendas!$B$5:$B$1712,'Combos Promocionais'!A459,Vendas!$I$5:$I$1824)</f>
        <v>0</v>
      </c>
      <c r="M459" s="325">
        <f t="shared" si="30"/>
        <v>0</v>
      </c>
      <c r="N459" s="325" t="e">
        <f t="shared" si="31"/>
        <v>#N/A</v>
      </c>
      <c r="O459" s="332" t="e">
        <f t="array" ref="O459">MIN(IF($B$3:$B$501=N459,$I$3:$I$501))</f>
        <v>#N/A</v>
      </c>
    </row>
    <row r="460" spans="1:15">
      <c r="A460" s="235"/>
      <c r="B460" s="327" t="str">
        <f>IFERROR(VLOOKUP(A460,'Cadastro de Produtos'!$B$5:$C$500,2,0),"")</f>
        <v/>
      </c>
      <c r="C460" s="165"/>
      <c r="D460" s="231"/>
      <c r="E460" s="327" t="e">
        <f>VLOOKUP(D460,Estoque!$A$4:$D$1000,2,0)</f>
        <v>#N/A</v>
      </c>
      <c r="F460" s="328" t="e">
        <f>VLOOKUP(D460,Estoque!$A$4:$D$1000,3,0)</f>
        <v>#N/A</v>
      </c>
      <c r="G460" s="329">
        <f>IFERROR(VLOOKUP(D460,Estoque!$A$4:$J$304,10,),0)</f>
        <v>0</v>
      </c>
      <c r="H460" s="235"/>
      <c r="I460" s="333">
        <f t="shared" si="32"/>
        <v>0</v>
      </c>
      <c r="J460" s="334" t="e">
        <f>VLOOKUP(D460,Estoque!$A$4:$J$1000,8,0)</f>
        <v>#N/A</v>
      </c>
      <c r="K460" s="334">
        <f t="shared" si="29"/>
        <v>0</v>
      </c>
      <c r="L460" s="328">
        <f>SUMIF(Vendas!$B$5:$B$1712,'Combos Promocionais'!A460,Vendas!$I$5:$I$1824)</f>
        <v>0</v>
      </c>
      <c r="M460" s="328">
        <f t="shared" si="30"/>
        <v>0</v>
      </c>
      <c r="N460" s="328" t="e">
        <f t="shared" si="31"/>
        <v>#N/A</v>
      </c>
      <c r="O460" s="335" t="e">
        <f t="array" ref="O460">MIN(IF($B$3:$B$501=N460,$I$3:$I$501))</f>
        <v>#N/A</v>
      </c>
    </row>
    <row r="461" spans="1:15">
      <c r="A461" s="236"/>
      <c r="B461" s="324" t="str">
        <f>IFERROR(VLOOKUP(A461,'Cadastro de Produtos'!$B$5:$C$500,2,0),"")</f>
        <v/>
      </c>
      <c r="C461" s="232"/>
      <c r="D461" s="233"/>
      <c r="E461" s="324" t="e">
        <f>VLOOKUP(D461,Estoque!$A$4:$D$1000,2,0)</f>
        <v>#N/A</v>
      </c>
      <c r="F461" s="325" t="e">
        <f>VLOOKUP(D461,Estoque!$A$4:$D$1000,3,0)</f>
        <v>#N/A</v>
      </c>
      <c r="G461" s="326">
        <f>IFERROR(VLOOKUP(D461,Estoque!$A$4:$J$304,10,),0)</f>
        <v>0</v>
      </c>
      <c r="H461" s="236"/>
      <c r="I461" s="330">
        <f t="shared" si="32"/>
        <v>0</v>
      </c>
      <c r="J461" s="331" t="e">
        <f>VLOOKUP(D461,Estoque!$A$4:$J$1000,8,0)</f>
        <v>#N/A</v>
      </c>
      <c r="K461" s="331">
        <f t="shared" si="29"/>
        <v>0</v>
      </c>
      <c r="L461" s="325">
        <f>SUMIF(Vendas!$B$5:$B$1712,'Combos Promocionais'!A461,Vendas!$I$5:$I$1824)</f>
        <v>0</v>
      </c>
      <c r="M461" s="325">
        <f t="shared" si="30"/>
        <v>0</v>
      </c>
      <c r="N461" s="325" t="e">
        <f t="shared" si="31"/>
        <v>#N/A</v>
      </c>
      <c r="O461" s="332" t="e">
        <f t="array" ref="O461">MIN(IF($B$3:$B$501=N461,$I$3:$I$501))</f>
        <v>#N/A</v>
      </c>
    </row>
    <row r="462" spans="1:15">
      <c r="A462" s="235"/>
      <c r="B462" s="327" t="str">
        <f>IFERROR(VLOOKUP(A462,'Cadastro de Produtos'!$B$5:$C$500,2,0),"")</f>
        <v/>
      </c>
      <c r="C462" s="165"/>
      <c r="D462" s="231"/>
      <c r="E462" s="327" t="e">
        <f>VLOOKUP(D462,Estoque!$A$4:$D$1000,2,0)</f>
        <v>#N/A</v>
      </c>
      <c r="F462" s="328" t="e">
        <f>VLOOKUP(D462,Estoque!$A$4:$D$1000,3,0)</f>
        <v>#N/A</v>
      </c>
      <c r="G462" s="329">
        <f>IFERROR(VLOOKUP(D462,Estoque!$A$4:$J$304,10,),0)</f>
        <v>0</v>
      </c>
      <c r="H462" s="235"/>
      <c r="I462" s="333">
        <f t="shared" si="32"/>
        <v>0</v>
      </c>
      <c r="J462" s="334" t="e">
        <f>VLOOKUP(D462,Estoque!$A$4:$J$1000,8,0)</f>
        <v>#N/A</v>
      </c>
      <c r="K462" s="334">
        <f t="shared" si="29"/>
        <v>0</v>
      </c>
      <c r="L462" s="328">
        <f>SUMIF(Vendas!$B$5:$B$1712,'Combos Promocionais'!A462,Vendas!$I$5:$I$1824)</f>
        <v>0</v>
      </c>
      <c r="M462" s="328">
        <f t="shared" si="30"/>
        <v>0</v>
      </c>
      <c r="N462" s="328" t="e">
        <f t="shared" si="31"/>
        <v>#N/A</v>
      </c>
      <c r="O462" s="335" t="e">
        <f t="array" ref="O462">MIN(IF($B$3:$B$501=N462,$I$3:$I$501))</f>
        <v>#N/A</v>
      </c>
    </row>
    <row r="463" spans="1:15">
      <c r="A463" s="236"/>
      <c r="B463" s="324" t="str">
        <f>IFERROR(VLOOKUP(A463,'Cadastro de Produtos'!$B$5:$C$500,2,0),"")</f>
        <v/>
      </c>
      <c r="C463" s="232"/>
      <c r="D463" s="233"/>
      <c r="E463" s="324" t="e">
        <f>VLOOKUP(D463,Estoque!$A$4:$D$1000,2,0)</f>
        <v>#N/A</v>
      </c>
      <c r="F463" s="325" t="e">
        <f>VLOOKUP(D463,Estoque!$A$4:$D$1000,3,0)</f>
        <v>#N/A</v>
      </c>
      <c r="G463" s="326">
        <f>IFERROR(VLOOKUP(D463,Estoque!$A$4:$J$304,10,),0)</f>
        <v>0</v>
      </c>
      <c r="H463" s="236"/>
      <c r="I463" s="330">
        <f t="shared" si="32"/>
        <v>0</v>
      </c>
      <c r="J463" s="331" t="e">
        <f>VLOOKUP(D463,Estoque!$A$4:$J$1000,8,0)</f>
        <v>#N/A</v>
      </c>
      <c r="K463" s="331">
        <f t="shared" si="29"/>
        <v>0</v>
      </c>
      <c r="L463" s="325">
        <f>SUMIF(Vendas!$B$5:$B$1712,'Combos Promocionais'!A463,Vendas!$I$5:$I$1824)</f>
        <v>0</v>
      </c>
      <c r="M463" s="325">
        <f t="shared" si="30"/>
        <v>0</v>
      </c>
      <c r="N463" s="325" t="e">
        <f t="shared" si="31"/>
        <v>#N/A</v>
      </c>
      <c r="O463" s="332" t="e">
        <f t="array" ref="O463">MIN(IF($B$3:$B$501=N463,$I$3:$I$501))</f>
        <v>#N/A</v>
      </c>
    </row>
    <row r="464" spans="1:15">
      <c r="A464" s="235"/>
      <c r="B464" s="327" t="str">
        <f>IFERROR(VLOOKUP(A464,'Cadastro de Produtos'!$B$5:$C$500,2,0),"")</f>
        <v/>
      </c>
      <c r="C464" s="165"/>
      <c r="D464" s="231"/>
      <c r="E464" s="327" t="e">
        <f>VLOOKUP(D464,Estoque!$A$4:$D$1000,2,0)</f>
        <v>#N/A</v>
      </c>
      <c r="F464" s="328" t="e">
        <f>VLOOKUP(D464,Estoque!$A$4:$D$1000,3,0)</f>
        <v>#N/A</v>
      </c>
      <c r="G464" s="329">
        <f>IFERROR(VLOOKUP(D464,Estoque!$A$4:$J$304,10,),0)</f>
        <v>0</v>
      </c>
      <c r="H464" s="235"/>
      <c r="I464" s="333">
        <f t="shared" si="32"/>
        <v>0</v>
      </c>
      <c r="J464" s="334" t="e">
        <f>VLOOKUP(D464,Estoque!$A$4:$J$1000,8,0)</f>
        <v>#N/A</v>
      </c>
      <c r="K464" s="334">
        <f t="shared" si="29"/>
        <v>0</v>
      </c>
      <c r="L464" s="328">
        <f>SUMIF(Vendas!$B$5:$B$1712,'Combos Promocionais'!A464,Vendas!$I$5:$I$1824)</f>
        <v>0</v>
      </c>
      <c r="M464" s="328">
        <f t="shared" si="30"/>
        <v>0</v>
      </c>
      <c r="N464" s="328" t="e">
        <f t="shared" si="31"/>
        <v>#N/A</v>
      </c>
      <c r="O464" s="335" t="e">
        <f t="array" ref="O464">MIN(IF($B$3:$B$501=N464,$I$3:$I$501))</f>
        <v>#N/A</v>
      </c>
    </row>
    <row r="465" spans="1:15">
      <c r="A465" s="236"/>
      <c r="B465" s="324" t="str">
        <f>IFERROR(VLOOKUP(A465,'Cadastro de Produtos'!$B$5:$C$500,2,0),"")</f>
        <v/>
      </c>
      <c r="C465" s="232"/>
      <c r="D465" s="233"/>
      <c r="E465" s="324" t="e">
        <f>VLOOKUP(D465,Estoque!$A$4:$D$1000,2,0)</f>
        <v>#N/A</v>
      </c>
      <c r="F465" s="325" t="e">
        <f>VLOOKUP(D465,Estoque!$A$4:$D$1000,3,0)</f>
        <v>#N/A</v>
      </c>
      <c r="G465" s="326">
        <f>IFERROR(VLOOKUP(D465,Estoque!$A$4:$J$304,10,),0)</f>
        <v>0</v>
      </c>
      <c r="H465" s="236"/>
      <c r="I465" s="330">
        <f t="shared" si="32"/>
        <v>0</v>
      </c>
      <c r="J465" s="331" t="e">
        <f>VLOOKUP(D465,Estoque!$A$4:$J$1000,8,0)</f>
        <v>#N/A</v>
      </c>
      <c r="K465" s="331">
        <f t="shared" si="29"/>
        <v>0</v>
      </c>
      <c r="L465" s="325">
        <f>SUMIF(Vendas!$B$5:$B$1712,'Combos Promocionais'!A465,Vendas!$I$5:$I$1824)</f>
        <v>0</v>
      </c>
      <c r="M465" s="325">
        <f t="shared" si="30"/>
        <v>0</v>
      </c>
      <c r="N465" s="325" t="e">
        <f t="shared" si="31"/>
        <v>#N/A</v>
      </c>
      <c r="O465" s="332" t="e">
        <f t="array" ref="O465">MIN(IF($B$3:$B$501=N465,$I$3:$I$501))</f>
        <v>#N/A</v>
      </c>
    </row>
    <row r="466" spans="1:15">
      <c r="A466" s="235"/>
      <c r="B466" s="327" t="str">
        <f>IFERROR(VLOOKUP(A466,'Cadastro de Produtos'!$B$5:$C$500,2,0),"")</f>
        <v/>
      </c>
      <c r="C466" s="165"/>
      <c r="D466" s="231"/>
      <c r="E466" s="327" t="e">
        <f>VLOOKUP(D466,Estoque!$A$4:$D$1000,2,0)</f>
        <v>#N/A</v>
      </c>
      <c r="F466" s="328" t="e">
        <f>VLOOKUP(D466,Estoque!$A$4:$D$1000,3,0)</f>
        <v>#N/A</v>
      </c>
      <c r="G466" s="329">
        <f>IFERROR(VLOOKUP(D466,Estoque!$A$4:$J$304,10,),0)</f>
        <v>0</v>
      </c>
      <c r="H466" s="235"/>
      <c r="I466" s="333">
        <f t="shared" si="32"/>
        <v>0</v>
      </c>
      <c r="J466" s="334" t="e">
        <f>VLOOKUP(D466,Estoque!$A$4:$J$1000,8,0)</f>
        <v>#N/A</v>
      </c>
      <c r="K466" s="334">
        <f t="shared" si="29"/>
        <v>0</v>
      </c>
      <c r="L466" s="328">
        <f>SUMIF(Vendas!$B$5:$B$1712,'Combos Promocionais'!A466,Vendas!$I$5:$I$1824)</f>
        <v>0</v>
      </c>
      <c r="M466" s="328">
        <f t="shared" si="30"/>
        <v>0</v>
      </c>
      <c r="N466" s="328" t="e">
        <f t="shared" si="31"/>
        <v>#N/A</v>
      </c>
      <c r="O466" s="335" t="e">
        <f t="array" ref="O466">MIN(IF($B$3:$B$501=N466,$I$3:$I$501))</f>
        <v>#N/A</v>
      </c>
    </row>
    <row r="467" spans="1:15">
      <c r="A467" s="236"/>
      <c r="B467" s="324" t="str">
        <f>IFERROR(VLOOKUP(A467,'Cadastro de Produtos'!$B$5:$C$500,2,0),"")</f>
        <v/>
      </c>
      <c r="C467" s="232"/>
      <c r="D467" s="233"/>
      <c r="E467" s="324" t="e">
        <f>VLOOKUP(D467,Estoque!$A$4:$D$1000,2,0)</f>
        <v>#N/A</v>
      </c>
      <c r="F467" s="325" t="e">
        <f>VLOOKUP(D467,Estoque!$A$4:$D$1000,3,0)</f>
        <v>#N/A</v>
      </c>
      <c r="G467" s="326">
        <f>IFERROR(VLOOKUP(D467,Estoque!$A$4:$J$304,10,),0)</f>
        <v>0</v>
      </c>
      <c r="H467" s="236"/>
      <c r="I467" s="330">
        <f t="shared" si="32"/>
        <v>0</v>
      </c>
      <c r="J467" s="331" t="e">
        <f>VLOOKUP(D467,Estoque!$A$4:$J$1000,8,0)</f>
        <v>#N/A</v>
      </c>
      <c r="K467" s="331">
        <f t="shared" si="29"/>
        <v>0</v>
      </c>
      <c r="L467" s="325">
        <f>SUMIF(Vendas!$B$5:$B$1712,'Combos Promocionais'!A467,Vendas!$I$5:$I$1824)</f>
        <v>0</v>
      </c>
      <c r="M467" s="325">
        <f t="shared" si="30"/>
        <v>0</v>
      </c>
      <c r="N467" s="325" t="e">
        <f t="shared" si="31"/>
        <v>#N/A</v>
      </c>
      <c r="O467" s="332" t="e">
        <f t="array" ref="O467">MIN(IF($B$3:$B$501=N467,$I$3:$I$501))</f>
        <v>#N/A</v>
      </c>
    </row>
    <row r="468" spans="1:15">
      <c r="A468" s="235"/>
      <c r="B468" s="327" t="str">
        <f>IFERROR(VLOOKUP(A468,'Cadastro de Produtos'!$B$5:$C$500,2,0),"")</f>
        <v/>
      </c>
      <c r="C468" s="165"/>
      <c r="D468" s="231"/>
      <c r="E468" s="327" t="e">
        <f>VLOOKUP(D468,Estoque!$A$4:$D$1000,2,0)</f>
        <v>#N/A</v>
      </c>
      <c r="F468" s="328" t="e">
        <f>VLOOKUP(D468,Estoque!$A$4:$D$1000,3,0)</f>
        <v>#N/A</v>
      </c>
      <c r="G468" s="329">
        <f>IFERROR(VLOOKUP(D468,Estoque!$A$4:$J$304,10,),0)</f>
        <v>0</v>
      </c>
      <c r="H468" s="235"/>
      <c r="I468" s="333">
        <f t="shared" si="32"/>
        <v>0</v>
      </c>
      <c r="J468" s="334" t="e">
        <f>VLOOKUP(D468,Estoque!$A$4:$J$1000,8,0)</f>
        <v>#N/A</v>
      </c>
      <c r="K468" s="334">
        <f t="shared" si="29"/>
        <v>0</v>
      </c>
      <c r="L468" s="328">
        <f>SUMIF(Vendas!$B$5:$B$1712,'Combos Promocionais'!A468,Vendas!$I$5:$I$1824)</f>
        <v>0</v>
      </c>
      <c r="M468" s="328">
        <f t="shared" si="30"/>
        <v>0</v>
      </c>
      <c r="N468" s="328" t="e">
        <f t="shared" si="31"/>
        <v>#N/A</v>
      </c>
      <c r="O468" s="335" t="e">
        <f t="array" ref="O468">MIN(IF($B$3:$B$501=N468,$I$3:$I$501))</f>
        <v>#N/A</v>
      </c>
    </row>
    <row r="469" spans="1:15">
      <c r="A469" s="236"/>
      <c r="B469" s="324" t="str">
        <f>IFERROR(VLOOKUP(A469,'Cadastro de Produtos'!$B$5:$C$500,2,0),"")</f>
        <v/>
      </c>
      <c r="C469" s="232"/>
      <c r="D469" s="233"/>
      <c r="E469" s="324" t="e">
        <f>VLOOKUP(D469,Estoque!$A$4:$D$1000,2,0)</f>
        <v>#N/A</v>
      </c>
      <c r="F469" s="325" t="e">
        <f>VLOOKUP(D469,Estoque!$A$4:$D$1000,3,0)</f>
        <v>#N/A</v>
      </c>
      <c r="G469" s="326">
        <f>IFERROR(VLOOKUP(D469,Estoque!$A$4:$J$304,10,),0)</f>
        <v>0</v>
      </c>
      <c r="H469" s="236"/>
      <c r="I469" s="330">
        <f t="shared" si="32"/>
        <v>0</v>
      </c>
      <c r="J469" s="331" t="e">
        <f>VLOOKUP(D469,Estoque!$A$4:$J$1000,8,0)</f>
        <v>#N/A</v>
      </c>
      <c r="K469" s="331">
        <f t="shared" si="29"/>
        <v>0</v>
      </c>
      <c r="L469" s="325">
        <f>SUMIF(Vendas!$B$5:$B$1712,'Combos Promocionais'!A469,Vendas!$I$5:$I$1824)</f>
        <v>0</v>
      </c>
      <c r="M469" s="325">
        <f t="shared" si="30"/>
        <v>0</v>
      </c>
      <c r="N469" s="325" t="e">
        <f t="shared" si="31"/>
        <v>#N/A</v>
      </c>
      <c r="O469" s="332" t="e">
        <f t="array" ref="O469">MIN(IF($B$3:$B$501=N469,$I$3:$I$501))</f>
        <v>#N/A</v>
      </c>
    </row>
    <row r="470" spans="1:15">
      <c r="A470" s="235"/>
      <c r="B470" s="327" t="str">
        <f>IFERROR(VLOOKUP(A470,'Cadastro de Produtos'!$B$5:$C$500,2,0),"")</f>
        <v/>
      </c>
      <c r="C470" s="165"/>
      <c r="D470" s="231"/>
      <c r="E470" s="327" t="e">
        <f>VLOOKUP(D470,Estoque!$A$4:$D$1000,2,0)</f>
        <v>#N/A</v>
      </c>
      <c r="F470" s="328" t="e">
        <f>VLOOKUP(D470,Estoque!$A$4:$D$1000,3,0)</f>
        <v>#N/A</v>
      </c>
      <c r="G470" s="329">
        <f>IFERROR(VLOOKUP(D470,Estoque!$A$4:$J$304,10,),0)</f>
        <v>0</v>
      </c>
      <c r="H470" s="235"/>
      <c r="I470" s="333">
        <f t="shared" si="32"/>
        <v>0</v>
      </c>
      <c r="J470" s="334" t="e">
        <f>VLOOKUP(D470,Estoque!$A$4:$J$1000,8,0)</f>
        <v>#N/A</v>
      </c>
      <c r="K470" s="334">
        <f t="shared" si="29"/>
        <v>0</v>
      </c>
      <c r="L470" s="328">
        <f>SUMIF(Vendas!$B$5:$B$1712,'Combos Promocionais'!A470,Vendas!$I$5:$I$1824)</f>
        <v>0</v>
      </c>
      <c r="M470" s="328">
        <f t="shared" si="30"/>
        <v>0</v>
      </c>
      <c r="N470" s="328" t="e">
        <f t="shared" si="31"/>
        <v>#N/A</v>
      </c>
      <c r="O470" s="335" t="e">
        <f t="array" ref="O470">MIN(IF($B$3:$B$501=N470,$I$3:$I$501))</f>
        <v>#N/A</v>
      </c>
    </row>
    <row r="471" spans="1:15">
      <c r="A471" s="236"/>
      <c r="B471" s="324" t="str">
        <f>IFERROR(VLOOKUP(A471,'Cadastro de Produtos'!$B$5:$C$500,2,0),"")</f>
        <v/>
      </c>
      <c r="C471" s="232"/>
      <c r="D471" s="233"/>
      <c r="E471" s="324" t="e">
        <f>VLOOKUP(D471,Estoque!$A$4:$D$1000,2,0)</f>
        <v>#N/A</v>
      </c>
      <c r="F471" s="325" t="e">
        <f>VLOOKUP(D471,Estoque!$A$4:$D$1000,3,0)</f>
        <v>#N/A</v>
      </c>
      <c r="G471" s="326">
        <f>IFERROR(VLOOKUP(D471,Estoque!$A$4:$J$304,10,),0)</f>
        <v>0</v>
      </c>
      <c r="H471" s="236"/>
      <c r="I471" s="330">
        <f t="shared" si="32"/>
        <v>0</v>
      </c>
      <c r="J471" s="331" t="e">
        <f>VLOOKUP(D471,Estoque!$A$4:$J$1000,8,0)</f>
        <v>#N/A</v>
      </c>
      <c r="K471" s="331">
        <f t="shared" si="29"/>
        <v>0</v>
      </c>
      <c r="L471" s="325">
        <f>SUMIF(Vendas!$B$5:$B$1712,'Combos Promocionais'!A471,Vendas!$I$5:$I$1824)</f>
        <v>0</v>
      </c>
      <c r="M471" s="325">
        <f t="shared" si="30"/>
        <v>0</v>
      </c>
      <c r="N471" s="325" t="e">
        <f t="shared" si="31"/>
        <v>#N/A</v>
      </c>
      <c r="O471" s="332" t="e">
        <f t="array" ref="O471">MIN(IF($B$3:$B$501=N471,$I$3:$I$501))</f>
        <v>#N/A</v>
      </c>
    </row>
    <row r="472" spans="1:15">
      <c r="A472" s="235"/>
      <c r="B472" s="327" t="str">
        <f>IFERROR(VLOOKUP(A472,'Cadastro de Produtos'!$B$5:$C$500,2,0),"")</f>
        <v/>
      </c>
      <c r="C472" s="165"/>
      <c r="D472" s="231"/>
      <c r="E472" s="327" t="e">
        <f>VLOOKUP(D472,Estoque!$A$4:$D$1000,2,0)</f>
        <v>#N/A</v>
      </c>
      <c r="F472" s="328" t="e">
        <f>VLOOKUP(D472,Estoque!$A$4:$D$1000,3,0)</f>
        <v>#N/A</v>
      </c>
      <c r="G472" s="329">
        <f>IFERROR(VLOOKUP(D472,Estoque!$A$4:$J$304,10,),0)</f>
        <v>0</v>
      </c>
      <c r="H472" s="235"/>
      <c r="I472" s="333">
        <f t="shared" si="32"/>
        <v>0</v>
      </c>
      <c r="J472" s="334" t="e">
        <f>VLOOKUP(D472,Estoque!$A$4:$J$1000,8,0)</f>
        <v>#N/A</v>
      </c>
      <c r="K472" s="334">
        <f t="shared" si="29"/>
        <v>0</v>
      </c>
      <c r="L472" s="328">
        <f>SUMIF(Vendas!$B$5:$B$1712,'Combos Promocionais'!A472,Vendas!$I$5:$I$1824)</f>
        <v>0</v>
      </c>
      <c r="M472" s="328">
        <f t="shared" si="30"/>
        <v>0</v>
      </c>
      <c r="N472" s="328" t="e">
        <f t="shared" si="31"/>
        <v>#N/A</v>
      </c>
      <c r="O472" s="335" t="e">
        <f t="array" ref="O472">MIN(IF($B$3:$B$501=N472,$I$3:$I$501))</f>
        <v>#N/A</v>
      </c>
    </row>
    <row r="473" spans="1:15">
      <c r="A473" s="236"/>
      <c r="B473" s="324" t="str">
        <f>IFERROR(VLOOKUP(A473,'Cadastro de Produtos'!$B$5:$C$500,2,0),"")</f>
        <v/>
      </c>
      <c r="C473" s="232"/>
      <c r="D473" s="233"/>
      <c r="E473" s="324" t="e">
        <f>VLOOKUP(D473,Estoque!$A$4:$D$1000,2,0)</f>
        <v>#N/A</v>
      </c>
      <c r="F473" s="325" t="e">
        <f>VLOOKUP(D473,Estoque!$A$4:$D$1000,3,0)</f>
        <v>#N/A</v>
      </c>
      <c r="G473" s="326">
        <f>IFERROR(VLOOKUP(D473,Estoque!$A$4:$J$304,10,),0)</f>
        <v>0</v>
      </c>
      <c r="H473" s="236"/>
      <c r="I473" s="330">
        <f t="shared" si="32"/>
        <v>0</v>
      </c>
      <c r="J473" s="331" t="e">
        <f>VLOOKUP(D473,Estoque!$A$4:$J$1000,8,0)</f>
        <v>#N/A</v>
      </c>
      <c r="K473" s="331">
        <f t="shared" si="29"/>
        <v>0</v>
      </c>
      <c r="L473" s="325">
        <f>SUMIF(Vendas!$B$5:$B$1712,'Combos Promocionais'!A473,Vendas!$I$5:$I$1824)</f>
        <v>0</v>
      </c>
      <c r="M473" s="325">
        <f t="shared" si="30"/>
        <v>0</v>
      </c>
      <c r="N473" s="325" t="e">
        <f t="shared" si="31"/>
        <v>#N/A</v>
      </c>
      <c r="O473" s="332" t="e">
        <f t="array" ref="O473">MIN(IF($B$3:$B$501=N473,$I$3:$I$501))</f>
        <v>#N/A</v>
      </c>
    </row>
    <row r="474" spans="1:15">
      <c r="A474" s="235"/>
      <c r="B474" s="327" t="str">
        <f>IFERROR(VLOOKUP(A474,'Cadastro de Produtos'!$B$5:$C$500,2,0),"")</f>
        <v/>
      </c>
      <c r="C474" s="165"/>
      <c r="D474" s="231"/>
      <c r="E474" s="327" t="e">
        <f>VLOOKUP(D474,Estoque!$A$4:$D$1000,2,0)</f>
        <v>#N/A</v>
      </c>
      <c r="F474" s="328" t="e">
        <f>VLOOKUP(D474,Estoque!$A$4:$D$1000,3,0)</f>
        <v>#N/A</v>
      </c>
      <c r="G474" s="329">
        <f>IFERROR(VLOOKUP(D474,Estoque!$A$4:$J$304,10,),0)</f>
        <v>0</v>
      </c>
      <c r="H474" s="235"/>
      <c r="I474" s="333">
        <f t="shared" si="32"/>
        <v>0</v>
      </c>
      <c r="J474" s="334" t="e">
        <f>VLOOKUP(D474,Estoque!$A$4:$J$1000,8,0)</f>
        <v>#N/A</v>
      </c>
      <c r="K474" s="334">
        <f t="shared" si="29"/>
        <v>0</v>
      </c>
      <c r="L474" s="328">
        <f>SUMIF(Vendas!$B$5:$B$1712,'Combos Promocionais'!A474,Vendas!$I$5:$I$1824)</f>
        <v>0</v>
      </c>
      <c r="M474" s="328">
        <f t="shared" si="30"/>
        <v>0</v>
      </c>
      <c r="N474" s="328" t="e">
        <f t="shared" si="31"/>
        <v>#N/A</v>
      </c>
      <c r="O474" s="335" t="e">
        <f t="array" ref="O474">MIN(IF($B$3:$B$501=N474,$I$3:$I$501))</f>
        <v>#N/A</v>
      </c>
    </row>
    <row r="475" spans="1:15">
      <c r="A475" s="236"/>
      <c r="B475" s="324" t="str">
        <f>IFERROR(VLOOKUP(A475,'Cadastro de Produtos'!$B$5:$C$500,2,0),"")</f>
        <v/>
      </c>
      <c r="C475" s="232"/>
      <c r="D475" s="233"/>
      <c r="E475" s="324" t="e">
        <f>VLOOKUP(D475,Estoque!$A$4:$D$1000,2,0)</f>
        <v>#N/A</v>
      </c>
      <c r="F475" s="325" t="e">
        <f>VLOOKUP(D475,Estoque!$A$4:$D$1000,3,0)</f>
        <v>#N/A</v>
      </c>
      <c r="G475" s="326">
        <f>IFERROR(VLOOKUP(D475,Estoque!$A$4:$J$304,10,),0)</f>
        <v>0</v>
      </c>
      <c r="H475" s="236"/>
      <c r="I475" s="330">
        <f t="shared" si="32"/>
        <v>0</v>
      </c>
      <c r="J475" s="331" t="e">
        <f>VLOOKUP(D475,Estoque!$A$4:$J$1000,8,0)</f>
        <v>#N/A</v>
      </c>
      <c r="K475" s="331">
        <f t="shared" si="29"/>
        <v>0</v>
      </c>
      <c r="L475" s="325">
        <f>SUMIF(Vendas!$B$5:$B$1712,'Combos Promocionais'!A475,Vendas!$I$5:$I$1824)</f>
        <v>0</v>
      </c>
      <c r="M475" s="325">
        <f t="shared" si="30"/>
        <v>0</v>
      </c>
      <c r="N475" s="325" t="e">
        <f t="shared" si="31"/>
        <v>#N/A</v>
      </c>
      <c r="O475" s="332" t="e">
        <f t="array" ref="O475">MIN(IF($B$3:$B$501=N475,$I$3:$I$501))</f>
        <v>#N/A</v>
      </c>
    </row>
    <row r="476" spans="1:15">
      <c r="A476" s="235"/>
      <c r="B476" s="327" t="str">
        <f>IFERROR(VLOOKUP(A476,'Cadastro de Produtos'!$B$5:$C$500,2,0),"")</f>
        <v/>
      </c>
      <c r="C476" s="165"/>
      <c r="D476" s="231"/>
      <c r="E476" s="327" t="e">
        <f>VLOOKUP(D476,Estoque!$A$4:$D$1000,2,0)</f>
        <v>#N/A</v>
      </c>
      <c r="F476" s="328" t="e">
        <f>VLOOKUP(D476,Estoque!$A$4:$D$1000,3,0)</f>
        <v>#N/A</v>
      </c>
      <c r="G476" s="329">
        <f>IFERROR(VLOOKUP(D476,Estoque!$A$4:$J$304,10,),0)</f>
        <v>0</v>
      </c>
      <c r="H476" s="235"/>
      <c r="I476" s="333">
        <f t="shared" si="32"/>
        <v>0</v>
      </c>
      <c r="J476" s="334" t="e">
        <f>VLOOKUP(D476,Estoque!$A$4:$J$1000,8,0)</f>
        <v>#N/A</v>
      </c>
      <c r="K476" s="334">
        <f t="shared" si="29"/>
        <v>0</v>
      </c>
      <c r="L476" s="328">
        <f>SUMIF(Vendas!$B$5:$B$1712,'Combos Promocionais'!A476,Vendas!$I$5:$I$1824)</f>
        <v>0</v>
      </c>
      <c r="M476" s="328">
        <f t="shared" si="30"/>
        <v>0</v>
      </c>
      <c r="N476" s="328" t="e">
        <f t="shared" si="31"/>
        <v>#N/A</v>
      </c>
      <c r="O476" s="335" t="e">
        <f t="array" ref="O476">MIN(IF($B$3:$B$501=N476,$I$3:$I$501))</f>
        <v>#N/A</v>
      </c>
    </row>
    <row r="477" spans="1:15">
      <c r="A477" s="236"/>
      <c r="B477" s="324" t="str">
        <f>IFERROR(VLOOKUP(A477,'Cadastro de Produtos'!$B$5:$C$500,2,0),"")</f>
        <v/>
      </c>
      <c r="C477" s="232"/>
      <c r="D477" s="233"/>
      <c r="E477" s="324" t="e">
        <f>VLOOKUP(D477,Estoque!$A$4:$D$1000,2,0)</f>
        <v>#N/A</v>
      </c>
      <c r="F477" s="325" t="e">
        <f>VLOOKUP(D477,Estoque!$A$4:$D$1000,3,0)</f>
        <v>#N/A</v>
      </c>
      <c r="G477" s="326">
        <f>IFERROR(VLOOKUP(D477,Estoque!$A$4:$J$304,10,),0)</f>
        <v>0</v>
      </c>
      <c r="H477" s="236"/>
      <c r="I477" s="330">
        <f t="shared" si="32"/>
        <v>0</v>
      </c>
      <c r="J477" s="331" t="e">
        <f>VLOOKUP(D477,Estoque!$A$4:$J$1000,8,0)</f>
        <v>#N/A</v>
      </c>
      <c r="K477" s="331">
        <f t="shared" si="29"/>
        <v>0</v>
      </c>
      <c r="L477" s="325">
        <f>SUMIF(Vendas!$B$5:$B$1712,'Combos Promocionais'!A477,Vendas!$I$5:$I$1824)</f>
        <v>0</v>
      </c>
      <c r="M477" s="325">
        <f t="shared" si="30"/>
        <v>0</v>
      </c>
      <c r="N477" s="325" t="e">
        <f t="shared" si="31"/>
        <v>#N/A</v>
      </c>
      <c r="O477" s="332" t="e">
        <f t="array" ref="O477">MIN(IF($B$3:$B$501=N477,$I$3:$I$501))</f>
        <v>#N/A</v>
      </c>
    </row>
    <row r="478" spans="1:15">
      <c r="A478" s="235"/>
      <c r="B478" s="327" t="str">
        <f>IFERROR(VLOOKUP(A478,'Cadastro de Produtos'!$B$5:$C$500,2,0),"")</f>
        <v/>
      </c>
      <c r="C478" s="165"/>
      <c r="D478" s="231"/>
      <c r="E478" s="327" t="e">
        <f>VLOOKUP(D478,Estoque!$A$4:$D$1000,2,0)</f>
        <v>#N/A</v>
      </c>
      <c r="F478" s="328" t="e">
        <f>VLOOKUP(D478,Estoque!$A$4:$D$1000,3,0)</f>
        <v>#N/A</v>
      </c>
      <c r="G478" s="329">
        <f>IFERROR(VLOOKUP(D478,Estoque!$A$4:$J$304,10,),0)</f>
        <v>0</v>
      </c>
      <c r="H478" s="235"/>
      <c r="I478" s="333">
        <f t="shared" si="32"/>
        <v>0</v>
      </c>
      <c r="J478" s="334" t="e">
        <f>VLOOKUP(D478,Estoque!$A$4:$J$1000,8,0)</f>
        <v>#N/A</v>
      </c>
      <c r="K478" s="334">
        <f t="shared" si="29"/>
        <v>0</v>
      </c>
      <c r="L478" s="328">
        <f>SUMIF(Vendas!$B$5:$B$1712,'Combos Promocionais'!A478,Vendas!$I$5:$I$1824)</f>
        <v>0</v>
      </c>
      <c r="M478" s="328">
        <f t="shared" si="30"/>
        <v>0</v>
      </c>
      <c r="N478" s="328" t="e">
        <f t="shared" si="31"/>
        <v>#N/A</v>
      </c>
      <c r="O478" s="335" t="e">
        <f t="array" ref="O478">MIN(IF($B$3:$B$501=N478,$I$3:$I$501))</f>
        <v>#N/A</v>
      </c>
    </row>
    <row r="479" spans="1:15">
      <c r="A479" s="236"/>
      <c r="B479" s="324" t="str">
        <f>IFERROR(VLOOKUP(A479,'Cadastro de Produtos'!$B$5:$C$500,2,0),"")</f>
        <v/>
      </c>
      <c r="C479" s="232"/>
      <c r="D479" s="233"/>
      <c r="E479" s="324" t="e">
        <f>VLOOKUP(D479,Estoque!$A$4:$D$1000,2,0)</f>
        <v>#N/A</v>
      </c>
      <c r="F479" s="325" t="e">
        <f>VLOOKUP(D479,Estoque!$A$4:$D$1000,3,0)</f>
        <v>#N/A</v>
      </c>
      <c r="G479" s="326">
        <f>IFERROR(VLOOKUP(D479,Estoque!$A$4:$J$304,10,),0)</f>
        <v>0</v>
      </c>
      <c r="H479" s="236"/>
      <c r="I479" s="330">
        <f t="shared" si="32"/>
        <v>0</v>
      </c>
      <c r="J479" s="331" t="e">
        <f>VLOOKUP(D479,Estoque!$A$4:$J$1000,8,0)</f>
        <v>#N/A</v>
      </c>
      <c r="K479" s="331">
        <f t="shared" si="29"/>
        <v>0</v>
      </c>
      <c r="L479" s="325">
        <f>SUMIF(Vendas!$B$5:$B$1712,'Combos Promocionais'!A479,Vendas!$I$5:$I$1824)</f>
        <v>0</v>
      </c>
      <c r="M479" s="325">
        <f t="shared" si="30"/>
        <v>0</v>
      </c>
      <c r="N479" s="325" t="e">
        <f t="shared" si="31"/>
        <v>#N/A</v>
      </c>
      <c r="O479" s="332" t="e">
        <f t="array" ref="O479">MIN(IF($B$3:$B$501=N479,$I$3:$I$501))</f>
        <v>#N/A</v>
      </c>
    </row>
    <row r="480" spans="1:15">
      <c r="A480" s="235"/>
      <c r="B480" s="327" t="str">
        <f>IFERROR(VLOOKUP(A480,'Cadastro de Produtos'!$B$5:$C$500,2,0),"")</f>
        <v/>
      </c>
      <c r="C480" s="165"/>
      <c r="D480" s="231"/>
      <c r="E480" s="327" t="e">
        <f>VLOOKUP(D480,Estoque!$A$4:$D$1000,2,0)</f>
        <v>#N/A</v>
      </c>
      <c r="F480" s="328" t="e">
        <f>VLOOKUP(D480,Estoque!$A$4:$D$1000,3,0)</f>
        <v>#N/A</v>
      </c>
      <c r="G480" s="329">
        <f>IFERROR(VLOOKUP(D480,Estoque!$A$4:$J$304,10,),0)</f>
        <v>0</v>
      </c>
      <c r="H480" s="235"/>
      <c r="I480" s="333">
        <f t="shared" si="32"/>
        <v>0</v>
      </c>
      <c r="J480" s="334" t="e">
        <f>VLOOKUP(D480,Estoque!$A$4:$J$1000,8,0)</f>
        <v>#N/A</v>
      </c>
      <c r="K480" s="334">
        <f t="shared" si="29"/>
        <v>0</v>
      </c>
      <c r="L480" s="328">
        <f>SUMIF(Vendas!$B$5:$B$1712,'Combos Promocionais'!A480,Vendas!$I$5:$I$1824)</f>
        <v>0</v>
      </c>
      <c r="M480" s="328">
        <f t="shared" si="30"/>
        <v>0</v>
      </c>
      <c r="N480" s="328" t="e">
        <f t="shared" si="31"/>
        <v>#N/A</v>
      </c>
      <c r="O480" s="335" t="e">
        <f t="array" ref="O480">MIN(IF($B$3:$B$501=N480,$I$3:$I$501))</f>
        <v>#N/A</v>
      </c>
    </row>
    <row r="481" spans="1:15">
      <c r="A481" s="236"/>
      <c r="B481" s="324" t="str">
        <f>IFERROR(VLOOKUP(A481,'Cadastro de Produtos'!$B$5:$C$500,2,0),"")</f>
        <v/>
      </c>
      <c r="C481" s="232"/>
      <c r="D481" s="233"/>
      <c r="E481" s="324" t="e">
        <f>VLOOKUP(D481,Estoque!$A$4:$D$1000,2,0)</f>
        <v>#N/A</v>
      </c>
      <c r="F481" s="325" t="e">
        <f>VLOOKUP(D481,Estoque!$A$4:$D$1000,3,0)</f>
        <v>#N/A</v>
      </c>
      <c r="G481" s="326">
        <f>IFERROR(VLOOKUP(D481,Estoque!$A$4:$J$304,10,),0)</f>
        <v>0</v>
      </c>
      <c r="H481" s="236"/>
      <c r="I481" s="330">
        <f t="shared" si="32"/>
        <v>0</v>
      </c>
      <c r="J481" s="331" t="e">
        <f>VLOOKUP(D481,Estoque!$A$4:$J$1000,8,0)</f>
        <v>#N/A</v>
      </c>
      <c r="K481" s="331">
        <f t="shared" si="29"/>
        <v>0</v>
      </c>
      <c r="L481" s="325">
        <f>SUMIF(Vendas!$B$5:$B$1712,'Combos Promocionais'!A481,Vendas!$I$5:$I$1824)</f>
        <v>0</v>
      </c>
      <c r="M481" s="325">
        <f t="shared" si="30"/>
        <v>0</v>
      </c>
      <c r="N481" s="325" t="e">
        <f t="shared" si="31"/>
        <v>#N/A</v>
      </c>
      <c r="O481" s="332" t="e">
        <f t="array" ref="O481">MIN(IF($B$3:$B$501=N481,$I$3:$I$501))</f>
        <v>#N/A</v>
      </c>
    </row>
    <row r="482" spans="1:15">
      <c r="A482" s="235"/>
      <c r="B482" s="327" t="str">
        <f>IFERROR(VLOOKUP(A482,'Cadastro de Produtos'!$B$5:$C$500,2,0),"")</f>
        <v/>
      </c>
      <c r="C482" s="165"/>
      <c r="D482" s="231"/>
      <c r="E482" s="327" t="e">
        <f>VLOOKUP(D482,Estoque!$A$4:$D$1000,2,0)</f>
        <v>#N/A</v>
      </c>
      <c r="F482" s="328" t="e">
        <f>VLOOKUP(D482,Estoque!$A$4:$D$1000,3,0)</f>
        <v>#N/A</v>
      </c>
      <c r="G482" s="329">
        <f>IFERROR(VLOOKUP(D482,Estoque!$A$4:$J$304,10,),0)</f>
        <v>0</v>
      </c>
      <c r="H482" s="235"/>
      <c r="I482" s="333">
        <f t="shared" si="32"/>
        <v>0</v>
      </c>
      <c r="J482" s="334" t="e">
        <f>VLOOKUP(D482,Estoque!$A$4:$J$1000,8,0)</f>
        <v>#N/A</v>
      </c>
      <c r="K482" s="334">
        <f t="shared" si="29"/>
        <v>0</v>
      </c>
      <c r="L482" s="328">
        <f>SUMIF(Vendas!$B$5:$B$1712,'Combos Promocionais'!A482,Vendas!$I$5:$I$1824)</f>
        <v>0</v>
      </c>
      <c r="M482" s="328">
        <f t="shared" si="30"/>
        <v>0</v>
      </c>
      <c r="N482" s="328" t="e">
        <f t="shared" si="31"/>
        <v>#N/A</v>
      </c>
      <c r="O482" s="335" t="e">
        <f t="array" ref="O482">MIN(IF($B$3:$B$501=N482,$I$3:$I$501))</f>
        <v>#N/A</v>
      </c>
    </row>
    <row r="483" spans="1:15">
      <c r="A483" s="236"/>
      <c r="B483" s="324" t="str">
        <f>IFERROR(VLOOKUP(A483,'Cadastro de Produtos'!$B$5:$C$500,2,0),"")</f>
        <v/>
      </c>
      <c r="C483" s="232"/>
      <c r="D483" s="233"/>
      <c r="E483" s="324" t="e">
        <f>VLOOKUP(D483,Estoque!$A$4:$D$1000,2,0)</f>
        <v>#N/A</v>
      </c>
      <c r="F483" s="325" t="e">
        <f>VLOOKUP(D483,Estoque!$A$4:$D$1000,3,0)</f>
        <v>#N/A</v>
      </c>
      <c r="G483" s="326">
        <f>IFERROR(VLOOKUP(D483,Estoque!$A$4:$J$304,10,),0)</f>
        <v>0</v>
      </c>
      <c r="H483" s="236"/>
      <c r="I483" s="330">
        <f t="shared" si="32"/>
        <v>0</v>
      </c>
      <c r="J483" s="331" t="e">
        <f>VLOOKUP(D483,Estoque!$A$4:$J$1000,8,0)</f>
        <v>#N/A</v>
      </c>
      <c r="K483" s="331">
        <f t="shared" si="29"/>
        <v>0</v>
      </c>
      <c r="L483" s="325">
        <f>SUMIF(Vendas!$B$5:$B$1712,'Combos Promocionais'!A483,Vendas!$I$5:$I$1824)</f>
        <v>0</v>
      </c>
      <c r="M483" s="325">
        <f t="shared" si="30"/>
        <v>0</v>
      </c>
      <c r="N483" s="325" t="e">
        <f t="shared" si="31"/>
        <v>#N/A</v>
      </c>
      <c r="O483" s="332" t="e">
        <f t="array" ref="O483">MIN(IF($B$3:$B$501=N483,$I$3:$I$501))</f>
        <v>#N/A</v>
      </c>
    </row>
    <row r="484" spans="1:15">
      <c r="A484" s="235"/>
      <c r="B484" s="327" t="str">
        <f>IFERROR(VLOOKUP(A484,'Cadastro de Produtos'!$B$5:$C$500,2,0),"")</f>
        <v/>
      </c>
      <c r="C484" s="165"/>
      <c r="D484" s="231"/>
      <c r="E484" s="327" t="e">
        <f>VLOOKUP(D484,Estoque!$A$4:$D$1000,2,0)</f>
        <v>#N/A</v>
      </c>
      <c r="F484" s="328" t="e">
        <f>VLOOKUP(D484,Estoque!$A$4:$D$1000,3,0)</f>
        <v>#N/A</v>
      </c>
      <c r="G484" s="329">
        <f>IFERROR(VLOOKUP(D484,Estoque!$A$4:$J$304,10,),0)</f>
        <v>0</v>
      </c>
      <c r="H484" s="235"/>
      <c r="I484" s="333">
        <f t="shared" si="32"/>
        <v>0</v>
      </c>
      <c r="J484" s="334" t="e">
        <f>VLOOKUP(D484,Estoque!$A$4:$J$1000,8,0)</f>
        <v>#N/A</v>
      </c>
      <c r="K484" s="334">
        <f t="shared" si="29"/>
        <v>0</v>
      </c>
      <c r="L484" s="328">
        <f>SUMIF(Vendas!$B$5:$B$1712,'Combos Promocionais'!A484,Vendas!$I$5:$I$1824)</f>
        <v>0</v>
      </c>
      <c r="M484" s="328">
        <f t="shared" si="30"/>
        <v>0</v>
      </c>
      <c r="N484" s="328" t="e">
        <f t="shared" si="31"/>
        <v>#N/A</v>
      </c>
      <c r="O484" s="335" t="e">
        <f t="array" ref="O484">MIN(IF($B$3:$B$501=N484,$I$3:$I$501))</f>
        <v>#N/A</v>
      </c>
    </row>
    <row r="485" spans="1:15">
      <c r="A485" s="236"/>
      <c r="B485" s="324" t="str">
        <f>IFERROR(VLOOKUP(A485,'Cadastro de Produtos'!$B$5:$C$500,2,0),"")</f>
        <v/>
      </c>
      <c r="C485" s="232"/>
      <c r="D485" s="233"/>
      <c r="E485" s="324" t="e">
        <f>VLOOKUP(D485,Estoque!$A$4:$D$1000,2,0)</f>
        <v>#N/A</v>
      </c>
      <c r="F485" s="325" t="e">
        <f>VLOOKUP(D485,Estoque!$A$4:$D$1000,3,0)</f>
        <v>#N/A</v>
      </c>
      <c r="G485" s="326">
        <f>IFERROR(VLOOKUP(D485,Estoque!$A$4:$J$304,10,),0)</f>
        <v>0</v>
      </c>
      <c r="H485" s="236"/>
      <c r="I485" s="330">
        <f t="shared" si="32"/>
        <v>0</v>
      </c>
      <c r="J485" s="331" t="e">
        <f>VLOOKUP(D485,Estoque!$A$4:$J$1000,8,0)</f>
        <v>#N/A</v>
      </c>
      <c r="K485" s="331">
        <f t="shared" si="29"/>
        <v>0</v>
      </c>
      <c r="L485" s="325">
        <f>SUMIF(Vendas!$B$5:$B$1712,'Combos Promocionais'!A485,Vendas!$I$5:$I$1824)</f>
        <v>0</v>
      </c>
      <c r="M485" s="325">
        <f t="shared" si="30"/>
        <v>0</v>
      </c>
      <c r="N485" s="325" t="e">
        <f t="shared" si="31"/>
        <v>#N/A</v>
      </c>
      <c r="O485" s="332" t="e">
        <f t="array" ref="O485">MIN(IF($B$3:$B$501=N485,$I$3:$I$501))</f>
        <v>#N/A</v>
      </c>
    </row>
    <row r="486" spans="1:15">
      <c r="A486" s="235"/>
      <c r="B486" s="327" t="str">
        <f>IFERROR(VLOOKUP(A486,'Cadastro de Produtos'!$B$5:$C$500,2,0),"")</f>
        <v/>
      </c>
      <c r="C486" s="165"/>
      <c r="D486" s="231"/>
      <c r="E486" s="327" t="e">
        <f>VLOOKUP(D486,Estoque!$A$4:$D$1000,2,0)</f>
        <v>#N/A</v>
      </c>
      <c r="F486" s="328" t="e">
        <f>VLOOKUP(D486,Estoque!$A$4:$D$1000,3,0)</f>
        <v>#N/A</v>
      </c>
      <c r="G486" s="329">
        <f>IFERROR(VLOOKUP(D486,Estoque!$A$4:$J$304,10,),0)</f>
        <v>0</v>
      </c>
      <c r="H486" s="235"/>
      <c r="I486" s="333">
        <f t="shared" si="32"/>
        <v>0</v>
      </c>
      <c r="J486" s="334" t="e">
        <f>VLOOKUP(D486,Estoque!$A$4:$J$1000,8,0)</f>
        <v>#N/A</v>
      </c>
      <c r="K486" s="334">
        <f t="shared" si="29"/>
        <v>0</v>
      </c>
      <c r="L486" s="328">
        <f>SUMIF(Vendas!$B$5:$B$1712,'Combos Promocionais'!A486,Vendas!$I$5:$I$1824)</f>
        <v>0</v>
      </c>
      <c r="M486" s="328">
        <f t="shared" si="30"/>
        <v>0</v>
      </c>
      <c r="N486" s="328" t="e">
        <f t="shared" si="31"/>
        <v>#N/A</v>
      </c>
      <c r="O486" s="335" t="e">
        <f t="array" ref="O486">MIN(IF($B$3:$B$501=N486,$I$3:$I$501))</f>
        <v>#N/A</v>
      </c>
    </row>
    <row r="487" spans="1:15">
      <c r="A487" s="236"/>
      <c r="B487" s="324" t="str">
        <f>IFERROR(VLOOKUP(A487,'Cadastro de Produtos'!$B$5:$C$500,2,0),"")</f>
        <v/>
      </c>
      <c r="C487" s="232"/>
      <c r="D487" s="233"/>
      <c r="E487" s="324" t="e">
        <f>VLOOKUP(D487,Estoque!$A$4:$D$1000,2,0)</f>
        <v>#N/A</v>
      </c>
      <c r="F487" s="325" t="e">
        <f>VLOOKUP(D487,Estoque!$A$4:$D$1000,3,0)</f>
        <v>#N/A</v>
      </c>
      <c r="G487" s="326">
        <f>IFERROR(VLOOKUP(D487,Estoque!$A$4:$J$304,10,),0)</f>
        <v>0</v>
      </c>
      <c r="H487" s="236"/>
      <c r="I487" s="330">
        <f t="shared" si="32"/>
        <v>0</v>
      </c>
      <c r="J487" s="331" t="e">
        <f>VLOOKUP(D487,Estoque!$A$4:$J$1000,8,0)</f>
        <v>#N/A</v>
      </c>
      <c r="K487" s="331">
        <f t="shared" si="29"/>
        <v>0</v>
      </c>
      <c r="L487" s="325">
        <f>SUMIF(Vendas!$B$5:$B$1712,'Combos Promocionais'!A487,Vendas!$I$5:$I$1824)</f>
        <v>0</v>
      </c>
      <c r="M487" s="325">
        <f t="shared" si="30"/>
        <v>0</v>
      </c>
      <c r="N487" s="325" t="e">
        <f t="shared" si="31"/>
        <v>#N/A</v>
      </c>
      <c r="O487" s="332" t="e">
        <f t="array" ref="O487">MIN(IF($B$3:$B$501=N487,$I$3:$I$501))</f>
        <v>#N/A</v>
      </c>
    </row>
    <row r="488" spans="1:15">
      <c r="A488" s="235"/>
      <c r="B488" s="327" t="str">
        <f>IFERROR(VLOOKUP(A488,'Cadastro de Produtos'!$B$5:$C$500,2,0),"")</f>
        <v/>
      </c>
      <c r="C488" s="165"/>
      <c r="D488" s="231"/>
      <c r="E488" s="327" t="e">
        <f>VLOOKUP(D488,Estoque!$A$4:$D$1000,2,0)</f>
        <v>#N/A</v>
      </c>
      <c r="F488" s="328" t="e">
        <f>VLOOKUP(D488,Estoque!$A$4:$D$1000,3,0)</f>
        <v>#N/A</v>
      </c>
      <c r="G488" s="329">
        <f>IFERROR(VLOOKUP(D488,Estoque!$A$4:$J$304,10,),0)</f>
        <v>0</v>
      </c>
      <c r="H488" s="235"/>
      <c r="I488" s="333">
        <f t="shared" si="32"/>
        <v>0</v>
      </c>
      <c r="J488" s="334" t="e">
        <f>VLOOKUP(D488,Estoque!$A$4:$J$1000,8,0)</f>
        <v>#N/A</v>
      </c>
      <c r="K488" s="334">
        <f t="shared" si="29"/>
        <v>0</v>
      </c>
      <c r="L488" s="328">
        <f>SUMIF(Vendas!$B$5:$B$1712,'Combos Promocionais'!A488,Vendas!$I$5:$I$1824)</f>
        <v>0</v>
      </c>
      <c r="M488" s="328">
        <f t="shared" si="30"/>
        <v>0</v>
      </c>
      <c r="N488" s="328" t="e">
        <f t="shared" si="31"/>
        <v>#N/A</v>
      </c>
      <c r="O488" s="335" t="e">
        <f t="array" ref="O488">MIN(IF($B$3:$B$501=N488,$I$3:$I$501))</f>
        <v>#N/A</v>
      </c>
    </row>
    <row r="489" spans="1:15">
      <c r="A489" s="236"/>
      <c r="B489" s="324" t="str">
        <f>IFERROR(VLOOKUP(A489,'Cadastro de Produtos'!$B$5:$C$500,2,0),"")</f>
        <v/>
      </c>
      <c r="C489" s="232"/>
      <c r="D489" s="233"/>
      <c r="E489" s="324" t="e">
        <f>VLOOKUP(D489,Estoque!$A$4:$D$1000,2,0)</f>
        <v>#N/A</v>
      </c>
      <c r="F489" s="325" t="e">
        <f>VLOOKUP(D489,Estoque!$A$4:$D$1000,3,0)</f>
        <v>#N/A</v>
      </c>
      <c r="G489" s="326">
        <f>IFERROR(VLOOKUP(D489,Estoque!$A$4:$J$304,10,),0)</f>
        <v>0</v>
      </c>
      <c r="H489" s="236"/>
      <c r="I489" s="330">
        <f t="shared" si="32"/>
        <v>0</v>
      </c>
      <c r="J489" s="331" t="e">
        <f>VLOOKUP(D489,Estoque!$A$4:$J$1000,8,0)</f>
        <v>#N/A</v>
      </c>
      <c r="K489" s="331">
        <f t="shared" si="29"/>
        <v>0</v>
      </c>
      <c r="L489" s="325">
        <f>SUMIF(Vendas!$B$5:$B$1712,'Combos Promocionais'!A489,Vendas!$I$5:$I$1824)</f>
        <v>0</v>
      </c>
      <c r="M489" s="325">
        <f t="shared" si="30"/>
        <v>0</v>
      </c>
      <c r="N489" s="325" t="e">
        <f t="shared" si="31"/>
        <v>#N/A</v>
      </c>
      <c r="O489" s="332" t="e">
        <f t="array" ref="O489">MIN(IF($B$3:$B$501=N489,$I$3:$I$501))</f>
        <v>#N/A</v>
      </c>
    </row>
    <row r="490" spans="1:15">
      <c r="A490" s="235"/>
      <c r="B490" s="327" t="str">
        <f>IFERROR(VLOOKUP(A490,'Cadastro de Produtos'!$B$5:$C$500,2,0),"")</f>
        <v/>
      </c>
      <c r="C490" s="165"/>
      <c r="D490" s="231"/>
      <c r="E490" s="327" t="e">
        <f>VLOOKUP(D490,Estoque!$A$4:$D$1000,2,0)</f>
        <v>#N/A</v>
      </c>
      <c r="F490" s="328" t="e">
        <f>VLOOKUP(D490,Estoque!$A$4:$D$1000,3,0)</f>
        <v>#N/A</v>
      </c>
      <c r="G490" s="329">
        <f>IFERROR(VLOOKUP(D490,Estoque!$A$4:$J$304,10,),0)</f>
        <v>0</v>
      </c>
      <c r="H490" s="235"/>
      <c r="I490" s="333">
        <f t="shared" si="32"/>
        <v>0</v>
      </c>
      <c r="J490" s="334" t="e">
        <f>VLOOKUP(D490,Estoque!$A$4:$J$1000,8,0)</f>
        <v>#N/A</v>
      </c>
      <c r="K490" s="334">
        <f t="shared" si="29"/>
        <v>0</v>
      </c>
      <c r="L490" s="328">
        <f>SUMIF(Vendas!$B$5:$B$1712,'Combos Promocionais'!A490,Vendas!$I$5:$I$1824)</f>
        <v>0</v>
      </c>
      <c r="M490" s="328">
        <f t="shared" si="30"/>
        <v>0</v>
      </c>
      <c r="N490" s="328" t="e">
        <f t="shared" si="31"/>
        <v>#N/A</v>
      </c>
      <c r="O490" s="335" t="e">
        <f t="array" ref="O490">MIN(IF($B$3:$B$501=N490,$I$3:$I$501))</f>
        <v>#N/A</v>
      </c>
    </row>
    <row r="491" spans="1:15">
      <c r="A491" s="236"/>
      <c r="B491" s="324" t="str">
        <f>IFERROR(VLOOKUP(A491,'Cadastro de Produtos'!$B$5:$C$500,2,0),"")</f>
        <v/>
      </c>
      <c r="C491" s="232"/>
      <c r="D491" s="233"/>
      <c r="E491" s="324" t="e">
        <f>VLOOKUP(D491,Estoque!$A$4:$D$1000,2,0)</f>
        <v>#N/A</v>
      </c>
      <c r="F491" s="325" t="e">
        <f>VLOOKUP(D491,Estoque!$A$4:$D$1000,3,0)</f>
        <v>#N/A</v>
      </c>
      <c r="G491" s="326">
        <f>IFERROR(VLOOKUP(D491,Estoque!$A$4:$J$304,10,),0)</f>
        <v>0</v>
      </c>
      <c r="H491" s="236"/>
      <c r="I491" s="330">
        <f t="shared" si="32"/>
        <v>0</v>
      </c>
      <c r="J491" s="331" t="e">
        <f>VLOOKUP(D491,Estoque!$A$4:$J$1000,8,0)</f>
        <v>#N/A</v>
      </c>
      <c r="K491" s="331">
        <f t="shared" si="29"/>
        <v>0</v>
      </c>
      <c r="L491" s="325">
        <f>SUMIF(Vendas!$B$5:$B$1712,'Combos Promocionais'!A491,Vendas!$I$5:$I$1824)</f>
        <v>0</v>
      </c>
      <c r="M491" s="325">
        <f t="shared" si="30"/>
        <v>0</v>
      </c>
      <c r="N491" s="325" t="e">
        <f t="shared" si="31"/>
        <v>#N/A</v>
      </c>
      <c r="O491" s="332" t="e">
        <f t="array" ref="O491">MIN(IF($B$3:$B$501=N491,$I$3:$I$501))</f>
        <v>#N/A</v>
      </c>
    </row>
    <row r="492" spans="1:15">
      <c r="A492" s="235"/>
      <c r="B492" s="327" t="str">
        <f>IFERROR(VLOOKUP(A492,'Cadastro de Produtos'!$B$5:$C$500,2,0),"")</f>
        <v/>
      </c>
      <c r="C492" s="165"/>
      <c r="D492" s="231"/>
      <c r="E492" s="327" t="e">
        <f>VLOOKUP(D492,Estoque!$A$4:$D$1000,2,0)</f>
        <v>#N/A</v>
      </c>
      <c r="F492" s="328" t="e">
        <f>VLOOKUP(D492,Estoque!$A$4:$D$1000,3,0)</f>
        <v>#N/A</v>
      </c>
      <c r="G492" s="329">
        <f>IFERROR(VLOOKUP(D492,Estoque!$A$4:$J$304,10,),0)</f>
        <v>0</v>
      </c>
      <c r="H492" s="235"/>
      <c r="I492" s="333">
        <f t="shared" si="32"/>
        <v>0</v>
      </c>
      <c r="J492" s="334" t="e">
        <f>VLOOKUP(D492,Estoque!$A$4:$J$1000,8,0)</f>
        <v>#N/A</v>
      </c>
      <c r="K492" s="334">
        <f t="shared" si="29"/>
        <v>0</v>
      </c>
      <c r="L492" s="328">
        <f>SUMIF(Vendas!$B$5:$B$1712,'Combos Promocionais'!A492,Vendas!$I$5:$I$1824)</f>
        <v>0</v>
      </c>
      <c r="M492" s="328">
        <f t="shared" si="30"/>
        <v>0</v>
      </c>
      <c r="N492" s="328" t="e">
        <f t="shared" si="31"/>
        <v>#N/A</v>
      </c>
      <c r="O492" s="335" t="e">
        <f t="array" ref="O492">MIN(IF($B$3:$B$501=N492,$I$3:$I$501))</f>
        <v>#N/A</v>
      </c>
    </row>
    <row r="493" spans="1:15">
      <c r="A493" s="236"/>
      <c r="B493" s="324" t="str">
        <f>IFERROR(VLOOKUP(A493,'Cadastro de Produtos'!$B$5:$C$500,2,0),"")</f>
        <v/>
      </c>
      <c r="C493" s="232"/>
      <c r="D493" s="233"/>
      <c r="E493" s="324" t="e">
        <f>VLOOKUP(D493,Estoque!$A$4:$D$1000,2,0)</f>
        <v>#N/A</v>
      </c>
      <c r="F493" s="325" t="e">
        <f>VLOOKUP(D493,Estoque!$A$4:$D$1000,3,0)</f>
        <v>#N/A</v>
      </c>
      <c r="G493" s="326">
        <f>IFERROR(VLOOKUP(D493,Estoque!$A$4:$J$304,10,),0)</f>
        <v>0</v>
      </c>
      <c r="H493" s="236"/>
      <c r="I493" s="330">
        <f t="shared" si="32"/>
        <v>0</v>
      </c>
      <c r="J493" s="331" t="e">
        <f>VLOOKUP(D493,Estoque!$A$4:$J$1000,8,0)</f>
        <v>#N/A</v>
      </c>
      <c r="K493" s="331">
        <f t="shared" si="29"/>
        <v>0</v>
      </c>
      <c r="L493" s="325">
        <f>SUMIF(Vendas!$B$5:$B$1712,'Combos Promocionais'!A493,Vendas!$I$5:$I$1824)</f>
        <v>0</v>
      </c>
      <c r="M493" s="325">
        <f t="shared" si="30"/>
        <v>0</v>
      </c>
      <c r="N493" s="325" t="e">
        <f t="shared" si="31"/>
        <v>#N/A</v>
      </c>
      <c r="O493" s="332" t="e">
        <f t="array" ref="O493">MIN(IF($B$3:$B$501=N493,$I$3:$I$501))</f>
        <v>#N/A</v>
      </c>
    </row>
    <row r="494" spans="1:15">
      <c r="A494" s="235"/>
      <c r="B494" s="327" t="str">
        <f>IFERROR(VLOOKUP(A494,'Cadastro de Produtos'!$B$5:$C$500,2,0),"")</f>
        <v/>
      </c>
      <c r="C494" s="165"/>
      <c r="D494" s="231"/>
      <c r="E494" s="327" t="e">
        <f>VLOOKUP(D494,Estoque!$A$4:$D$1000,2,0)</f>
        <v>#N/A</v>
      </c>
      <c r="F494" s="328" t="e">
        <f>VLOOKUP(D494,Estoque!$A$4:$D$1000,3,0)</f>
        <v>#N/A</v>
      </c>
      <c r="G494" s="329">
        <f>IFERROR(VLOOKUP(D494,Estoque!$A$4:$J$304,10,),0)</f>
        <v>0</v>
      </c>
      <c r="H494" s="235"/>
      <c r="I494" s="333">
        <f t="shared" si="32"/>
        <v>0</v>
      </c>
      <c r="J494" s="334" t="e">
        <f>VLOOKUP(D494,Estoque!$A$4:$J$1000,8,0)</f>
        <v>#N/A</v>
      </c>
      <c r="K494" s="334">
        <f t="shared" si="29"/>
        <v>0</v>
      </c>
      <c r="L494" s="328">
        <f>SUMIF(Vendas!$B$5:$B$1712,'Combos Promocionais'!A494,Vendas!$I$5:$I$1824)</f>
        <v>0</v>
      </c>
      <c r="M494" s="328">
        <f t="shared" si="30"/>
        <v>0</v>
      </c>
      <c r="N494" s="328" t="e">
        <f t="shared" si="31"/>
        <v>#N/A</v>
      </c>
      <c r="O494" s="335" t="e">
        <f t="array" ref="O494">MIN(IF($B$3:$B$501=N494,$I$3:$I$501))</f>
        <v>#N/A</v>
      </c>
    </row>
    <row r="495" spans="1:15">
      <c r="A495" s="236"/>
      <c r="B495" s="324" t="str">
        <f>IFERROR(VLOOKUP(A495,'Cadastro de Produtos'!$B$5:$C$500,2,0),"")</f>
        <v/>
      </c>
      <c r="C495" s="232"/>
      <c r="D495" s="233"/>
      <c r="E495" s="324" t="e">
        <f>VLOOKUP(D495,Estoque!$A$4:$D$1000,2,0)</f>
        <v>#N/A</v>
      </c>
      <c r="F495" s="325" t="e">
        <f>VLOOKUP(D495,Estoque!$A$4:$D$1000,3,0)</f>
        <v>#N/A</v>
      </c>
      <c r="G495" s="326">
        <f>IFERROR(VLOOKUP(D495,Estoque!$A$4:$J$304,10,),0)</f>
        <v>0</v>
      </c>
      <c r="H495" s="236"/>
      <c r="I495" s="330">
        <f t="shared" si="32"/>
        <v>0</v>
      </c>
      <c r="J495" s="331" t="e">
        <f>VLOOKUP(D495,Estoque!$A$4:$J$1000,8,0)</f>
        <v>#N/A</v>
      </c>
      <c r="K495" s="331">
        <f t="shared" si="29"/>
        <v>0</v>
      </c>
      <c r="L495" s="325">
        <f>SUMIF(Vendas!$B$5:$B$1712,'Combos Promocionais'!A495,Vendas!$I$5:$I$1824)</f>
        <v>0</v>
      </c>
      <c r="M495" s="325">
        <f t="shared" si="30"/>
        <v>0</v>
      </c>
      <c r="N495" s="325" t="e">
        <f t="shared" si="31"/>
        <v>#N/A</v>
      </c>
      <c r="O495" s="332" t="e">
        <f t="array" ref="O495">MIN(IF($B$3:$B$501=N495,$I$3:$I$501))</f>
        <v>#N/A</v>
      </c>
    </row>
    <row r="496" spans="1:15">
      <c r="A496" s="235"/>
      <c r="B496" s="327" t="str">
        <f>IFERROR(VLOOKUP(A496,'Cadastro de Produtos'!$B$5:$C$500,2,0),"")</f>
        <v/>
      </c>
      <c r="C496" s="165"/>
      <c r="D496" s="231"/>
      <c r="E496" s="327" t="e">
        <f>VLOOKUP(D496,Estoque!$A$4:$D$1000,2,0)</f>
        <v>#N/A</v>
      </c>
      <c r="F496" s="328" t="e">
        <f>VLOOKUP(D496,Estoque!$A$4:$D$1000,3,0)</f>
        <v>#N/A</v>
      </c>
      <c r="G496" s="329">
        <f>IFERROR(VLOOKUP(D496,Estoque!$A$4:$J$304,10,),0)</f>
        <v>0</v>
      </c>
      <c r="H496" s="235"/>
      <c r="I496" s="333">
        <f t="shared" si="32"/>
        <v>0</v>
      </c>
      <c r="J496" s="334" t="e">
        <f>VLOOKUP(D496,Estoque!$A$4:$J$1000,8,0)</f>
        <v>#N/A</v>
      </c>
      <c r="K496" s="334">
        <f t="shared" si="29"/>
        <v>0</v>
      </c>
      <c r="L496" s="328">
        <f>SUMIF(Vendas!$B$5:$B$1712,'Combos Promocionais'!A496,Vendas!$I$5:$I$1824)</f>
        <v>0</v>
      </c>
      <c r="M496" s="328">
        <f t="shared" si="30"/>
        <v>0</v>
      </c>
      <c r="N496" s="328" t="e">
        <f t="shared" si="31"/>
        <v>#N/A</v>
      </c>
      <c r="O496" s="335" t="e">
        <f t="array" ref="O496">MIN(IF($B$3:$B$501=N496,$I$3:$I$501))</f>
        <v>#N/A</v>
      </c>
    </row>
    <row r="497" spans="1:15">
      <c r="A497" s="236"/>
      <c r="B497" s="324" t="str">
        <f>IFERROR(VLOOKUP(A497,'Cadastro de Produtos'!$B$5:$C$500,2,0),"")</f>
        <v/>
      </c>
      <c r="C497" s="232"/>
      <c r="D497" s="233"/>
      <c r="E497" s="324" t="e">
        <f>VLOOKUP(D497,Estoque!$A$4:$D$1000,2,0)</f>
        <v>#N/A</v>
      </c>
      <c r="F497" s="325" t="e">
        <f>VLOOKUP(D497,Estoque!$A$4:$D$1000,3,0)</f>
        <v>#N/A</v>
      </c>
      <c r="G497" s="326">
        <f>IFERROR(VLOOKUP(D497,Estoque!$A$4:$J$304,10,),0)</f>
        <v>0</v>
      </c>
      <c r="H497" s="236"/>
      <c r="I497" s="330">
        <f t="shared" si="32"/>
        <v>0</v>
      </c>
      <c r="J497" s="331" t="e">
        <f>VLOOKUP(D497,Estoque!$A$4:$J$1000,8,0)</f>
        <v>#N/A</v>
      </c>
      <c r="K497" s="331">
        <f t="shared" si="29"/>
        <v>0</v>
      </c>
      <c r="L497" s="325">
        <f>SUMIF(Vendas!$B$5:$B$1712,'Combos Promocionais'!A497,Vendas!$I$5:$I$1824)</f>
        <v>0</v>
      </c>
      <c r="M497" s="325">
        <f t="shared" si="30"/>
        <v>0</v>
      </c>
      <c r="N497" s="325" t="e">
        <f t="shared" si="31"/>
        <v>#N/A</v>
      </c>
      <c r="O497" s="332" t="e">
        <f t="array" ref="O497">MIN(IF($B$3:$B$501=N497,$I$3:$I$501))</f>
        <v>#N/A</v>
      </c>
    </row>
    <row r="498" spans="1:15">
      <c r="A498" s="235"/>
      <c r="B498" s="327" t="str">
        <f>IFERROR(VLOOKUP(A498,'Cadastro de Produtos'!$B$5:$C$500,2,0),"")</f>
        <v/>
      </c>
      <c r="C498" s="165"/>
      <c r="D498" s="231"/>
      <c r="E498" s="327" t="e">
        <f>VLOOKUP(D498,Estoque!$A$4:$D$1000,2,0)</f>
        <v>#N/A</v>
      </c>
      <c r="F498" s="328" t="e">
        <f>VLOOKUP(D498,Estoque!$A$4:$D$1000,3,0)</f>
        <v>#N/A</v>
      </c>
      <c r="G498" s="329">
        <f>IFERROR(VLOOKUP(D498,Estoque!$A$4:$J$304,10,),0)</f>
        <v>0</v>
      </c>
      <c r="H498" s="235"/>
      <c r="I498" s="333">
        <f t="shared" si="32"/>
        <v>0</v>
      </c>
      <c r="J498" s="334" t="e">
        <f>VLOOKUP(D498,Estoque!$A$4:$J$1000,8,0)</f>
        <v>#N/A</v>
      </c>
      <c r="K498" s="334">
        <f t="shared" si="29"/>
        <v>0</v>
      </c>
      <c r="L498" s="328">
        <f>SUMIF(Vendas!$B$5:$B$1712,'Combos Promocionais'!A498,Vendas!$I$5:$I$1824)</f>
        <v>0</v>
      </c>
      <c r="M498" s="328">
        <f t="shared" si="30"/>
        <v>0</v>
      </c>
      <c r="N498" s="328" t="e">
        <f t="shared" si="31"/>
        <v>#N/A</v>
      </c>
      <c r="O498" s="335" t="e">
        <f t="array" ref="O498">MIN(IF($B$3:$B$501=N498,$I$3:$I$501))</f>
        <v>#N/A</v>
      </c>
    </row>
    <row r="499" spans="1:15">
      <c r="A499" s="236"/>
      <c r="B499" s="324" t="str">
        <f>IFERROR(VLOOKUP(A499,'Cadastro de Produtos'!$B$5:$C$500,2,0),"")</f>
        <v/>
      </c>
      <c r="C499" s="232"/>
      <c r="D499" s="233"/>
      <c r="E499" s="324" t="e">
        <f>VLOOKUP(D499,Estoque!$A$4:$D$1000,2,0)</f>
        <v>#N/A</v>
      </c>
      <c r="F499" s="325" t="e">
        <f>VLOOKUP(D499,Estoque!$A$4:$D$1000,3,0)</f>
        <v>#N/A</v>
      </c>
      <c r="G499" s="326">
        <f>IFERROR(VLOOKUP(D499,Estoque!$A$4:$J$304,10,),0)</f>
        <v>0</v>
      </c>
      <c r="H499" s="236"/>
      <c r="I499" s="330">
        <f t="shared" si="32"/>
        <v>0</v>
      </c>
      <c r="J499" s="331" t="e">
        <f>VLOOKUP(D499,Estoque!$A$4:$J$1000,8,0)</f>
        <v>#N/A</v>
      </c>
      <c r="K499" s="331">
        <f t="shared" si="29"/>
        <v>0</v>
      </c>
      <c r="L499" s="325">
        <f>SUMIF(Vendas!$B$5:$B$1712,'Combos Promocionais'!A499,Vendas!$I$5:$I$1824)</f>
        <v>0</v>
      </c>
      <c r="M499" s="325">
        <f t="shared" si="30"/>
        <v>0</v>
      </c>
      <c r="N499" s="325" t="e">
        <f t="shared" si="31"/>
        <v>#N/A</v>
      </c>
      <c r="O499" s="332" t="e">
        <f t="array" ref="O499">MIN(IF($B$3:$B$501=N499,$I$3:$I$501))</f>
        <v>#N/A</v>
      </c>
    </row>
    <row r="500" spans="1:15">
      <c r="A500" s="235"/>
      <c r="B500" s="327" t="str">
        <f>IFERROR(VLOOKUP(A500,'Cadastro de Produtos'!$B$5:$C$500,2,0),"")</f>
        <v/>
      </c>
      <c r="C500" s="165"/>
      <c r="D500" s="231"/>
      <c r="E500" s="327" t="e">
        <f>VLOOKUP(D500,Estoque!$A$4:$D$1000,2,0)</f>
        <v>#N/A</v>
      </c>
      <c r="F500" s="328" t="e">
        <f>VLOOKUP(D500,Estoque!$A$4:$D$1000,3,0)</f>
        <v>#N/A</v>
      </c>
      <c r="G500" s="329">
        <f>IFERROR(VLOOKUP(D500,Estoque!$A$4:$J$304,10,),0)</f>
        <v>0</v>
      </c>
      <c r="H500" s="235"/>
      <c r="I500" s="333">
        <f t="shared" si="32"/>
        <v>0</v>
      </c>
      <c r="J500" s="334" t="e">
        <f>VLOOKUP(D500,Estoque!$A$4:$J$1000,8,0)</f>
        <v>#N/A</v>
      </c>
      <c r="K500" s="334">
        <f t="shared" si="29"/>
        <v>0</v>
      </c>
      <c r="L500" s="328">
        <f>SUMIF(Vendas!$B$5:$B$1712,'Combos Promocionais'!A500,Vendas!$I$5:$I$1824)</f>
        <v>0</v>
      </c>
      <c r="M500" s="328">
        <f t="shared" si="30"/>
        <v>0</v>
      </c>
      <c r="N500" s="328" t="e">
        <f t="shared" si="31"/>
        <v>#N/A</v>
      </c>
      <c r="O500" s="335" t="e">
        <f t="array" ref="O500">MIN(IF($B$3:$B$501=N500,$I$3:$I$501))</f>
        <v>#N/A</v>
      </c>
    </row>
    <row r="501" spans="1:15">
      <c r="A501" s="236"/>
      <c r="B501" s="324" t="str">
        <f>IFERROR(VLOOKUP(A501,'Cadastro de Produtos'!$B$5:$C$500,2,0),"")</f>
        <v/>
      </c>
      <c r="C501" s="232"/>
      <c r="D501" s="233"/>
      <c r="E501" s="324" t="e">
        <f>VLOOKUP(D501,Estoque!$A$4:$D$1000,2,0)</f>
        <v>#N/A</v>
      </c>
      <c r="F501" s="325" t="e">
        <f>VLOOKUP(D501,Estoque!$A$4:$D$1000,3,0)</f>
        <v>#N/A</v>
      </c>
      <c r="G501" s="326">
        <f>IFERROR(VLOOKUP(D501,Estoque!$A$4:$J$304,10,),0)</f>
        <v>0</v>
      </c>
      <c r="H501" s="236"/>
      <c r="I501" s="330">
        <f t="shared" si="32"/>
        <v>0</v>
      </c>
      <c r="J501" s="331" t="e">
        <f>VLOOKUP(D501,Estoque!$A$4:$J$1000,8,0)</f>
        <v>#N/A</v>
      </c>
      <c r="K501" s="331">
        <f t="shared" si="29"/>
        <v>0</v>
      </c>
      <c r="L501" s="325">
        <f>SUMIF(Vendas!$B$5:$B$1712,'Combos Promocionais'!A501,Vendas!$I$5:$I$1824)</f>
        <v>0</v>
      </c>
      <c r="M501" s="325">
        <f t="shared" si="30"/>
        <v>0</v>
      </c>
      <c r="N501" s="325" t="e">
        <f t="shared" si="31"/>
        <v>#N/A</v>
      </c>
      <c r="O501" s="332" t="e">
        <f t="array" ref="O501">MIN(IF($B$3:$B$501=N501,$I$3:$I$501))</f>
        <v>#N/A</v>
      </c>
    </row>
    <row r="502" spans="1:15">
      <c r="A502" s="235"/>
      <c r="B502" s="327" t="str">
        <f>IFERROR(VLOOKUP(A502,'Cadastro de Produtos'!$B$5:$C$500,2,0),"")</f>
        <v/>
      </c>
      <c r="C502" s="165"/>
      <c r="D502" s="231"/>
      <c r="E502" s="327" t="e">
        <f>VLOOKUP(D502,Estoque!$A$4:$D$1000,2,0)</f>
        <v>#N/A</v>
      </c>
      <c r="F502" s="328" t="e">
        <f>VLOOKUP(D502,Estoque!$A$4:$D$1000,3,0)</f>
        <v>#N/A</v>
      </c>
      <c r="G502" s="329">
        <f>IFERROR(VLOOKUP(D502,Estoque!$A$4:$J$304,10,),0)</f>
        <v>0</v>
      </c>
      <c r="H502" s="235"/>
      <c r="I502" s="333">
        <f t="shared" si="32"/>
        <v>0</v>
      </c>
      <c r="J502" s="334" t="e">
        <f>VLOOKUP(D502,Estoque!$A$4:$J$1000,8,0)</f>
        <v>#N/A</v>
      </c>
      <c r="K502" s="334">
        <f t="shared" si="29"/>
        <v>0</v>
      </c>
      <c r="L502" s="328">
        <f>SUMIF(Vendas!$B$5:$B$1712,'Combos Promocionais'!A502,Vendas!$I$5:$I$1824)</f>
        <v>0</v>
      </c>
      <c r="M502" s="328">
        <f t="shared" si="30"/>
        <v>0</v>
      </c>
      <c r="N502" s="328" t="e">
        <f t="shared" si="31"/>
        <v>#N/A</v>
      </c>
      <c r="O502" s="335" t="e">
        <f t="array" ref="O502">MIN(IF($B$3:$B$501=N502,$I$3:$I$501))</f>
        <v>#N/A</v>
      </c>
    </row>
    <row r="503" spans="1:15">
      <c r="A503" s="236"/>
      <c r="B503" s="324" t="str">
        <f>IFERROR(VLOOKUP(A503,'Cadastro de Produtos'!$B$5:$C$500,2,0),"")</f>
        <v/>
      </c>
      <c r="C503" s="232"/>
      <c r="D503" s="233"/>
      <c r="E503" s="324" t="e">
        <f>VLOOKUP(D503,Estoque!$A$4:$D$1000,2,0)</f>
        <v>#N/A</v>
      </c>
      <c r="F503" s="325" t="e">
        <f>VLOOKUP(D503,Estoque!$A$4:$D$1000,3,0)</f>
        <v>#N/A</v>
      </c>
      <c r="G503" s="326">
        <f>IFERROR(VLOOKUP(D503,Estoque!$A$4:$J$304,10,),0)</f>
        <v>0</v>
      </c>
      <c r="H503" s="236"/>
      <c r="I503" s="330">
        <f t="shared" si="32"/>
        <v>0</v>
      </c>
      <c r="J503" s="331" t="e">
        <f>VLOOKUP(D503,Estoque!$A$4:$J$1000,8,0)</f>
        <v>#N/A</v>
      </c>
      <c r="K503" s="331">
        <f t="shared" si="29"/>
        <v>0</v>
      </c>
      <c r="L503" s="325">
        <f>SUMIF(Vendas!$B$5:$B$1712,'Combos Promocionais'!A503,Vendas!$I$5:$I$1824)</f>
        <v>0</v>
      </c>
      <c r="M503" s="325">
        <f t="shared" si="30"/>
        <v>0</v>
      </c>
      <c r="N503" s="325" t="e">
        <f t="shared" si="31"/>
        <v>#N/A</v>
      </c>
      <c r="O503" s="332" t="e">
        <f t="array" ref="O503">MIN(IF($B$3:$B$501=N503,$I$3:$I$501))</f>
        <v>#N/A</v>
      </c>
    </row>
    <row r="504" spans="1:15">
      <c r="A504" s="235"/>
      <c r="B504" s="327" t="str">
        <f>IFERROR(VLOOKUP(A504,'Cadastro de Produtos'!$B$5:$C$500,2,0),"")</f>
        <v/>
      </c>
      <c r="C504" s="165"/>
      <c r="D504" s="231"/>
      <c r="E504" s="327" t="e">
        <f>VLOOKUP(D504,Estoque!$A$4:$D$1000,2,0)</f>
        <v>#N/A</v>
      </c>
      <c r="F504" s="328" t="e">
        <f>VLOOKUP(D504,Estoque!$A$4:$D$1000,3,0)</f>
        <v>#N/A</v>
      </c>
      <c r="G504" s="329">
        <f>IFERROR(VLOOKUP(D504,Estoque!$A$4:$J$304,10,),0)</f>
        <v>0</v>
      </c>
      <c r="H504" s="235"/>
      <c r="I504" s="333">
        <f t="shared" si="32"/>
        <v>0</v>
      </c>
      <c r="J504" s="334" t="e">
        <f>VLOOKUP(D504,Estoque!$A$4:$J$1000,8,0)</f>
        <v>#N/A</v>
      </c>
      <c r="K504" s="334">
        <f t="shared" si="29"/>
        <v>0</v>
      </c>
      <c r="L504" s="328">
        <f>SUMIF(Vendas!$B$5:$B$1712,'Combos Promocionais'!A504,Vendas!$I$5:$I$1824)</f>
        <v>0</v>
      </c>
      <c r="M504" s="328">
        <f t="shared" si="30"/>
        <v>0</v>
      </c>
      <c r="N504" s="328" t="e">
        <f t="shared" si="31"/>
        <v>#N/A</v>
      </c>
      <c r="O504" s="335" t="e">
        <f t="array" ref="O504">MIN(IF($B$3:$B$501=N504,$I$3:$I$501))</f>
        <v>#N/A</v>
      </c>
    </row>
    <row r="505" spans="1:15">
      <c r="A505" s="236"/>
      <c r="B505" s="324" t="str">
        <f>IFERROR(VLOOKUP(A505,'Cadastro de Produtos'!$B$5:$C$500,2,0),"")</f>
        <v/>
      </c>
      <c r="C505" s="232"/>
      <c r="D505" s="233"/>
      <c r="E505" s="324" t="e">
        <f>VLOOKUP(D505,Estoque!$A$4:$D$1000,2,0)</f>
        <v>#N/A</v>
      </c>
      <c r="F505" s="325" t="e">
        <f>VLOOKUP(D505,Estoque!$A$4:$D$1000,3,0)</f>
        <v>#N/A</v>
      </c>
      <c r="G505" s="326">
        <f>IFERROR(VLOOKUP(D505,Estoque!$A$4:$J$304,10,),0)</f>
        <v>0</v>
      </c>
      <c r="H505" s="236"/>
      <c r="I505" s="330">
        <f t="shared" si="32"/>
        <v>0</v>
      </c>
      <c r="J505" s="331" t="e">
        <f>VLOOKUP(D505,Estoque!$A$4:$J$1000,8,0)</f>
        <v>#N/A</v>
      </c>
      <c r="K505" s="331">
        <f t="shared" si="29"/>
        <v>0</v>
      </c>
      <c r="L505" s="325">
        <f>SUMIF(Vendas!$B$5:$B$1712,'Combos Promocionais'!A505,Vendas!$I$5:$I$1824)</f>
        <v>0</v>
      </c>
      <c r="M505" s="325">
        <f t="shared" si="30"/>
        <v>0</v>
      </c>
      <c r="N505" s="325" t="e">
        <f t="shared" si="31"/>
        <v>#N/A</v>
      </c>
      <c r="O505" s="332" t="e">
        <f t="array" ref="O505">MIN(IF($B$3:$B$501=N505,$I$3:$I$501))</f>
        <v>#N/A</v>
      </c>
    </row>
    <row r="506" spans="1:15">
      <c r="A506" s="235"/>
      <c r="B506" s="327" t="str">
        <f>IFERROR(VLOOKUP(A506,'Cadastro de Produtos'!$B$5:$C$500,2,0),"")</f>
        <v/>
      </c>
      <c r="C506" s="165"/>
      <c r="D506" s="231"/>
      <c r="E506" s="327" t="e">
        <f>VLOOKUP(D506,Estoque!$A$4:$D$1000,2,0)</f>
        <v>#N/A</v>
      </c>
      <c r="F506" s="328" t="e">
        <f>VLOOKUP(D506,Estoque!$A$4:$D$1000,3,0)</f>
        <v>#N/A</v>
      </c>
      <c r="G506" s="329">
        <f>IFERROR(VLOOKUP(D506,Estoque!$A$4:$J$304,10,),0)</f>
        <v>0</v>
      </c>
      <c r="H506" s="235"/>
      <c r="I506" s="333">
        <f t="shared" si="32"/>
        <v>0</v>
      </c>
      <c r="J506" s="334" t="e">
        <f>VLOOKUP(D506,Estoque!$A$4:$J$1000,8,0)</f>
        <v>#N/A</v>
      </c>
      <c r="K506" s="334">
        <f t="shared" si="29"/>
        <v>0</v>
      </c>
      <c r="L506" s="328">
        <f>SUMIF(Vendas!$B$5:$B$1712,'Combos Promocionais'!A506,Vendas!$I$5:$I$1824)</f>
        <v>0</v>
      </c>
      <c r="M506" s="328">
        <f t="shared" si="30"/>
        <v>0</v>
      </c>
      <c r="N506" s="328" t="e">
        <f t="shared" si="31"/>
        <v>#N/A</v>
      </c>
      <c r="O506" s="335" t="e">
        <f t="array" ref="O506">MIN(IF($B$3:$B$501=N506,$I$3:$I$501))</f>
        <v>#N/A</v>
      </c>
    </row>
    <row r="507" spans="1:15">
      <c r="A507" s="236"/>
      <c r="B507" s="324" t="str">
        <f>IFERROR(VLOOKUP(A507,'Cadastro de Produtos'!$B$5:$C$500,2,0),"")</f>
        <v/>
      </c>
      <c r="C507" s="232"/>
      <c r="D507" s="233"/>
      <c r="E507" s="324" t="e">
        <f>VLOOKUP(D507,Estoque!$A$4:$D$1000,2,0)</f>
        <v>#N/A</v>
      </c>
      <c r="F507" s="325" t="e">
        <f>VLOOKUP(D507,Estoque!$A$4:$D$1000,3,0)</f>
        <v>#N/A</v>
      </c>
      <c r="G507" s="326">
        <f>IFERROR(VLOOKUP(D507,Estoque!$A$4:$J$304,10,),0)</f>
        <v>0</v>
      </c>
      <c r="H507" s="236"/>
      <c r="I507" s="330">
        <f t="shared" si="32"/>
        <v>0</v>
      </c>
      <c r="J507" s="331" t="e">
        <f>VLOOKUP(D507,Estoque!$A$4:$J$1000,8,0)</f>
        <v>#N/A</v>
      </c>
      <c r="K507" s="331">
        <f t="shared" si="29"/>
        <v>0</v>
      </c>
      <c r="L507" s="325">
        <f>SUMIF(Vendas!$B$5:$B$1712,'Combos Promocionais'!A507,Vendas!$I$5:$I$1824)</f>
        <v>0</v>
      </c>
      <c r="M507" s="325">
        <f t="shared" si="30"/>
        <v>0</v>
      </c>
      <c r="N507" s="325" t="e">
        <f t="shared" si="31"/>
        <v>#N/A</v>
      </c>
      <c r="O507" s="332" t="e">
        <f t="array" ref="O507">MIN(IF($B$3:$B$501=N507,$I$3:$I$501))</f>
        <v>#N/A</v>
      </c>
    </row>
    <row r="508" spans="1:15">
      <c r="A508" s="235"/>
      <c r="B508" s="327" t="str">
        <f>IFERROR(VLOOKUP(A508,'Cadastro de Produtos'!$B$5:$C$500,2,0),"")</f>
        <v/>
      </c>
      <c r="C508" s="165"/>
      <c r="D508" s="231"/>
      <c r="E508" s="327" t="e">
        <f>VLOOKUP(D508,Estoque!$A$4:$D$1000,2,0)</f>
        <v>#N/A</v>
      </c>
      <c r="F508" s="328" t="e">
        <f>VLOOKUP(D508,Estoque!$A$4:$D$1000,3,0)</f>
        <v>#N/A</v>
      </c>
      <c r="G508" s="329">
        <f>IFERROR(VLOOKUP(D508,Estoque!$A$4:$J$304,10,),0)</f>
        <v>0</v>
      </c>
      <c r="H508" s="235"/>
      <c r="I508" s="333">
        <f t="shared" si="32"/>
        <v>0</v>
      </c>
      <c r="J508" s="334" t="e">
        <f>VLOOKUP(D508,Estoque!$A$4:$J$1000,8,0)</f>
        <v>#N/A</v>
      </c>
      <c r="K508" s="334">
        <f t="shared" si="29"/>
        <v>0</v>
      </c>
      <c r="L508" s="328">
        <f>SUMIF(Vendas!$B$5:$B$1712,'Combos Promocionais'!A508,Vendas!$I$5:$I$1824)</f>
        <v>0</v>
      </c>
      <c r="M508" s="328">
        <f t="shared" si="30"/>
        <v>0</v>
      </c>
      <c r="N508" s="328" t="e">
        <f t="shared" si="31"/>
        <v>#N/A</v>
      </c>
      <c r="O508" s="335" t="e">
        <f t="array" ref="O508">MIN(IF($B$3:$B$501=N508,$I$3:$I$501))</f>
        <v>#N/A</v>
      </c>
    </row>
    <row r="509" spans="1:15">
      <c r="A509" s="236"/>
      <c r="B509" s="324" t="str">
        <f>IFERROR(VLOOKUP(A509,'Cadastro de Produtos'!$B$5:$C$500,2,0),"")</f>
        <v/>
      </c>
      <c r="C509" s="232"/>
      <c r="D509" s="233"/>
      <c r="E509" s="324" t="e">
        <f>VLOOKUP(D509,Estoque!$A$4:$D$1000,2,0)</f>
        <v>#N/A</v>
      </c>
      <c r="F509" s="325" t="e">
        <f>VLOOKUP(D509,Estoque!$A$4:$D$1000,3,0)</f>
        <v>#N/A</v>
      </c>
      <c r="G509" s="326">
        <f>IFERROR(VLOOKUP(D509,Estoque!$A$4:$J$304,10,),0)</f>
        <v>0</v>
      </c>
      <c r="H509" s="236"/>
      <c r="I509" s="330">
        <f t="shared" si="32"/>
        <v>0</v>
      </c>
      <c r="J509" s="331" t="e">
        <f>VLOOKUP(D509,Estoque!$A$4:$J$1000,8,0)</f>
        <v>#N/A</v>
      </c>
      <c r="K509" s="331">
        <f t="shared" si="29"/>
        <v>0</v>
      </c>
      <c r="L509" s="325">
        <f>SUMIF(Vendas!$B$5:$B$1712,'Combos Promocionais'!A509,Vendas!$I$5:$I$1824)</f>
        <v>0</v>
      </c>
      <c r="M509" s="325">
        <f t="shared" si="30"/>
        <v>0</v>
      </c>
      <c r="N509" s="325" t="e">
        <f t="shared" si="31"/>
        <v>#N/A</v>
      </c>
      <c r="O509" s="332" t="e">
        <f t="array" ref="O509">MIN(IF($B$3:$B$501=N509,$I$3:$I$501))</f>
        <v>#N/A</v>
      </c>
    </row>
    <row r="510" spans="1:15">
      <c r="A510" s="235"/>
      <c r="B510" s="327" t="str">
        <f>IFERROR(VLOOKUP(A510,'Cadastro de Produtos'!$B$5:$C$500,2,0),"")</f>
        <v/>
      </c>
      <c r="C510" s="165"/>
      <c r="D510" s="231"/>
      <c r="E510" s="327" t="e">
        <f>VLOOKUP(D510,Estoque!$A$4:$D$1000,2,0)</f>
        <v>#N/A</v>
      </c>
      <c r="F510" s="328" t="e">
        <f>VLOOKUP(D510,Estoque!$A$4:$D$1000,3,0)</f>
        <v>#N/A</v>
      </c>
      <c r="G510" s="329">
        <f>IFERROR(VLOOKUP(D510,Estoque!$A$4:$J$304,10,),0)</f>
        <v>0</v>
      </c>
      <c r="H510" s="235"/>
      <c r="I510" s="333">
        <f t="shared" si="32"/>
        <v>0</v>
      </c>
      <c r="J510" s="334" t="e">
        <f>VLOOKUP(D510,Estoque!$A$4:$J$1000,8,0)</f>
        <v>#N/A</v>
      </c>
      <c r="K510" s="334">
        <f t="shared" si="29"/>
        <v>0</v>
      </c>
      <c r="L510" s="328">
        <f>SUMIF(Vendas!$B$5:$B$1712,'Combos Promocionais'!A510,Vendas!$I$5:$I$1824)</f>
        <v>0</v>
      </c>
      <c r="M510" s="328">
        <f t="shared" si="30"/>
        <v>0</v>
      </c>
      <c r="N510" s="328" t="e">
        <f t="shared" si="31"/>
        <v>#N/A</v>
      </c>
      <c r="O510" s="335" t="e">
        <f t="array" ref="O510">MIN(IF($B$3:$B$501=N510,$I$3:$I$501))</f>
        <v>#N/A</v>
      </c>
    </row>
    <row r="511" spans="1:15">
      <c r="A511" s="236"/>
      <c r="B511" s="324" t="str">
        <f>IFERROR(VLOOKUP(A511,'Cadastro de Produtos'!$B$5:$C$500,2,0),"")</f>
        <v/>
      </c>
      <c r="C511" s="232"/>
      <c r="D511" s="233"/>
      <c r="E511" s="324" t="e">
        <f>VLOOKUP(D511,Estoque!$A$4:$D$1000,2,0)</f>
        <v>#N/A</v>
      </c>
      <c r="F511" s="325" t="e">
        <f>VLOOKUP(D511,Estoque!$A$4:$D$1000,3,0)</f>
        <v>#N/A</v>
      </c>
      <c r="G511" s="326">
        <f>IFERROR(VLOOKUP(D511,Estoque!$A$4:$J$304,10,),0)</f>
        <v>0</v>
      </c>
      <c r="H511" s="236"/>
      <c r="I511" s="330">
        <f t="shared" si="32"/>
        <v>0</v>
      </c>
      <c r="J511" s="331" t="e">
        <f>VLOOKUP(D511,Estoque!$A$4:$J$1000,8,0)</f>
        <v>#N/A</v>
      </c>
      <c r="K511" s="331">
        <f t="shared" si="29"/>
        <v>0</v>
      </c>
      <c r="L511" s="325">
        <f>SUMIF(Vendas!$B$5:$B$1712,'Combos Promocionais'!A511,Vendas!$I$5:$I$1824)</f>
        <v>0</v>
      </c>
      <c r="M511" s="325">
        <f t="shared" si="30"/>
        <v>0</v>
      </c>
      <c r="N511" s="325" t="e">
        <f t="shared" si="31"/>
        <v>#N/A</v>
      </c>
      <c r="O511" s="332" t="e">
        <f t="array" ref="O511">MIN(IF($B$3:$B$501=N511,$I$3:$I$501))</f>
        <v>#N/A</v>
      </c>
    </row>
    <row r="512" spans="1:15">
      <c r="A512" s="235"/>
      <c r="B512" s="327" t="str">
        <f>IFERROR(VLOOKUP(A512,'Cadastro de Produtos'!$B$5:$C$500,2,0),"")</f>
        <v/>
      </c>
      <c r="C512" s="165"/>
      <c r="D512" s="231"/>
      <c r="E512" s="327" t="e">
        <f>VLOOKUP(D512,Estoque!$A$4:$D$1000,2,0)</f>
        <v>#N/A</v>
      </c>
      <c r="F512" s="328" t="e">
        <f>VLOOKUP(D512,Estoque!$A$4:$D$1000,3,0)</f>
        <v>#N/A</v>
      </c>
      <c r="G512" s="329">
        <f>IFERROR(VLOOKUP(D512,Estoque!$A$4:$J$304,10,),0)</f>
        <v>0</v>
      </c>
      <c r="H512" s="235"/>
      <c r="I512" s="333">
        <f t="shared" si="32"/>
        <v>0</v>
      </c>
      <c r="J512" s="334" t="e">
        <f>VLOOKUP(D512,Estoque!$A$4:$J$1000,8,0)</f>
        <v>#N/A</v>
      </c>
      <c r="K512" s="334">
        <f t="shared" si="29"/>
        <v>0</v>
      </c>
      <c r="L512" s="328">
        <f>SUMIF(Vendas!$B$5:$B$1712,'Combos Promocionais'!A512,Vendas!$I$5:$I$1824)</f>
        <v>0</v>
      </c>
      <c r="M512" s="328">
        <f t="shared" si="30"/>
        <v>0</v>
      </c>
      <c r="N512" s="328" t="e">
        <f t="shared" si="31"/>
        <v>#N/A</v>
      </c>
      <c r="O512" s="335" t="e">
        <f t="array" ref="O512">MIN(IF($B$3:$B$501=N512,$I$3:$I$501))</f>
        <v>#N/A</v>
      </c>
    </row>
    <row r="513" spans="1:15">
      <c r="A513" s="236"/>
      <c r="B513" s="324" t="str">
        <f>IFERROR(VLOOKUP(A513,'Cadastro de Produtos'!$B$5:$C$500,2,0),"")</f>
        <v/>
      </c>
      <c r="C513" s="232"/>
      <c r="D513" s="233"/>
      <c r="E513" s="324" t="e">
        <f>VLOOKUP(D513,Estoque!$A$4:$D$1000,2,0)</f>
        <v>#N/A</v>
      </c>
      <c r="F513" s="325" t="e">
        <f>VLOOKUP(D513,Estoque!$A$4:$D$1000,3,0)</f>
        <v>#N/A</v>
      </c>
      <c r="G513" s="326">
        <f>IFERROR(VLOOKUP(D513,Estoque!$A$4:$J$304,10,),0)</f>
        <v>0</v>
      </c>
      <c r="H513" s="236"/>
      <c r="I513" s="330">
        <f t="shared" si="32"/>
        <v>0</v>
      </c>
      <c r="J513" s="331" t="e">
        <f>VLOOKUP(D513,Estoque!$A$4:$J$1000,8,0)</f>
        <v>#N/A</v>
      </c>
      <c r="K513" s="331">
        <f t="shared" si="29"/>
        <v>0</v>
      </c>
      <c r="L513" s="325">
        <f>SUMIF(Vendas!$B$5:$B$1712,'Combos Promocionais'!A513,Vendas!$I$5:$I$1824)</f>
        <v>0</v>
      </c>
      <c r="M513" s="325">
        <f t="shared" si="30"/>
        <v>0</v>
      </c>
      <c r="N513" s="325" t="e">
        <f t="shared" si="31"/>
        <v>#N/A</v>
      </c>
      <c r="O513" s="332" t="e">
        <f t="array" ref="O513">MIN(IF($B$3:$B$501=N513,$I$3:$I$501))</f>
        <v>#N/A</v>
      </c>
    </row>
    <row r="514" spans="1:15">
      <c r="A514" s="235"/>
      <c r="B514" s="327" t="str">
        <f>IFERROR(VLOOKUP(A514,'Cadastro de Produtos'!$B$5:$C$500,2,0),"")</f>
        <v/>
      </c>
      <c r="C514" s="165"/>
      <c r="D514" s="231"/>
      <c r="E514" s="327" t="e">
        <f>VLOOKUP(D514,Estoque!$A$4:$D$1000,2,0)</f>
        <v>#N/A</v>
      </c>
      <c r="F514" s="328" t="e">
        <f>VLOOKUP(D514,Estoque!$A$4:$D$1000,3,0)</f>
        <v>#N/A</v>
      </c>
      <c r="G514" s="329">
        <f>IFERROR(VLOOKUP(D514,Estoque!$A$4:$J$304,10,),0)</f>
        <v>0</v>
      </c>
      <c r="H514" s="235"/>
      <c r="I514" s="333">
        <f t="shared" si="32"/>
        <v>0</v>
      </c>
      <c r="J514" s="334" t="e">
        <f>VLOOKUP(D514,Estoque!$A$4:$J$1000,8,0)</f>
        <v>#N/A</v>
      </c>
      <c r="K514" s="334">
        <f t="shared" si="29"/>
        <v>0</v>
      </c>
      <c r="L514" s="328">
        <f>SUMIF(Vendas!$B$5:$B$1712,'Combos Promocionais'!A514,Vendas!$I$5:$I$1824)</f>
        <v>0</v>
      </c>
      <c r="M514" s="328">
        <f t="shared" si="30"/>
        <v>0</v>
      </c>
      <c r="N514" s="328" t="e">
        <f t="shared" si="31"/>
        <v>#N/A</v>
      </c>
      <c r="O514" s="335" t="e">
        <f t="array" ref="O514">MIN(IF($B$3:$B$501=N514,$I$3:$I$501))</f>
        <v>#N/A</v>
      </c>
    </row>
    <row r="515" spans="1:15">
      <c r="A515" s="236"/>
      <c r="B515" s="324" t="str">
        <f>IFERROR(VLOOKUP(A515,'Cadastro de Produtos'!$B$5:$C$500,2,0),"")</f>
        <v/>
      </c>
      <c r="C515" s="232"/>
      <c r="D515" s="233"/>
      <c r="E515" s="324" t="e">
        <f>VLOOKUP(D515,Estoque!$A$4:$D$1000,2,0)</f>
        <v>#N/A</v>
      </c>
      <c r="F515" s="325" t="e">
        <f>VLOOKUP(D515,Estoque!$A$4:$D$1000,3,0)</f>
        <v>#N/A</v>
      </c>
      <c r="G515" s="326">
        <f>IFERROR(VLOOKUP(D515,Estoque!$A$4:$J$304,10,),0)</f>
        <v>0</v>
      </c>
      <c r="H515" s="236"/>
      <c r="I515" s="330">
        <f t="shared" si="32"/>
        <v>0</v>
      </c>
      <c r="J515" s="331" t="e">
        <f>VLOOKUP(D515,Estoque!$A$4:$J$1000,8,0)</f>
        <v>#N/A</v>
      </c>
      <c r="K515" s="331">
        <f t="shared" si="29"/>
        <v>0</v>
      </c>
      <c r="L515" s="325">
        <f>SUMIF(Vendas!$B$5:$B$1712,'Combos Promocionais'!A515,Vendas!$I$5:$I$1824)</f>
        <v>0</v>
      </c>
      <c r="M515" s="325">
        <f t="shared" si="30"/>
        <v>0</v>
      </c>
      <c r="N515" s="325" t="e">
        <f t="shared" si="31"/>
        <v>#N/A</v>
      </c>
      <c r="O515" s="332" t="e">
        <f t="array" ref="O515">MIN(IF($B$3:$B$501=N515,$I$3:$I$501))</f>
        <v>#N/A</v>
      </c>
    </row>
    <row r="516" spans="1:15">
      <c r="A516" s="235"/>
      <c r="B516" s="327" t="str">
        <f>IFERROR(VLOOKUP(A516,'Cadastro de Produtos'!$B$5:$C$500,2,0),"")</f>
        <v/>
      </c>
      <c r="C516" s="165"/>
      <c r="D516" s="231"/>
      <c r="E516" s="327" t="e">
        <f>VLOOKUP(D516,Estoque!$A$4:$D$1000,2,0)</f>
        <v>#N/A</v>
      </c>
      <c r="F516" s="328" t="e">
        <f>VLOOKUP(D516,Estoque!$A$4:$D$1000,3,0)</f>
        <v>#N/A</v>
      </c>
      <c r="G516" s="329">
        <f>IFERROR(VLOOKUP(D516,Estoque!$A$4:$J$304,10,),0)</f>
        <v>0</v>
      </c>
      <c r="H516" s="235"/>
      <c r="I516" s="333">
        <f t="shared" si="32"/>
        <v>0</v>
      </c>
      <c r="J516" s="334" t="e">
        <f>VLOOKUP(D516,Estoque!$A$4:$J$1000,8,0)</f>
        <v>#N/A</v>
      </c>
      <c r="K516" s="334">
        <f t="shared" ref="K516:K579" si="33">SUMIF($A$3:$A$500,A516,$J$3:$J$500)</f>
        <v>0</v>
      </c>
      <c r="L516" s="328">
        <f>SUMIF(Vendas!$B$5:$B$1712,'Combos Promocionais'!A516,Vendas!$I$5:$I$1824)</f>
        <v>0</v>
      </c>
      <c r="M516" s="328">
        <f t="shared" ref="M516:M579" si="34">SUM(L516*H516)</f>
        <v>0</v>
      </c>
      <c r="N516" s="328" t="e">
        <f t="shared" ref="N516:N579" si="35">VLOOKUP(A516,$A$3:$K$501,2,0)</f>
        <v>#N/A</v>
      </c>
      <c r="O516" s="335" t="e">
        <f t="array" ref="O516">MIN(IF($B$3:$B$501=N516,$I$3:$I$501))</f>
        <v>#N/A</v>
      </c>
    </row>
    <row r="517" spans="1:15">
      <c r="A517" s="236"/>
      <c r="B517" s="324" t="str">
        <f>IFERROR(VLOOKUP(A517,'Cadastro de Produtos'!$B$5:$C$500,2,0),"")</f>
        <v/>
      </c>
      <c r="C517" s="232"/>
      <c r="D517" s="233"/>
      <c r="E517" s="324" t="e">
        <f>VLOOKUP(D517,Estoque!$A$4:$D$1000,2,0)</f>
        <v>#N/A</v>
      </c>
      <c r="F517" s="325" t="e">
        <f>VLOOKUP(D517,Estoque!$A$4:$D$1000,3,0)</f>
        <v>#N/A</v>
      </c>
      <c r="G517" s="326">
        <f>IFERROR(VLOOKUP(D517,Estoque!$A$4:$J$304,10,),0)</f>
        <v>0</v>
      </c>
      <c r="H517" s="236"/>
      <c r="I517" s="330">
        <f t="shared" si="32"/>
        <v>0</v>
      </c>
      <c r="J517" s="331" t="e">
        <f>VLOOKUP(D517,Estoque!$A$4:$J$1000,8,0)</f>
        <v>#N/A</v>
      </c>
      <c r="K517" s="331">
        <f t="shared" si="33"/>
        <v>0</v>
      </c>
      <c r="L517" s="325">
        <f>SUMIF(Vendas!$B$5:$B$1712,'Combos Promocionais'!A517,Vendas!$I$5:$I$1824)</f>
        <v>0</v>
      </c>
      <c r="M517" s="325">
        <f t="shared" si="34"/>
        <v>0</v>
      </c>
      <c r="N517" s="325" t="e">
        <f t="shared" si="35"/>
        <v>#N/A</v>
      </c>
      <c r="O517" s="332" t="e">
        <f t="array" ref="O517">MIN(IF($B$3:$B$501=N517,$I$3:$I$501))</f>
        <v>#N/A</v>
      </c>
    </row>
    <row r="518" spans="1:15">
      <c r="A518" s="235"/>
      <c r="B518" s="327" t="str">
        <f>IFERROR(VLOOKUP(A518,'Cadastro de Produtos'!$B$5:$C$500,2,0),"")</f>
        <v/>
      </c>
      <c r="C518" s="165"/>
      <c r="D518" s="231"/>
      <c r="E518" s="327" t="e">
        <f>VLOOKUP(D518,Estoque!$A$4:$D$1000,2,0)</f>
        <v>#N/A</v>
      </c>
      <c r="F518" s="328" t="e">
        <f>VLOOKUP(D518,Estoque!$A$4:$D$1000,3,0)</f>
        <v>#N/A</v>
      </c>
      <c r="G518" s="329">
        <f>IFERROR(VLOOKUP(D518,Estoque!$A$4:$J$304,10,),0)</f>
        <v>0</v>
      </c>
      <c r="H518" s="235"/>
      <c r="I518" s="333">
        <f t="shared" si="32"/>
        <v>0</v>
      </c>
      <c r="J518" s="334" t="e">
        <f>VLOOKUP(D518,Estoque!$A$4:$J$1000,8,0)</f>
        <v>#N/A</v>
      </c>
      <c r="K518" s="334">
        <f t="shared" si="33"/>
        <v>0</v>
      </c>
      <c r="L518" s="328">
        <f>SUMIF(Vendas!$B$5:$B$1712,'Combos Promocionais'!A518,Vendas!$I$5:$I$1824)</f>
        <v>0</v>
      </c>
      <c r="M518" s="328">
        <f t="shared" si="34"/>
        <v>0</v>
      </c>
      <c r="N518" s="328" t="e">
        <f t="shared" si="35"/>
        <v>#N/A</v>
      </c>
      <c r="O518" s="335" t="e">
        <f t="array" ref="O518">MIN(IF($B$3:$B$501=N518,$I$3:$I$501))</f>
        <v>#N/A</v>
      </c>
    </row>
    <row r="519" spans="1:15">
      <c r="A519" s="236"/>
      <c r="B519" s="324" t="str">
        <f>IFERROR(VLOOKUP(A519,'Cadastro de Produtos'!$B$5:$C$500,2,0),"")</f>
        <v/>
      </c>
      <c r="C519" s="232"/>
      <c r="D519" s="233"/>
      <c r="E519" s="324" t="e">
        <f>VLOOKUP(D519,Estoque!$A$4:$D$1000,2,0)</f>
        <v>#N/A</v>
      </c>
      <c r="F519" s="325" t="e">
        <f>VLOOKUP(D519,Estoque!$A$4:$D$1000,3,0)</f>
        <v>#N/A</v>
      </c>
      <c r="G519" s="326">
        <f>IFERROR(VLOOKUP(D519,Estoque!$A$4:$J$304,10,),0)</f>
        <v>0</v>
      </c>
      <c r="H519" s="236"/>
      <c r="I519" s="330">
        <f t="shared" si="32"/>
        <v>0</v>
      </c>
      <c r="J519" s="331" t="e">
        <f>VLOOKUP(D519,Estoque!$A$4:$J$1000,8,0)</f>
        <v>#N/A</v>
      </c>
      <c r="K519" s="331">
        <f t="shared" si="33"/>
        <v>0</v>
      </c>
      <c r="L519" s="325">
        <f>SUMIF(Vendas!$B$5:$B$1712,'Combos Promocionais'!A519,Vendas!$I$5:$I$1824)</f>
        <v>0</v>
      </c>
      <c r="M519" s="325">
        <f t="shared" si="34"/>
        <v>0</v>
      </c>
      <c r="N519" s="325" t="e">
        <f t="shared" si="35"/>
        <v>#N/A</v>
      </c>
      <c r="O519" s="332" t="e">
        <f t="array" ref="O519">MIN(IF($B$3:$B$501=N519,$I$3:$I$501))</f>
        <v>#N/A</v>
      </c>
    </row>
    <row r="520" spans="1:15">
      <c r="A520" s="235"/>
      <c r="B520" s="327" t="str">
        <f>IFERROR(VLOOKUP(A520,'Cadastro de Produtos'!$B$5:$C$500,2,0),"")</f>
        <v/>
      </c>
      <c r="C520" s="165"/>
      <c r="D520" s="231"/>
      <c r="E520" s="327" t="e">
        <f>VLOOKUP(D520,Estoque!$A$4:$D$1000,2,0)</f>
        <v>#N/A</v>
      </c>
      <c r="F520" s="328" t="e">
        <f>VLOOKUP(D520,Estoque!$A$4:$D$1000,3,0)</f>
        <v>#N/A</v>
      </c>
      <c r="G520" s="329">
        <f>IFERROR(VLOOKUP(D520,Estoque!$A$4:$J$304,10,),0)</f>
        <v>0</v>
      </c>
      <c r="H520" s="235"/>
      <c r="I520" s="333">
        <f t="shared" ref="I520:I583" si="36">IFERROR(SUM(G520/H520),0)</f>
        <v>0</v>
      </c>
      <c r="J520" s="334" t="e">
        <f>VLOOKUP(D520,Estoque!$A$4:$J$1000,8,0)</f>
        <v>#N/A</v>
      </c>
      <c r="K520" s="334">
        <f t="shared" si="33"/>
        <v>0</v>
      </c>
      <c r="L520" s="328">
        <f>SUMIF(Vendas!$B$5:$B$1712,'Combos Promocionais'!A520,Vendas!$I$5:$I$1824)</f>
        <v>0</v>
      </c>
      <c r="M520" s="328">
        <f t="shared" si="34"/>
        <v>0</v>
      </c>
      <c r="N520" s="328" t="e">
        <f t="shared" si="35"/>
        <v>#N/A</v>
      </c>
      <c r="O520" s="335" t="e">
        <f t="array" ref="O520">MIN(IF($B$3:$B$501=N520,$I$3:$I$501))</f>
        <v>#N/A</v>
      </c>
    </row>
    <row r="521" spans="1:15">
      <c r="A521" s="236"/>
      <c r="B521" s="324" t="str">
        <f>IFERROR(VLOOKUP(A521,'Cadastro de Produtos'!$B$5:$C$500,2,0),"")</f>
        <v/>
      </c>
      <c r="C521" s="232"/>
      <c r="D521" s="233"/>
      <c r="E521" s="324" t="e">
        <f>VLOOKUP(D521,Estoque!$A$4:$D$1000,2,0)</f>
        <v>#N/A</v>
      </c>
      <c r="F521" s="325" t="e">
        <f>VLOOKUP(D521,Estoque!$A$4:$D$1000,3,0)</f>
        <v>#N/A</v>
      </c>
      <c r="G521" s="326">
        <f>IFERROR(VLOOKUP(D521,Estoque!$A$4:$J$304,10,),0)</f>
        <v>0</v>
      </c>
      <c r="H521" s="236"/>
      <c r="I521" s="330">
        <f t="shared" si="36"/>
        <v>0</v>
      </c>
      <c r="J521" s="331" t="e">
        <f>VLOOKUP(D521,Estoque!$A$4:$J$1000,8,0)</f>
        <v>#N/A</v>
      </c>
      <c r="K521" s="331">
        <f t="shared" si="33"/>
        <v>0</v>
      </c>
      <c r="L521" s="325">
        <f>SUMIF(Vendas!$B$5:$B$1712,'Combos Promocionais'!A521,Vendas!$I$5:$I$1824)</f>
        <v>0</v>
      </c>
      <c r="M521" s="325">
        <f t="shared" si="34"/>
        <v>0</v>
      </c>
      <c r="N521" s="325" t="e">
        <f t="shared" si="35"/>
        <v>#N/A</v>
      </c>
      <c r="O521" s="332" t="e">
        <f t="array" ref="O521">MIN(IF($B$3:$B$501=N521,$I$3:$I$501))</f>
        <v>#N/A</v>
      </c>
    </row>
    <row r="522" spans="1:15">
      <c r="A522" s="235"/>
      <c r="B522" s="327" t="str">
        <f>IFERROR(VLOOKUP(A522,'Cadastro de Produtos'!$B$5:$C$500,2,0),"")</f>
        <v/>
      </c>
      <c r="C522" s="165"/>
      <c r="D522" s="231"/>
      <c r="E522" s="327" t="e">
        <f>VLOOKUP(D522,Estoque!$A$4:$D$1000,2,0)</f>
        <v>#N/A</v>
      </c>
      <c r="F522" s="328" t="e">
        <f>VLOOKUP(D522,Estoque!$A$4:$D$1000,3,0)</f>
        <v>#N/A</v>
      </c>
      <c r="G522" s="329">
        <f>IFERROR(VLOOKUP(D522,Estoque!$A$4:$J$304,10,),0)</f>
        <v>0</v>
      </c>
      <c r="H522" s="235"/>
      <c r="I522" s="333">
        <f t="shared" si="36"/>
        <v>0</v>
      </c>
      <c r="J522" s="334" t="e">
        <f>VLOOKUP(D522,Estoque!$A$4:$J$1000,8,0)</f>
        <v>#N/A</v>
      </c>
      <c r="K522" s="334">
        <f t="shared" si="33"/>
        <v>0</v>
      </c>
      <c r="L522" s="328">
        <f>SUMIF(Vendas!$B$5:$B$1712,'Combos Promocionais'!A522,Vendas!$I$5:$I$1824)</f>
        <v>0</v>
      </c>
      <c r="M522" s="328">
        <f t="shared" si="34"/>
        <v>0</v>
      </c>
      <c r="N522" s="328" t="e">
        <f t="shared" si="35"/>
        <v>#N/A</v>
      </c>
      <c r="O522" s="335" t="e">
        <f t="array" ref="O522">MIN(IF($B$3:$B$501=N522,$I$3:$I$501))</f>
        <v>#N/A</v>
      </c>
    </row>
    <row r="523" spans="1:15">
      <c r="A523" s="236"/>
      <c r="B523" s="324" t="str">
        <f>IFERROR(VLOOKUP(A523,'Cadastro de Produtos'!$B$5:$C$500,2,0),"")</f>
        <v/>
      </c>
      <c r="C523" s="232"/>
      <c r="D523" s="233"/>
      <c r="E523" s="324" t="e">
        <f>VLOOKUP(D523,Estoque!$A$4:$D$1000,2,0)</f>
        <v>#N/A</v>
      </c>
      <c r="F523" s="325" t="e">
        <f>VLOOKUP(D523,Estoque!$A$4:$D$1000,3,0)</f>
        <v>#N/A</v>
      </c>
      <c r="G523" s="326">
        <f>IFERROR(VLOOKUP(D523,Estoque!$A$4:$J$304,10,),0)</f>
        <v>0</v>
      </c>
      <c r="H523" s="236"/>
      <c r="I523" s="330">
        <f t="shared" si="36"/>
        <v>0</v>
      </c>
      <c r="J523" s="331" t="e">
        <f>VLOOKUP(D523,Estoque!$A$4:$J$1000,8,0)</f>
        <v>#N/A</v>
      </c>
      <c r="K523" s="331">
        <f t="shared" si="33"/>
        <v>0</v>
      </c>
      <c r="L523" s="325">
        <f>SUMIF(Vendas!$B$5:$B$1712,'Combos Promocionais'!A523,Vendas!$I$5:$I$1824)</f>
        <v>0</v>
      </c>
      <c r="M523" s="325">
        <f t="shared" si="34"/>
        <v>0</v>
      </c>
      <c r="N523" s="325" t="e">
        <f t="shared" si="35"/>
        <v>#N/A</v>
      </c>
      <c r="O523" s="332" t="e">
        <f t="array" ref="O523">MIN(IF($B$3:$B$501=N523,$I$3:$I$501))</f>
        <v>#N/A</v>
      </c>
    </row>
    <row r="524" spans="1:15">
      <c r="A524" s="235"/>
      <c r="B524" s="327" t="str">
        <f>IFERROR(VLOOKUP(A524,'Cadastro de Produtos'!$B$5:$C$500,2,0),"")</f>
        <v/>
      </c>
      <c r="C524" s="165"/>
      <c r="D524" s="231"/>
      <c r="E524" s="327" t="e">
        <f>VLOOKUP(D524,Estoque!$A$4:$D$1000,2,0)</f>
        <v>#N/A</v>
      </c>
      <c r="F524" s="328" t="e">
        <f>VLOOKUP(D524,Estoque!$A$4:$D$1000,3,0)</f>
        <v>#N/A</v>
      </c>
      <c r="G524" s="329">
        <f>IFERROR(VLOOKUP(D524,Estoque!$A$4:$J$304,10,),0)</f>
        <v>0</v>
      </c>
      <c r="H524" s="235"/>
      <c r="I524" s="333">
        <f t="shared" si="36"/>
        <v>0</v>
      </c>
      <c r="J524" s="334" t="e">
        <f>VLOOKUP(D524,Estoque!$A$4:$J$1000,8,0)</f>
        <v>#N/A</v>
      </c>
      <c r="K524" s="334">
        <f t="shared" si="33"/>
        <v>0</v>
      </c>
      <c r="L524" s="328">
        <f>SUMIF(Vendas!$B$5:$B$1712,'Combos Promocionais'!A524,Vendas!$I$5:$I$1824)</f>
        <v>0</v>
      </c>
      <c r="M524" s="328">
        <f t="shared" si="34"/>
        <v>0</v>
      </c>
      <c r="N524" s="328" t="e">
        <f t="shared" si="35"/>
        <v>#N/A</v>
      </c>
      <c r="O524" s="335" t="e">
        <f t="array" ref="O524">MIN(IF($B$3:$B$501=N524,$I$3:$I$501))</f>
        <v>#N/A</v>
      </c>
    </row>
    <row r="525" spans="1:15">
      <c r="A525" s="236"/>
      <c r="B525" s="324" t="str">
        <f>IFERROR(VLOOKUP(A525,'Cadastro de Produtos'!$B$5:$C$500,2,0),"")</f>
        <v/>
      </c>
      <c r="C525" s="232"/>
      <c r="D525" s="233"/>
      <c r="E525" s="324" t="e">
        <f>VLOOKUP(D525,Estoque!$A$4:$D$1000,2,0)</f>
        <v>#N/A</v>
      </c>
      <c r="F525" s="325" t="e">
        <f>VLOOKUP(D525,Estoque!$A$4:$D$1000,3,0)</f>
        <v>#N/A</v>
      </c>
      <c r="G525" s="326">
        <f>IFERROR(VLOOKUP(D525,Estoque!$A$4:$J$304,10,),0)</f>
        <v>0</v>
      </c>
      <c r="H525" s="236"/>
      <c r="I525" s="330">
        <f t="shared" si="36"/>
        <v>0</v>
      </c>
      <c r="J525" s="331" t="e">
        <f>VLOOKUP(D525,Estoque!$A$4:$J$1000,8,0)</f>
        <v>#N/A</v>
      </c>
      <c r="K525" s="331">
        <f t="shared" si="33"/>
        <v>0</v>
      </c>
      <c r="L525" s="325">
        <f>SUMIF(Vendas!$B$5:$B$1712,'Combos Promocionais'!A525,Vendas!$I$5:$I$1824)</f>
        <v>0</v>
      </c>
      <c r="M525" s="325">
        <f t="shared" si="34"/>
        <v>0</v>
      </c>
      <c r="N525" s="325" t="e">
        <f t="shared" si="35"/>
        <v>#N/A</v>
      </c>
      <c r="O525" s="332" t="e">
        <f t="array" ref="O525">MIN(IF($B$3:$B$501=N525,$I$3:$I$501))</f>
        <v>#N/A</v>
      </c>
    </row>
    <row r="526" spans="1:15">
      <c r="A526" s="235"/>
      <c r="B526" s="327" t="str">
        <f>IFERROR(VLOOKUP(A526,'Cadastro de Produtos'!$B$5:$C$500,2,0),"")</f>
        <v/>
      </c>
      <c r="C526" s="165"/>
      <c r="D526" s="231"/>
      <c r="E526" s="327" t="e">
        <f>VLOOKUP(D526,Estoque!$A$4:$D$1000,2,0)</f>
        <v>#N/A</v>
      </c>
      <c r="F526" s="328" t="e">
        <f>VLOOKUP(D526,Estoque!$A$4:$D$1000,3,0)</f>
        <v>#N/A</v>
      </c>
      <c r="G526" s="329">
        <f>IFERROR(VLOOKUP(D526,Estoque!$A$4:$J$304,10,),0)</f>
        <v>0</v>
      </c>
      <c r="H526" s="235"/>
      <c r="I526" s="333">
        <f t="shared" si="36"/>
        <v>0</v>
      </c>
      <c r="J526" s="334" t="e">
        <f>VLOOKUP(D526,Estoque!$A$4:$J$1000,8,0)</f>
        <v>#N/A</v>
      </c>
      <c r="K526" s="334">
        <f t="shared" si="33"/>
        <v>0</v>
      </c>
      <c r="L526" s="328">
        <f>SUMIF(Vendas!$B$5:$B$1712,'Combos Promocionais'!A526,Vendas!$I$5:$I$1824)</f>
        <v>0</v>
      </c>
      <c r="M526" s="328">
        <f t="shared" si="34"/>
        <v>0</v>
      </c>
      <c r="N526" s="328" t="e">
        <f t="shared" si="35"/>
        <v>#N/A</v>
      </c>
      <c r="O526" s="335" t="e">
        <f t="array" ref="O526">MIN(IF($B$3:$B$501=N526,$I$3:$I$501))</f>
        <v>#N/A</v>
      </c>
    </row>
    <row r="527" spans="1:15">
      <c r="A527" s="236"/>
      <c r="B527" s="324" t="str">
        <f>IFERROR(VLOOKUP(A527,'Cadastro de Produtos'!$B$5:$C$500,2,0),"")</f>
        <v/>
      </c>
      <c r="C527" s="232"/>
      <c r="D527" s="233"/>
      <c r="E527" s="324" t="e">
        <f>VLOOKUP(D527,Estoque!$A$4:$D$1000,2,0)</f>
        <v>#N/A</v>
      </c>
      <c r="F527" s="325" t="e">
        <f>VLOOKUP(D527,Estoque!$A$4:$D$1000,3,0)</f>
        <v>#N/A</v>
      </c>
      <c r="G527" s="326">
        <f>IFERROR(VLOOKUP(D527,Estoque!$A$4:$J$304,10,),0)</f>
        <v>0</v>
      </c>
      <c r="H527" s="236"/>
      <c r="I527" s="330">
        <f t="shared" si="36"/>
        <v>0</v>
      </c>
      <c r="J527" s="331" t="e">
        <f>VLOOKUP(D527,Estoque!$A$4:$J$1000,8,0)</f>
        <v>#N/A</v>
      </c>
      <c r="K527" s="331">
        <f t="shared" si="33"/>
        <v>0</v>
      </c>
      <c r="L527" s="325">
        <f>SUMIF(Vendas!$B$5:$B$1712,'Combos Promocionais'!A527,Vendas!$I$5:$I$1824)</f>
        <v>0</v>
      </c>
      <c r="M527" s="325">
        <f t="shared" si="34"/>
        <v>0</v>
      </c>
      <c r="N527" s="325" t="e">
        <f t="shared" si="35"/>
        <v>#N/A</v>
      </c>
      <c r="O527" s="332" t="e">
        <f t="array" ref="O527">MIN(IF($B$3:$B$501=N527,$I$3:$I$501))</f>
        <v>#N/A</v>
      </c>
    </row>
    <row r="528" spans="1:15">
      <c r="A528" s="235"/>
      <c r="B528" s="327" t="str">
        <f>IFERROR(VLOOKUP(A528,'Cadastro de Produtos'!$B$5:$C$500,2,0),"")</f>
        <v/>
      </c>
      <c r="C528" s="165"/>
      <c r="D528" s="231"/>
      <c r="E528" s="327" t="e">
        <f>VLOOKUP(D528,Estoque!$A$4:$D$1000,2,0)</f>
        <v>#N/A</v>
      </c>
      <c r="F528" s="328" t="e">
        <f>VLOOKUP(D528,Estoque!$A$4:$D$1000,3,0)</f>
        <v>#N/A</v>
      </c>
      <c r="G528" s="329">
        <f>IFERROR(VLOOKUP(D528,Estoque!$A$4:$J$304,10,),0)</f>
        <v>0</v>
      </c>
      <c r="H528" s="235"/>
      <c r="I528" s="333">
        <f t="shared" si="36"/>
        <v>0</v>
      </c>
      <c r="J528" s="334" t="e">
        <f>VLOOKUP(D528,Estoque!$A$4:$J$1000,8,0)</f>
        <v>#N/A</v>
      </c>
      <c r="K528" s="334">
        <f t="shared" si="33"/>
        <v>0</v>
      </c>
      <c r="L528" s="328">
        <f>SUMIF(Vendas!$B$5:$B$1712,'Combos Promocionais'!A528,Vendas!$I$5:$I$1824)</f>
        <v>0</v>
      </c>
      <c r="M528" s="328">
        <f t="shared" si="34"/>
        <v>0</v>
      </c>
      <c r="N528" s="328" t="e">
        <f t="shared" si="35"/>
        <v>#N/A</v>
      </c>
      <c r="O528" s="335" t="e">
        <f t="array" ref="O528">MIN(IF($B$3:$B$501=N528,$I$3:$I$501))</f>
        <v>#N/A</v>
      </c>
    </row>
    <row r="529" spans="1:15">
      <c r="A529" s="236"/>
      <c r="B529" s="324" t="str">
        <f>IFERROR(VLOOKUP(A529,'Cadastro de Produtos'!$B$5:$C$500,2,0),"")</f>
        <v/>
      </c>
      <c r="C529" s="232"/>
      <c r="D529" s="233"/>
      <c r="E529" s="324" t="e">
        <f>VLOOKUP(D529,Estoque!$A$4:$D$1000,2,0)</f>
        <v>#N/A</v>
      </c>
      <c r="F529" s="325" t="e">
        <f>VLOOKUP(D529,Estoque!$A$4:$D$1000,3,0)</f>
        <v>#N/A</v>
      </c>
      <c r="G529" s="326">
        <f>IFERROR(VLOOKUP(D529,Estoque!$A$4:$J$304,10,),0)</f>
        <v>0</v>
      </c>
      <c r="H529" s="236"/>
      <c r="I529" s="330">
        <f t="shared" si="36"/>
        <v>0</v>
      </c>
      <c r="J529" s="331" t="e">
        <f>VLOOKUP(D529,Estoque!$A$4:$J$1000,8,0)</f>
        <v>#N/A</v>
      </c>
      <c r="K529" s="331">
        <f t="shared" si="33"/>
        <v>0</v>
      </c>
      <c r="L529" s="325">
        <f>SUMIF(Vendas!$B$5:$B$1712,'Combos Promocionais'!A529,Vendas!$I$5:$I$1824)</f>
        <v>0</v>
      </c>
      <c r="M529" s="325">
        <f t="shared" si="34"/>
        <v>0</v>
      </c>
      <c r="N529" s="325" t="e">
        <f t="shared" si="35"/>
        <v>#N/A</v>
      </c>
      <c r="O529" s="332" t="e">
        <f t="array" ref="O529">MIN(IF($B$3:$B$501=N529,$I$3:$I$501))</f>
        <v>#N/A</v>
      </c>
    </row>
    <row r="530" spans="1:15">
      <c r="A530" s="235"/>
      <c r="B530" s="327" t="str">
        <f>IFERROR(VLOOKUP(A530,'Cadastro de Produtos'!$B$5:$C$500,2,0),"")</f>
        <v/>
      </c>
      <c r="C530" s="165"/>
      <c r="D530" s="231"/>
      <c r="E530" s="327" t="e">
        <f>VLOOKUP(D530,Estoque!$A$4:$D$1000,2,0)</f>
        <v>#N/A</v>
      </c>
      <c r="F530" s="328" t="e">
        <f>VLOOKUP(D530,Estoque!$A$4:$D$1000,3,0)</f>
        <v>#N/A</v>
      </c>
      <c r="G530" s="329">
        <f>IFERROR(VLOOKUP(D530,Estoque!$A$4:$J$304,10,),0)</f>
        <v>0</v>
      </c>
      <c r="H530" s="235"/>
      <c r="I530" s="333">
        <f t="shared" si="36"/>
        <v>0</v>
      </c>
      <c r="J530" s="334" t="e">
        <f>VLOOKUP(D530,Estoque!$A$4:$J$1000,8,0)</f>
        <v>#N/A</v>
      </c>
      <c r="K530" s="334">
        <f t="shared" si="33"/>
        <v>0</v>
      </c>
      <c r="L530" s="328">
        <f>SUMIF(Vendas!$B$5:$B$1712,'Combos Promocionais'!A530,Vendas!$I$5:$I$1824)</f>
        <v>0</v>
      </c>
      <c r="M530" s="328">
        <f t="shared" si="34"/>
        <v>0</v>
      </c>
      <c r="N530" s="328" t="e">
        <f t="shared" si="35"/>
        <v>#N/A</v>
      </c>
      <c r="O530" s="335" t="e">
        <f t="array" ref="O530">MIN(IF($B$3:$B$501=N530,$I$3:$I$501))</f>
        <v>#N/A</v>
      </c>
    </row>
    <row r="531" spans="1:15">
      <c r="A531" s="236"/>
      <c r="B531" s="324" t="str">
        <f>IFERROR(VLOOKUP(A531,'Cadastro de Produtos'!$B$5:$C$500,2,0),"")</f>
        <v/>
      </c>
      <c r="C531" s="232"/>
      <c r="D531" s="233"/>
      <c r="E531" s="324" t="e">
        <f>VLOOKUP(D531,Estoque!$A$4:$D$1000,2,0)</f>
        <v>#N/A</v>
      </c>
      <c r="F531" s="325" t="e">
        <f>VLOOKUP(D531,Estoque!$A$4:$D$1000,3,0)</f>
        <v>#N/A</v>
      </c>
      <c r="G531" s="326">
        <f>IFERROR(VLOOKUP(D531,Estoque!$A$4:$J$304,10,),0)</f>
        <v>0</v>
      </c>
      <c r="H531" s="236"/>
      <c r="I531" s="330">
        <f t="shared" si="36"/>
        <v>0</v>
      </c>
      <c r="J531" s="331" t="e">
        <f>VLOOKUP(D531,Estoque!$A$4:$J$1000,8,0)</f>
        <v>#N/A</v>
      </c>
      <c r="K531" s="331">
        <f t="shared" si="33"/>
        <v>0</v>
      </c>
      <c r="L531" s="325">
        <f>SUMIF(Vendas!$B$5:$B$1712,'Combos Promocionais'!A531,Vendas!$I$5:$I$1824)</f>
        <v>0</v>
      </c>
      <c r="M531" s="325">
        <f t="shared" si="34"/>
        <v>0</v>
      </c>
      <c r="N531" s="325" t="e">
        <f t="shared" si="35"/>
        <v>#N/A</v>
      </c>
      <c r="O531" s="332" t="e">
        <f t="array" ref="O531">MIN(IF($B$3:$B$501=N531,$I$3:$I$501))</f>
        <v>#N/A</v>
      </c>
    </row>
    <row r="532" spans="1:15">
      <c r="A532" s="235"/>
      <c r="B532" s="327" t="str">
        <f>IFERROR(VLOOKUP(A532,'Cadastro de Produtos'!$B$5:$C$500,2,0),"")</f>
        <v/>
      </c>
      <c r="C532" s="165"/>
      <c r="D532" s="231"/>
      <c r="E532" s="327" t="e">
        <f>VLOOKUP(D532,Estoque!$A$4:$D$1000,2,0)</f>
        <v>#N/A</v>
      </c>
      <c r="F532" s="328" t="e">
        <f>VLOOKUP(D532,Estoque!$A$4:$D$1000,3,0)</f>
        <v>#N/A</v>
      </c>
      <c r="G532" s="329">
        <f>IFERROR(VLOOKUP(D532,Estoque!$A$4:$J$304,10,),0)</f>
        <v>0</v>
      </c>
      <c r="H532" s="235"/>
      <c r="I532" s="333">
        <f t="shared" si="36"/>
        <v>0</v>
      </c>
      <c r="J532" s="334" t="e">
        <f>VLOOKUP(D532,Estoque!$A$4:$J$1000,8,0)</f>
        <v>#N/A</v>
      </c>
      <c r="K532" s="334">
        <f t="shared" si="33"/>
        <v>0</v>
      </c>
      <c r="L532" s="328">
        <f>SUMIF(Vendas!$B$5:$B$1712,'Combos Promocionais'!A532,Vendas!$I$5:$I$1824)</f>
        <v>0</v>
      </c>
      <c r="M532" s="328">
        <f t="shared" si="34"/>
        <v>0</v>
      </c>
      <c r="N532" s="328" t="e">
        <f t="shared" si="35"/>
        <v>#N/A</v>
      </c>
      <c r="O532" s="335" t="e">
        <f t="array" ref="O532">MIN(IF($B$3:$B$501=N532,$I$3:$I$501))</f>
        <v>#N/A</v>
      </c>
    </row>
    <row r="533" spans="1:15">
      <c r="A533" s="236"/>
      <c r="B533" s="324" t="str">
        <f>IFERROR(VLOOKUP(A533,'Cadastro de Produtos'!$B$5:$C$500,2,0),"")</f>
        <v/>
      </c>
      <c r="C533" s="232"/>
      <c r="D533" s="233"/>
      <c r="E533" s="324" t="e">
        <f>VLOOKUP(D533,Estoque!$A$4:$D$1000,2,0)</f>
        <v>#N/A</v>
      </c>
      <c r="F533" s="325" t="e">
        <f>VLOOKUP(D533,Estoque!$A$4:$D$1000,3,0)</f>
        <v>#N/A</v>
      </c>
      <c r="G533" s="326">
        <f>IFERROR(VLOOKUP(D533,Estoque!$A$4:$J$304,10,),0)</f>
        <v>0</v>
      </c>
      <c r="H533" s="236"/>
      <c r="I533" s="330">
        <f t="shared" si="36"/>
        <v>0</v>
      </c>
      <c r="J533" s="331" t="e">
        <f>VLOOKUP(D533,Estoque!$A$4:$J$1000,8,0)</f>
        <v>#N/A</v>
      </c>
      <c r="K533" s="331">
        <f t="shared" si="33"/>
        <v>0</v>
      </c>
      <c r="L533" s="325">
        <f>SUMIF(Vendas!$B$5:$B$1712,'Combos Promocionais'!A533,Vendas!$I$5:$I$1824)</f>
        <v>0</v>
      </c>
      <c r="M533" s="325">
        <f t="shared" si="34"/>
        <v>0</v>
      </c>
      <c r="N533" s="325" t="e">
        <f t="shared" si="35"/>
        <v>#N/A</v>
      </c>
      <c r="O533" s="332" t="e">
        <f t="array" ref="O533">MIN(IF($B$3:$B$501=N533,$I$3:$I$501))</f>
        <v>#N/A</v>
      </c>
    </row>
    <row r="534" spans="1:15">
      <c r="A534" s="235"/>
      <c r="B534" s="327" t="str">
        <f>IFERROR(VLOOKUP(A534,'Cadastro de Produtos'!$B$5:$C$500,2,0),"")</f>
        <v/>
      </c>
      <c r="C534" s="165"/>
      <c r="D534" s="231"/>
      <c r="E534" s="327" t="e">
        <f>VLOOKUP(D534,Estoque!$A$4:$D$1000,2,0)</f>
        <v>#N/A</v>
      </c>
      <c r="F534" s="328" t="e">
        <f>VLOOKUP(D534,Estoque!$A$4:$D$1000,3,0)</f>
        <v>#N/A</v>
      </c>
      <c r="G534" s="329">
        <f>IFERROR(VLOOKUP(D534,Estoque!$A$4:$J$304,10,),0)</f>
        <v>0</v>
      </c>
      <c r="H534" s="235"/>
      <c r="I534" s="333">
        <f t="shared" si="36"/>
        <v>0</v>
      </c>
      <c r="J534" s="334" t="e">
        <f>VLOOKUP(D534,Estoque!$A$4:$J$1000,8,0)</f>
        <v>#N/A</v>
      </c>
      <c r="K534" s="334">
        <f t="shared" si="33"/>
        <v>0</v>
      </c>
      <c r="L534" s="328">
        <f>SUMIF(Vendas!$B$5:$B$1712,'Combos Promocionais'!A534,Vendas!$I$5:$I$1824)</f>
        <v>0</v>
      </c>
      <c r="M534" s="328">
        <f t="shared" si="34"/>
        <v>0</v>
      </c>
      <c r="N534" s="328" t="e">
        <f t="shared" si="35"/>
        <v>#N/A</v>
      </c>
      <c r="O534" s="335" t="e">
        <f t="array" ref="O534">MIN(IF($B$3:$B$501=N534,$I$3:$I$501))</f>
        <v>#N/A</v>
      </c>
    </row>
    <row r="535" spans="1:15">
      <c r="A535" s="236"/>
      <c r="B535" s="324" t="str">
        <f>IFERROR(VLOOKUP(A535,'Cadastro de Produtos'!$B$5:$C$500,2,0),"")</f>
        <v/>
      </c>
      <c r="C535" s="232"/>
      <c r="D535" s="233"/>
      <c r="E535" s="324" t="e">
        <f>VLOOKUP(D535,Estoque!$A$4:$D$1000,2,0)</f>
        <v>#N/A</v>
      </c>
      <c r="F535" s="325" t="e">
        <f>VLOOKUP(D535,Estoque!$A$4:$D$1000,3,0)</f>
        <v>#N/A</v>
      </c>
      <c r="G535" s="326">
        <f>IFERROR(VLOOKUP(D535,Estoque!$A$4:$J$304,10,),0)</f>
        <v>0</v>
      </c>
      <c r="H535" s="236"/>
      <c r="I535" s="330">
        <f t="shared" si="36"/>
        <v>0</v>
      </c>
      <c r="J535" s="331" t="e">
        <f>VLOOKUP(D535,Estoque!$A$4:$J$1000,8,0)</f>
        <v>#N/A</v>
      </c>
      <c r="K535" s="331">
        <f t="shared" si="33"/>
        <v>0</v>
      </c>
      <c r="L535" s="325">
        <f>SUMIF(Vendas!$B$5:$B$1712,'Combos Promocionais'!A535,Vendas!$I$5:$I$1824)</f>
        <v>0</v>
      </c>
      <c r="M535" s="325">
        <f t="shared" si="34"/>
        <v>0</v>
      </c>
      <c r="N535" s="325" t="e">
        <f t="shared" si="35"/>
        <v>#N/A</v>
      </c>
      <c r="O535" s="332" t="e">
        <f t="array" ref="O535">MIN(IF($B$3:$B$501=N535,$I$3:$I$501))</f>
        <v>#N/A</v>
      </c>
    </row>
    <row r="536" spans="1:15">
      <c r="A536" s="235"/>
      <c r="B536" s="327" t="str">
        <f>IFERROR(VLOOKUP(A536,'Cadastro de Produtos'!$B$5:$C$500,2,0),"")</f>
        <v/>
      </c>
      <c r="C536" s="165"/>
      <c r="D536" s="231"/>
      <c r="E536" s="327" t="e">
        <f>VLOOKUP(D536,Estoque!$A$4:$D$1000,2,0)</f>
        <v>#N/A</v>
      </c>
      <c r="F536" s="328" t="e">
        <f>VLOOKUP(D536,Estoque!$A$4:$D$1000,3,0)</f>
        <v>#N/A</v>
      </c>
      <c r="G536" s="329">
        <f>IFERROR(VLOOKUP(D536,Estoque!$A$4:$J$304,10,),0)</f>
        <v>0</v>
      </c>
      <c r="H536" s="235"/>
      <c r="I536" s="333">
        <f t="shared" si="36"/>
        <v>0</v>
      </c>
      <c r="J536" s="334" t="e">
        <f>VLOOKUP(D536,Estoque!$A$4:$J$1000,8,0)</f>
        <v>#N/A</v>
      </c>
      <c r="K536" s="334">
        <f t="shared" si="33"/>
        <v>0</v>
      </c>
      <c r="L536" s="328">
        <f>SUMIF(Vendas!$B$5:$B$1712,'Combos Promocionais'!A536,Vendas!$I$5:$I$1824)</f>
        <v>0</v>
      </c>
      <c r="M536" s="328">
        <f t="shared" si="34"/>
        <v>0</v>
      </c>
      <c r="N536" s="328" t="e">
        <f t="shared" si="35"/>
        <v>#N/A</v>
      </c>
      <c r="O536" s="335" t="e">
        <f t="array" ref="O536">MIN(IF($B$3:$B$501=N536,$I$3:$I$501))</f>
        <v>#N/A</v>
      </c>
    </row>
    <row r="537" spans="1:15">
      <c r="A537" s="236"/>
      <c r="B537" s="324" t="str">
        <f>IFERROR(VLOOKUP(A537,'Cadastro de Produtos'!$B$5:$C$500,2,0),"")</f>
        <v/>
      </c>
      <c r="C537" s="232"/>
      <c r="D537" s="233"/>
      <c r="E537" s="324" t="e">
        <f>VLOOKUP(D537,Estoque!$A$4:$D$1000,2,0)</f>
        <v>#N/A</v>
      </c>
      <c r="F537" s="325" t="e">
        <f>VLOOKUP(D537,Estoque!$A$4:$D$1000,3,0)</f>
        <v>#N/A</v>
      </c>
      <c r="G537" s="326">
        <f>IFERROR(VLOOKUP(D537,Estoque!$A$4:$J$304,10,),0)</f>
        <v>0</v>
      </c>
      <c r="H537" s="236"/>
      <c r="I537" s="330">
        <f t="shared" si="36"/>
        <v>0</v>
      </c>
      <c r="J537" s="331" t="e">
        <f>VLOOKUP(D537,Estoque!$A$4:$J$1000,8,0)</f>
        <v>#N/A</v>
      </c>
      <c r="K537" s="331">
        <f t="shared" si="33"/>
        <v>0</v>
      </c>
      <c r="L537" s="325">
        <f>SUMIF(Vendas!$B$5:$B$1712,'Combos Promocionais'!A537,Vendas!$I$5:$I$1824)</f>
        <v>0</v>
      </c>
      <c r="M537" s="325">
        <f t="shared" si="34"/>
        <v>0</v>
      </c>
      <c r="N537" s="325" t="e">
        <f t="shared" si="35"/>
        <v>#N/A</v>
      </c>
      <c r="O537" s="332" t="e">
        <f t="array" ref="O537">MIN(IF($B$3:$B$501=N537,$I$3:$I$501))</f>
        <v>#N/A</v>
      </c>
    </row>
    <row r="538" spans="1:15">
      <c r="A538" s="235"/>
      <c r="B538" s="327" t="str">
        <f>IFERROR(VLOOKUP(A538,'Cadastro de Produtos'!$B$5:$C$500,2,0),"")</f>
        <v/>
      </c>
      <c r="C538" s="165"/>
      <c r="D538" s="231"/>
      <c r="E538" s="327" t="e">
        <f>VLOOKUP(D538,Estoque!$A$4:$D$1000,2,0)</f>
        <v>#N/A</v>
      </c>
      <c r="F538" s="328" t="e">
        <f>VLOOKUP(D538,Estoque!$A$4:$D$1000,3,0)</f>
        <v>#N/A</v>
      </c>
      <c r="G538" s="329">
        <f>IFERROR(VLOOKUP(D538,Estoque!$A$4:$J$304,10,),0)</f>
        <v>0</v>
      </c>
      <c r="H538" s="235"/>
      <c r="I538" s="333">
        <f t="shared" si="36"/>
        <v>0</v>
      </c>
      <c r="J538" s="334" t="e">
        <f>VLOOKUP(D538,Estoque!$A$4:$J$1000,8,0)</f>
        <v>#N/A</v>
      </c>
      <c r="K538" s="334">
        <f t="shared" si="33"/>
        <v>0</v>
      </c>
      <c r="L538" s="328">
        <f>SUMIF(Vendas!$B$5:$B$1712,'Combos Promocionais'!A538,Vendas!$I$5:$I$1824)</f>
        <v>0</v>
      </c>
      <c r="M538" s="328">
        <f t="shared" si="34"/>
        <v>0</v>
      </c>
      <c r="N538" s="328" t="e">
        <f t="shared" si="35"/>
        <v>#N/A</v>
      </c>
      <c r="O538" s="335" t="e">
        <f t="array" ref="O538">MIN(IF($B$3:$B$501=N538,$I$3:$I$501))</f>
        <v>#N/A</v>
      </c>
    </row>
    <row r="539" spans="1:15">
      <c r="A539" s="236"/>
      <c r="B539" s="324" t="str">
        <f>IFERROR(VLOOKUP(A539,'Cadastro de Produtos'!$B$5:$C$500,2,0),"")</f>
        <v/>
      </c>
      <c r="C539" s="232"/>
      <c r="D539" s="233"/>
      <c r="E539" s="324" t="e">
        <f>VLOOKUP(D539,Estoque!$A$4:$D$1000,2,0)</f>
        <v>#N/A</v>
      </c>
      <c r="F539" s="325" t="e">
        <f>VLOOKUP(D539,Estoque!$A$4:$D$1000,3,0)</f>
        <v>#N/A</v>
      </c>
      <c r="G539" s="326">
        <f>IFERROR(VLOOKUP(D539,Estoque!$A$4:$J$304,10,),0)</f>
        <v>0</v>
      </c>
      <c r="H539" s="236"/>
      <c r="I539" s="330">
        <f t="shared" si="36"/>
        <v>0</v>
      </c>
      <c r="J539" s="331" t="e">
        <f>VLOOKUP(D539,Estoque!$A$4:$J$1000,8,0)</f>
        <v>#N/A</v>
      </c>
      <c r="K539" s="331">
        <f t="shared" si="33"/>
        <v>0</v>
      </c>
      <c r="L539" s="325">
        <f>SUMIF(Vendas!$B$5:$B$1712,'Combos Promocionais'!A539,Vendas!$I$5:$I$1824)</f>
        <v>0</v>
      </c>
      <c r="M539" s="325">
        <f t="shared" si="34"/>
        <v>0</v>
      </c>
      <c r="N539" s="325" t="e">
        <f t="shared" si="35"/>
        <v>#N/A</v>
      </c>
      <c r="O539" s="332" t="e">
        <f t="array" ref="O539">MIN(IF($B$3:$B$501=N539,$I$3:$I$501))</f>
        <v>#N/A</v>
      </c>
    </row>
    <row r="540" spans="1:15">
      <c r="A540" s="235"/>
      <c r="B540" s="327" t="str">
        <f>IFERROR(VLOOKUP(A540,'Cadastro de Produtos'!$B$5:$C$500,2,0),"")</f>
        <v/>
      </c>
      <c r="C540" s="165"/>
      <c r="D540" s="231"/>
      <c r="E540" s="327" t="e">
        <f>VLOOKUP(D540,Estoque!$A$4:$D$1000,2,0)</f>
        <v>#N/A</v>
      </c>
      <c r="F540" s="328" t="e">
        <f>VLOOKUP(D540,Estoque!$A$4:$D$1000,3,0)</f>
        <v>#N/A</v>
      </c>
      <c r="G540" s="329">
        <f>IFERROR(VLOOKUP(D540,Estoque!$A$4:$J$304,10,),0)</f>
        <v>0</v>
      </c>
      <c r="H540" s="235"/>
      <c r="I540" s="333">
        <f t="shared" si="36"/>
        <v>0</v>
      </c>
      <c r="J540" s="334" t="e">
        <f>VLOOKUP(D540,Estoque!$A$4:$J$1000,8,0)</f>
        <v>#N/A</v>
      </c>
      <c r="K540" s="334">
        <f t="shared" si="33"/>
        <v>0</v>
      </c>
      <c r="L540" s="328">
        <f>SUMIF(Vendas!$B$5:$B$1712,'Combos Promocionais'!A540,Vendas!$I$5:$I$1824)</f>
        <v>0</v>
      </c>
      <c r="M540" s="328">
        <f t="shared" si="34"/>
        <v>0</v>
      </c>
      <c r="N540" s="328" t="e">
        <f t="shared" si="35"/>
        <v>#N/A</v>
      </c>
      <c r="O540" s="335" t="e">
        <f t="array" ref="O540">MIN(IF($B$3:$B$501=N540,$I$3:$I$501))</f>
        <v>#N/A</v>
      </c>
    </row>
    <row r="541" spans="1:15">
      <c r="A541" s="236"/>
      <c r="B541" s="324" t="str">
        <f>IFERROR(VLOOKUP(A541,'Cadastro de Produtos'!$B$5:$C$500,2,0),"")</f>
        <v/>
      </c>
      <c r="C541" s="232"/>
      <c r="D541" s="233"/>
      <c r="E541" s="324" t="e">
        <f>VLOOKUP(D541,Estoque!$A$4:$D$1000,2,0)</f>
        <v>#N/A</v>
      </c>
      <c r="F541" s="325" t="e">
        <f>VLOOKUP(D541,Estoque!$A$4:$D$1000,3,0)</f>
        <v>#N/A</v>
      </c>
      <c r="G541" s="326">
        <f>IFERROR(VLOOKUP(D541,Estoque!$A$4:$J$304,10,),0)</f>
        <v>0</v>
      </c>
      <c r="H541" s="236"/>
      <c r="I541" s="330">
        <f t="shared" si="36"/>
        <v>0</v>
      </c>
      <c r="J541" s="331" t="e">
        <f>VLOOKUP(D541,Estoque!$A$4:$J$1000,8,0)</f>
        <v>#N/A</v>
      </c>
      <c r="K541" s="331">
        <f t="shared" si="33"/>
        <v>0</v>
      </c>
      <c r="L541" s="325">
        <f>SUMIF(Vendas!$B$5:$B$1712,'Combos Promocionais'!A541,Vendas!$I$5:$I$1824)</f>
        <v>0</v>
      </c>
      <c r="M541" s="325">
        <f t="shared" si="34"/>
        <v>0</v>
      </c>
      <c r="N541" s="325" t="e">
        <f t="shared" si="35"/>
        <v>#N/A</v>
      </c>
      <c r="O541" s="332" t="e">
        <f t="array" ref="O541">MIN(IF($B$3:$B$501=N541,$I$3:$I$501))</f>
        <v>#N/A</v>
      </c>
    </row>
    <row r="542" spans="1:15">
      <c r="A542" s="235"/>
      <c r="B542" s="327" t="str">
        <f>IFERROR(VLOOKUP(A542,'Cadastro de Produtos'!$B$5:$C$500,2,0),"")</f>
        <v/>
      </c>
      <c r="C542" s="165"/>
      <c r="D542" s="231"/>
      <c r="E542" s="327" t="e">
        <f>VLOOKUP(D542,Estoque!$A$4:$D$1000,2,0)</f>
        <v>#N/A</v>
      </c>
      <c r="F542" s="328" t="e">
        <f>VLOOKUP(D542,Estoque!$A$4:$D$1000,3,0)</f>
        <v>#N/A</v>
      </c>
      <c r="G542" s="329">
        <f>IFERROR(VLOOKUP(D542,Estoque!$A$4:$J$304,10,),0)</f>
        <v>0</v>
      </c>
      <c r="H542" s="235"/>
      <c r="I542" s="333">
        <f t="shared" si="36"/>
        <v>0</v>
      </c>
      <c r="J542" s="334" t="e">
        <f>VLOOKUP(D542,Estoque!$A$4:$J$1000,8,0)</f>
        <v>#N/A</v>
      </c>
      <c r="K542" s="334">
        <f t="shared" si="33"/>
        <v>0</v>
      </c>
      <c r="L542" s="328">
        <f>SUMIF(Vendas!$B$5:$B$1712,'Combos Promocionais'!A542,Vendas!$I$5:$I$1824)</f>
        <v>0</v>
      </c>
      <c r="M542" s="328">
        <f t="shared" si="34"/>
        <v>0</v>
      </c>
      <c r="N542" s="328" t="e">
        <f t="shared" si="35"/>
        <v>#N/A</v>
      </c>
      <c r="O542" s="335" t="e">
        <f t="array" ref="O542">MIN(IF($B$3:$B$501=N542,$I$3:$I$501))</f>
        <v>#N/A</v>
      </c>
    </row>
    <row r="543" spans="1:15">
      <c r="A543" s="236"/>
      <c r="B543" s="324" t="str">
        <f>IFERROR(VLOOKUP(A543,'Cadastro de Produtos'!$B$5:$C$500,2,0),"")</f>
        <v/>
      </c>
      <c r="C543" s="232"/>
      <c r="D543" s="233"/>
      <c r="E543" s="324" t="e">
        <f>VLOOKUP(D543,Estoque!$A$4:$D$1000,2,0)</f>
        <v>#N/A</v>
      </c>
      <c r="F543" s="325" t="e">
        <f>VLOOKUP(D543,Estoque!$A$4:$D$1000,3,0)</f>
        <v>#N/A</v>
      </c>
      <c r="G543" s="326">
        <f>IFERROR(VLOOKUP(D543,Estoque!$A$4:$J$304,10,),0)</f>
        <v>0</v>
      </c>
      <c r="H543" s="236"/>
      <c r="I543" s="330">
        <f t="shared" si="36"/>
        <v>0</v>
      </c>
      <c r="J543" s="331" t="e">
        <f>VLOOKUP(D543,Estoque!$A$4:$J$1000,8,0)</f>
        <v>#N/A</v>
      </c>
      <c r="K543" s="331">
        <f t="shared" si="33"/>
        <v>0</v>
      </c>
      <c r="L543" s="325">
        <f>SUMIF(Vendas!$B$5:$B$1712,'Combos Promocionais'!A543,Vendas!$I$5:$I$1824)</f>
        <v>0</v>
      </c>
      <c r="M543" s="325">
        <f t="shared" si="34"/>
        <v>0</v>
      </c>
      <c r="N543" s="325" t="e">
        <f t="shared" si="35"/>
        <v>#N/A</v>
      </c>
      <c r="O543" s="332" t="e">
        <f t="array" ref="O543">MIN(IF($B$3:$B$501=N543,$I$3:$I$501))</f>
        <v>#N/A</v>
      </c>
    </row>
    <row r="544" spans="1:15">
      <c r="A544" s="235"/>
      <c r="B544" s="327" t="str">
        <f>IFERROR(VLOOKUP(A544,'Cadastro de Produtos'!$B$5:$C$500,2,0),"")</f>
        <v/>
      </c>
      <c r="C544" s="165"/>
      <c r="D544" s="231"/>
      <c r="E544" s="327" t="e">
        <f>VLOOKUP(D544,Estoque!$A$4:$D$1000,2,0)</f>
        <v>#N/A</v>
      </c>
      <c r="F544" s="328" t="e">
        <f>VLOOKUP(D544,Estoque!$A$4:$D$1000,3,0)</f>
        <v>#N/A</v>
      </c>
      <c r="G544" s="329">
        <f>IFERROR(VLOOKUP(D544,Estoque!$A$4:$J$304,10,),0)</f>
        <v>0</v>
      </c>
      <c r="H544" s="235"/>
      <c r="I544" s="333">
        <f t="shared" si="36"/>
        <v>0</v>
      </c>
      <c r="J544" s="334" t="e">
        <f>VLOOKUP(D544,Estoque!$A$4:$J$1000,8,0)</f>
        <v>#N/A</v>
      </c>
      <c r="K544" s="334">
        <f t="shared" si="33"/>
        <v>0</v>
      </c>
      <c r="L544" s="328">
        <f>SUMIF(Vendas!$B$5:$B$1712,'Combos Promocionais'!A544,Vendas!$I$5:$I$1824)</f>
        <v>0</v>
      </c>
      <c r="M544" s="328">
        <f t="shared" si="34"/>
        <v>0</v>
      </c>
      <c r="N544" s="328" t="e">
        <f t="shared" si="35"/>
        <v>#N/A</v>
      </c>
      <c r="O544" s="335" t="e">
        <f t="array" ref="O544">MIN(IF($B$3:$B$501=N544,$I$3:$I$501))</f>
        <v>#N/A</v>
      </c>
    </row>
    <row r="545" spans="1:15">
      <c r="A545" s="236"/>
      <c r="B545" s="324" t="str">
        <f>IFERROR(VLOOKUP(A545,'Cadastro de Produtos'!$B$5:$C$500,2,0),"")</f>
        <v/>
      </c>
      <c r="C545" s="232"/>
      <c r="D545" s="233"/>
      <c r="E545" s="324" t="e">
        <f>VLOOKUP(D545,Estoque!$A$4:$D$1000,2,0)</f>
        <v>#N/A</v>
      </c>
      <c r="F545" s="325" t="e">
        <f>VLOOKUP(D545,Estoque!$A$4:$D$1000,3,0)</f>
        <v>#N/A</v>
      </c>
      <c r="G545" s="326">
        <f>IFERROR(VLOOKUP(D545,Estoque!$A$4:$J$304,10,),0)</f>
        <v>0</v>
      </c>
      <c r="H545" s="236"/>
      <c r="I545" s="330">
        <f t="shared" si="36"/>
        <v>0</v>
      </c>
      <c r="J545" s="331" t="e">
        <f>VLOOKUP(D545,Estoque!$A$4:$J$1000,8,0)</f>
        <v>#N/A</v>
      </c>
      <c r="K545" s="331">
        <f t="shared" si="33"/>
        <v>0</v>
      </c>
      <c r="L545" s="325">
        <f>SUMIF(Vendas!$B$5:$B$1712,'Combos Promocionais'!A545,Vendas!$I$5:$I$1824)</f>
        <v>0</v>
      </c>
      <c r="M545" s="325">
        <f t="shared" si="34"/>
        <v>0</v>
      </c>
      <c r="N545" s="325" t="e">
        <f t="shared" si="35"/>
        <v>#N/A</v>
      </c>
      <c r="O545" s="332" t="e">
        <f t="array" ref="O545">MIN(IF($B$3:$B$501=N545,$I$3:$I$501))</f>
        <v>#N/A</v>
      </c>
    </row>
    <row r="546" spans="1:15">
      <c r="A546" s="235"/>
      <c r="B546" s="327" t="str">
        <f>IFERROR(VLOOKUP(A546,'Cadastro de Produtos'!$B$5:$C$500,2,0),"")</f>
        <v/>
      </c>
      <c r="C546" s="165"/>
      <c r="D546" s="231"/>
      <c r="E546" s="327" t="e">
        <f>VLOOKUP(D546,Estoque!$A$4:$D$1000,2,0)</f>
        <v>#N/A</v>
      </c>
      <c r="F546" s="328" t="e">
        <f>VLOOKUP(D546,Estoque!$A$4:$D$1000,3,0)</f>
        <v>#N/A</v>
      </c>
      <c r="G546" s="329">
        <f>IFERROR(VLOOKUP(D546,Estoque!$A$4:$J$304,10,),0)</f>
        <v>0</v>
      </c>
      <c r="H546" s="235"/>
      <c r="I546" s="333">
        <f t="shared" si="36"/>
        <v>0</v>
      </c>
      <c r="J546" s="334" t="e">
        <f>VLOOKUP(D546,Estoque!$A$4:$J$1000,8,0)</f>
        <v>#N/A</v>
      </c>
      <c r="K546" s="334">
        <f t="shared" si="33"/>
        <v>0</v>
      </c>
      <c r="L546" s="328">
        <f>SUMIF(Vendas!$B$5:$B$1712,'Combos Promocionais'!A546,Vendas!$I$5:$I$1824)</f>
        <v>0</v>
      </c>
      <c r="M546" s="328">
        <f t="shared" si="34"/>
        <v>0</v>
      </c>
      <c r="N546" s="328" t="e">
        <f t="shared" si="35"/>
        <v>#N/A</v>
      </c>
      <c r="O546" s="335" t="e">
        <f t="array" ref="O546">MIN(IF($B$3:$B$501=N546,$I$3:$I$501))</f>
        <v>#N/A</v>
      </c>
    </row>
    <row r="547" spans="1:15">
      <c r="A547" s="236"/>
      <c r="B547" s="324" t="str">
        <f>IFERROR(VLOOKUP(A547,'Cadastro de Produtos'!$B$5:$C$500,2,0),"")</f>
        <v/>
      </c>
      <c r="C547" s="232"/>
      <c r="D547" s="233"/>
      <c r="E547" s="324" t="e">
        <f>VLOOKUP(D547,Estoque!$A$4:$D$1000,2,0)</f>
        <v>#N/A</v>
      </c>
      <c r="F547" s="325" t="e">
        <f>VLOOKUP(D547,Estoque!$A$4:$D$1000,3,0)</f>
        <v>#N/A</v>
      </c>
      <c r="G547" s="326">
        <f>IFERROR(VLOOKUP(D547,Estoque!$A$4:$J$304,10,),0)</f>
        <v>0</v>
      </c>
      <c r="H547" s="236"/>
      <c r="I547" s="330">
        <f t="shared" si="36"/>
        <v>0</v>
      </c>
      <c r="J547" s="331" t="e">
        <f>VLOOKUP(D547,Estoque!$A$4:$J$1000,8,0)</f>
        <v>#N/A</v>
      </c>
      <c r="K547" s="331">
        <f t="shared" si="33"/>
        <v>0</v>
      </c>
      <c r="L547" s="325">
        <f>SUMIF(Vendas!$B$5:$B$1712,'Combos Promocionais'!A547,Vendas!$I$5:$I$1824)</f>
        <v>0</v>
      </c>
      <c r="M547" s="325">
        <f t="shared" si="34"/>
        <v>0</v>
      </c>
      <c r="N547" s="325" t="e">
        <f t="shared" si="35"/>
        <v>#N/A</v>
      </c>
      <c r="O547" s="332" t="e">
        <f t="array" ref="O547">MIN(IF($B$3:$B$501=N547,$I$3:$I$501))</f>
        <v>#N/A</v>
      </c>
    </row>
    <row r="548" spans="1:15">
      <c r="A548" s="235"/>
      <c r="B548" s="327" t="str">
        <f>IFERROR(VLOOKUP(A548,'Cadastro de Produtos'!$B$5:$C$500,2,0),"")</f>
        <v/>
      </c>
      <c r="C548" s="165"/>
      <c r="D548" s="231"/>
      <c r="E548" s="327" t="e">
        <f>VLOOKUP(D548,Estoque!$A$4:$D$1000,2,0)</f>
        <v>#N/A</v>
      </c>
      <c r="F548" s="328" t="e">
        <f>VLOOKUP(D548,Estoque!$A$4:$D$1000,3,0)</f>
        <v>#N/A</v>
      </c>
      <c r="G548" s="329">
        <f>IFERROR(VLOOKUP(D548,Estoque!$A$4:$J$304,10,),0)</f>
        <v>0</v>
      </c>
      <c r="H548" s="235"/>
      <c r="I548" s="333">
        <f t="shared" si="36"/>
        <v>0</v>
      </c>
      <c r="J548" s="334" t="e">
        <f>VLOOKUP(D548,Estoque!$A$4:$J$1000,8,0)</f>
        <v>#N/A</v>
      </c>
      <c r="K548" s="334">
        <f t="shared" si="33"/>
        <v>0</v>
      </c>
      <c r="L548" s="328">
        <f>SUMIF(Vendas!$B$5:$B$1712,'Combos Promocionais'!A548,Vendas!$I$5:$I$1824)</f>
        <v>0</v>
      </c>
      <c r="M548" s="328">
        <f t="shared" si="34"/>
        <v>0</v>
      </c>
      <c r="N548" s="328" t="e">
        <f t="shared" si="35"/>
        <v>#N/A</v>
      </c>
      <c r="O548" s="335" t="e">
        <f t="array" ref="O548">MIN(IF($B$3:$B$501=N548,$I$3:$I$501))</f>
        <v>#N/A</v>
      </c>
    </row>
    <row r="549" spans="1:15">
      <c r="A549" s="236"/>
      <c r="B549" s="324" t="str">
        <f>IFERROR(VLOOKUP(A549,'Cadastro de Produtos'!$B$5:$C$500,2,0),"")</f>
        <v/>
      </c>
      <c r="C549" s="232"/>
      <c r="D549" s="233"/>
      <c r="E549" s="324" t="e">
        <f>VLOOKUP(D549,Estoque!$A$4:$D$1000,2,0)</f>
        <v>#N/A</v>
      </c>
      <c r="F549" s="325" t="e">
        <f>VLOOKUP(D549,Estoque!$A$4:$D$1000,3,0)</f>
        <v>#N/A</v>
      </c>
      <c r="G549" s="326">
        <f>IFERROR(VLOOKUP(D549,Estoque!$A$4:$J$304,10,),0)</f>
        <v>0</v>
      </c>
      <c r="H549" s="236"/>
      <c r="I549" s="330">
        <f t="shared" si="36"/>
        <v>0</v>
      </c>
      <c r="J549" s="331" t="e">
        <f>VLOOKUP(D549,Estoque!$A$4:$J$1000,8,0)</f>
        <v>#N/A</v>
      </c>
      <c r="K549" s="331">
        <f t="shared" si="33"/>
        <v>0</v>
      </c>
      <c r="L549" s="325">
        <f>SUMIF(Vendas!$B$5:$B$1712,'Combos Promocionais'!A549,Vendas!$I$5:$I$1824)</f>
        <v>0</v>
      </c>
      <c r="M549" s="325">
        <f t="shared" si="34"/>
        <v>0</v>
      </c>
      <c r="N549" s="325" t="e">
        <f t="shared" si="35"/>
        <v>#N/A</v>
      </c>
      <c r="O549" s="332" t="e">
        <f t="array" ref="O549">MIN(IF($B$3:$B$501=N549,$I$3:$I$501))</f>
        <v>#N/A</v>
      </c>
    </row>
    <row r="550" spans="1:15">
      <c r="A550" s="235"/>
      <c r="B550" s="327" t="str">
        <f>IFERROR(VLOOKUP(A550,'Cadastro de Produtos'!$B$5:$C$500,2,0),"")</f>
        <v/>
      </c>
      <c r="C550" s="165"/>
      <c r="D550" s="231"/>
      <c r="E550" s="327" t="e">
        <f>VLOOKUP(D550,Estoque!$A$4:$D$1000,2,0)</f>
        <v>#N/A</v>
      </c>
      <c r="F550" s="328" t="e">
        <f>VLOOKUP(D550,Estoque!$A$4:$D$1000,3,0)</f>
        <v>#N/A</v>
      </c>
      <c r="G550" s="329">
        <f>IFERROR(VLOOKUP(D550,Estoque!$A$4:$J$304,10,),0)</f>
        <v>0</v>
      </c>
      <c r="H550" s="235"/>
      <c r="I550" s="333">
        <f t="shared" si="36"/>
        <v>0</v>
      </c>
      <c r="J550" s="334" t="e">
        <f>VLOOKUP(D550,Estoque!$A$4:$J$1000,8,0)</f>
        <v>#N/A</v>
      </c>
      <c r="K550" s="334">
        <f t="shared" si="33"/>
        <v>0</v>
      </c>
      <c r="L550" s="328">
        <f>SUMIF(Vendas!$B$5:$B$1712,'Combos Promocionais'!A550,Vendas!$I$5:$I$1824)</f>
        <v>0</v>
      </c>
      <c r="M550" s="328">
        <f t="shared" si="34"/>
        <v>0</v>
      </c>
      <c r="N550" s="328" t="e">
        <f t="shared" si="35"/>
        <v>#N/A</v>
      </c>
      <c r="O550" s="335" t="e">
        <f t="array" ref="O550">MIN(IF($B$3:$B$501=N550,$I$3:$I$501))</f>
        <v>#N/A</v>
      </c>
    </row>
    <row r="551" spans="1:15">
      <c r="A551" s="236"/>
      <c r="B551" s="324" t="str">
        <f>IFERROR(VLOOKUP(A551,'Cadastro de Produtos'!$B$5:$C$500,2,0),"")</f>
        <v/>
      </c>
      <c r="C551" s="232"/>
      <c r="D551" s="233"/>
      <c r="E551" s="324" t="e">
        <f>VLOOKUP(D551,Estoque!$A$4:$D$1000,2,0)</f>
        <v>#N/A</v>
      </c>
      <c r="F551" s="325" t="e">
        <f>VLOOKUP(D551,Estoque!$A$4:$D$1000,3,0)</f>
        <v>#N/A</v>
      </c>
      <c r="G551" s="326">
        <f>IFERROR(VLOOKUP(D551,Estoque!$A$4:$J$304,10,),0)</f>
        <v>0</v>
      </c>
      <c r="H551" s="236"/>
      <c r="I551" s="330">
        <f t="shared" si="36"/>
        <v>0</v>
      </c>
      <c r="J551" s="331" t="e">
        <f>VLOOKUP(D551,Estoque!$A$4:$J$1000,8,0)</f>
        <v>#N/A</v>
      </c>
      <c r="K551" s="331">
        <f t="shared" si="33"/>
        <v>0</v>
      </c>
      <c r="L551" s="325">
        <f>SUMIF(Vendas!$B$5:$B$1712,'Combos Promocionais'!A551,Vendas!$I$5:$I$1824)</f>
        <v>0</v>
      </c>
      <c r="M551" s="325">
        <f t="shared" si="34"/>
        <v>0</v>
      </c>
      <c r="N551" s="325" t="e">
        <f t="shared" si="35"/>
        <v>#N/A</v>
      </c>
      <c r="O551" s="332" t="e">
        <f t="array" ref="O551">MIN(IF($B$3:$B$501=N551,$I$3:$I$501))</f>
        <v>#N/A</v>
      </c>
    </row>
    <row r="552" spans="1:15">
      <c r="A552" s="235"/>
      <c r="B552" s="327" t="str">
        <f>IFERROR(VLOOKUP(A552,'Cadastro de Produtos'!$B$5:$C$500,2,0),"")</f>
        <v/>
      </c>
      <c r="C552" s="165"/>
      <c r="D552" s="231"/>
      <c r="E552" s="327" t="e">
        <f>VLOOKUP(D552,Estoque!$A$4:$D$1000,2,0)</f>
        <v>#N/A</v>
      </c>
      <c r="F552" s="328" t="e">
        <f>VLOOKUP(D552,Estoque!$A$4:$D$1000,3,0)</f>
        <v>#N/A</v>
      </c>
      <c r="G552" s="329">
        <f>IFERROR(VLOOKUP(D552,Estoque!$A$4:$J$304,10,),0)</f>
        <v>0</v>
      </c>
      <c r="H552" s="235"/>
      <c r="I552" s="333">
        <f t="shared" si="36"/>
        <v>0</v>
      </c>
      <c r="J552" s="334" t="e">
        <f>VLOOKUP(D552,Estoque!$A$4:$J$1000,8,0)</f>
        <v>#N/A</v>
      </c>
      <c r="K552" s="334">
        <f t="shared" si="33"/>
        <v>0</v>
      </c>
      <c r="L552" s="328">
        <f>SUMIF(Vendas!$B$5:$B$1712,'Combos Promocionais'!A552,Vendas!$I$5:$I$1824)</f>
        <v>0</v>
      </c>
      <c r="M552" s="328">
        <f t="shared" si="34"/>
        <v>0</v>
      </c>
      <c r="N552" s="328" t="e">
        <f t="shared" si="35"/>
        <v>#N/A</v>
      </c>
      <c r="O552" s="335" t="e">
        <f t="array" ref="O552">MIN(IF($B$3:$B$501=N552,$I$3:$I$501))</f>
        <v>#N/A</v>
      </c>
    </row>
    <row r="553" spans="1:15">
      <c r="A553" s="236"/>
      <c r="B553" s="324" t="str">
        <f>IFERROR(VLOOKUP(A553,'Cadastro de Produtos'!$B$5:$C$500,2,0),"")</f>
        <v/>
      </c>
      <c r="C553" s="232"/>
      <c r="D553" s="233"/>
      <c r="E553" s="324" t="e">
        <f>VLOOKUP(D553,Estoque!$A$4:$D$1000,2,0)</f>
        <v>#N/A</v>
      </c>
      <c r="F553" s="325" t="e">
        <f>VLOOKUP(D553,Estoque!$A$4:$D$1000,3,0)</f>
        <v>#N/A</v>
      </c>
      <c r="G553" s="326">
        <f>IFERROR(VLOOKUP(D553,Estoque!$A$4:$J$304,10,),0)</f>
        <v>0</v>
      </c>
      <c r="H553" s="236"/>
      <c r="I553" s="330">
        <f t="shared" si="36"/>
        <v>0</v>
      </c>
      <c r="J553" s="331" t="e">
        <f>VLOOKUP(D553,Estoque!$A$4:$J$1000,8,0)</f>
        <v>#N/A</v>
      </c>
      <c r="K553" s="331">
        <f t="shared" si="33"/>
        <v>0</v>
      </c>
      <c r="L553" s="325">
        <f>SUMIF(Vendas!$B$5:$B$1712,'Combos Promocionais'!A553,Vendas!$I$5:$I$1824)</f>
        <v>0</v>
      </c>
      <c r="M553" s="325">
        <f t="shared" si="34"/>
        <v>0</v>
      </c>
      <c r="N553" s="325" t="e">
        <f t="shared" si="35"/>
        <v>#N/A</v>
      </c>
      <c r="O553" s="332" t="e">
        <f t="array" ref="O553">MIN(IF($B$3:$B$501=N553,$I$3:$I$501))</f>
        <v>#N/A</v>
      </c>
    </row>
    <row r="554" spans="1:15">
      <c r="A554" s="235"/>
      <c r="B554" s="327" t="str">
        <f>IFERROR(VLOOKUP(A554,'Cadastro de Produtos'!$B$5:$C$500,2,0),"")</f>
        <v/>
      </c>
      <c r="C554" s="165"/>
      <c r="D554" s="231"/>
      <c r="E554" s="327" t="e">
        <f>VLOOKUP(D554,Estoque!$A$4:$D$1000,2,0)</f>
        <v>#N/A</v>
      </c>
      <c r="F554" s="328" t="e">
        <f>VLOOKUP(D554,Estoque!$A$4:$D$1000,3,0)</f>
        <v>#N/A</v>
      </c>
      <c r="G554" s="329">
        <f>IFERROR(VLOOKUP(D554,Estoque!$A$4:$J$304,10,),0)</f>
        <v>0</v>
      </c>
      <c r="H554" s="235"/>
      <c r="I554" s="333">
        <f t="shared" si="36"/>
        <v>0</v>
      </c>
      <c r="J554" s="334" t="e">
        <f>VLOOKUP(D554,Estoque!$A$4:$J$1000,8,0)</f>
        <v>#N/A</v>
      </c>
      <c r="K554" s="334">
        <f t="shared" si="33"/>
        <v>0</v>
      </c>
      <c r="L554" s="328">
        <f>SUMIF(Vendas!$B$5:$B$1712,'Combos Promocionais'!A554,Vendas!$I$5:$I$1824)</f>
        <v>0</v>
      </c>
      <c r="M554" s="328">
        <f t="shared" si="34"/>
        <v>0</v>
      </c>
      <c r="N554" s="328" t="e">
        <f t="shared" si="35"/>
        <v>#N/A</v>
      </c>
      <c r="O554" s="335" t="e">
        <f t="array" ref="O554">MIN(IF($B$3:$B$501=N554,$I$3:$I$501))</f>
        <v>#N/A</v>
      </c>
    </row>
    <row r="555" spans="1:15">
      <c r="A555" s="236"/>
      <c r="B555" s="324" t="str">
        <f>IFERROR(VLOOKUP(A555,'Cadastro de Produtos'!$B$5:$C$500,2,0),"")</f>
        <v/>
      </c>
      <c r="C555" s="232"/>
      <c r="D555" s="233"/>
      <c r="E555" s="324" t="e">
        <f>VLOOKUP(D555,Estoque!$A$4:$D$1000,2,0)</f>
        <v>#N/A</v>
      </c>
      <c r="F555" s="325" t="e">
        <f>VLOOKUP(D555,Estoque!$A$4:$D$1000,3,0)</f>
        <v>#N/A</v>
      </c>
      <c r="G555" s="326">
        <f>IFERROR(VLOOKUP(D555,Estoque!$A$4:$J$304,10,),0)</f>
        <v>0</v>
      </c>
      <c r="H555" s="236"/>
      <c r="I555" s="330">
        <f t="shared" si="36"/>
        <v>0</v>
      </c>
      <c r="J555" s="331" t="e">
        <f>VLOOKUP(D555,Estoque!$A$4:$J$1000,8,0)</f>
        <v>#N/A</v>
      </c>
      <c r="K555" s="331">
        <f t="shared" si="33"/>
        <v>0</v>
      </c>
      <c r="L555" s="325">
        <f>SUMIF(Vendas!$B$5:$B$1712,'Combos Promocionais'!A555,Vendas!$I$5:$I$1824)</f>
        <v>0</v>
      </c>
      <c r="M555" s="325">
        <f t="shared" si="34"/>
        <v>0</v>
      </c>
      <c r="N555" s="325" t="e">
        <f t="shared" si="35"/>
        <v>#N/A</v>
      </c>
      <c r="O555" s="332" t="e">
        <f t="array" ref="O555">MIN(IF($B$3:$B$501=N555,$I$3:$I$501))</f>
        <v>#N/A</v>
      </c>
    </row>
    <row r="556" spans="1:15">
      <c r="A556" s="235"/>
      <c r="B556" s="327" t="str">
        <f>IFERROR(VLOOKUP(A556,'Cadastro de Produtos'!$B$5:$C$500,2,0),"")</f>
        <v/>
      </c>
      <c r="C556" s="165"/>
      <c r="D556" s="231"/>
      <c r="E556" s="327" t="e">
        <f>VLOOKUP(D556,Estoque!$A$4:$D$1000,2,0)</f>
        <v>#N/A</v>
      </c>
      <c r="F556" s="328" t="e">
        <f>VLOOKUP(D556,Estoque!$A$4:$D$1000,3,0)</f>
        <v>#N/A</v>
      </c>
      <c r="G556" s="329">
        <f>IFERROR(VLOOKUP(D556,Estoque!$A$4:$J$304,10,),0)</f>
        <v>0</v>
      </c>
      <c r="H556" s="235"/>
      <c r="I556" s="333">
        <f t="shared" si="36"/>
        <v>0</v>
      </c>
      <c r="J556" s="334" t="e">
        <f>VLOOKUP(D556,Estoque!$A$4:$J$1000,8,0)</f>
        <v>#N/A</v>
      </c>
      <c r="K556" s="334">
        <f t="shared" si="33"/>
        <v>0</v>
      </c>
      <c r="L556" s="328">
        <f>SUMIF(Vendas!$B$5:$B$1712,'Combos Promocionais'!A556,Vendas!$I$5:$I$1824)</f>
        <v>0</v>
      </c>
      <c r="M556" s="328">
        <f t="shared" si="34"/>
        <v>0</v>
      </c>
      <c r="N556" s="328" t="e">
        <f t="shared" si="35"/>
        <v>#N/A</v>
      </c>
      <c r="O556" s="335" t="e">
        <f t="array" ref="O556">MIN(IF($B$3:$B$501=N556,$I$3:$I$501))</f>
        <v>#N/A</v>
      </c>
    </row>
    <row r="557" spans="1:15">
      <c r="A557" s="236"/>
      <c r="B557" s="324" t="str">
        <f>IFERROR(VLOOKUP(A557,'Cadastro de Produtos'!$B$5:$C$500,2,0),"")</f>
        <v/>
      </c>
      <c r="C557" s="232"/>
      <c r="D557" s="233"/>
      <c r="E557" s="324" t="e">
        <f>VLOOKUP(D557,Estoque!$A$4:$D$1000,2,0)</f>
        <v>#N/A</v>
      </c>
      <c r="F557" s="325" t="e">
        <f>VLOOKUP(D557,Estoque!$A$4:$D$1000,3,0)</f>
        <v>#N/A</v>
      </c>
      <c r="G557" s="326">
        <f>IFERROR(VLOOKUP(D557,Estoque!$A$4:$J$304,10,),0)</f>
        <v>0</v>
      </c>
      <c r="H557" s="236"/>
      <c r="I557" s="330">
        <f t="shared" si="36"/>
        <v>0</v>
      </c>
      <c r="J557" s="331" t="e">
        <f>VLOOKUP(D557,Estoque!$A$4:$J$1000,8,0)</f>
        <v>#N/A</v>
      </c>
      <c r="K557" s="331">
        <f t="shared" si="33"/>
        <v>0</v>
      </c>
      <c r="L557" s="325">
        <f>SUMIF(Vendas!$B$5:$B$1712,'Combos Promocionais'!A557,Vendas!$I$5:$I$1824)</f>
        <v>0</v>
      </c>
      <c r="M557" s="325">
        <f t="shared" si="34"/>
        <v>0</v>
      </c>
      <c r="N557" s="325" t="e">
        <f t="shared" si="35"/>
        <v>#N/A</v>
      </c>
      <c r="O557" s="332" t="e">
        <f t="array" ref="O557">MIN(IF($B$3:$B$501=N557,$I$3:$I$501))</f>
        <v>#N/A</v>
      </c>
    </row>
    <row r="558" spans="1:15">
      <c r="A558" s="235"/>
      <c r="B558" s="327" t="str">
        <f>IFERROR(VLOOKUP(A558,'Cadastro de Produtos'!$B$5:$C$500,2,0),"")</f>
        <v/>
      </c>
      <c r="C558" s="165"/>
      <c r="D558" s="231"/>
      <c r="E558" s="327" t="e">
        <f>VLOOKUP(D558,Estoque!$A$4:$D$1000,2,0)</f>
        <v>#N/A</v>
      </c>
      <c r="F558" s="328" t="e">
        <f>VLOOKUP(D558,Estoque!$A$4:$D$1000,3,0)</f>
        <v>#N/A</v>
      </c>
      <c r="G558" s="329">
        <f>IFERROR(VLOOKUP(D558,Estoque!$A$4:$J$304,10,),0)</f>
        <v>0</v>
      </c>
      <c r="H558" s="235"/>
      <c r="I558" s="333">
        <f t="shared" si="36"/>
        <v>0</v>
      </c>
      <c r="J558" s="334" t="e">
        <f>VLOOKUP(D558,Estoque!$A$4:$J$1000,8,0)</f>
        <v>#N/A</v>
      </c>
      <c r="K558" s="334">
        <f t="shared" si="33"/>
        <v>0</v>
      </c>
      <c r="L558" s="328">
        <f>SUMIF(Vendas!$B$5:$B$1712,'Combos Promocionais'!A558,Vendas!$I$5:$I$1824)</f>
        <v>0</v>
      </c>
      <c r="M558" s="328">
        <f t="shared" si="34"/>
        <v>0</v>
      </c>
      <c r="N558" s="328" t="e">
        <f t="shared" si="35"/>
        <v>#N/A</v>
      </c>
      <c r="O558" s="335" t="e">
        <f t="array" ref="O558">MIN(IF($B$3:$B$501=N558,$I$3:$I$501))</f>
        <v>#N/A</v>
      </c>
    </row>
    <row r="559" spans="1:15">
      <c r="A559" s="236"/>
      <c r="B559" s="324" t="str">
        <f>IFERROR(VLOOKUP(A559,'Cadastro de Produtos'!$B$5:$C$500,2,0),"")</f>
        <v/>
      </c>
      <c r="C559" s="232"/>
      <c r="D559" s="233"/>
      <c r="E559" s="324" t="e">
        <f>VLOOKUP(D559,Estoque!$A$4:$D$1000,2,0)</f>
        <v>#N/A</v>
      </c>
      <c r="F559" s="325" t="e">
        <f>VLOOKUP(D559,Estoque!$A$4:$D$1000,3,0)</f>
        <v>#N/A</v>
      </c>
      <c r="G559" s="326">
        <f>IFERROR(VLOOKUP(D559,Estoque!$A$4:$J$304,10,),0)</f>
        <v>0</v>
      </c>
      <c r="H559" s="236"/>
      <c r="I559" s="330">
        <f t="shared" si="36"/>
        <v>0</v>
      </c>
      <c r="J559" s="331" t="e">
        <f>VLOOKUP(D559,Estoque!$A$4:$J$1000,8,0)</f>
        <v>#N/A</v>
      </c>
      <c r="K559" s="331">
        <f t="shared" si="33"/>
        <v>0</v>
      </c>
      <c r="L559" s="325">
        <f>SUMIF(Vendas!$B$5:$B$1712,'Combos Promocionais'!A559,Vendas!$I$5:$I$1824)</f>
        <v>0</v>
      </c>
      <c r="M559" s="325">
        <f t="shared" si="34"/>
        <v>0</v>
      </c>
      <c r="N559" s="325" t="e">
        <f t="shared" si="35"/>
        <v>#N/A</v>
      </c>
      <c r="O559" s="332" t="e">
        <f t="array" ref="O559">MIN(IF($B$3:$B$501=N559,$I$3:$I$501))</f>
        <v>#N/A</v>
      </c>
    </row>
    <row r="560" spans="1:15">
      <c r="A560" s="235"/>
      <c r="B560" s="327" t="str">
        <f>IFERROR(VLOOKUP(A560,'Cadastro de Produtos'!$B$5:$C$500,2,0),"")</f>
        <v/>
      </c>
      <c r="C560" s="165"/>
      <c r="D560" s="231"/>
      <c r="E560" s="327" t="e">
        <f>VLOOKUP(D560,Estoque!$A$4:$D$1000,2,0)</f>
        <v>#N/A</v>
      </c>
      <c r="F560" s="328" t="e">
        <f>VLOOKUP(D560,Estoque!$A$4:$D$1000,3,0)</f>
        <v>#N/A</v>
      </c>
      <c r="G560" s="329">
        <f>IFERROR(VLOOKUP(D560,Estoque!$A$4:$J$304,10,),0)</f>
        <v>0</v>
      </c>
      <c r="H560" s="235"/>
      <c r="I560" s="333">
        <f t="shared" si="36"/>
        <v>0</v>
      </c>
      <c r="J560" s="334" t="e">
        <f>VLOOKUP(D560,Estoque!$A$4:$J$1000,8,0)</f>
        <v>#N/A</v>
      </c>
      <c r="K560" s="334">
        <f t="shared" si="33"/>
        <v>0</v>
      </c>
      <c r="L560" s="328">
        <f>SUMIF(Vendas!$B$5:$B$1712,'Combos Promocionais'!A560,Vendas!$I$5:$I$1824)</f>
        <v>0</v>
      </c>
      <c r="M560" s="328">
        <f t="shared" si="34"/>
        <v>0</v>
      </c>
      <c r="N560" s="328" t="e">
        <f t="shared" si="35"/>
        <v>#N/A</v>
      </c>
      <c r="O560" s="335" t="e">
        <f t="array" ref="O560">MIN(IF($B$3:$B$501=N560,$I$3:$I$501))</f>
        <v>#N/A</v>
      </c>
    </row>
    <row r="561" spans="1:15">
      <c r="A561" s="236"/>
      <c r="B561" s="324" t="str">
        <f>IFERROR(VLOOKUP(A561,'Cadastro de Produtos'!$B$5:$C$500,2,0),"")</f>
        <v/>
      </c>
      <c r="C561" s="232"/>
      <c r="D561" s="233"/>
      <c r="E561" s="324" t="e">
        <f>VLOOKUP(D561,Estoque!$A$4:$D$1000,2,0)</f>
        <v>#N/A</v>
      </c>
      <c r="F561" s="325" t="e">
        <f>VLOOKUP(D561,Estoque!$A$4:$D$1000,3,0)</f>
        <v>#N/A</v>
      </c>
      <c r="G561" s="326">
        <f>IFERROR(VLOOKUP(D561,Estoque!$A$4:$J$304,10,),0)</f>
        <v>0</v>
      </c>
      <c r="H561" s="236"/>
      <c r="I561" s="330">
        <f t="shared" si="36"/>
        <v>0</v>
      </c>
      <c r="J561" s="331" t="e">
        <f>VLOOKUP(D561,Estoque!$A$4:$J$1000,8,0)</f>
        <v>#N/A</v>
      </c>
      <c r="K561" s="331">
        <f t="shared" si="33"/>
        <v>0</v>
      </c>
      <c r="L561" s="325">
        <f>SUMIF(Vendas!$B$5:$B$1712,'Combos Promocionais'!A561,Vendas!$I$5:$I$1824)</f>
        <v>0</v>
      </c>
      <c r="M561" s="325">
        <f t="shared" si="34"/>
        <v>0</v>
      </c>
      <c r="N561" s="325" t="e">
        <f t="shared" si="35"/>
        <v>#N/A</v>
      </c>
      <c r="O561" s="332" t="e">
        <f t="array" ref="O561">MIN(IF($B$3:$B$501=N561,$I$3:$I$501))</f>
        <v>#N/A</v>
      </c>
    </row>
    <row r="562" spans="1:15">
      <c r="A562" s="235"/>
      <c r="B562" s="327" t="str">
        <f>IFERROR(VLOOKUP(A562,'Cadastro de Produtos'!$B$5:$C$500,2,0),"")</f>
        <v/>
      </c>
      <c r="C562" s="165"/>
      <c r="D562" s="231"/>
      <c r="E562" s="327" t="e">
        <f>VLOOKUP(D562,Estoque!$A$4:$D$1000,2,0)</f>
        <v>#N/A</v>
      </c>
      <c r="F562" s="328" t="e">
        <f>VLOOKUP(D562,Estoque!$A$4:$D$1000,3,0)</f>
        <v>#N/A</v>
      </c>
      <c r="G562" s="329">
        <f>IFERROR(VLOOKUP(D562,Estoque!$A$4:$J$304,10,),0)</f>
        <v>0</v>
      </c>
      <c r="H562" s="235"/>
      <c r="I562" s="333">
        <f t="shared" si="36"/>
        <v>0</v>
      </c>
      <c r="J562" s="334" t="e">
        <f>VLOOKUP(D562,Estoque!$A$4:$J$1000,8,0)</f>
        <v>#N/A</v>
      </c>
      <c r="K562" s="334">
        <f t="shared" si="33"/>
        <v>0</v>
      </c>
      <c r="L562" s="328">
        <f>SUMIF(Vendas!$B$5:$B$1712,'Combos Promocionais'!A562,Vendas!$I$5:$I$1824)</f>
        <v>0</v>
      </c>
      <c r="M562" s="328">
        <f t="shared" si="34"/>
        <v>0</v>
      </c>
      <c r="N562" s="328" t="e">
        <f t="shared" si="35"/>
        <v>#N/A</v>
      </c>
      <c r="O562" s="335" t="e">
        <f t="array" ref="O562">MIN(IF($B$3:$B$501=N562,$I$3:$I$501))</f>
        <v>#N/A</v>
      </c>
    </row>
    <row r="563" spans="1:15">
      <c r="A563" s="236"/>
      <c r="B563" s="324" t="str">
        <f>IFERROR(VLOOKUP(A563,'Cadastro de Produtos'!$B$5:$C$500,2,0),"")</f>
        <v/>
      </c>
      <c r="C563" s="232"/>
      <c r="D563" s="233"/>
      <c r="E563" s="324" t="e">
        <f>VLOOKUP(D563,Estoque!$A$4:$D$1000,2,0)</f>
        <v>#N/A</v>
      </c>
      <c r="F563" s="325" t="e">
        <f>VLOOKUP(D563,Estoque!$A$4:$D$1000,3,0)</f>
        <v>#N/A</v>
      </c>
      <c r="G563" s="326">
        <f>IFERROR(VLOOKUP(D563,Estoque!$A$4:$J$304,10,),0)</f>
        <v>0</v>
      </c>
      <c r="H563" s="236"/>
      <c r="I563" s="330">
        <f t="shared" si="36"/>
        <v>0</v>
      </c>
      <c r="J563" s="331" t="e">
        <f>VLOOKUP(D563,Estoque!$A$4:$J$1000,8,0)</f>
        <v>#N/A</v>
      </c>
      <c r="K563" s="331">
        <f t="shared" si="33"/>
        <v>0</v>
      </c>
      <c r="L563" s="325">
        <f>SUMIF(Vendas!$B$5:$B$1712,'Combos Promocionais'!A563,Vendas!$I$5:$I$1824)</f>
        <v>0</v>
      </c>
      <c r="M563" s="325">
        <f t="shared" si="34"/>
        <v>0</v>
      </c>
      <c r="N563" s="325" t="e">
        <f t="shared" si="35"/>
        <v>#N/A</v>
      </c>
      <c r="O563" s="332" t="e">
        <f t="array" ref="O563">MIN(IF($B$3:$B$501=N563,$I$3:$I$501))</f>
        <v>#N/A</v>
      </c>
    </row>
    <row r="564" spans="1:15">
      <c r="A564" s="235"/>
      <c r="B564" s="327" t="str">
        <f>IFERROR(VLOOKUP(A564,'Cadastro de Produtos'!$B$5:$C$500,2,0),"")</f>
        <v/>
      </c>
      <c r="C564" s="165"/>
      <c r="D564" s="231"/>
      <c r="E564" s="327" t="e">
        <f>VLOOKUP(D564,Estoque!$A$4:$D$1000,2,0)</f>
        <v>#N/A</v>
      </c>
      <c r="F564" s="328" t="e">
        <f>VLOOKUP(D564,Estoque!$A$4:$D$1000,3,0)</f>
        <v>#N/A</v>
      </c>
      <c r="G564" s="329">
        <f>IFERROR(VLOOKUP(D564,Estoque!$A$4:$J$304,10,),0)</f>
        <v>0</v>
      </c>
      <c r="H564" s="235"/>
      <c r="I564" s="333">
        <f t="shared" si="36"/>
        <v>0</v>
      </c>
      <c r="J564" s="334" t="e">
        <f>VLOOKUP(D564,Estoque!$A$4:$J$1000,8,0)</f>
        <v>#N/A</v>
      </c>
      <c r="K564" s="334">
        <f t="shared" si="33"/>
        <v>0</v>
      </c>
      <c r="L564" s="328">
        <f>SUMIF(Vendas!$B$5:$B$1712,'Combos Promocionais'!A564,Vendas!$I$5:$I$1824)</f>
        <v>0</v>
      </c>
      <c r="M564" s="328">
        <f t="shared" si="34"/>
        <v>0</v>
      </c>
      <c r="N564" s="328" t="e">
        <f t="shared" si="35"/>
        <v>#N/A</v>
      </c>
      <c r="O564" s="335" t="e">
        <f t="array" ref="O564">MIN(IF($B$3:$B$501=N564,$I$3:$I$501))</f>
        <v>#N/A</v>
      </c>
    </row>
    <row r="565" spans="1:15">
      <c r="A565" s="236"/>
      <c r="B565" s="324" t="str">
        <f>IFERROR(VLOOKUP(A565,'Cadastro de Produtos'!$B$5:$C$500,2,0),"")</f>
        <v/>
      </c>
      <c r="C565" s="232"/>
      <c r="D565" s="233"/>
      <c r="E565" s="324" t="e">
        <f>VLOOKUP(D565,Estoque!$A$4:$D$1000,2,0)</f>
        <v>#N/A</v>
      </c>
      <c r="F565" s="325" t="e">
        <f>VLOOKUP(D565,Estoque!$A$4:$D$1000,3,0)</f>
        <v>#N/A</v>
      </c>
      <c r="G565" s="326">
        <f>IFERROR(VLOOKUP(D565,Estoque!$A$4:$J$304,10,),0)</f>
        <v>0</v>
      </c>
      <c r="H565" s="236"/>
      <c r="I565" s="330">
        <f t="shared" si="36"/>
        <v>0</v>
      </c>
      <c r="J565" s="331" t="e">
        <f>VLOOKUP(D565,Estoque!$A$4:$J$1000,8,0)</f>
        <v>#N/A</v>
      </c>
      <c r="K565" s="331">
        <f t="shared" si="33"/>
        <v>0</v>
      </c>
      <c r="L565" s="325">
        <f>SUMIF(Vendas!$B$5:$B$1712,'Combos Promocionais'!A565,Vendas!$I$5:$I$1824)</f>
        <v>0</v>
      </c>
      <c r="M565" s="325">
        <f t="shared" si="34"/>
        <v>0</v>
      </c>
      <c r="N565" s="325" t="e">
        <f t="shared" si="35"/>
        <v>#N/A</v>
      </c>
      <c r="O565" s="332" t="e">
        <f t="array" ref="O565">MIN(IF($B$3:$B$501=N565,$I$3:$I$501))</f>
        <v>#N/A</v>
      </c>
    </row>
    <row r="566" spans="1:15">
      <c r="A566" s="235"/>
      <c r="B566" s="327" t="str">
        <f>IFERROR(VLOOKUP(A566,'Cadastro de Produtos'!$B$5:$C$500,2,0),"")</f>
        <v/>
      </c>
      <c r="C566" s="165"/>
      <c r="D566" s="231"/>
      <c r="E566" s="327" t="e">
        <f>VLOOKUP(D566,Estoque!$A$4:$D$1000,2,0)</f>
        <v>#N/A</v>
      </c>
      <c r="F566" s="328" t="e">
        <f>VLOOKUP(D566,Estoque!$A$4:$D$1000,3,0)</f>
        <v>#N/A</v>
      </c>
      <c r="G566" s="329">
        <f>IFERROR(VLOOKUP(D566,Estoque!$A$4:$J$304,10,),0)</f>
        <v>0</v>
      </c>
      <c r="H566" s="235"/>
      <c r="I566" s="333">
        <f t="shared" si="36"/>
        <v>0</v>
      </c>
      <c r="J566" s="334" t="e">
        <f>VLOOKUP(D566,Estoque!$A$4:$J$1000,8,0)</f>
        <v>#N/A</v>
      </c>
      <c r="K566" s="334">
        <f t="shared" si="33"/>
        <v>0</v>
      </c>
      <c r="L566" s="328">
        <f>SUMIF(Vendas!$B$5:$B$1712,'Combos Promocionais'!A566,Vendas!$I$5:$I$1824)</f>
        <v>0</v>
      </c>
      <c r="M566" s="328">
        <f t="shared" si="34"/>
        <v>0</v>
      </c>
      <c r="N566" s="328" t="e">
        <f t="shared" si="35"/>
        <v>#N/A</v>
      </c>
      <c r="O566" s="335" t="e">
        <f t="array" ref="O566">MIN(IF($B$3:$B$501=N566,$I$3:$I$501))</f>
        <v>#N/A</v>
      </c>
    </row>
    <row r="567" spans="1:15">
      <c r="A567" s="236"/>
      <c r="B567" s="324" t="str">
        <f>IFERROR(VLOOKUP(A567,'Cadastro de Produtos'!$B$5:$C$500,2,0),"")</f>
        <v/>
      </c>
      <c r="C567" s="232"/>
      <c r="D567" s="233"/>
      <c r="E567" s="324" t="e">
        <f>VLOOKUP(D567,Estoque!$A$4:$D$1000,2,0)</f>
        <v>#N/A</v>
      </c>
      <c r="F567" s="325" t="e">
        <f>VLOOKUP(D567,Estoque!$A$4:$D$1000,3,0)</f>
        <v>#N/A</v>
      </c>
      <c r="G567" s="326">
        <f>IFERROR(VLOOKUP(D567,Estoque!$A$4:$J$304,10,),0)</f>
        <v>0</v>
      </c>
      <c r="H567" s="236"/>
      <c r="I567" s="330">
        <f t="shared" si="36"/>
        <v>0</v>
      </c>
      <c r="J567" s="331" t="e">
        <f>VLOOKUP(D567,Estoque!$A$4:$J$1000,8,0)</f>
        <v>#N/A</v>
      </c>
      <c r="K567" s="331">
        <f t="shared" si="33"/>
        <v>0</v>
      </c>
      <c r="L567" s="325">
        <f>SUMIF(Vendas!$B$5:$B$1712,'Combos Promocionais'!A567,Vendas!$I$5:$I$1824)</f>
        <v>0</v>
      </c>
      <c r="M567" s="325">
        <f t="shared" si="34"/>
        <v>0</v>
      </c>
      <c r="N567" s="325" t="e">
        <f t="shared" si="35"/>
        <v>#N/A</v>
      </c>
      <c r="O567" s="332" t="e">
        <f t="array" ref="O567">MIN(IF($B$3:$B$501=N567,$I$3:$I$501))</f>
        <v>#N/A</v>
      </c>
    </row>
    <row r="568" spans="1:15">
      <c r="A568" s="235"/>
      <c r="B568" s="327" t="str">
        <f>IFERROR(VLOOKUP(A568,'Cadastro de Produtos'!$B$5:$C$500,2,0),"")</f>
        <v/>
      </c>
      <c r="C568" s="165"/>
      <c r="D568" s="231"/>
      <c r="E568" s="327" t="e">
        <f>VLOOKUP(D568,Estoque!$A$4:$D$1000,2,0)</f>
        <v>#N/A</v>
      </c>
      <c r="F568" s="328" t="e">
        <f>VLOOKUP(D568,Estoque!$A$4:$D$1000,3,0)</f>
        <v>#N/A</v>
      </c>
      <c r="G568" s="329">
        <f>IFERROR(VLOOKUP(D568,Estoque!$A$4:$J$304,10,),0)</f>
        <v>0</v>
      </c>
      <c r="H568" s="235"/>
      <c r="I568" s="333">
        <f t="shared" si="36"/>
        <v>0</v>
      </c>
      <c r="J568" s="334" t="e">
        <f>VLOOKUP(D568,Estoque!$A$4:$J$1000,8,0)</f>
        <v>#N/A</v>
      </c>
      <c r="K568" s="334">
        <f t="shared" si="33"/>
        <v>0</v>
      </c>
      <c r="L568" s="328">
        <f>SUMIF(Vendas!$B$5:$B$1712,'Combos Promocionais'!A568,Vendas!$I$5:$I$1824)</f>
        <v>0</v>
      </c>
      <c r="M568" s="328">
        <f t="shared" si="34"/>
        <v>0</v>
      </c>
      <c r="N568" s="328" t="e">
        <f t="shared" si="35"/>
        <v>#N/A</v>
      </c>
      <c r="O568" s="335" t="e">
        <f t="array" ref="O568">MIN(IF($B$3:$B$501=N568,$I$3:$I$501))</f>
        <v>#N/A</v>
      </c>
    </row>
    <row r="569" spans="1:15">
      <c r="A569" s="236"/>
      <c r="B569" s="324" t="str">
        <f>IFERROR(VLOOKUP(A569,'Cadastro de Produtos'!$B$5:$C$500,2,0),"")</f>
        <v/>
      </c>
      <c r="C569" s="232"/>
      <c r="D569" s="233"/>
      <c r="E569" s="324" t="e">
        <f>VLOOKUP(D569,Estoque!$A$4:$D$1000,2,0)</f>
        <v>#N/A</v>
      </c>
      <c r="F569" s="325" t="e">
        <f>VLOOKUP(D569,Estoque!$A$4:$D$1000,3,0)</f>
        <v>#N/A</v>
      </c>
      <c r="G569" s="326">
        <f>IFERROR(VLOOKUP(D569,Estoque!$A$4:$J$304,10,),0)</f>
        <v>0</v>
      </c>
      <c r="H569" s="236"/>
      <c r="I569" s="330">
        <f t="shared" si="36"/>
        <v>0</v>
      </c>
      <c r="J569" s="331" t="e">
        <f>VLOOKUP(D569,Estoque!$A$4:$J$1000,8,0)</f>
        <v>#N/A</v>
      </c>
      <c r="K569" s="331">
        <f t="shared" si="33"/>
        <v>0</v>
      </c>
      <c r="L569" s="325">
        <f>SUMIF(Vendas!$B$5:$B$1712,'Combos Promocionais'!A569,Vendas!$I$5:$I$1824)</f>
        <v>0</v>
      </c>
      <c r="M569" s="325">
        <f t="shared" si="34"/>
        <v>0</v>
      </c>
      <c r="N569" s="325" t="e">
        <f t="shared" si="35"/>
        <v>#N/A</v>
      </c>
      <c r="O569" s="332" t="e">
        <f t="array" ref="O569">MIN(IF($B$3:$B$501=N569,$I$3:$I$501))</f>
        <v>#N/A</v>
      </c>
    </row>
    <row r="570" spans="1:15">
      <c r="A570" s="235"/>
      <c r="B570" s="327" t="str">
        <f>IFERROR(VLOOKUP(A570,'Cadastro de Produtos'!$B$5:$C$500,2,0),"")</f>
        <v/>
      </c>
      <c r="C570" s="165"/>
      <c r="D570" s="231"/>
      <c r="E570" s="327" t="e">
        <f>VLOOKUP(D570,Estoque!$A$4:$D$1000,2,0)</f>
        <v>#N/A</v>
      </c>
      <c r="F570" s="328" t="e">
        <f>VLOOKUP(D570,Estoque!$A$4:$D$1000,3,0)</f>
        <v>#N/A</v>
      </c>
      <c r="G570" s="329">
        <f>IFERROR(VLOOKUP(D570,Estoque!$A$4:$J$304,10,),0)</f>
        <v>0</v>
      </c>
      <c r="H570" s="235"/>
      <c r="I570" s="333">
        <f t="shared" si="36"/>
        <v>0</v>
      </c>
      <c r="J570" s="334" t="e">
        <f>VLOOKUP(D570,Estoque!$A$4:$J$1000,8,0)</f>
        <v>#N/A</v>
      </c>
      <c r="K570" s="334">
        <f t="shared" si="33"/>
        <v>0</v>
      </c>
      <c r="L570" s="328">
        <f>SUMIF(Vendas!$B$5:$B$1712,'Combos Promocionais'!A570,Vendas!$I$5:$I$1824)</f>
        <v>0</v>
      </c>
      <c r="M570" s="328">
        <f t="shared" si="34"/>
        <v>0</v>
      </c>
      <c r="N570" s="328" t="e">
        <f t="shared" si="35"/>
        <v>#N/A</v>
      </c>
      <c r="O570" s="335" t="e">
        <f t="array" ref="O570">MIN(IF($B$3:$B$501=N570,$I$3:$I$501))</f>
        <v>#N/A</v>
      </c>
    </row>
    <row r="571" spans="1:15">
      <c r="A571" s="236"/>
      <c r="B571" s="324" t="str">
        <f>IFERROR(VLOOKUP(A571,'Cadastro de Produtos'!$B$5:$C$500,2,0),"")</f>
        <v/>
      </c>
      <c r="C571" s="232"/>
      <c r="D571" s="233"/>
      <c r="E571" s="324" t="e">
        <f>VLOOKUP(D571,Estoque!$A$4:$D$1000,2,0)</f>
        <v>#N/A</v>
      </c>
      <c r="F571" s="325" t="e">
        <f>VLOOKUP(D571,Estoque!$A$4:$D$1000,3,0)</f>
        <v>#N/A</v>
      </c>
      <c r="G571" s="326">
        <f>IFERROR(VLOOKUP(D571,Estoque!$A$4:$J$304,10,),0)</f>
        <v>0</v>
      </c>
      <c r="H571" s="236"/>
      <c r="I571" s="330">
        <f t="shared" si="36"/>
        <v>0</v>
      </c>
      <c r="J571" s="331" t="e">
        <f>VLOOKUP(D571,Estoque!$A$4:$J$1000,8,0)</f>
        <v>#N/A</v>
      </c>
      <c r="K571" s="331">
        <f t="shared" si="33"/>
        <v>0</v>
      </c>
      <c r="L571" s="325">
        <f>SUMIF(Vendas!$B$5:$B$1712,'Combos Promocionais'!A571,Vendas!$I$5:$I$1824)</f>
        <v>0</v>
      </c>
      <c r="M571" s="325">
        <f t="shared" si="34"/>
        <v>0</v>
      </c>
      <c r="N571" s="325" t="e">
        <f t="shared" si="35"/>
        <v>#N/A</v>
      </c>
      <c r="O571" s="332" t="e">
        <f t="array" ref="O571">MIN(IF($B$3:$B$501=N571,$I$3:$I$501))</f>
        <v>#N/A</v>
      </c>
    </row>
    <row r="572" spans="1:15">
      <c r="A572" s="235"/>
      <c r="B572" s="327" t="str">
        <f>IFERROR(VLOOKUP(A572,'Cadastro de Produtos'!$B$5:$C$500,2,0),"")</f>
        <v/>
      </c>
      <c r="C572" s="165"/>
      <c r="D572" s="231"/>
      <c r="E572" s="327" t="e">
        <f>VLOOKUP(D572,Estoque!$A$4:$D$1000,2,0)</f>
        <v>#N/A</v>
      </c>
      <c r="F572" s="328" t="e">
        <f>VLOOKUP(D572,Estoque!$A$4:$D$1000,3,0)</f>
        <v>#N/A</v>
      </c>
      <c r="G572" s="329">
        <f>IFERROR(VLOOKUP(D572,Estoque!$A$4:$J$304,10,),0)</f>
        <v>0</v>
      </c>
      <c r="H572" s="235"/>
      <c r="I572" s="333">
        <f t="shared" si="36"/>
        <v>0</v>
      </c>
      <c r="J572" s="334" t="e">
        <f>VLOOKUP(D572,Estoque!$A$4:$J$1000,8,0)</f>
        <v>#N/A</v>
      </c>
      <c r="K572" s="334">
        <f t="shared" si="33"/>
        <v>0</v>
      </c>
      <c r="L572" s="328">
        <f>SUMIF(Vendas!$B$5:$B$1712,'Combos Promocionais'!A572,Vendas!$I$5:$I$1824)</f>
        <v>0</v>
      </c>
      <c r="M572" s="328">
        <f t="shared" si="34"/>
        <v>0</v>
      </c>
      <c r="N572" s="328" t="e">
        <f t="shared" si="35"/>
        <v>#N/A</v>
      </c>
      <c r="O572" s="335" t="e">
        <f t="array" ref="O572">MIN(IF($B$3:$B$501=N572,$I$3:$I$501))</f>
        <v>#N/A</v>
      </c>
    </row>
    <row r="573" spans="1:15">
      <c r="A573" s="236"/>
      <c r="B573" s="324" t="str">
        <f>IFERROR(VLOOKUP(A573,'Cadastro de Produtos'!$B$5:$C$500,2,0),"")</f>
        <v/>
      </c>
      <c r="C573" s="232"/>
      <c r="D573" s="233"/>
      <c r="E573" s="324" t="e">
        <f>VLOOKUP(D573,Estoque!$A$4:$D$1000,2,0)</f>
        <v>#N/A</v>
      </c>
      <c r="F573" s="325" t="e">
        <f>VLOOKUP(D573,Estoque!$A$4:$D$1000,3,0)</f>
        <v>#N/A</v>
      </c>
      <c r="G573" s="326">
        <f>IFERROR(VLOOKUP(D573,Estoque!$A$4:$J$304,10,),0)</f>
        <v>0</v>
      </c>
      <c r="H573" s="236"/>
      <c r="I573" s="330">
        <f t="shared" si="36"/>
        <v>0</v>
      </c>
      <c r="J573" s="331" t="e">
        <f>VLOOKUP(D573,Estoque!$A$4:$J$1000,8,0)</f>
        <v>#N/A</v>
      </c>
      <c r="K573" s="331">
        <f t="shared" si="33"/>
        <v>0</v>
      </c>
      <c r="L573" s="325">
        <f>SUMIF(Vendas!$B$5:$B$1712,'Combos Promocionais'!A573,Vendas!$I$5:$I$1824)</f>
        <v>0</v>
      </c>
      <c r="M573" s="325">
        <f t="shared" si="34"/>
        <v>0</v>
      </c>
      <c r="N573" s="325" t="e">
        <f t="shared" si="35"/>
        <v>#N/A</v>
      </c>
      <c r="O573" s="332" t="e">
        <f t="array" ref="O573">MIN(IF($B$3:$B$501=N573,$I$3:$I$501))</f>
        <v>#N/A</v>
      </c>
    </row>
    <row r="574" spans="1:15">
      <c r="A574" s="235"/>
      <c r="B574" s="327" t="str">
        <f>IFERROR(VLOOKUP(A574,'Cadastro de Produtos'!$B$5:$C$500,2,0),"")</f>
        <v/>
      </c>
      <c r="C574" s="165"/>
      <c r="D574" s="231"/>
      <c r="E574" s="327" t="e">
        <f>VLOOKUP(D574,Estoque!$A$4:$D$1000,2,0)</f>
        <v>#N/A</v>
      </c>
      <c r="F574" s="328" t="e">
        <f>VLOOKUP(D574,Estoque!$A$4:$D$1000,3,0)</f>
        <v>#N/A</v>
      </c>
      <c r="G574" s="329">
        <f>IFERROR(VLOOKUP(D574,Estoque!$A$4:$J$304,10,),0)</f>
        <v>0</v>
      </c>
      <c r="H574" s="235"/>
      <c r="I574" s="333">
        <f t="shared" si="36"/>
        <v>0</v>
      </c>
      <c r="J574" s="334" t="e">
        <f>VLOOKUP(D574,Estoque!$A$4:$J$1000,8,0)</f>
        <v>#N/A</v>
      </c>
      <c r="K574" s="334">
        <f t="shared" si="33"/>
        <v>0</v>
      </c>
      <c r="L574" s="328">
        <f>SUMIF(Vendas!$B$5:$B$1712,'Combos Promocionais'!A574,Vendas!$I$5:$I$1824)</f>
        <v>0</v>
      </c>
      <c r="M574" s="328">
        <f t="shared" si="34"/>
        <v>0</v>
      </c>
      <c r="N574" s="328" t="e">
        <f t="shared" si="35"/>
        <v>#N/A</v>
      </c>
      <c r="O574" s="335" t="e">
        <f t="array" ref="O574">MIN(IF($B$3:$B$501=N574,$I$3:$I$501))</f>
        <v>#N/A</v>
      </c>
    </row>
    <row r="575" spans="1:15">
      <c r="A575" s="236"/>
      <c r="B575" s="324" t="str">
        <f>IFERROR(VLOOKUP(A575,'Cadastro de Produtos'!$B$5:$C$500,2,0),"")</f>
        <v/>
      </c>
      <c r="C575" s="232"/>
      <c r="D575" s="233"/>
      <c r="E575" s="324" t="e">
        <f>VLOOKUP(D575,Estoque!$A$4:$D$1000,2,0)</f>
        <v>#N/A</v>
      </c>
      <c r="F575" s="325" t="e">
        <f>VLOOKUP(D575,Estoque!$A$4:$D$1000,3,0)</f>
        <v>#N/A</v>
      </c>
      <c r="G575" s="326">
        <f>IFERROR(VLOOKUP(D575,Estoque!$A$4:$J$304,10,),0)</f>
        <v>0</v>
      </c>
      <c r="H575" s="236"/>
      <c r="I575" s="330">
        <f t="shared" si="36"/>
        <v>0</v>
      </c>
      <c r="J575" s="331" t="e">
        <f>VLOOKUP(D575,Estoque!$A$4:$J$1000,8,0)</f>
        <v>#N/A</v>
      </c>
      <c r="K575" s="331">
        <f t="shared" si="33"/>
        <v>0</v>
      </c>
      <c r="L575" s="325">
        <f>SUMIF(Vendas!$B$5:$B$1712,'Combos Promocionais'!A575,Vendas!$I$5:$I$1824)</f>
        <v>0</v>
      </c>
      <c r="M575" s="325">
        <f t="shared" si="34"/>
        <v>0</v>
      </c>
      <c r="N575" s="325" t="e">
        <f t="shared" si="35"/>
        <v>#N/A</v>
      </c>
      <c r="O575" s="332" t="e">
        <f t="array" ref="O575">MIN(IF($B$3:$B$501=N575,$I$3:$I$501))</f>
        <v>#N/A</v>
      </c>
    </row>
    <row r="576" spans="1:15">
      <c r="A576" s="235"/>
      <c r="B576" s="327" t="str">
        <f>IFERROR(VLOOKUP(A576,'Cadastro de Produtos'!$B$5:$C$500,2,0),"")</f>
        <v/>
      </c>
      <c r="C576" s="165"/>
      <c r="D576" s="231"/>
      <c r="E576" s="327" t="e">
        <f>VLOOKUP(D576,Estoque!$A$4:$D$1000,2,0)</f>
        <v>#N/A</v>
      </c>
      <c r="F576" s="328" t="e">
        <f>VLOOKUP(D576,Estoque!$A$4:$D$1000,3,0)</f>
        <v>#N/A</v>
      </c>
      <c r="G576" s="329">
        <f>IFERROR(VLOOKUP(D576,Estoque!$A$4:$J$304,10,),0)</f>
        <v>0</v>
      </c>
      <c r="H576" s="235"/>
      <c r="I576" s="333">
        <f t="shared" si="36"/>
        <v>0</v>
      </c>
      <c r="J576" s="334" t="e">
        <f>VLOOKUP(D576,Estoque!$A$4:$J$1000,8,0)</f>
        <v>#N/A</v>
      </c>
      <c r="K576" s="334">
        <f t="shared" si="33"/>
        <v>0</v>
      </c>
      <c r="L576" s="328">
        <f>SUMIF(Vendas!$B$5:$B$1712,'Combos Promocionais'!A576,Vendas!$I$5:$I$1824)</f>
        <v>0</v>
      </c>
      <c r="M576" s="328">
        <f t="shared" si="34"/>
        <v>0</v>
      </c>
      <c r="N576" s="328" t="e">
        <f t="shared" si="35"/>
        <v>#N/A</v>
      </c>
      <c r="O576" s="335" t="e">
        <f t="array" ref="O576">MIN(IF($B$3:$B$501=N576,$I$3:$I$501))</f>
        <v>#N/A</v>
      </c>
    </row>
    <row r="577" spans="1:15">
      <c r="A577" s="236"/>
      <c r="B577" s="324" t="str">
        <f>IFERROR(VLOOKUP(A577,'Cadastro de Produtos'!$B$5:$C$500,2,0),"")</f>
        <v/>
      </c>
      <c r="C577" s="232"/>
      <c r="D577" s="233"/>
      <c r="E577" s="324" t="e">
        <f>VLOOKUP(D577,Estoque!$A$4:$D$1000,2,0)</f>
        <v>#N/A</v>
      </c>
      <c r="F577" s="325" t="e">
        <f>VLOOKUP(D577,Estoque!$A$4:$D$1000,3,0)</f>
        <v>#N/A</v>
      </c>
      <c r="G577" s="326">
        <f>IFERROR(VLOOKUP(D577,Estoque!$A$4:$J$304,10,),0)</f>
        <v>0</v>
      </c>
      <c r="H577" s="236"/>
      <c r="I577" s="330">
        <f t="shared" si="36"/>
        <v>0</v>
      </c>
      <c r="J577" s="331" t="e">
        <f>VLOOKUP(D577,Estoque!$A$4:$J$1000,8,0)</f>
        <v>#N/A</v>
      </c>
      <c r="K577" s="331">
        <f t="shared" si="33"/>
        <v>0</v>
      </c>
      <c r="L577" s="325">
        <f>SUMIF(Vendas!$B$5:$B$1712,'Combos Promocionais'!A577,Vendas!$I$5:$I$1824)</f>
        <v>0</v>
      </c>
      <c r="M577" s="325">
        <f t="shared" si="34"/>
        <v>0</v>
      </c>
      <c r="N577" s="325" t="e">
        <f t="shared" si="35"/>
        <v>#N/A</v>
      </c>
      <c r="O577" s="332" t="e">
        <f t="array" ref="O577">MIN(IF($B$3:$B$501=N577,$I$3:$I$501))</f>
        <v>#N/A</v>
      </c>
    </row>
    <row r="578" spans="1:15">
      <c r="A578" s="235"/>
      <c r="B578" s="327" t="str">
        <f>IFERROR(VLOOKUP(A578,'Cadastro de Produtos'!$B$5:$C$500,2,0),"")</f>
        <v/>
      </c>
      <c r="C578" s="165"/>
      <c r="D578" s="231"/>
      <c r="E578" s="327" t="e">
        <f>VLOOKUP(D578,Estoque!$A$4:$D$1000,2,0)</f>
        <v>#N/A</v>
      </c>
      <c r="F578" s="328" t="e">
        <f>VLOOKUP(D578,Estoque!$A$4:$D$1000,3,0)</f>
        <v>#N/A</v>
      </c>
      <c r="G578" s="329">
        <f>IFERROR(VLOOKUP(D578,Estoque!$A$4:$J$304,10,),0)</f>
        <v>0</v>
      </c>
      <c r="H578" s="235"/>
      <c r="I578" s="333">
        <f t="shared" si="36"/>
        <v>0</v>
      </c>
      <c r="J578" s="334" t="e">
        <f>VLOOKUP(D578,Estoque!$A$4:$J$1000,8,0)</f>
        <v>#N/A</v>
      </c>
      <c r="K578" s="334">
        <f t="shared" si="33"/>
        <v>0</v>
      </c>
      <c r="L578" s="328">
        <f>SUMIF(Vendas!$B$5:$B$1712,'Combos Promocionais'!A578,Vendas!$I$5:$I$1824)</f>
        <v>0</v>
      </c>
      <c r="M578" s="328">
        <f t="shared" si="34"/>
        <v>0</v>
      </c>
      <c r="N578" s="328" t="e">
        <f t="shared" si="35"/>
        <v>#N/A</v>
      </c>
      <c r="O578" s="335" t="e">
        <f t="array" ref="O578">MIN(IF($B$3:$B$501=N578,$I$3:$I$501))</f>
        <v>#N/A</v>
      </c>
    </row>
    <row r="579" spans="1:15">
      <c r="A579" s="236"/>
      <c r="B579" s="324" t="str">
        <f>IFERROR(VLOOKUP(A579,'Cadastro de Produtos'!$B$5:$C$500,2,0),"")</f>
        <v/>
      </c>
      <c r="C579" s="232"/>
      <c r="D579" s="233"/>
      <c r="E579" s="324" t="e">
        <f>VLOOKUP(D579,Estoque!$A$4:$D$1000,2,0)</f>
        <v>#N/A</v>
      </c>
      <c r="F579" s="325" t="e">
        <f>VLOOKUP(D579,Estoque!$A$4:$D$1000,3,0)</f>
        <v>#N/A</v>
      </c>
      <c r="G579" s="326">
        <f>IFERROR(VLOOKUP(D579,Estoque!$A$4:$J$304,10,),0)</f>
        <v>0</v>
      </c>
      <c r="H579" s="236"/>
      <c r="I579" s="330">
        <f t="shared" si="36"/>
        <v>0</v>
      </c>
      <c r="J579" s="331" t="e">
        <f>VLOOKUP(D579,Estoque!$A$4:$J$1000,8,0)</f>
        <v>#N/A</v>
      </c>
      <c r="K579" s="331">
        <f t="shared" si="33"/>
        <v>0</v>
      </c>
      <c r="L579" s="325">
        <f>SUMIF(Vendas!$B$5:$B$1712,'Combos Promocionais'!A579,Vendas!$I$5:$I$1824)</f>
        <v>0</v>
      </c>
      <c r="M579" s="325">
        <f t="shared" si="34"/>
        <v>0</v>
      </c>
      <c r="N579" s="325" t="e">
        <f t="shared" si="35"/>
        <v>#N/A</v>
      </c>
      <c r="O579" s="332" t="e">
        <f t="array" ref="O579">MIN(IF($B$3:$B$501=N579,$I$3:$I$501))</f>
        <v>#N/A</v>
      </c>
    </row>
    <row r="580" spans="1:15">
      <c r="A580" s="235"/>
      <c r="B580" s="327" t="str">
        <f>IFERROR(VLOOKUP(A580,'Cadastro de Produtos'!$B$5:$C$500,2,0),"")</f>
        <v/>
      </c>
      <c r="C580" s="165"/>
      <c r="D580" s="231"/>
      <c r="E580" s="327" t="e">
        <f>VLOOKUP(D580,Estoque!$A$4:$D$1000,2,0)</f>
        <v>#N/A</v>
      </c>
      <c r="F580" s="328" t="e">
        <f>VLOOKUP(D580,Estoque!$A$4:$D$1000,3,0)</f>
        <v>#N/A</v>
      </c>
      <c r="G580" s="329">
        <f>IFERROR(VLOOKUP(D580,Estoque!$A$4:$J$304,10,),0)</f>
        <v>0</v>
      </c>
      <c r="H580" s="235"/>
      <c r="I580" s="333">
        <f t="shared" si="36"/>
        <v>0</v>
      </c>
      <c r="J580" s="334" t="e">
        <f>VLOOKUP(D580,Estoque!$A$4:$J$1000,8,0)</f>
        <v>#N/A</v>
      </c>
      <c r="K580" s="334">
        <f t="shared" ref="K580:K643" si="37">SUMIF($A$3:$A$500,A580,$J$3:$J$500)</f>
        <v>0</v>
      </c>
      <c r="L580" s="328">
        <f>SUMIF(Vendas!$B$5:$B$1712,'Combos Promocionais'!A580,Vendas!$I$5:$I$1824)</f>
        <v>0</v>
      </c>
      <c r="M580" s="328">
        <f t="shared" ref="M580:M643" si="38">SUM(L580*H580)</f>
        <v>0</v>
      </c>
      <c r="N580" s="328" t="e">
        <f t="shared" ref="N580:N643" si="39">VLOOKUP(A580,$A$3:$K$501,2,0)</f>
        <v>#N/A</v>
      </c>
      <c r="O580" s="335" t="e">
        <f t="array" ref="O580">MIN(IF($B$3:$B$501=N580,$I$3:$I$501))</f>
        <v>#N/A</v>
      </c>
    </row>
    <row r="581" spans="1:15">
      <c r="A581" s="236"/>
      <c r="B581" s="324" t="str">
        <f>IFERROR(VLOOKUP(A581,'Cadastro de Produtos'!$B$5:$C$500,2,0),"")</f>
        <v/>
      </c>
      <c r="C581" s="232"/>
      <c r="D581" s="233"/>
      <c r="E581" s="324" t="e">
        <f>VLOOKUP(D581,Estoque!$A$4:$D$1000,2,0)</f>
        <v>#N/A</v>
      </c>
      <c r="F581" s="325" t="e">
        <f>VLOOKUP(D581,Estoque!$A$4:$D$1000,3,0)</f>
        <v>#N/A</v>
      </c>
      <c r="G581" s="326">
        <f>IFERROR(VLOOKUP(D581,Estoque!$A$4:$J$304,10,),0)</f>
        <v>0</v>
      </c>
      <c r="H581" s="236"/>
      <c r="I581" s="330">
        <f t="shared" si="36"/>
        <v>0</v>
      </c>
      <c r="J581" s="331" t="e">
        <f>VLOOKUP(D581,Estoque!$A$4:$J$1000,8,0)</f>
        <v>#N/A</v>
      </c>
      <c r="K581" s="331">
        <f t="shared" si="37"/>
        <v>0</v>
      </c>
      <c r="L581" s="325">
        <f>SUMIF(Vendas!$B$5:$B$1712,'Combos Promocionais'!A581,Vendas!$I$5:$I$1824)</f>
        <v>0</v>
      </c>
      <c r="M581" s="325">
        <f t="shared" si="38"/>
        <v>0</v>
      </c>
      <c r="N581" s="325" t="e">
        <f t="shared" si="39"/>
        <v>#N/A</v>
      </c>
      <c r="O581" s="332" t="e">
        <f t="array" ref="O581">MIN(IF($B$3:$B$501=N581,$I$3:$I$501))</f>
        <v>#N/A</v>
      </c>
    </row>
    <row r="582" spans="1:15">
      <c r="A582" s="235"/>
      <c r="B582" s="327" t="str">
        <f>IFERROR(VLOOKUP(A582,'Cadastro de Produtos'!$B$5:$C$500,2,0),"")</f>
        <v/>
      </c>
      <c r="C582" s="165"/>
      <c r="D582" s="231"/>
      <c r="E582" s="327" t="e">
        <f>VLOOKUP(D582,Estoque!$A$4:$D$1000,2,0)</f>
        <v>#N/A</v>
      </c>
      <c r="F582" s="328" t="e">
        <f>VLOOKUP(D582,Estoque!$A$4:$D$1000,3,0)</f>
        <v>#N/A</v>
      </c>
      <c r="G582" s="329">
        <f>IFERROR(VLOOKUP(D582,Estoque!$A$4:$J$304,10,),0)</f>
        <v>0</v>
      </c>
      <c r="H582" s="235"/>
      <c r="I582" s="333">
        <f t="shared" si="36"/>
        <v>0</v>
      </c>
      <c r="J582" s="334" t="e">
        <f>VLOOKUP(D582,Estoque!$A$4:$J$1000,8,0)</f>
        <v>#N/A</v>
      </c>
      <c r="K582" s="334">
        <f t="shared" si="37"/>
        <v>0</v>
      </c>
      <c r="L582" s="328">
        <f>SUMIF(Vendas!$B$5:$B$1712,'Combos Promocionais'!A582,Vendas!$I$5:$I$1824)</f>
        <v>0</v>
      </c>
      <c r="M582" s="328">
        <f t="shared" si="38"/>
        <v>0</v>
      </c>
      <c r="N582" s="328" t="e">
        <f t="shared" si="39"/>
        <v>#N/A</v>
      </c>
      <c r="O582" s="335" t="e">
        <f t="array" ref="O582">MIN(IF($B$3:$B$501=N582,$I$3:$I$501))</f>
        <v>#N/A</v>
      </c>
    </row>
    <row r="583" spans="1:15">
      <c r="A583" s="236"/>
      <c r="B583" s="324" t="str">
        <f>IFERROR(VLOOKUP(A583,'Cadastro de Produtos'!$B$5:$C$500,2,0),"")</f>
        <v/>
      </c>
      <c r="C583" s="232"/>
      <c r="D583" s="233"/>
      <c r="E583" s="324" t="e">
        <f>VLOOKUP(D583,Estoque!$A$4:$D$1000,2,0)</f>
        <v>#N/A</v>
      </c>
      <c r="F583" s="325" t="e">
        <f>VLOOKUP(D583,Estoque!$A$4:$D$1000,3,0)</f>
        <v>#N/A</v>
      </c>
      <c r="G583" s="326">
        <f>IFERROR(VLOOKUP(D583,Estoque!$A$4:$J$304,10,),0)</f>
        <v>0</v>
      </c>
      <c r="H583" s="236"/>
      <c r="I583" s="330">
        <f t="shared" si="36"/>
        <v>0</v>
      </c>
      <c r="J583" s="331" t="e">
        <f>VLOOKUP(D583,Estoque!$A$4:$J$1000,8,0)</f>
        <v>#N/A</v>
      </c>
      <c r="K583" s="331">
        <f t="shared" si="37"/>
        <v>0</v>
      </c>
      <c r="L583" s="325">
        <f>SUMIF(Vendas!$B$5:$B$1712,'Combos Promocionais'!A583,Vendas!$I$5:$I$1824)</f>
        <v>0</v>
      </c>
      <c r="M583" s="325">
        <f t="shared" si="38"/>
        <v>0</v>
      </c>
      <c r="N583" s="325" t="e">
        <f t="shared" si="39"/>
        <v>#N/A</v>
      </c>
      <c r="O583" s="332" t="e">
        <f t="array" ref="O583">MIN(IF($B$3:$B$501=N583,$I$3:$I$501))</f>
        <v>#N/A</v>
      </c>
    </row>
    <row r="584" spans="1:15">
      <c r="A584" s="235"/>
      <c r="B584" s="327" t="str">
        <f>IFERROR(VLOOKUP(A584,'Cadastro de Produtos'!$B$5:$C$500,2,0),"")</f>
        <v/>
      </c>
      <c r="C584" s="165"/>
      <c r="D584" s="231"/>
      <c r="E584" s="327" t="e">
        <f>VLOOKUP(D584,Estoque!$A$4:$D$1000,2,0)</f>
        <v>#N/A</v>
      </c>
      <c r="F584" s="328" t="e">
        <f>VLOOKUP(D584,Estoque!$A$4:$D$1000,3,0)</f>
        <v>#N/A</v>
      </c>
      <c r="G584" s="329">
        <f>IFERROR(VLOOKUP(D584,Estoque!$A$4:$J$304,10,),0)</f>
        <v>0</v>
      </c>
      <c r="H584" s="235"/>
      <c r="I584" s="333">
        <f t="shared" ref="I584:I647" si="40">IFERROR(SUM(G584/H584),0)</f>
        <v>0</v>
      </c>
      <c r="J584" s="334" t="e">
        <f>VLOOKUP(D584,Estoque!$A$4:$J$1000,8,0)</f>
        <v>#N/A</v>
      </c>
      <c r="K584" s="334">
        <f t="shared" si="37"/>
        <v>0</v>
      </c>
      <c r="L584" s="328">
        <f>SUMIF(Vendas!$B$5:$B$1712,'Combos Promocionais'!A584,Vendas!$I$5:$I$1824)</f>
        <v>0</v>
      </c>
      <c r="M584" s="328">
        <f t="shared" si="38"/>
        <v>0</v>
      </c>
      <c r="N584" s="328" t="e">
        <f t="shared" si="39"/>
        <v>#N/A</v>
      </c>
      <c r="O584" s="335" t="e">
        <f t="array" ref="O584">MIN(IF($B$3:$B$501=N584,$I$3:$I$501))</f>
        <v>#N/A</v>
      </c>
    </row>
    <row r="585" spans="1:15">
      <c r="A585" s="236"/>
      <c r="B585" s="324" t="str">
        <f>IFERROR(VLOOKUP(A585,'Cadastro de Produtos'!$B$5:$C$500,2,0),"")</f>
        <v/>
      </c>
      <c r="C585" s="232"/>
      <c r="D585" s="233"/>
      <c r="E585" s="324" t="e">
        <f>VLOOKUP(D585,Estoque!$A$4:$D$1000,2,0)</f>
        <v>#N/A</v>
      </c>
      <c r="F585" s="325" t="e">
        <f>VLOOKUP(D585,Estoque!$A$4:$D$1000,3,0)</f>
        <v>#N/A</v>
      </c>
      <c r="G585" s="326">
        <f>IFERROR(VLOOKUP(D585,Estoque!$A$4:$J$304,10,),0)</f>
        <v>0</v>
      </c>
      <c r="H585" s="236"/>
      <c r="I585" s="330">
        <f t="shared" si="40"/>
        <v>0</v>
      </c>
      <c r="J585" s="331" t="e">
        <f>VLOOKUP(D585,Estoque!$A$4:$J$1000,8,0)</f>
        <v>#N/A</v>
      </c>
      <c r="K585" s="331">
        <f t="shared" si="37"/>
        <v>0</v>
      </c>
      <c r="L585" s="325">
        <f>SUMIF(Vendas!$B$5:$B$1712,'Combos Promocionais'!A585,Vendas!$I$5:$I$1824)</f>
        <v>0</v>
      </c>
      <c r="M585" s="325">
        <f t="shared" si="38"/>
        <v>0</v>
      </c>
      <c r="N585" s="325" t="e">
        <f t="shared" si="39"/>
        <v>#N/A</v>
      </c>
      <c r="O585" s="332" t="e">
        <f t="array" ref="O585">MIN(IF($B$3:$B$501=N585,$I$3:$I$501))</f>
        <v>#N/A</v>
      </c>
    </row>
    <row r="586" spans="1:15">
      <c r="A586" s="235"/>
      <c r="B586" s="327" t="str">
        <f>IFERROR(VLOOKUP(A586,'Cadastro de Produtos'!$B$5:$C$500,2,0),"")</f>
        <v/>
      </c>
      <c r="C586" s="165"/>
      <c r="D586" s="231"/>
      <c r="E586" s="327" t="e">
        <f>VLOOKUP(D586,Estoque!$A$4:$D$1000,2,0)</f>
        <v>#N/A</v>
      </c>
      <c r="F586" s="328" t="e">
        <f>VLOOKUP(D586,Estoque!$A$4:$D$1000,3,0)</f>
        <v>#N/A</v>
      </c>
      <c r="G586" s="329">
        <f>IFERROR(VLOOKUP(D586,Estoque!$A$4:$J$304,10,),0)</f>
        <v>0</v>
      </c>
      <c r="H586" s="235"/>
      <c r="I586" s="333">
        <f t="shared" si="40"/>
        <v>0</v>
      </c>
      <c r="J586" s="334" t="e">
        <f>VLOOKUP(D586,Estoque!$A$4:$J$1000,8,0)</f>
        <v>#N/A</v>
      </c>
      <c r="K586" s="334">
        <f t="shared" si="37"/>
        <v>0</v>
      </c>
      <c r="L586" s="328">
        <f>SUMIF(Vendas!$B$5:$B$1712,'Combos Promocionais'!A586,Vendas!$I$5:$I$1824)</f>
        <v>0</v>
      </c>
      <c r="M586" s="328">
        <f t="shared" si="38"/>
        <v>0</v>
      </c>
      <c r="N586" s="328" t="e">
        <f t="shared" si="39"/>
        <v>#N/A</v>
      </c>
      <c r="O586" s="335" t="e">
        <f t="array" ref="O586">MIN(IF($B$3:$B$501=N586,$I$3:$I$501))</f>
        <v>#N/A</v>
      </c>
    </row>
    <row r="587" spans="1:15">
      <c r="A587" s="236"/>
      <c r="B587" s="324" t="str">
        <f>IFERROR(VLOOKUP(A587,'Cadastro de Produtos'!$B$5:$C$500,2,0),"")</f>
        <v/>
      </c>
      <c r="C587" s="232"/>
      <c r="D587" s="233"/>
      <c r="E587" s="324" t="e">
        <f>VLOOKUP(D587,Estoque!$A$4:$D$1000,2,0)</f>
        <v>#N/A</v>
      </c>
      <c r="F587" s="325" t="e">
        <f>VLOOKUP(D587,Estoque!$A$4:$D$1000,3,0)</f>
        <v>#N/A</v>
      </c>
      <c r="G587" s="326">
        <f>IFERROR(VLOOKUP(D587,Estoque!$A$4:$J$304,10,),0)</f>
        <v>0</v>
      </c>
      <c r="H587" s="236"/>
      <c r="I587" s="330">
        <f t="shared" si="40"/>
        <v>0</v>
      </c>
      <c r="J587" s="331" t="e">
        <f>VLOOKUP(D587,Estoque!$A$4:$J$1000,8,0)</f>
        <v>#N/A</v>
      </c>
      <c r="K587" s="331">
        <f t="shared" si="37"/>
        <v>0</v>
      </c>
      <c r="L587" s="325">
        <f>SUMIF(Vendas!$B$5:$B$1712,'Combos Promocionais'!A587,Vendas!$I$5:$I$1824)</f>
        <v>0</v>
      </c>
      <c r="M587" s="325">
        <f t="shared" si="38"/>
        <v>0</v>
      </c>
      <c r="N587" s="325" t="e">
        <f t="shared" si="39"/>
        <v>#N/A</v>
      </c>
      <c r="O587" s="332" t="e">
        <f t="array" ref="O587">MIN(IF($B$3:$B$501=N587,$I$3:$I$501))</f>
        <v>#N/A</v>
      </c>
    </row>
    <row r="588" spans="1:15">
      <c r="A588" s="235"/>
      <c r="B588" s="327" t="str">
        <f>IFERROR(VLOOKUP(A588,'Cadastro de Produtos'!$B$5:$C$500,2,0),"")</f>
        <v/>
      </c>
      <c r="C588" s="165"/>
      <c r="D588" s="231"/>
      <c r="E588" s="327" t="e">
        <f>VLOOKUP(D588,Estoque!$A$4:$D$1000,2,0)</f>
        <v>#N/A</v>
      </c>
      <c r="F588" s="328" t="e">
        <f>VLOOKUP(D588,Estoque!$A$4:$D$1000,3,0)</f>
        <v>#N/A</v>
      </c>
      <c r="G588" s="329">
        <f>IFERROR(VLOOKUP(D588,Estoque!$A$4:$J$304,10,),0)</f>
        <v>0</v>
      </c>
      <c r="H588" s="235"/>
      <c r="I588" s="333">
        <f t="shared" si="40"/>
        <v>0</v>
      </c>
      <c r="J588" s="334" t="e">
        <f>VLOOKUP(D588,Estoque!$A$4:$J$1000,8,0)</f>
        <v>#N/A</v>
      </c>
      <c r="K588" s="334">
        <f t="shared" si="37"/>
        <v>0</v>
      </c>
      <c r="L588" s="328">
        <f>SUMIF(Vendas!$B$5:$B$1712,'Combos Promocionais'!A588,Vendas!$I$5:$I$1824)</f>
        <v>0</v>
      </c>
      <c r="M588" s="328">
        <f t="shared" si="38"/>
        <v>0</v>
      </c>
      <c r="N588" s="328" t="e">
        <f t="shared" si="39"/>
        <v>#N/A</v>
      </c>
      <c r="O588" s="335" t="e">
        <f t="array" ref="O588">MIN(IF($B$3:$B$501=N588,$I$3:$I$501))</f>
        <v>#N/A</v>
      </c>
    </row>
    <row r="589" spans="1:15">
      <c r="A589" s="236"/>
      <c r="B589" s="324" t="str">
        <f>IFERROR(VLOOKUP(A589,'Cadastro de Produtos'!$B$5:$C$500,2,0),"")</f>
        <v/>
      </c>
      <c r="C589" s="232"/>
      <c r="D589" s="233"/>
      <c r="E589" s="324" t="e">
        <f>VLOOKUP(D589,Estoque!$A$4:$D$1000,2,0)</f>
        <v>#N/A</v>
      </c>
      <c r="F589" s="325" t="e">
        <f>VLOOKUP(D589,Estoque!$A$4:$D$1000,3,0)</f>
        <v>#N/A</v>
      </c>
      <c r="G589" s="326">
        <f>IFERROR(VLOOKUP(D589,Estoque!$A$4:$J$304,10,),0)</f>
        <v>0</v>
      </c>
      <c r="H589" s="236"/>
      <c r="I589" s="330">
        <f t="shared" si="40"/>
        <v>0</v>
      </c>
      <c r="J589" s="331" t="e">
        <f>VLOOKUP(D589,Estoque!$A$4:$J$1000,8,0)</f>
        <v>#N/A</v>
      </c>
      <c r="K589" s="331">
        <f t="shared" si="37"/>
        <v>0</v>
      </c>
      <c r="L589" s="325">
        <f>SUMIF(Vendas!$B$5:$B$1712,'Combos Promocionais'!A589,Vendas!$I$5:$I$1824)</f>
        <v>0</v>
      </c>
      <c r="M589" s="325">
        <f t="shared" si="38"/>
        <v>0</v>
      </c>
      <c r="N589" s="325" t="e">
        <f t="shared" si="39"/>
        <v>#N/A</v>
      </c>
      <c r="O589" s="332" t="e">
        <f t="array" ref="O589">MIN(IF($B$3:$B$501=N589,$I$3:$I$501))</f>
        <v>#N/A</v>
      </c>
    </row>
    <row r="590" spans="1:15">
      <c r="A590" s="235"/>
      <c r="B590" s="327" t="str">
        <f>IFERROR(VLOOKUP(A590,'Cadastro de Produtos'!$B$5:$C$500,2,0),"")</f>
        <v/>
      </c>
      <c r="C590" s="165"/>
      <c r="D590" s="231"/>
      <c r="E590" s="327" t="e">
        <f>VLOOKUP(D590,Estoque!$A$4:$D$1000,2,0)</f>
        <v>#N/A</v>
      </c>
      <c r="F590" s="328" t="e">
        <f>VLOOKUP(D590,Estoque!$A$4:$D$1000,3,0)</f>
        <v>#N/A</v>
      </c>
      <c r="G590" s="329">
        <f>IFERROR(VLOOKUP(D590,Estoque!$A$4:$J$304,10,),0)</f>
        <v>0</v>
      </c>
      <c r="H590" s="235"/>
      <c r="I590" s="333">
        <f t="shared" si="40"/>
        <v>0</v>
      </c>
      <c r="J590" s="334" t="e">
        <f>VLOOKUP(D590,Estoque!$A$4:$J$1000,8,0)</f>
        <v>#N/A</v>
      </c>
      <c r="K590" s="334">
        <f t="shared" si="37"/>
        <v>0</v>
      </c>
      <c r="L590" s="328">
        <f>SUMIF(Vendas!$B$5:$B$1712,'Combos Promocionais'!A590,Vendas!$I$5:$I$1824)</f>
        <v>0</v>
      </c>
      <c r="M590" s="328">
        <f t="shared" si="38"/>
        <v>0</v>
      </c>
      <c r="N590" s="328" t="e">
        <f t="shared" si="39"/>
        <v>#N/A</v>
      </c>
      <c r="O590" s="335" t="e">
        <f t="array" ref="O590">MIN(IF($B$3:$B$501=N590,$I$3:$I$501))</f>
        <v>#N/A</v>
      </c>
    </row>
    <row r="591" spans="1:15">
      <c r="A591" s="236"/>
      <c r="B591" s="324" t="str">
        <f>IFERROR(VLOOKUP(A591,'Cadastro de Produtos'!$B$5:$C$500,2,0),"")</f>
        <v/>
      </c>
      <c r="C591" s="232"/>
      <c r="D591" s="233"/>
      <c r="E591" s="324" t="e">
        <f>VLOOKUP(D591,Estoque!$A$4:$D$1000,2,0)</f>
        <v>#N/A</v>
      </c>
      <c r="F591" s="325" t="e">
        <f>VLOOKUP(D591,Estoque!$A$4:$D$1000,3,0)</f>
        <v>#N/A</v>
      </c>
      <c r="G591" s="326">
        <f>IFERROR(VLOOKUP(D591,Estoque!$A$4:$J$304,10,),0)</f>
        <v>0</v>
      </c>
      <c r="H591" s="236"/>
      <c r="I591" s="330">
        <f t="shared" si="40"/>
        <v>0</v>
      </c>
      <c r="J591" s="331" t="e">
        <f>VLOOKUP(D591,Estoque!$A$4:$J$1000,8,0)</f>
        <v>#N/A</v>
      </c>
      <c r="K591" s="331">
        <f t="shared" si="37"/>
        <v>0</v>
      </c>
      <c r="L591" s="325">
        <f>SUMIF(Vendas!$B$5:$B$1712,'Combos Promocionais'!A591,Vendas!$I$5:$I$1824)</f>
        <v>0</v>
      </c>
      <c r="M591" s="325">
        <f t="shared" si="38"/>
        <v>0</v>
      </c>
      <c r="N591" s="325" t="e">
        <f t="shared" si="39"/>
        <v>#N/A</v>
      </c>
      <c r="O591" s="332" t="e">
        <f t="array" ref="O591">MIN(IF($B$3:$B$501=N591,$I$3:$I$501))</f>
        <v>#N/A</v>
      </c>
    </row>
    <row r="592" spans="1:15">
      <c r="A592" s="235"/>
      <c r="B592" s="327" t="str">
        <f>IFERROR(VLOOKUP(A592,'Cadastro de Produtos'!$B$5:$C$500,2,0),"")</f>
        <v/>
      </c>
      <c r="C592" s="165"/>
      <c r="D592" s="231"/>
      <c r="E592" s="327" t="e">
        <f>VLOOKUP(D592,Estoque!$A$4:$D$1000,2,0)</f>
        <v>#N/A</v>
      </c>
      <c r="F592" s="328" t="e">
        <f>VLOOKUP(D592,Estoque!$A$4:$D$1000,3,0)</f>
        <v>#N/A</v>
      </c>
      <c r="G592" s="329">
        <f>IFERROR(VLOOKUP(D592,Estoque!$A$4:$J$304,10,),0)</f>
        <v>0</v>
      </c>
      <c r="H592" s="235"/>
      <c r="I592" s="333">
        <f t="shared" si="40"/>
        <v>0</v>
      </c>
      <c r="J592" s="334" t="e">
        <f>VLOOKUP(D592,Estoque!$A$4:$J$1000,8,0)</f>
        <v>#N/A</v>
      </c>
      <c r="K592" s="334">
        <f t="shared" si="37"/>
        <v>0</v>
      </c>
      <c r="L592" s="328">
        <f>SUMIF(Vendas!$B$5:$B$1712,'Combos Promocionais'!A592,Vendas!$I$5:$I$1824)</f>
        <v>0</v>
      </c>
      <c r="M592" s="328">
        <f t="shared" si="38"/>
        <v>0</v>
      </c>
      <c r="N592" s="328" t="e">
        <f t="shared" si="39"/>
        <v>#N/A</v>
      </c>
      <c r="O592" s="335" t="e">
        <f t="array" ref="O592">MIN(IF($B$3:$B$501=N592,$I$3:$I$501))</f>
        <v>#N/A</v>
      </c>
    </row>
    <row r="593" spans="1:15">
      <c r="A593" s="236"/>
      <c r="B593" s="324" t="str">
        <f>IFERROR(VLOOKUP(A593,'Cadastro de Produtos'!$B$5:$C$500,2,0),"")</f>
        <v/>
      </c>
      <c r="C593" s="232"/>
      <c r="D593" s="233"/>
      <c r="E593" s="324" t="e">
        <f>VLOOKUP(D593,Estoque!$A$4:$D$1000,2,0)</f>
        <v>#N/A</v>
      </c>
      <c r="F593" s="325" t="e">
        <f>VLOOKUP(D593,Estoque!$A$4:$D$1000,3,0)</f>
        <v>#N/A</v>
      </c>
      <c r="G593" s="326">
        <f>IFERROR(VLOOKUP(D593,Estoque!$A$4:$J$304,10,),0)</f>
        <v>0</v>
      </c>
      <c r="H593" s="236"/>
      <c r="I593" s="330">
        <f t="shared" si="40"/>
        <v>0</v>
      </c>
      <c r="J593" s="331" t="e">
        <f>VLOOKUP(D593,Estoque!$A$4:$J$1000,8,0)</f>
        <v>#N/A</v>
      </c>
      <c r="K593" s="331">
        <f t="shared" si="37"/>
        <v>0</v>
      </c>
      <c r="L593" s="325">
        <f>SUMIF(Vendas!$B$5:$B$1712,'Combos Promocionais'!A593,Vendas!$I$5:$I$1824)</f>
        <v>0</v>
      </c>
      <c r="M593" s="325">
        <f t="shared" si="38"/>
        <v>0</v>
      </c>
      <c r="N593" s="325" t="e">
        <f t="shared" si="39"/>
        <v>#N/A</v>
      </c>
      <c r="O593" s="332" t="e">
        <f t="array" ref="O593">MIN(IF($B$3:$B$501=N593,$I$3:$I$501))</f>
        <v>#N/A</v>
      </c>
    </row>
    <row r="594" spans="1:15">
      <c r="A594" s="235"/>
      <c r="B594" s="327" t="str">
        <f>IFERROR(VLOOKUP(A594,'Cadastro de Produtos'!$B$5:$C$500,2,0),"")</f>
        <v/>
      </c>
      <c r="C594" s="165"/>
      <c r="D594" s="231"/>
      <c r="E594" s="327" t="e">
        <f>VLOOKUP(D594,Estoque!$A$4:$D$1000,2,0)</f>
        <v>#N/A</v>
      </c>
      <c r="F594" s="328" t="e">
        <f>VLOOKUP(D594,Estoque!$A$4:$D$1000,3,0)</f>
        <v>#N/A</v>
      </c>
      <c r="G594" s="329">
        <f>IFERROR(VLOOKUP(D594,Estoque!$A$4:$J$304,10,),0)</f>
        <v>0</v>
      </c>
      <c r="H594" s="235"/>
      <c r="I594" s="333">
        <f t="shared" si="40"/>
        <v>0</v>
      </c>
      <c r="J594" s="334" t="e">
        <f>VLOOKUP(D594,Estoque!$A$4:$J$1000,8,0)</f>
        <v>#N/A</v>
      </c>
      <c r="K594" s="334">
        <f t="shared" si="37"/>
        <v>0</v>
      </c>
      <c r="L594" s="328">
        <f>SUMIF(Vendas!$B$5:$B$1712,'Combos Promocionais'!A594,Vendas!$I$5:$I$1824)</f>
        <v>0</v>
      </c>
      <c r="M594" s="328">
        <f t="shared" si="38"/>
        <v>0</v>
      </c>
      <c r="N594" s="328" t="e">
        <f t="shared" si="39"/>
        <v>#N/A</v>
      </c>
      <c r="O594" s="335" t="e">
        <f t="array" ref="O594">MIN(IF($B$3:$B$501=N594,$I$3:$I$501))</f>
        <v>#N/A</v>
      </c>
    </row>
    <row r="595" spans="1:15">
      <c r="A595" s="236"/>
      <c r="B595" s="324" t="str">
        <f>IFERROR(VLOOKUP(A595,'Cadastro de Produtos'!$B$5:$C$500,2,0),"")</f>
        <v/>
      </c>
      <c r="C595" s="232"/>
      <c r="D595" s="233"/>
      <c r="E595" s="324" t="e">
        <f>VLOOKUP(D595,Estoque!$A$4:$D$1000,2,0)</f>
        <v>#N/A</v>
      </c>
      <c r="F595" s="325" t="e">
        <f>VLOOKUP(D595,Estoque!$A$4:$D$1000,3,0)</f>
        <v>#N/A</v>
      </c>
      <c r="G595" s="326">
        <f>IFERROR(VLOOKUP(D595,Estoque!$A$4:$J$304,10,),0)</f>
        <v>0</v>
      </c>
      <c r="H595" s="236"/>
      <c r="I595" s="330">
        <f t="shared" si="40"/>
        <v>0</v>
      </c>
      <c r="J595" s="331" t="e">
        <f>VLOOKUP(D595,Estoque!$A$4:$J$1000,8,0)</f>
        <v>#N/A</v>
      </c>
      <c r="K595" s="331">
        <f t="shared" si="37"/>
        <v>0</v>
      </c>
      <c r="L595" s="325">
        <f>SUMIF(Vendas!$B$5:$B$1712,'Combos Promocionais'!A595,Vendas!$I$5:$I$1824)</f>
        <v>0</v>
      </c>
      <c r="M595" s="325">
        <f t="shared" si="38"/>
        <v>0</v>
      </c>
      <c r="N595" s="325" t="e">
        <f t="shared" si="39"/>
        <v>#N/A</v>
      </c>
      <c r="O595" s="332" t="e">
        <f t="array" ref="O595">MIN(IF($B$3:$B$501=N595,$I$3:$I$501))</f>
        <v>#N/A</v>
      </c>
    </row>
    <row r="596" spans="1:15">
      <c r="A596" s="235"/>
      <c r="B596" s="327" t="str">
        <f>IFERROR(VLOOKUP(A596,'Cadastro de Produtos'!$B$5:$C$500,2,0),"")</f>
        <v/>
      </c>
      <c r="C596" s="165"/>
      <c r="D596" s="231"/>
      <c r="E596" s="327" t="e">
        <f>VLOOKUP(D596,Estoque!$A$4:$D$1000,2,0)</f>
        <v>#N/A</v>
      </c>
      <c r="F596" s="328" t="e">
        <f>VLOOKUP(D596,Estoque!$A$4:$D$1000,3,0)</f>
        <v>#N/A</v>
      </c>
      <c r="G596" s="329">
        <f>IFERROR(VLOOKUP(D596,Estoque!$A$4:$J$304,10,),0)</f>
        <v>0</v>
      </c>
      <c r="H596" s="235"/>
      <c r="I596" s="333">
        <f t="shared" si="40"/>
        <v>0</v>
      </c>
      <c r="J596" s="334" t="e">
        <f>VLOOKUP(D596,Estoque!$A$4:$J$1000,8,0)</f>
        <v>#N/A</v>
      </c>
      <c r="K596" s="334">
        <f t="shared" si="37"/>
        <v>0</v>
      </c>
      <c r="L596" s="328">
        <f>SUMIF(Vendas!$B$5:$B$1712,'Combos Promocionais'!A596,Vendas!$I$5:$I$1824)</f>
        <v>0</v>
      </c>
      <c r="M596" s="328">
        <f t="shared" si="38"/>
        <v>0</v>
      </c>
      <c r="N596" s="328" t="e">
        <f t="shared" si="39"/>
        <v>#N/A</v>
      </c>
      <c r="O596" s="335" t="e">
        <f t="array" ref="O596">MIN(IF($B$3:$B$501=N596,$I$3:$I$501))</f>
        <v>#N/A</v>
      </c>
    </row>
    <row r="597" spans="1:15">
      <c r="A597" s="236"/>
      <c r="B597" s="324" t="str">
        <f>IFERROR(VLOOKUP(A597,'Cadastro de Produtos'!$B$5:$C$500,2,0),"")</f>
        <v/>
      </c>
      <c r="C597" s="232"/>
      <c r="D597" s="233"/>
      <c r="E597" s="324" t="e">
        <f>VLOOKUP(D597,Estoque!$A$4:$D$1000,2,0)</f>
        <v>#N/A</v>
      </c>
      <c r="F597" s="325" t="e">
        <f>VLOOKUP(D597,Estoque!$A$4:$D$1000,3,0)</f>
        <v>#N/A</v>
      </c>
      <c r="G597" s="326">
        <f>IFERROR(VLOOKUP(D597,Estoque!$A$4:$J$304,10,),0)</f>
        <v>0</v>
      </c>
      <c r="H597" s="236"/>
      <c r="I597" s="330">
        <f t="shared" si="40"/>
        <v>0</v>
      </c>
      <c r="J597" s="331" t="e">
        <f>VLOOKUP(D597,Estoque!$A$4:$J$1000,8,0)</f>
        <v>#N/A</v>
      </c>
      <c r="K597" s="331">
        <f t="shared" si="37"/>
        <v>0</v>
      </c>
      <c r="L597" s="325">
        <f>SUMIF(Vendas!$B$5:$B$1712,'Combos Promocionais'!A597,Vendas!$I$5:$I$1824)</f>
        <v>0</v>
      </c>
      <c r="M597" s="325">
        <f t="shared" si="38"/>
        <v>0</v>
      </c>
      <c r="N597" s="325" t="e">
        <f t="shared" si="39"/>
        <v>#N/A</v>
      </c>
      <c r="O597" s="332" t="e">
        <f t="array" ref="O597">MIN(IF($B$3:$B$501=N597,$I$3:$I$501))</f>
        <v>#N/A</v>
      </c>
    </row>
    <row r="598" spans="1:15">
      <c r="A598" s="235"/>
      <c r="B598" s="327" t="str">
        <f>IFERROR(VLOOKUP(A598,'Cadastro de Produtos'!$B$5:$C$500,2,0),"")</f>
        <v/>
      </c>
      <c r="C598" s="165"/>
      <c r="D598" s="231"/>
      <c r="E598" s="327" t="e">
        <f>VLOOKUP(D598,Estoque!$A$4:$D$1000,2,0)</f>
        <v>#N/A</v>
      </c>
      <c r="F598" s="328" t="e">
        <f>VLOOKUP(D598,Estoque!$A$4:$D$1000,3,0)</f>
        <v>#N/A</v>
      </c>
      <c r="G598" s="329">
        <f>IFERROR(VLOOKUP(D598,Estoque!$A$4:$J$304,10,),0)</f>
        <v>0</v>
      </c>
      <c r="H598" s="235"/>
      <c r="I598" s="333">
        <f t="shared" si="40"/>
        <v>0</v>
      </c>
      <c r="J598" s="334" t="e">
        <f>VLOOKUP(D598,Estoque!$A$4:$J$1000,8,0)</f>
        <v>#N/A</v>
      </c>
      <c r="K598" s="334">
        <f t="shared" si="37"/>
        <v>0</v>
      </c>
      <c r="L598" s="328">
        <f>SUMIF(Vendas!$B$5:$B$1712,'Combos Promocionais'!A598,Vendas!$I$5:$I$1824)</f>
        <v>0</v>
      </c>
      <c r="M598" s="328">
        <f t="shared" si="38"/>
        <v>0</v>
      </c>
      <c r="N598" s="328" t="e">
        <f t="shared" si="39"/>
        <v>#N/A</v>
      </c>
      <c r="O598" s="335" t="e">
        <f t="array" ref="O598">MIN(IF($B$3:$B$501=N598,$I$3:$I$501))</f>
        <v>#N/A</v>
      </c>
    </row>
    <row r="599" spans="1:15">
      <c r="A599" s="236"/>
      <c r="B599" s="324" t="str">
        <f>IFERROR(VLOOKUP(A599,'Cadastro de Produtos'!$B$5:$C$500,2,0),"")</f>
        <v/>
      </c>
      <c r="C599" s="232"/>
      <c r="D599" s="233"/>
      <c r="E599" s="324" t="e">
        <f>VLOOKUP(D599,Estoque!$A$4:$D$1000,2,0)</f>
        <v>#N/A</v>
      </c>
      <c r="F599" s="325" t="e">
        <f>VLOOKUP(D599,Estoque!$A$4:$D$1000,3,0)</f>
        <v>#N/A</v>
      </c>
      <c r="G599" s="326">
        <f>IFERROR(VLOOKUP(D599,Estoque!$A$4:$J$304,10,),0)</f>
        <v>0</v>
      </c>
      <c r="H599" s="236"/>
      <c r="I599" s="330">
        <f t="shared" si="40"/>
        <v>0</v>
      </c>
      <c r="J599" s="331" t="e">
        <f>VLOOKUP(D599,Estoque!$A$4:$J$1000,8,0)</f>
        <v>#N/A</v>
      </c>
      <c r="K599" s="331">
        <f t="shared" si="37"/>
        <v>0</v>
      </c>
      <c r="L599" s="325">
        <f>SUMIF(Vendas!$B$5:$B$1712,'Combos Promocionais'!A599,Vendas!$I$5:$I$1824)</f>
        <v>0</v>
      </c>
      <c r="M599" s="325">
        <f t="shared" si="38"/>
        <v>0</v>
      </c>
      <c r="N599" s="325" t="e">
        <f t="shared" si="39"/>
        <v>#N/A</v>
      </c>
      <c r="O599" s="332" t="e">
        <f t="array" ref="O599">MIN(IF($B$3:$B$501=N599,$I$3:$I$501))</f>
        <v>#N/A</v>
      </c>
    </row>
    <row r="600" spans="1:15">
      <c r="A600" s="235"/>
      <c r="B600" s="327" t="str">
        <f>IFERROR(VLOOKUP(A600,'Cadastro de Produtos'!$B$5:$C$500,2,0),"")</f>
        <v/>
      </c>
      <c r="C600" s="165"/>
      <c r="D600" s="231"/>
      <c r="E600" s="327" t="e">
        <f>VLOOKUP(D600,Estoque!$A$4:$D$1000,2,0)</f>
        <v>#N/A</v>
      </c>
      <c r="F600" s="328" t="e">
        <f>VLOOKUP(D600,Estoque!$A$4:$D$1000,3,0)</f>
        <v>#N/A</v>
      </c>
      <c r="G600" s="329">
        <f>IFERROR(VLOOKUP(D600,Estoque!$A$4:$J$304,10,),0)</f>
        <v>0</v>
      </c>
      <c r="H600" s="235"/>
      <c r="I600" s="333">
        <f t="shared" si="40"/>
        <v>0</v>
      </c>
      <c r="J600" s="334" t="e">
        <f>VLOOKUP(D600,Estoque!$A$4:$J$1000,8,0)</f>
        <v>#N/A</v>
      </c>
      <c r="K600" s="334">
        <f t="shared" si="37"/>
        <v>0</v>
      </c>
      <c r="L600" s="328">
        <f>SUMIF(Vendas!$B$5:$B$1712,'Combos Promocionais'!A600,Vendas!$I$5:$I$1824)</f>
        <v>0</v>
      </c>
      <c r="M600" s="328">
        <f t="shared" si="38"/>
        <v>0</v>
      </c>
      <c r="N600" s="328" t="e">
        <f t="shared" si="39"/>
        <v>#N/A</v>
      </c>
      <c r="O600" s="335" t="e">
        <f t="array" ref="O600">MIN(IF($B$3:$B$501=N600,$I$3:$I$501))</f>
        <v>#N/A</v>
      </c>
    </row>
    <row r="601" spans="1:15">
      <c r="A601" s="236"/>
      <c r="B601" s="324" t="str">
        <f>IFERROR(VLOOKUP(A601,'Cadastro de Produtos'!$B$5:$C$500,2,0),"")</f>
        <v/>
      </c>
      <c r="C601" s="232"/>
      <c r="D601" s="233"/>
      <c r="E601" s="324" t="e">
        <f>VLOOKUP(D601,Estoque!$A$4:$D$1000,2,0)</f>
        <v>#N/A</v>
      </c>
      <c r="F601" s="325" t="e">
        <f>VLOOKUP(D601,Estoque!$A$4:$D$1000,3,0)</f>
        <v>#N/A</v>
      </c>
      <c r="G601" s="326">
        <f>IFERROR(VLOOKUP(D601,Estoque!$A$4:$J$304,10,),0)</f>
        <v>0</v>
      </c>
      <c r="H601" s="236"/>
      <c r="I601" s="330">
        <f t="shared" si="40"/>
        <v>0</v>
      </c>
      <c r="J601" s="331" t="e">
        <f>VLOOKUP(D601,Estoque!$A$4:$J$1000,8,0)</f>
        <v>#N/A</v>
      </c>
      <c r="K601" s="331">
        <f t="shared" si="37"/>
        <v>0</v>
      </c>
      <c r="L601" s="325">
        <f>SUMIF(Vendas!$B$5:$B$1712,'Combos Promocionais'!A601,Vendas!$I$5:$I$1824)</f>
        <v>0</v>
      </c>
      <c r="M601" s="325">
        <f t="shared" si="38"/>
        <v>0</v>
      </c>
      <c r="N601" s="325" t="e">
        <f t="shared" si="39"/>
        <v>#N/A</v>
      </c>
      <c r="O601" s="332" t="e">
        <f t="array" ref="O601">MIN(IF($B$3:$B$501=N601,$I$3:$I$501))</f>
        <v>#N/A</v>
      </c>
    </row>
    <row r="602" spans="1:15">
      <c r="A602" s="235"/>
      <c r="B602" s="327" t="str">
        <f>IFERROR(VLOOKUP(A602,'Cadastro de Produtos'!$B$5:$C$500,2,0),"")</f>
        <v/>
      </c>
      <c r="C602" s="165"/>
      <c r="D602" s="231"/>
      <c r="E602" s="327" t="e">
        <f>VLOOKUP(D602,Estoque!$A$4:$D$1000,2,0)</f>
        <v>#N/A</v>
      </c>
      <c r="F602" s="328" t="e">
        <f>VLOOKUP(D602,Estoque!$A$4:$D$1000,3,0)</f>
        <v>#N/A</v>
      </c>
      <c r="G602" s="329">
        <f>IFERROR(VLOOKUP(D602,Estoque!$A$4:$J$304,10,),0)</f>
        <v>0</v>
      </c>
      <c r="H602" s="235"/>
      <c r="I602" s="333">
        <f t="shared" si="40"/>
        <v>0</v>
      </c>
      <c r="J602" s="334" t="e">
        <f>VLOOKUP(D602,Estoque!$A$4:$J$1000,8,0)</f>
        <v>#N/A</v>
      </c>
      <c r="K602" s="334">
        <f t="shared" si="37"/>
        <v>0</v>
      </c>
      <c r="L602" s="328">
        <f>SUMIF(Vendas!$B$5:$B$1712,'Combos Promocionais'!A602,Vendas!$I$5:$I$1824)</f>
        <v>0</v>
      </c>
      <c r="M602" s="328">
        <f t="shared" si="38"/>
        <v>0</v>
      </c>
      <c r="N602" s="328" t="e">
        <f t="shared" si="39"/>
        <v>#N/A</v>
      </c>
      <c r="O602" s="335" t="e">
        <f t="array" ref="O602">MIN(IF($B$3:$B$501=N602,$I$3:$I$501))</f>
        <v>#N/A</v>
      </c>
    </row>
    <row r="603" spans="1:15">
      <c r="A603" s="236"/>
      <c r="B603" s="324" t="str">
        <f>IFERROR(VLOOKUP(A603,'Cadastro de Produtos'!$B$5:$C$500,2,0),"")</f>
        <v/>
      </c>
      <c r="C603" s="232"/>
      <c r="D603" s="233"/>
      <c r="E603" s="324" t="e">
        <f>VLOOKUP(D603,Estoque!$A$4:$D$1000,2,0)</f>
        <v>#N/A</v>
      </c>
      <c r="F603" s="325" t="e">
        <f>VLOOKUP(D603,Estoque!$A$4:$D$1000,3,0)</f>
        <v>#N/A</v>
      </c>
      <c r="G603" s="326">
        <f>IFERROR(VLOOKUP(D603,Estoque!$A$4:$J$304,10,),0)</f>
        <v>0</v>
      </c>
      <c r="H603" s="236"/>
      <c r="I603" s="330">
        <f t="shared" si="40"/>
        <v>0</v>
      </c>
      <c r="J603" s="331" t="e">
        <f>VLOOKUP(D603,Estoque!$A$4:$J$1000,8,0)</f>
        <v>#N/A</v>
      </c>
      <c r="K603" s="331">
        <f t="shared" si="37"/>
        <v>0</v>
      </c>
      <c r="L603" s="325">
        <f>SUMIF(Vendas!$B$5:$B$1712,'Combos Promocionais'!A603,Vendas!$I$5:$I$1824)</f>
        <v>0</v>
      </c>
      <c r="M603" s="325">
        <f t="shared" si="38"/>
        <v>0</v>
      </c>
      <c r="N603" s="325" t="e">
        <f t="shared" si="39"/>
        <v>#N/A</v>
      </c>
      <c r="O603" s="332" t="e">
        <f t="array" ref="O603">MIN(IF($B$3:$B$501=N603,$I$3:$I$501))</f>
        <v>#N/A</v>
      </c>
    </row>
    <row r="604" spans="1:15">
      <c r="A604" s="235"/>
      <c r="B604" s="327" t="str">
        <f>IFERROR(VLOOKUP(A604,'Cadastro de Produtos'!$B$5:$C$500,2,0),"")</f>
        <v/>
      </c>
      <c r="C604" s="165"/>
      <c r="D604" s="231"/>
      <c r="E604" s="327" t="e">
        <f>VLOOKUP(D604,Estoque!$A$4:$D$1000,2,0)</f>
        <v>#N/A</v>
      </c>
      <c r="F604" s="328" t="e">
        <f>VLOOKUP(D604,Estoque!$A$4:$D$1000,3,0)</f>
        <v>#N/A</v>
      </c>
      <c r="G604" s="329">
        <f>IFERROR(VLOOKUP(D604,Estoque!$A$4:$J$304,10,),0)</f>
        <v>0</v>
      </c>
      <c r="H604" s="235"/>
      <c r="I604" s="333">
        <f t="shared" si="40"/>
        <v>0</v>
      </c>
      <c r="J604" s="334" t="e">
        <f>VLOOKUP(D604,Estoque!$A$4:$J$1000,8,0)</f>
        <v>#N/A</v>
      </c>
      <c r="K604" s="334">
        <f t="shared" si="37"/>
        <v>0</v>
      </c>
      <c r="L604" s="328">
        <f>SUMIF(Vendas!$B$5:$B$1712,'Combos Promocionais'!A604,Vendas!$I$5:$I$1824)</f>
        <v>0</v>
      </c>
      <c r="M604" s="328">
        <f t="shared" si="38"/>
        <v>0</v>
      </c>
      <c r="N604" s="328" t="e">
        <f t="shared" si="39"/>
        <v>#N/A</v>
      </c>
      <c r="O604" s="335" t="e">
        <f t="array" ref="O604">MIN(IF($B$3:$B$501=N604,$I$3:$I$501))</f>
        <v>#N/A</v>
      </c>
    </row>
    <row r="605" spans="1:15">
      <c r="A605" s="236"/>
      <c r="B605" s="324" t="str">
        <f>IFERROR(VLOOKUP(A605,'Cadastro de Produtos'!$B$5:$C$500,2,0),"")</f>
        <v/>
      </c>
      <c r="C605" s="232"/>
      <c r="D605" s="233"/>
      <c r="E605" s="324" t="e">
        <f>VLOOKUP(D605,Estoque!$A$4:$D$1000,2,0)</f>
        <v>#N/A</v>
      </c>
      <c r="F605" s="325" t="e">
        <f>VLOOKUP(D605,Estoque!$A$4:$D$1000,3,0)</f>
        <v>#N/A</v>
      </c>
      <c r="G605" s="326">
        <f>IFERROR(VLOOKUP(D605,Estoque!$A$4:$J$304,10,),0)</f>
        <v>0</v>
      </c>
      <c r="H605" s="236"/>
      <c r="I605" s="330">
        <f t="shared" si="40"/>
        <v>0</v>
      </c>
      <c r="J605" s="331" t="e">
        <f>VLOOKUP(D605,Estoque!$A$4:$J$1000,8,0)</f>
        <v>#N/A</v>
      </c>
      <c r="K605" s="331">
        <f t="shared" si="37"/>
        <v>0</v>
      </c>
      <c r="L605" s="325">
        <f>SUMIF(Vendas!$B$5:$B$1712,'Combos Promocionais'!A605,Vendas!$I$5:$I$1824)</f>
        <v>0</v>
      </c>
      <c r="M605" s="325">
        <f t="shared" si="38"/>
        <v>0</v>
      </c>
      <c r="N605" s="325" t="e">
        <f t="shared" si="39"/>
        <v>#N/A</v>
      </c>
      <c r="O605" s="332" t="e">
        <f t="array" ref="O605">MIN(IF($B$3:$B$501=N605,$I$3:$I$501))</f>
        <v>#N/A</v>
      </c>
    </row>
    <row r="606" spans="1:15">
      <c r="A606" s="235"/>
      <c r="B606" s="327" t="str">
        <f>IFERROR(VLOOKUP(A606,'Cadastro de Produtos'!$B$5:$C$500,2,0),"")</f>
        <v/>
      </c>
      <c r="C606" s="165"/>
      <c r="D606" s="231"/>
      <c r="E606" s="327" t="e">
        <f>VLOOKUP(D606,Estoque!$A$4:$D$1000,2,0)</f>
        <v>#N/A</v>
      </c>
      <c r="F606" s="328" t="e">
        <f>VLOOKUP(D606,Estoque!$A$4:$D$1000,3,0)</f>
        <v>#N/A</v>
      </c>
      <c r="G606" s="329">
        <f>IFERROR(VLOOKUP(D606,Estoque!$A$4:$J$304,10,),0)</f>
        <v>0</v>
      </c>
      <c r="H606" s="235"/>
      <c r="I606" s="333">
        <f t="shared" si="40"/>
        <v>0</v>
      </c>
      <c r="J606" s="334" t="e">
        <f>VLOOKUP(D606,Estoque!$A$4:$J$1000,8,0)</f>
        <v>#N/A</v>
      </c>
      <c r="K606" s="334">
        <f t="shared" si="37"/>
        <v>0</v>
      </c>
      <c r="L606" s="328">
        <f>SUMIF(Vendas!$B$5:$B$1712,'Combos Promocionais'!A606,Vendas!$I$5:$I$1824)</f>
        <v>0</v>
      </c>
      <c r="M606" s="328">
        <f t="shared" si="38"/>
        <v>0</v>
      </c>
      <c r="N606" s="328" t="e">
        <f t="shared" si="39"/>
        <v>#N/A</v>
      </c>
      <c r="O606" s="335" t="e">
        <f t="array" ref="O606">MIN(IF($B$3:$B$501=N606,$I$3:$I$501))</f>
        <v>#N/A</v>
      </c>
    </row>
    <row r="607" spans="1:15">
      <c r="A607" s="236"/>
      <c r="B607" s="324" t="str">
        <f>IFERROR(VLOOKUP(A607,'Cadastro de Produtos'!$B$5:$C$500,2,0),"")</f>
        <v/>
      </c>
      <c r="C607" s="232"/>
      <c r="D607" s="233"/>
      <c r="E607" s="324" t="e">
        <f>VLOOKUP(D607,Estoque!$A$4:$D$1000,2,0)</f>
        <v>#N/A</v>
      </c>
      <c r="F607" s="325" t="e">
        <f>VLOOKUP(D607,Estoque!$A$4:$D$1000,3,0)</f>
        <v>#N/A</v>
      </c>
      <c r="G607" s="326">
        <f>IFERROR(VLOOKUP(D607,Estoque!$A$4:$J$304,10,),0)</f>
        <v>0</v>
      </c>
      <c r="H607" s="236"/>
      <c r="I607" s="330">
        <f t="shared" si="40"/>
        <v>0</v>
      </c>
      <c r="J607" s="331" t="e">
        <f>VLOOKUP(D607,Estoque!$A$4:$J$1000,8,0)</f>
        <v>#N/A</v>
      </c>
      <c r="K607" s="331">
        <f t="shared" si="37"/>
        <v>0</v>
      </c>
      <c r="L607" s="325">
        <f>SUMIF(Vendas!$B$5:$B$1712,'Combos Promocionais'!A607,Vendas!$I$5:$I$1824)</f>
        <v>0</v>
      </c>
      <c r="M607" s="325">
        <f t="shared" si="38"/>
        <v>0</v>
      </c>
      <c r="N607" s="325" t="e">
        <f t="shared" si="39"/>
        <v>#N/A</v>
      </c>
      <c r="O607" s="332" t="e">
        <f t="array" ref="O607">MIN(IF($B$3:$B$501=N607,$I$3:$I$501))</f>
        <v>#N/A</v>
      </c>
    </row>
    <row r="608" spans="1:15">
      <c r="A608" s="235"/>
      <c r="B608" s="327" t="str">
        <f>IFERROR(VLOOKUP(A608,'Cadastro de Produtos'!$B$5:$C$500,2,0),"")</f>
        <v/>
      </c>
      <c r="C608" s="165"/>
      <c r="D608" s="231"/>
      <c r="E608" s="327" t="e">
        <f>VLOOKUP(D608,Estoque!$A$4:$D$1000,2,0)</f>
        <v>#N/A</v>
      </c>
      <c r="F608" s="328" t="e">
        <f>VLOOKUP(D608,Estoque!$A$4:$D$1000,3,0)</f>
        <v>#N/A</v>
      </c>
      <c r="G608" s="329">
        <f>IFERROR(VLOOKUP(D608,Estoque!$A$4:$J$304,10,),0)</f>
        <v>0</v>
      </c>
      <c r="H608" s="235"/>
      <c r="I608" s="333">
        <f t="shared" si="40"/>
        <v>0</v>
      </c>
      <c r="J608" s="334" t="e">
        <f>VLOOKUP(D608,Estoque!$A$4:$J$1000,8,0)</f>
        <v>#N/A</v>
      </c>
      <c r="K608" s="334">
        <f t="shared" si="37"/>
        <v>0</v>
      </c>
      <c r="L608" s="328">
        <f>SUMIF(Vendas!$B$5:$B$1712,'Combos Promocionais'!A608,Vendas!$I$5:$I$1824)</f>
        <v>0</v>
      </c>
      <c r="M608" s="328">
        <f t="shared" si="38"/>
        <v>0</v>
      </c>
      <c r="N608" s="328" t="e">
        <f t="shared" si="39"/>
        <v>#N/A</v>
      </c>
      <c r="O608" s="335" t="e">
        <f t="array" ref="O608">MIN(IF($B$3:$B$501=N608,$I$3:$I$501))</f>
        <v>#N/A</v>
      </c>
    </row>
    <row r="609" spans="1:15">
      <c r="A609" s="236"/>
      <c r="B609" s="324" t="str">
        <f>IFERROR(VLOOKUP(A609,'Cadastro de Produtos'!$B$5:$C$500,2,0),"")</f>
        <v/>
      </c>
      <c r="C609" s="232"/>
      <c r="D609" s="233"/>
      <c r="E609" s="324" t="e">
        <f>VLOOKUP(D609,Estoque!$A$4:$D$1000,2,0)</f>
        <v>#N/A</v>
      </c>
      <c r="F609" s="325" t="e">
        <f>VLOOKUP(D609,Estoque!$A$4:$D$1000,3,0)</f>
        <v>#N/A</v>
      </c>
      <c r="G609" s="326">
        <f>IFERROR(VLOOKUP(D609,Estoque!$A$4:$J$304,10,),0)</f>
        <v>0</v>
      </c>
      <c r="H609" s="236"/>
      <c r="I609" s="330">
        <f t="shared" si="40"/>
        <v>0</v>
      </c>
      <c r="J609" s="331" t="e">
        <f>VLOOKUP(D609,Estoque!$A$4:$J$1000,8,0)</f>
        <v>#N/A</v>
      </c>
      <c r="K609" s="331">
        <f t="shared" si="37"/>
        <v>0</v>
      </c>
      <c r="L609" s="325">
        <f>SUMIF(Vendas!$B$5:$B$1712,'Combos Promocionais'!A609,Vendas!$I$5:$I$1824)</f>
        <v>0</v>
      </c>
      <c r="M609" s="325">
        <f t="shared" si="38"/>
        <v>0</v>
      </c>
      <c r="N609" s="325" t="e">
        <f t="shared" si="39"/>
        <v>#N/A</v>
      </c>
      <c r="O609" s="332" t="e">
        <f t="array" ref="O609">MIN(IF($B$3:$B$501=N609,$I$3:$I$501))</f>
        <v>#N/A</v>
      </c>
    </row>
    <row r="610" spans="1:15">
      <c r="A610" s="235"/>
      <c r="B610" s="327" t="str">
        <f>IFERROR(VLOOKUP(A610,'Cadastro de Produtos'!$B$5:$C$500,2,0),"")</f>
        <v/>
      </c>
      <c r="C610" s="165"/>
      <c r="D610" s="231"/>
      <c r="E610" s="327" t="e">
        <f>VLOOKUP(D610,Estoque!$A$4:$D$1000,2,0)</f>
        <v>#N/A</v>
      </c>
      <c r="F610" s="328" t="e">
        <f>VLOOKUP(D610,Estoque!$A$4:$D$1000,3,0)</f>
        <v>#N/A</v>
      </c>
      <c r="G610" s="329">
        <f>IFERROR(VLOOKUP(D610,Estoque!$A$4:$J$304,10,),0)</f>
        <v>0</v>
      </c>
      <c r="H610" s="235"/>
      <c r="I610" s="333">
        <f t="shared" si="40"/>
        <v>0</v>
      </c>
      <c r="J610" s="334" t="e">
        <f>VLOOKUP(D610,Estoque!$A$4:$J$1000,8,0)</f>
        <v>#N/A</v>
      </c>
      <c r="K610" s="334">
        <f t="shared" si="37"/>
        <v>0</v>
      </c>
      <c r="L610" s="328">
        <f>SUMIF(Vendas!$B$5:$B$1712,'Combos Promocionais'!A610,Vendas!$I$5:$I$1824)</f>
        <v>0</v>
      </c>
      <c r="M610" s="328">
        <f t="shared" si="38"/>
        <v>0</v>
      </c>
      <c r="N610" s="328" t="e">
        <f t="shared" si="39"/>
        <v>#N/A</v>
      </c>
      <c r="O610" s="335" t="e">
        <f t="array" ref="O610">MIN(IF($B$3:$B$501=N610,$I$3:$I$501))</f>
        <v>#N/A</v>
      </c>
    </row>
    <row r="611" spans="1:15">
      <c r="A611" s="236"/>
      <c r="B611" s="324" t="str">
        <f>IFERROR(VLOOKUP(A611,'Cadastro de Produtos'!$B$5:$C$500,2,0),"")</f>
        <v/>
      </c>
      <c r="C611" s="232"/>
      <c r="D611" s="233"/>
      <c r="E611" s="324" t="e">
        <f>VLOOKUP(D611,Estoque!$A$4:$D$1000,2,0)</f>
        <v>#N/A</v>
      </c>
      <c r="F611" s="325" t="e">
        <f>VLOOKUP(D611,Estoque!$A$4:$D$1000,3,0)</f>
        <v>#N/A</v>
      </c>
      <c r="G611" s="326">
        <f>IFERROR(VLOOKUP(D611,Estoque!$A$4:$J$304,10,),0)</f>
        <v>0</v>
      </c>
      <c r="H611" s="236"/>
      <c r="I611" s="330">
        <f t="shared" si="40"/>
        <v>0</v>
      </c>
      <c r="J611" s="331" t="e">
        <f>VLOOKUP(D611,Estoque!$A$4:$J$1000,8,0)</f>
        <v>#N/A</v>
      </c>
      <c r="K611" s="331">
        <f t="shared" si="37"/>
        <v>0</v>
      </c>
      <c r="L611" s="325">
        <f>SUMIF(Vendas!$B$5:$B$1712,'Combos Promocionais'!A611,Vendas!$I$5:$I$1824)</f>
        <v>0</v>
      </c>
      <c r="M611" s="325">
        <f t="shared" si="38"/>
        <v>0</v>
      </c>
      <c r="N611" s="325" t="e">
        <f t="shared" si="39"/>
        <v>#N/A</v>
      </c>
      <c r="O611" s="332" t="e">
        <f t="array" ref="O611">MIN(IF($B$3:$B$501=N611,$I$3:$I$501))</f>
        <v>#N/A</v>
      </c>
    </row>
    <row r="612" spans="1:15">
      <c r="A612" s="235"/>
      <c r="B612" s="327" t="str">
        <f>IFERROR(VLOOKUP(A612,'Cadastro de Produtos'!$B$5:$C$500,2,0),"")</f>
        <v/>
      </c>
      <c r="C612" s="165"/>
      <c r="D612" s="231"/>
      <c r="E612" s="327" t="e">
        <f>VLOOKUP(D612,Estoque!$A$4:$D$1000,2,0)</f>
        <v>#N/A</v>
      </c>
      <c r="F612" s="328" t="e">
        <f>VLOOKUP(D612,Estoque!$A$4:$D$1000,3,0)</f>
        <v>#N/A</v>
      </c>
      <c r="G612" s="329">
        <f>IFERROR(VLOOKUP(D612,Estoque!$A$4:$J$304,10,),0)</f>
        <v>0</v>
      </c>
      <c r="H612" s="235"/>
      <c r="I612" s="333">
        <f t="shared" si="40"/>
        <v>0</v>
      </c>
      <c r="J612" s="334" t="e">
        <f>VLOOKUP(D612,Estoque!$A$4:$J$1000,8,0)</f>
        <v>#N/A</v>
      </c>
      <c r="K612" s="334">
        <f t="shared" si="37"/>
        <v>0</v>
      </c>
      <c r="L612" s="328">
        <f>SUMIF(Vendas!$B$5:$B$1712,'Combos Promocionais'!A612,Vendas!$I$5:$I$1824)</f>
        <v>0</v>
      </c>
      <c r="M612" s="328">
        <f t="shared" si="38"/>
        <v>0</v>
      </c>
      <c r="N612" s="328" t="e">
        <f t="shared" si="39"/>
        <v>#N/A</v>
      </c>
      <c r="O612" s="335" t="e">
        <f t="array" ref="O612">MIN(IF($B$3:$B$501=N612,$I$3:$I$501))</f>
        <v>#N/A</v>
      </c>
    </row>
    <row r="613" spans="1:15">
      <c r="A613" s="236"/>
      <c r="B613" s="324" t="str">
        <f>IFERROR(VLOOKUP(A613,'Cadastro de Produtos'!$B$5:$C$500,2,0),"")</f>
        <v/>
      </c>
      <c r="C613" s="232"/>
      <c r="D613" s="233"/>
      <c r="E613" s="324" t="e">
        <f>VLOOKUP(D613,Estoque!$A$4:$D$1000,2,0)</f>
        <v>#N/A</v>
      </c>
      <c r="F613" s="325" t="e">
        <f>VLOOKUP(D613,Estoque!$A$4:$D$1000,3,0)</f>
        <v>#N/A</v>
      </c>
      <c r="G613" s="326">
        <f>IFERROR(VLOOKUP(D613,Estoque!$A$4:$J$304,10,),0)</f>
        <v>0</v>
      </c>
      <c r="H613" s="236"/>
      <c r="I613" s="330">
        <f t="shared" si="40"/>
        <v>0</v>
      </c>
      <c r="J613" s="331" t="e">
        <f>VLOOKUP(D613,Estoque!$A$4:$J$1000,8,0)</f>
        <v>#N/A</v>
      </c>
      <c r="K613" s="331">
        <f t="shared" si="37"/>
        <v>0</v>
      </c>
      <c r="L613" s="325">
        <f>SUMIF(Vendas!$B$5:$B$1712,'Combos Promocionais'!A613,Vendas!$I$5:$I$1824)</f>
        <v>0</v>
      </c>
      <c r="M613" s="325">
        <f t="shared" si="38"/>
        <v>0</v>
      </c>
      <c r="N613" s="325" t="e">
        <f t="shared" si="39"/>
        <v>#N/A</v>
      </c>
      <c r="O613" s="332" t="e">
        <f t="array" ref="O613">MIN(IF($B$3:$B$501=N613,$I$3:$I$501))</f>
        <v>#N/A</v>
      </c>
    </row>
    <row r="614" spans="1:15">
      <c r="A614" s="235"/>
      <c r="B614" s="327" t="str">
        <f>IFERROR(VLOOKUP(A614,'Cadastro de Produtos'!$B$5:$C$500,2,0),"")</f>
        <v/>
      </c>
      <c r="C614" s="165"/>
      <c r="D614" s="231"/>
      <c r="E614" s="327" t="e">
        <f>VLOOKUP(D614,Estoque!$A$4:$D$1000,2,0)</f>
        <v>#N/A</v>
      </c>
      <c r="F614" s="328" t="e">
        <f>VLOOKUP(D614,Estoque!$A$4:$D$1000,3,0)</f>
        <v>#N/A</v>
      </c>
      <c r="G614" s="329">
        <f>IFERROR(VLOOKUP(D614,Estoque!$A$4:$J$304,10,),0)</f>
        <v>0</v>
      </c>
      <c r="H614" s="235"/>
      <c r="I614" s="333">
        <f t="shared" si="40"/>
        <v>0</v>
      </c>
      <c r="J614" s="334" t="e">
        <f>VLOOKUP(D614,Estoque!$A$4:$J$1000,8,0)</f>
        <v>#N/A</v>
      </c>
      <c r="K614" s="334">
        <f t="shared" si="37"/>
        <v>0</v>
      </c>
      <c r="L614" s="328">
        <f>SUMIF(Vendas!$B$5:$B$1712,'Combos Promocionais'!A614,Vendas!$I$5:$I$1824)</f>
        <v>0</v>
      </c>
      <c r="M614" s="328">
        <f t="shared" si="38"/>
        <v>0</v>
      </c>
      <c r="N614" s="328" t="e">
        <f t="shared" si="39"/>
        <v>#N/A</v>
      </c>
      <c r="O614" s="335" t="e">
        <f t="array" ref="O614">MIN(IF($B$3:$B$501=N614,$I$3:$I$501))</f>
        <v>#N/A</v>
      </c>
    </row>
    <row r="615" spans="1:15">
      <c r="A615" s="236"/>
      <c r="B615" s="324" t="str">
        <f>IFERROR(VLOOKUP(A615,'Cadastro de Produtos'!$B$5:$C$500,2,0),"")</f>
        <v/>
      </c>
      <c r="C615" s="232"/>
      <c r="D615" s="233"/>
      <c r="E615" s="324" t="e">
        <f>VLOOKUP(D615,Estoque!$A$4:$D$1000,2,0)</f>
        <v>#N/A</v>
      </c>
      <c r="F615" s="325" t="e">
        <f>VLOOKUP(D615,Estoque!$A$4:$D$1000,3,0)</f>
        <v>#N/A</v>
      </c>
      <c r="G615" s="326">
        <f>IFERROR(VLOOKUP(D615,Estoque!$A$4:$J$304,10,),0)</f>
        <v>0</v>
      </c>
      <c r="H615" s="236"/>
      <c r="I615" s="330">
        <f t="shared" si="40"/>
        <v>0</v>
      </c>
      <c r="J615" s="331" t="e">
        <f>VLOOKUP(D615,Estoque!$A$4:$J$1000,8,0)</f>
        <v>#N/A</v>
      </c>
      <c r="K615" s="331">
        <f t="shared" si="37"/>
        <v>0</v>
      </c>
      <c r="L615" s="325">
        <f>SUMIF(Vendas!$B$5:$B$1712,'Combos Promocionais'!A615,Vendas!$I$5:$I$1824)</f>
        <v>0</v>
      </c>
      <c r="M615" s="325">
        <f t="shared" si="38"/>
        <v>0</v>
      </c>
      <c r="N615" s="325" t="e">
        <f t="shared" si="39"/>
        <v>#N/A</v>
      </c>
      <c r="O615" s="332" t="e">
        <f t="array" ref="O615">MIN(IF($B$3:$B$501=N615,$I$3:$I$501))</f>
        <v>#N/A</v>
      </c>
    </row>
    <row r="616" spans="1:15">
      <c r="A616" s="235"/>
      <c r="B616" s="327" t="str">
        <f>IFERROR(VLOOKUP(A616,'Cadastro de Produtos'!$B$5:$C$500,2,0),"")</f>
        <v/>
      </c>
      <c r="C616" s="165"/>
      <c r="D616" s="231"/>
      <c r="E616" s="327" t="e">
        <f>VLOOKUP(D616,Estoque!$A$4:$D$1000,2,0)</f>
        <v>#N/A</v>
      </c>
      <c r="F616" s="328" t="e">
        <f>VLOOKUP(D616,Estoque!$A$4:$D$1000,3,0)</f>
        <v>#N/A</v>
      </c>
      <c r="G616" s="329">
        <f>IFERROR(VLOOKUP(D616,Estoque!$A$4:$J$304,10,),0)</f>
        <v>0</v>
      </c>
      <c r="H616" s="235"/>
      <c r="I616" s="333">
        <f t="shared" si="40"/>
        <v>0</v>
      </c>
      <c r="J616" s="334" t="e">
        <f>VLOOKUP(D616,Estoque!$A$4:$J$1000,8,0)</f>
        <v>#N/A</v>
      </c>
      <c r="K616" s="334">
        <f t="shared" si="37"/>
        <v>0</v>
      </c>
      <c r="L616" s="328">
        <f>SUMIF(Vendas!$B$5:$B$1712,'Combos Promocionais'!A616,Vendas!$I$5:$I$1824)</f>
        <v>0</v>
      </c>
      <c r="M616" s="328">
        <f t="shared" si="38"/>
        <v>0</v>
      </c>
      <c r="N616" s="328" t="e">
        <f t="shared" si="39"/>
        <v>#N/A</v>
      </c>
      <c r="O616" s="335" t="e">
        <f t="array" ref="O616">MIN(IF($B$3:$B$501=N616,$I$3:$I$501))</f>
        <v>#N/A</v>
      </c>
    </row>
    <row r="617" spans="1:15">
      <c r="A617" s="236"/>
      <c r="B617" s="324" t="str">
        <f>IFERROR(VLOOKUP(A617,'Cadastro de Produtos'!$B$5:$C$500,2,0),"")</f>
        <v/>
      </c>
      <c r="C617" s="232"/>
      <c r="D617" s="233"/>
      <c r="E617" s="324" t="e">
        <f>VLOOKUP(D617,Estoque!$A$4:$D$1000,2,0)</f>
        <v>#N/A</v>
      </c>
      <c r="F617" s="325" t="e">
        <f>VLOOKUP(D617,Estoque!$A$4:$D$1000,3,0)</f>
        <v>#N/A</v>
      </c>
      <c r="G617" s="326">
        <f>IFERROR(VLOOKUP(D617,Estoque!$A$4:$J$304,10,),0)</f>
        <v>0</v>
      </c>
      <c r="H617" s="236"/>
      <c r="I617" s="330">
        <f t="shared" si="40"/>
        <v>0</v>
      </c>
      <c r="J617" s="331" t="e">
        <f>VLOOKUP(D617,Estoque!$A$4:$J$1000,8,0)</f>
        <v>#N/A</v>
      </c>
      <c r="K617" s="331">
        <f t="shared" si="37"/>
        <v>0</v>
      </c>
      <c r="L617" s="325">
        <f>SUMIF(Vendas!$B$5:$B$1712,'Combos Promocionais'!A617,Vendas!$I$5:$I$1824)</f>
        <v>0</v>
      </c>
      <c r="M617" s="325">
        <f t="shared" si="38"/>
        <v>0</v>
      </c>
      <c r="N617" s="325" t="e">
        <f t="shared" si="39"/>
        <v>#N/A</v>
      </c>
      <c r="O617" s="332" t="e">
        <f t="array" ref="O617">MIN(IF($B$3:$B$501=N617,$I$3:$I$501))</f>
        <v>#N/A</v>
      </c>
    </row>
    <row r="618" spans="1:15">
      <c r="A618" s="235"/>
      <c r="B618" s="327" t="str">
        <f>IFERROR(VLOOKUP(A618,'Cadastro de Produtos'!$B$5:$C$500,2,0),"")</f>
        <v/>
      </c>
      <c r="C618" s="165"/>
      <c r="D618" s="231"/>
      <c r="E618" s="327" t="e">
        <f>VLOOKUP(D618,Estoque!$A$4:$D$1000,2,0)</f>
        <v>#N/A</v>
      </c>
      <c r="F618" s="328" t="e">
        <f>VLOOKUP(D618,Estoque!$A$4:$D$1000,3,0)</f>
        <v>#N/A</v>
      </c>
      <c r="G618" s="329">
        <f>IFERROR(VLOOKUP(D618,Estoque!$A$4:$J$304,10,),0)</f>
        <v>0</v>
      </c>
      <c r="H618" s="235"/>
      <c r="I618" s="333">
        <f t="shared" si="40"/>
        <v>0</v>
      </c>
      <c r="J618" s="334" t="e">
        <f>VLOOKUP(D618,Estoque!$A$4:$J$1000,8,0)</f>
        <v>#N/A</v>
      </c>
      <c r="K618" s="334">
        <f t="shared" si="37"/>
        <v>0</v>
      </c>
      <c r="L618" s="328">
        <f>SUMIF(Vendas!$B$5:$B$1712,'Combos Promocionais'!A618,Vendas!$I$5:$I$1824)</f>
        <v>0</v>
      </c>
      <c r="M618" s="328">
        <f t="shared" si="38"/>
        <v>0</v>
      </c>
      <c r="N618" s="328" t="e">
        <f t="shared" si="39"/>
        <v>#N/A</v>
      </c>
      <c r="O618" s="335" t="e">
        <f t="array" ref="O618">MIN(IF($B$3:$B$501=N618,$I$3:$I$501))</f>
        <v>#N/A</v>
      </c>
    </row>
    <row r="619" spans="1:15">
      <c r="A619" s="236"/>
      <c r="B619" s="324" t="str">
        <f>IFERROR(VLOOKUP(A619,'Cadastro de Produtos'!$B$5:$C$500,2,0),"")</f>
        <v/>
      </c>
      <c r="C619" s="232"/>
      <c r="D619" s="233"/>
      <c r="E619" s="324" t="e">
        <f>VLOOKUP(D619,Estoque!$A$4:$D$1000,2,0)</f>
        <v>#N/A</v>
      </c>
      <c r="F619" s="325" t="e">
        <f>VLOOKUP(D619,Estoque!$A$4:$D$1000,3,0)</f>
        <v>#N/A</v>
      </c>
      <c r="G619" s="326">
        <f>IFERROR(VLOOKUP(D619,Estoque!$A$4:$J$304,10,),0)</f>
        <v>0</v>
      </c>
      <c r="H619" s="236"/>
      <c r="I619" s="330">
        <f t="shared" si="40"/>
        <v>0</v>
      </c>
      <c r="J619" s="331" t="e">
        <f>VLOOKUP(D619,Estoque!$A$4:$J$1000,8,0)</f>
        <v>#N/A</v>
      </c>
      <c r="K619" s="331">
        <f t="shared" si="37"/>
        <v>0</v>
      </c>
      <c r="L619" s="325">
        <f>SUMIF(Vendas!$B$5:$B$1712,'Combos Promocionais'!A619,Vendas!$I$5:$I$1824)</f>
        <v>0</v>
      </c>
      <c r="M619" s="325">
        <f t="shared" si="38"/>
        <v>0</v>
      </c>
      <c r="N619" s="325" t="e">
        <f t="shared" si="39"/>
        <v>#N/A</v>
      </c>
      <c r="O619" s="332" t="e">
        <f t="array" ref="O619">MIN(IF($B$3:$B$501=N619,$I$3:$I$501))</f>
        <v>#N/A</v>
      </c>
    </row>
    <row r="620" spans="1:15">
      <c r="A620" s="235"/>
      <c r="B620" s="327" t="str">
        <f>IFERROR(VLOOKUP(A620,'Cadastro de Produtos'!$B$5:$C$500,2,0),"")</f>
        <v/>
      </c>
      <c r="C620" s="165"/>
      <c r="D620" s="231"/>
      <c r="E620" s="327" t="e">
        <f>VLOOKUP(D620,Estoque!$A$4:$D$1000,2,0)</f>
        <v>#N/A</v>
      </c>
      <c r="F620" s="328" t="e">
        <f>VLOOKUP(D620,Estoque!$A$4:$D$1000,3,0)</f>
        <v>#N/A</v>
      </c>
      <c r="G620" s="329">
        <f>IFERROR(VLOOKUP(D620,Estoque!$A$4:$J$304,10,),0)</f>
        <v>0</v>
      </c>
      <c r="H620" s="235"/>
      <c r="I620" s="333">
        <f t="shared" si="40"/>
        <v>0</v>
      </c>
      <c r="J620" s="334" t="e">
        <f>VLOOKUP(D620,Estoque!$A$4:$J$1000,8,0)</f>
        <v>#N/A</v>
      </c>
      <c r="K620" s="334">
        <f t="shared" si="37"/>
        <v>0</v>
      </c>
      <c r="L620" s="328">
        <f>SUMIF(Vendas!$B$5:$B$1712,'Combos Promocionais'!A620,Vendas!$I$5:$I$1824)</f>
        <v>0</v>
      </c>
      <c r="M620" s="328">
        <f t="shared" si="38"/>
        <v>0</v>
      </c>
      <c r="N620" s="328" t="e">
        <f t="shared" si="39"/>
        <v>#N/A</v>
      </c>
      <c r="O620" s="335" t="e">
        <f t="array" ref="O620">MIN(IF($B$3:$B$501=N620,$I$3:$I$501))</f>
        <v>#N/A</v>
      </c>
    </row>
    <row r="621" spans="1:15">
      <c r="A621" s="236"/>
      <c r="B621" s="324" t="str">
        <f>IFERROR(VLOOKUP(A621,'Cadastro de Produtos'!$B$5:$C$500,2,0),"")</f>
        <v/>
      </c>
      <c r="C621" s="232"/>
      <c r="D621" s="233"/>
      <c r="E621" s="324" t="e">
        <f>VLOOKUP(D621,Estoque!$A$4:$D$1000,2,0)</f>
        <v>#N/A</v>
      </c>
      <c r="F621" s="325" t="e">
        <f>VLOOKUP(D621,Estoque!$A$4:$D$1000,3,0)</f>
        <v>#N/A</v>
      </c>
      <c r="G621" s="326">
        <f>IFERROR(VLOOKUP(D621,Estoque!$A$4:$J$304,10,),0)</f>
        <v>0</v>
      </c>
      <c r="H621" s="236"/>
      <c r="I621" s="330">
        <f t="shared" si="40"/>
        <v>0</v>
      </c>
      <c r="J621" s="331" t="e">
        <f>VLOOKUP(D621,Estoque!$A$4:$J$1000,8,0)</f>
        <v>#N/A</v>
      </c>
      <c r="K621" s="331">
        <f t="shared" si="37"/>
        <v>0</v>
      </c>
      <c r="L621" s="325">
        <f>SUMIF(Vendas!$B$5:$B$1712,'Combos Promocionais'!A621,Vendas!$I$5:$I$1824)</f>
        <v>0</v>
      </c>
      <c r="M621" s="325">
        <f t="shared" si="38"/>
        <v>0</v>
      </c>
      <c r="N621" s="325" t="e">
        <f t="shared" si="39"/>
        <v>#N/A</v>
      </c>
      <c r="O621" s="332" t="e">
        <f t="array" ref="O621">MIN(IF($B$3:$B$501=N621,$I$3:$I$501))</f>
        <v>#N/A</v>
      </c>
    </row>
    <row r="622" spans="1:15">
      <c r="A622" s="235"/>
      <c r="B622" s="327" t="str">
        <f>IFERROR(VLOOKUP(A622,'Cadastro de Produtos'!$B$5:$C$500,2,0),"")</f>
        <v/>
      </c>
      <c r="C622" s="165"/>
      <c r="D622" s="231"/>
      <c r="E622" s="327" t="e">
        <f>VLOOKUP(D622,Estoque!$A$4:$D$1000,2,0)</f>
        <v>#N/A</v>
      </c>
      <c r="F622" s="328" t="e">
        <f>VLOOKUP(D622,Estoque!$A$4:$D$1000,3,0)</f>
        <v>#N/A</v>
      </c>
      <c r="G622" s="329">
        <f>IFERROR(VLOOKUP(D622,Estoque!$A$4:$J$304,10,),0)</f>
        <v>0</v>
      </c>
      <c r="H622" s="235"/>
      <c r="I622" s="333">
        <f t="shared" si="40"/>
        <v>0</v>
      </c>
      <c r="J622" s="334" t="e">
        <f>VLOOKUP(D622,Estoque!$A$4:$J$1000,8,0)</f>
        <v>#N/A</v>
      </c>
      <c r="K622" s="334">
        <f t="shared" si="37"/>
        <v>0</v>
      </c>
      <c r="L622" s="328">
        <f>SUMIF(Vendas!$B$5:$B$1712,'Combos Promocionais'!A622,Vendas!$I$5:$I$1824)</f>
        <v>0</v>
      </c>
      <c r="M622" s="328">
        <f t="shared" si="38"/>
        <v>0</v>
      </c>
      <c r="N622" s="328" t="e">
        <f t="shared" si="39"/>
        <v>#N/A</v>
      </c>
      <c r="O622" s="335" t="e">
        <f t="array" ref="O622">MIN(IF($B$3:$B$501=N622,$I$3:$I$501))</f>
        <v>#N/A</v>
      </c>
    </row>
    <row r="623" spans="1:15">
      <c r="A623" s="236"/>
      <c r="B623" s="324" t="str">
        <f>IFERROR(VLOOKUP(A623,'Cadastro de Produtos'!$B$5:$C$500,2,0),"")</f>
        <v/>
      </c>
      <c r="C623" s="232"/>
      <c r="D623" s="233"/>
      <c r="E623" s="324" t="e">
        <f>VLOOKUP(D623,Estoque!$A$4:$D$1000,2,0)</f>
        <v>#N/A</v>
      </c>
      <c r="F623" s="325" t="e">
        <f>VLOOKUP(D623,Estoque!$A$4:$D$1000,3,0)</f>
        <v>#N/A</v>
      </c>
      <c r="G623" s="326">
        <f>IFERROR(VLOOKUP(D623,Estoque!$A$4:$J$304,10,),0)</f>
        <v>0</v>
      </c>
      <c r="H623" s="236"/>
      <c r="I623" s="330">
        <f t="shared" si="40"/>
        <v>0</v>
      </c>
      <c r="J623" s="331" t="e">
        <f>VLOOKUP(D623,Estoque!$A$4:$J$1000,8,0)</f>
        <v>#N/A</v>
      </c>
      <c r="K623" s="331">
        <f t="shared" si="37"/>
        <v>0</v>
      </c>
      <c r="L623" s="325">
        <f>SUMIF(Vendas!$B$5:$B$1712,'Combos Promocionais'!A623,Vendas!$I$5:$I$1824)</f>
        <v>0</v>
      </c>
      <c r="M623" s="325">
        <f t="shared" si="38"/>
        <v>0</v>
      </c>
      <c r="N623" s="325" t="e">
        <f t="shared" si="39"/>
        <v>#N/A</v>
      </c>
      <c r="O623" s="332" t="e">
        <f t="array" ref="O623">MIN(IF($B$3:$B$501=N623,$I$3:$I$501))</f>
        <v>#N/A</v>
      </c>
    </row>
    <row r="624" spans="1:15">
      <c r="A624" s="235"/>
      <c r="B624" s="327" t="str">
        <f>IFERROR(VLOOKUP(A624,'Cadastro de Produtos'!$B$5:$C$500,2,0),"")</f>
        <v/>
      </c>
      <c r="C624" s="165"/>
      <c r="D624" s="231"/>
      <c r="E624" s="327" t="e">
        <f>VLOOKUP(D624,Estoque!$A$4:$D$1000,2,0)</f>
        <v>#N/A</v>
      </c>
      <c r="F624" s="328" t="e">
        <f>VLOOKUP(D624,Estoque!$A$4:$D$1000,3,0)</f>
        <v>#N/A</v>
      </c>
      <c r="G624" s="329">
        <f>IFERROR(VLOOKUP(D624,Estoque!$A$4:$J$304,10,),0)</f>
        <v>0</v>
      </c>
      <c r="H624" s="235"/>
      <c r="I624" s="333">
        <f t="shared" si="40"/>
        <v>0</v>
      </c>
      <c r="J624" s="334" t="e">
        <f>VLOOKUP(D624,Estoque!$A$4:$J$1000,8,0)</f>
        <v>#N/A</v>
      </c>
      <c r="K624" s="334">
        <f t="shared" si="37"/>
        <v>0</v>
      </c>
      <c r="L624" s="328">
        <f>SUMIF(Vendas!$B$5:$B$1712,'Combos Promocionais'!A624,Vendas!$I$5:$I$1824)</f>
        <v>0</v>
      </c>
      <c r="M624" s="328">
        <f t="shared" si="38"/>
        <v>0</v>
      </c>
      <c r="N624" s="328" t="e">
        <f t="shared" si="39"/>
        <v>#N/A</v>
      </c>
      <c r="O624" s="335" t="e">
        <f t="array" ref="O624">MIN(IF($B$3:$B$501=N624,$I$3:$I$501))</f>
        <v>#N/A</v>
      </c>
    </row>
    <row r="625" spans="1:15">
      <c r="A625" s="236"/>
      <c r="B625" s="324" t="str">
        <f>IFERROR(VLOOKUP(A625,'Cadastro de Produtos'!$B$5:$C$500,2,0),"")</f>
        <v/>
      </c>
      <c r="C625" s="232"/>
      <c r="D625" s="233"/>
      <c r="E625" s="324" t="e">
        <f>VLOOKUP(D625,Estoque!$A$4:$D$1000,2,0)</f>
        <v>#N/A</v>
      </c>
      <c r="F625" s="325" t="e">
        <f>VLOOKUP(D625,Estoque!$A$4:$D$1000,3,0)</f>
        <v>#N/A</v>
      </c>
      <c r="G625" s="326">
        <f>IFERROR(VLOOKUP(D625,Estoque!$A$4:$J$304,10,),0)</f>
        <v>0</v>
      </c>
      <c r="H625" s="236"/>
      <c r="I625" s="330">
        <f t="shared" si="40"/>
        <v>0</v>
      </c>
      <c r="J625" s="331" t="e">
        <f>VLOOKUP(D625,Estoque!$A$4:$J$1000,8,0)</f>
        <v>#N/A</v>
      </c>
      <c r="K625" s="331">
        <f t="shared" si="37"/>
        <v>0</v>
      </c>
      <c r="L625" s="325">
        <f>SUMIF(Vendas!$B$5:$B$1712,'Combos Promocionais'!A625,Vendas!$I$5:$I$1824)</f>
        <v>0</v>
      </c>
      <c r="M625" s="325">
        <f t="shared" si="38"/>
        <v>0</v>
      </c>
      <c r="N625" s="325" t="e">
        <f t="shared" si="39"/>
        <v>#N/A</v>
      </c>
      <c r="O625" s="332" t="e">
        <f t="array" ref="O625">MIN(IF($B$3:$B$501=N625,$I$3:$I$501))</f>
        <v>#N/A</v>
      </c>
    </row>
    <row r="626" spans="1:15">
      <c r="A626" s="235"/>
      <c r="B626" s="327" t="str">
        <f>IFERROR(VLOOKUP(A626,'Cadastro de Produtos'!$B$5:$C$500,2,0),"")</f>
        <v/>
      </c>
      <c r="C626" s="165"/>
      <c r="D626" s="231"/>
      <c r="E626" s="327" t="e">
        <f>VLOOKUP(D626,Estoque!$A$4:$D$1000,2,0)</f>
        <v>#N/A</v>
      </c>
      <c r="F626" s="328" t="e">
        <f>VLOOKUP(D626,Estoque!$A$4:$D$1000,3,0)</f>
        <v>#N/A</v>
      </c>
      <c r="G626" s="329">
        <f>IFERROR(VLOOKUP(D626,Estoque!$A$4:$J$304,10,),0)</f>
        <v>0</v>
      </c>
      <c r="H626" s="235"/>
      <c r="I626" s="333">
        <f t="shared" si="40"/>
        <v>0</v>
      </c>
      <c r="J626" s="334" t="e">
        <f>VLOOKUP(D626,Estoque!$A$4:$J$1000,8,0)</f>
        <v>#N/A</v>
      </c>
      <c r="K626" s="334">
        <f t="shared" si="37"/>
        <v>0</v>
      </c>
      <c r="L626" s="328">
        <f>SUMIF(Vendas!$B$5:$B$1712,'Combos Promocionais'!A626,Vendas!$I$5:$I$1824)</f>
        <v>0</v>
      </c>
      <c r="M626" s="328">
        <f t="shared" si="38"/>
        <v>0</v>
      </c>
      <c r="N626" s="328" t="e">
        <f t="shared" si="39"/>
        <v>#N/A</v>
      </c>
      <c r="O626" s="335" t="e">
        <f t="array" ref="O626">MIN(IF($B$3:$B$501=N626,$I$3:$I$501))</f>
        <v>#N/A</v>
      </c>
    </row>
    <row r="627" spans="1:15">
      <c r="A627" s="236"/>
      <c r="B627" s="324" t="str">
        <f>IFERROR(VLOOKUP(A627,'Cadastro de Produtos'!$B$5:$C$500,2,0),"")</f>
        <v/>
      </c>
      <c r="C627" s="232"/>
      <c r="D627" s="233"/>
      <c r="E627" s="324" t="e">
        <f>VLOOKUP(D627,Estoque!$A$4:$D$1000,2,0)</f>
        <v>#N/A</v>
      </c>
      <c r="F627" s="325" t="e">
        <f>VLOOKUP(D627,Estoque!$A$4:$D$1000,3,0)</f>
        <v>#N/A</v>
      </c>
      <c r="G627" s="326">
        <f>IFERROR(VLOOKUP(D627,Estoque!$A$4:$J$304,10,),0)</f>
        <v>0</v>
      </c>
      <c r="H627" s="236"/>
      <c r="I627" s="330">
        <f t="shared" si="40"/>
        <v>0</v>
      </c>
      <c r="J627" s="331" t="e">
        <f>VLOOKUP(D627,Estoque!$A$4:$J$1000,8,0)</f>
        <v>#N/A</v>
      </c>
      <c r="K627" s="331">
        <f t="shared" si="37"/>
        <v>0</v>
      </c>
      <c r="L627" s="325">
        <f>SUMIF(Vendas!$B$5:$B$1712,'Combos Promocionais'!A627,Vendas!$I$5:$I$1824)</f>
        <v>0</v>
      </c>
      <c r="M627" s="325">
        <f t="shared" si="38"/>
        <v>0</v>
      </c>
      <c r="N627" s="325" t="e">
        <f t="shared" si="39"/>
        <v>#N/A</v>
      </c>
      <c r="O627" s="332" t="e">
        <f t="array" ref="O627">MIN(IF($B$3:$B$501=N627,$I$3:$I$501))</f>
        <v>#N/A</v>
      </c>
    </row>
    <row r="628" spans="1:15">
      <c r="A628" s="235"/>
      <c r="B628" s="327" t="str">
        <f>IFERROR(VLOOKUP(A628,'Cadastro de Produtos'!$B$5:$C$500,2,0),"")</f>
        <v/>
      </c>
      <c r="C628" s="165"/>
      <c r="D628" s="231"/>
      <c r="E628" s="327" t="e">
        <f>VLOOKUP(D628,Estoque!$A$4:$D$1000,2,0)</f>
        <v>#N/A</v>
      </c>
      <c r="F628" s="328" t="e">
        <f>VLOOKUP(D628,Estoque!$A$4:$D$1000,3,0)</f>
        <v>#N/A</v>
      </c>
      <c r="G628" s="329">
        <f>IFERROR(VLOOKUP(D628,Estoque!$A$4:$J$304,10,),0)</f>
        <v>0</v>
      </c>
      <c r="H628" s="235"/>
      <c r="I628" s="333">
        <f t="shared" si="40"/>
        <v>0</v>
      </c>
      <c r="J628" s="334" t="e">
        <f>VLOOKUP(D628,Estoque!$A$4:$J$1000,8,0)</f>
        <v>#N/A</v>
      </c>
      <c r="K628" s="334">
        <f t="shared" si="37"/>
        <v>0</v>
      </c>
      <c r="L628" s="328">
        <f>SUMIF(Vendas!$B$5:$B$1712,'Combos Promocionais'!A628,Vendas!$I$5:$I$1824)</f>
        <v>0</v>
      </c>
      <c r="M628" s="328">
        <f t="shared" si="38"/>
        <v>0</v>
      </c>
      <c r="N628" s="328" t="e">
        <f t="shared" si="39"/>
        <v>#N/A</v>
      </c>
      <c r="O628" s="335" t="e">
        <f t="array" ref="O628">MIN(IF($B$3:$B$501=N628,$I$3:$I$501))</f>
        <v>#N/A</v>
      </c>
    </row>
    <row r="629" spans="1:15">
      <c r="A629" s="236"/>
      <c r="B629" s="324" t="str">
        <f>IFERROR(VLOOKUP(A629,'Cadastro de Produtos'!$B$5:$C$500,2,0),"")</f>
        <v/>
      </c>
      <c r="C629" s="232"/>
      <c r="D629" s="233"/>
      <c r="E629" s="324" t="e">
        <f>VLOOKUP(D629,Estoque!$A$4:$D$1000,2,0)</f>
        <v>#N/A</v>
      </c>
      <c r="F629" s="325" t="e">
        <f>VLOOKUP(D629,Estoque!$A$4:$D$1000,3,0)</f>
        <v>#N/A</v>
      </c>
      <c r="G629" s="326">
        <f>IFERROR(VLOOKUP(D629,Estoque!$A$4:$J$304,10,),0)</f>
        <v>0</v>
      </c>
      <c r="H629" s="236"/>
      <c r="I629" s="330">
        <f t="shared" si="40"/>
        <v>0</v>
      </c>
      <c r="J629" s="331" t="e">
        <f>VLOOKUP(D629,Estoque!$A$4:$J$1000,8,0)</f>
        <v>#N/A</v>
      </c>
      <c r="K629" s="331">
        <f t="shared" si="37"/>
        <v>0</v>
      </c>
      <c r="L629" s="325">
        <f>SUMIF(Vendas!$B$5:$B$1712,'Combos Promocionais'!A629,Vendas!$I$5:$I$1824)</f>
        <v>0</v>
      </c>
      <c r="M629" s="325">
        <f t="shared" si="38"/>
        <v>0</v>
      </c>
      <c r="N629" s="325" t="e">
        <f t="shared" si="39"/>
        <v>#N/A</v>
      </c>
      <c r="O629" s="332" t="e">
        <f t="array" ref="O629">MIN(IF($B$3:$B$501=N629,$I$3:$I$501))</f>
        <v>#N/A</v>
      </c>
    </row>
    <row r="630" spans="1:15">
      <c r="A630" s="235"/>
      <c r="B630" s="327" t="str">
        <f>IFERROR(VLOOKUP(A630,'Cadastro de Produtos'!$B$5:$C$500,2,0),"")</f>
        <v/>
      </c>
      <c r="C630" s="165"/>
      <c r="D630" s="231"/>
      <c r="E630" s="327" t="e">
        <f>VLOOKUP(D630,Estoque!$A$4:$D$1000,2,0)</f>
        <v>#N/A</v>
      </c>
      <c r="F630" s="328" t="e">
        <f>VLOOKUP(D630,Estoque!$A$4:$D$1000,3,0)</f>
        <v>#N/A</v>
      </c>
      <c r="G630" s="329">
        <f>IFERROR(VLOOKUP(D630,Estoque!$A$4:$J$304,10,),0)</f>
        <v>0</v>
      </c>
      <c r="H630" s="235"/>
      <c r="I630" s="333">
        <f t="shared" si="40"/>
        <v>0</v>
      </c>
      <c r="J630" s="334" t="e">
        <f>VLOOKUP(D630,Estoque!$A$4:$J$1000,8,0)</f>
        <v>#N/A</v>
      </c>
      <c r="K630" s="334">
        <f t="shared" si="37"/>
        <v>0</v>
      </c>
      <c r="L630" s="328">
        <f>SUMIF(Vendas!$B$5:$B$1712,'Combos Promocionais'!A630,Vendas!$I$5:$I$1824)</f>
        <v>0</v>
      </c>
      <c r="M630" s="328">
        <f t="shared" si="38"/>
        <v>0</v>
      </c>
      <c r="N630" s="328" t="e">
        <f t="shared" si="39"/>
        <v>#N/A</v>
      </c>
      <c r="O630" s="335" t="e">
        <f t="array" ref="O630">MIN(IF($B$3:$B$501=N630,$I$3:$I$501))</f>
        <v>#N/A</v>
      </c>
    </row>
    <row r="631" spans="1:15">
      <c r="A631" s="236"/>
      <c r="B631" s="324" t="str">
        <f>IFERROR(VLOOKUP(A631,'Cadastro de Produtos'!$B$5:$C$500,2,0),"")</f>
        <v/>
      </c>
      <c r="C631" s="232"/>
      <c r="D631" s="233"/>
      <c r="E631" s="324" t="e">
        <f>VLOOKUP(D631,Estoque!$A$4:$D$1000,2,0)</f>
        <v>#N/A</v>
      </c>
      <c r="F631" s="325" t="e">
        <f>VLOOKUP(D631,Estoque!$A$4:$D$1000,3,0)</f>
        <v>#N/A</v>
      </c>
      <c r="G631" s="326">
        <f>IFERROR(VLOOKUP(D631,Estoque!$A$4:$J$304,10,),0)</f>
        <v>0</v>
      </c>
      <c r="H631" s="236"/>
      <c r="I631" s="330">
        <f t="shared" si="40"/>
        <v>0</v>
      </c>
      <c r="J631" s="331" t="e">
        <f>VLOOKUP(D631,Estoque!$A$4:$J$1000,8,0)</f>
        <v>#N/A</v>
      </c>
      <c r="K631" s="331">
        <f t="shared" si="37"/>
        <v>0</v>
      </c>
      <c r="L631" s="325">
        <f>SUMIF(Vendas!$B$5:$B$1712,'Combos Promocionais'!A631,Vendas!$I$5:$I$1824)</f>
        <v>0</v>
      </c>
      <c r="M631" s="325">
        <f t="shared" si="38"/>
        <v>0</v>
      </c>
      <c r="N631" s="325" t="e">
        <f t="shared" si="39"/>
        <v>#N/A</v>
      </c>
      <c r="O631" s="332" t="e">
        <f t="array" ref="O631">MIN(IF($B$3:$B$501=N631,$I$3:$I$501))</f>
        <v>#N/A</v>
      </c>
    </row>
    <row r="632" spans="1:15">
      <c r="A632" s="235"/>
      <c r="B632" s="327" t="str">
        <f>IFERROR(VLOOKUP(A632,'Cadastro de Produtos'!$B$5:$C$500,2,0),"")</f>
        <v/>
      </c>
      <c r="C632" s="165"/>
      <c r="D632" s="231"/>
      <c r="E632" s="327" t="e">
        <f>VLOOKUP(D632,Estoque!$A$4:$D$1000,2,0)</f>
        <v>#N/A</v>
      </c>
      <c r="F632" s="328" t="e">
        <f>VLOOKUP(D632,Estoque!$A$4:$D$1000,3,0)</f>
        <v>#N/A</v>
      </c>
      <c r="G632" s="329">
        <f>IFERROR(VLOOKUP(D632,Estoque!$A$4:$J$304,10,),0)</f>
        <v>0</v>
      </c>
      <c r="H632" s="235"/>
      <c r="I632" s="333">
        <f t="shared" si="40"/>
        <v>0</v>
      </c>
      <c r="J632" s="334" t="e">
        <f>VLOOKUP(D632,Estoque!$A$4:$J$1000,8,0)</f>
        <v>#N/A</v>
      </c>
      <c r="K632" s="334">
        <f t="shared" si="37"/>
        <v>0</v>
      </c>
      <c r="L632" s="328">
        <f>SUMIF(Vendas!$B$5:$B$1712,'Combos Promocionais'!A632,Vendas!$I$5:$I$1824)</f>
        <v>0</v>
      </c>
      <c r="M632" s="328">
        <f t="shared" si="38"/>
        <v>0</v>
      </c>
      <c r="N632" s="328" t="e">
        <f t="shared" si="39"/>
        <v>#N/A</v>
      </c>
      <c r="O632" s="335" t="e">
        <f t="array" ref="O632">MIN(IF($B$3:$B$501=N632,$I$3:$I$501))</f>
        <v>#N/A</v>
      </c>
    </row>
    <row r="633" spans="1:15">
      <c r="A633" s="236"/>
      <c r="B633" s="324" t="str">
        <f>IFERROR(VLOOKUP(A633,'Cadastro de Produtos'!$B$5:$C$500,2,0),"")</f>
        <v/>
      </c>
      <c r="C633" s="232"/>
      <c r="D633" s="233"/>
      <c r="E633" s="324" t="e">
        <f>VLOOKUP(D633,Estoque!$A$4:$D$1000,2,0)</f>
        <v>#N/A</v>
      </c>
      <c r="F633" s="325" t="e">
        <f>VLOOKUP(D633,Estoque!$A$4:$D$1000,3,0)</f>
        <v>#N/A</v>
      </c>
      <c r="G633" s="326">
        <f>IFERROR(VLOOKUP(D633,Estoque!$A$4:$J$304,10,),0)</f>
        <v>0</v>
      </c>
      <c r="H633" s="236"/>
      <c r="I633" s="330">
        <f t="shared" si="40"/>
        <v>0</v>
      </c>
      <c r="J633" s="331" t="e">
        <f>VLOOKUP(D633,Estoque!$A$4:$J$1000,8,0)</f>
        <v>#N/A</v>
      </c>
      <c r="K633" s="331">
        <f t="shared" si="37"/>
        <v>0</v>
      </c>
      <c r="L633" s="325">
        <f>SUMIF(Vendas!$B$5:$B$1712,'Combos Promocionais'!A633,Vendas!$I$5:$I$1824)</f>
        <v>0</v>
      </c>
      <c r="M633" s="325">
        <f t="shared" si="38"/>
        <v>0</v>
      </c>
      <c r="N633" s="325" t="e">
        <f t="shared" si="39"/>
        <v>#N/A</v>
      </c>
      <c r="O633" s="332" t="e">
        <f t="array" ref="O633">MIN(IF($B$3:$B$501=N633,$I$3:$I$501))</f>
        <v>#N/A</v>
      </c>
    </row>
    <row r="634" spans="1:15">
      <c r="A634" s="235"/>
      <c r="B634" s="327" t="str">
        <f>IFERROR(VLOOKUP(A634,'Cadastro de Produtos'!$B$5:$C$500,2,0),"")</f>
        <v/>
      </c>
      <c r="C634" s="165"/>
      <c r="D634" s="231"/>
      <c r="E634" s="327" t="e">
        <f>VLOOKUP(D634,Estoque!$A$4:$D$1000,2,0)</f>
        <v>#N/A</v>
      </c>
      <c r="F634" s="328" t="e">
        <f>VLOOKUP(D634,Estoque!$A$4:$D$1000,3,0)</f>
        <v>#N/A</v>
      </c>
      <c r="G634" s="329">
        <f>IFERROR(VLOOKUP(D634,Estoque!$A$4:$J$304,10,),0)</f>
        <v>0</v>
      </c>
      <c r="H634" s="235"/>
      <c r="I634" s="333">
        <f t="shared" si="40"/>
        <v>0</v>
      </c>
      <c r="J634" s="334" t="e">
        <f>VLOOKUP(D634,Estoque!$A$4:$J$1000,8,0)</f>
        <v>#N/A</v>
      </c>
      <c r="K634" s="334">
        <f t="shared" si="37"/>
        <v>0</v>
      </c>
      <c r="L634" s="328">
        <f>SUMIF(Vendas!$B$5:$B$1712,'Combos Promocionais'!A634,Vendas!$I$5:$I$1824)</f>
        <v>0</v>
      </c>
      <c r="M634" s="328">
        <f t="shared" si="38"/>
        <v>0</v>
      </c>
      <c r="N634" s="328" t="e">
        <f t="shared" si="39"/>
        <v>#N/A</v>
      </c>
      <c r="O634" s="335" t="e">
        <f t="array" ref="O634">MIN(IF($B$3:$B$501=N634,$I$3:$I$501))</f>
        <v>#N/A</v>
      </c>
    </row>
    <row r="635" spans="1:15">
      <c r="A635" s="236"/>
      <c r="B635" s="324" t="str">
        <f>IFERROR(VLOOKUP(A635,'Cadastro de Produtos'!$B$5:$C$500,2,0),"")</f>
        <v/>
      </c>
      <c r="C635" s="232"/>
      <c r="D635" s="233"/>
      <c r="E635" s="324" t="e">
        <f>VLOOKUP(D635,Estoque!$A$4:$D$1000,2,0)</f>
        <v>#N/A</v>
      </c>
      <c r="F635" s="325" t="e">
        <f>VLOOKUP(D635,Estoque!$A$4:$D$1000,3,0)</f>
        <v>#N/A</v>
      </c>
      <c r="G635" s="326">
        <f>IFERROR(VLOOKUP(D635,Estoque!$A$4:$J$304,10,),0)</f>
        <v>0</v>
      </c>
      <c r="H635" s="236"/>
      <c r="I635" s="330">
        <f t="shared" si="40"/>
        <v>0</v>
      </c>
      <c r="J635" s="331" t="e">
        <f>VLOOKUP(D635,Estoque!$A$4:$J$1000,8,0)</f>
        <v>#N/A</v>
      </c>
      <c r="K635" s="331">
        <f t="shared" si="37"/>
        <v>0</v>
      </c>
      <c r="L635" s="325">
        <f>SUMIF(Vendas!$B$5:$B$1712,'Combos Promocionais'!A635,Vendas!$I$5:$I$1824)</f>
        <v>0</v>
      </c>
      <c r="M635" s="325">
        <f t="shared" si="38"/>
        <v>0</v>
      </c>
      <c r="N635" s="325" t="e">
        <f t="shared" si="39"/>
        <v>#N/A</v>
      </c>
      <c r="O635" s="332" t="e">
        <f t="array" ref="O635">MIN(IF($B$3:$B$501=N635,$I$3:$I$501))</f>
        <v>#N/A</v>
      </c>
    </row>
    <row r="636" spans="1:15">
      <c r="A636" s="235"/>
      <c r="B636" s="327" t="str">
        <f>IFERROR(VLOOKUP(A636,'Cadastro de Produtos'!$B$5:$C$500,2,0),"")</f>
        <v/>
      </c>
      <c r="C636" s="165"/>
      <c r="D636" s="231"/>
      <c r="E636" s="327" t="e">
        <f>VLOOKUP(D636,Estoque!$A$4:$D$1000,2,0)</f>
        <v>#N/A</v>
      </c>
      <c r="F636" s="328" t="e">
        <f>VLOOKUP(D636,Estoque!$A$4:$D$1000,3,0)</f>
        <v>#N/A</v>
      </c>
      <c r="G636" s="329">
        <f>IFERROR(VLOOKUP(D636,Estoque!$A$4:$J$304,10,),0)</f>
        <v>0</v>
      </c>
      <c r="H636" s="235"/>
      <c r="I636" s="333">
        <f t="shared" si="40"/>
        <v>0</v>
      </c>
      <c r="J636" s="334" t="e">
        <f>VLOOKUP(D636,Estoque!$A$4:$J$1000,8,0)</f>
        <v>#N/A</v>
      </c>
      <c r="K636" s="334">
        <f t="shared" si="37"/>
        <v>0</v>
      </c>
      <c r="L636" s="328">
        <f>SUMIF(Vendas!$B$5:$B$1712,'Combos Promocionais'!A636,Vendas!$I$5:$I$1824)</f>
        <v>0</v>
      </c>
      <c r="M636" s="328">
        <f t="shared" si="38"/>
        <v>0</v>
      </c>
      <c r="N636" s="328" t="e">
        <f t="shared" si="39"/>
        <v>#N/A</v>
      </c>
      <c r="O636" s="335" t="e">
        <f t="array" ref="O636">MIN(IF($B$3:$B$501=N636,$I$3:$I$501))</f>
        <v>#N/A</v>
      </c>
    </row>
    <row r="637" spans="1:15">
      <c r="A637" s="236"/>
      <c r="B637" s="324" t="str">
        <f>IFERROR(VLOOKUP(A637,'Cadastro de Produtos'!$B$5:$C$500,2,0),"")</f>
        <v/>
      </c>
      <c r="C637" s="232"/>
      <c r="D637" s="233"/>
      <c r="E637" s="324" t="e">
        <f>VLOOKUP(D637,Estoque!$A$4:$D$1000,2,0)</f>
        <v>#N/A</v>
      </c>
      <c r="F637" s="325" t="e">
        <f>VLOOKUP(D637,Estoque!$A$4:$D$1000,3,0)</f>
        <v>#N/A</v>
      </c>
      <c r="G637" s="326">
        <f>IFERROR(VLOOKUP(D637,Estoque!$A$4:$J$304,10,),0)</f>
        <v>0</v>
      </c>
      <c r="H637" s="236"/>
      <c r="I637" s="330">
        <f t="shared" si="40"/>
        <v>0</v>
      </c>
      <c r="J637" s="331" t="e">
        <f>VLOOKUP(D637,Estoque!$A$4:$J$1000,8,0)</f>
        <v>#N/A</v>
      </c>
      <c r="K637" s="331">
        <f t="shared" si="37"/>
        <v>0</v>
      </c>
      <c r="L637" s="325">
        <f>SUMIF(Vendas!$B$5:$B$1712,'Combos Promocionais'!A637,Vendas!$I$5:$I$1824)</f>
        <v>0</v>
      </c>
      <c r="M637" s="325">
        <f t="shared" si="38"/>
        <v>0</v>
      </c>
      <c r="N637" s="325" t="e">
        <f t="shared" si="39"/>
        <v>#N/A</v>
      </c>
      <c r="O637" s="332" t="e">
        <f t="array" ref="O637">MIN(IF($B$3:$B$501=N637,$I$3:$I$501))</f>
        <v>#N/A</v>
      </c>
    </row>
    <row r="638" spans="1:15">
      <c r="A638" s="235"/>
      <c r="B638" s="327" t="str">
        <f>IFERROR(VLOOKUP(A638,'Cadastro de Produtos'!$B$5:$C$500,2,0),"")</f>
        <v/>
      </c>
      <c r="C638" s="165"/>
      <c r="D638" s="231"/>
      <c r="E638" s="327" t="e">
        <f>VLOOKUP(D638,Estoque!$A$4:$D$1000,2,0)</f>
        <v>#N/A</v>
      </c>
      <c r="F638" s="328" t="e">
        <f>VLOOKUP(D638,Estoque!$A$4:$D$1000,3,0)</f>
        <v>#N/A</v>
      </c>
      <c r="G638" s="329">
        <f>IFERROR(VLOOKUP(D638,Estoque!$A$4:$J$304,10,),0)</f>
        <v>0</v>
      </c>
      <c r="H638" s="235"/>
      <c r="I638" s="333">
        <f t="shared" si="40"/>
        <v>0</v>
      </c>
      <c r="J638" s="334" t="e">
        <f>VLOOKUP(D638,Estoque!$A$4:$J$1000,8,0)</f>
        <v>#N/A</v>
      </c>
      <c r="K638" s="334">
        <f t="shared" si="37"/>
        <v>0</v>
      </c>
      <c r="L638" s="328">
        <f>SUMIF(Vendas!$B$5:$B$1712,'Combos Promocionais'!A638,Vendas!$I$5:$I$1824)</f>
        <v>0</v>
      </c>
      <c r="M638" s="328">
        <f t="shared" si="38"/>
        <v>0</v>
      </c>
      <c r="N638" s="328" t="e">
        <f t="shared" si="39"/>
        <v>#N/A</v>
      </c>
      <c r="O638" s="335" t="e">
        <f t="array" ref="O638">MIN(IF($B$3:$B$501=N638,$I$3:$I$501))</f>
        <v>#N/A</v>
      </c>
    </row>
    <row r="639" spans="1:15">
      <c r="A639" s="236"/>
      <c r="B639" s="324" t="str">
        <f>IFERROR(VLOOKUP(A639,'Cadastro de Produtos'!$B$5:$C$500,2,0),"")</f>
        <v/>
      </c>
      <c r="C639" s="232"/>
      <c r="D639" s="233"/>
      <c r="E639" s="324" t="e">
        <f>VLOOKUP(D639,Estoque!$A$4:$D$1000,2,0)</f>
        <v>#N/A</v>
      </c>
      <c r="F639" s="325" t="e">
        <f>VLOOKUP(D639,Estoque!$A$4:$D$1000,3,0)</f>
        <v>#N/A</v>
      </c>
      <c r="G639" s="326">
        <f>IFERROR(VLOOKUP(D639,Estoque!$A$4:$J$304,10,),0)</f>
        <v>0</v>
      </c>
      <c r="H639" s="236"/>
      <c r="I639" s="330">
        <f t="shared" si="40"/>
        <v>0</v>
      </c>
      <c r="J639" s="331" t="e">
        <f>VLOOKUP(D639,Estoque!$A$4:$J$1000,8,0)</f>
        <v>#N/A</v>
      </c>
      <c r="K639" s="331">
        <f t="shared" si="37"/>
        <v>0</v>
      </c>
      <c r="L639" s="325">
        <f>SUMIF(Vendas!$B$5:$B$1712,'Combos Promocionais'!A639,Vendas!$I$5:$I$1824)</f>
        <v>0</v>
      </c>
      <c r="M639" s="325">
        <f t="shared" si="38"/>
        <v>0</v>
      </c>
      <c r="N639" s="325" t="e">
        <f t="shared" si="39"/>
        <v>#N/A</v>
      </c>
      <c r="O639" s="332" t="e">
        <f t="array" ref="O639">MIN(IF($B$3:$B$501=N639,$I$3:$I$501))</f>
        <v>#N/A</v>
      </c>
    </row>
    <row r="640" spans="1:15">
      <c r="A640" s="235"/>
      <c r="B640" s="327" t="str">
        <f>IFERROR(VLOOKUP(A640,'Cadastro de Produtos'!$B$5:$C$500,2,0),"")</f>
        <v/>
      </c>
      <c r="C640" s="165"/>
      <c r="D640" s="231"/>
      <c r="E640" s="327" t="e">
        <f>VLOOKUP(D640,Estoque!$A$4:$D$1000,2,0)</f>
        <v>#N/A</v>
      </c>
      <c r="F640" s="328" t="e">
        <f>VLOOKUP(D640,Estoque!$A$4:$D$1000,3,0)</f>
        <v>#N/A</v>
      </c>
      <c r="G640" s="329">
        <f>IFERROR(VLOOKUP(D640,Estoque!$A$4:$J$304,10,),0)</f>
        <v>0</v>
      </c>
      <c r="H640" s="235"/>
      <c r="I640" s="333">
        <f t="shared" si="40"/>
        <v>0</v>
      </c>
      <c r="J640" s="334" t="e">
        <f>VLOOKUP(D640,Estoque!$A$4:$J$1000,8,0)</f>
        <v>#N/A</v>
      </c>
      <c r="K640" s="334">
        <f t="shared" si="37"/>
        <v>0</v>
      </c>
      <c r="L640" s="328">
        <f>SUMIF(Vendas!$B$5:$B$1712,'Combos Promocionais'!A640,Vendas!$I$5:$I$1824)</f>
        <v>0</v>
      </c>
      <c r="M640" s="328">
        <f t="shared" si="38"/>
        <v>0</v>
      </c>
      <c r="N640" s="328" t="e">
        <f t="shared" si="39"/>
        <v>#N/A</v>
      </c>
      <c r="O640" s="335" t="e">
        <f t="array" ref="O640">MIN(IF($B$3:$B$501=N640,$I$3:$I$501))</f>
        <v>#N/A</v>
      </c>
    </row>
    <row r="641" spans="1:15">
      <c r="A641" s="236"/>
      <c r="B641" s="324" t="str">
        <f>IFERROR(VLOOKUP(A641,'Cadastro de Produtos'!$B$5:$C$500,2,0),"")</f>
        <v/>
      </c>
      <c r="C641" s="232"/>
      <c r="D641" s="233"/>
      <c r="E641" s="324" t="e">
        <f>VLOOKUP(D641,Estoque!$A$4:$D$1000,2,0)</f>
        <v>#N/A</v>
      </c>
      <c r="F641" s="325" t="e">
        <f>VLOOKUP(D641,Estoque!$A$4:$D$1000,3,0)</f>
        <v>#N/A</v>
      </c>
      <c r="G641" s="326">
        <f>IFERROR(VLOOKUP(D641,Estoque!$A$4:$J$304,10,),0)</f>
        <v>0</v>
      </c>
      <c r="H641" s="236"/>
      <c r="I641" s="330">
        <f t="shared" si="40"/>
        <v>0</v>
      </c>
      <c r="J641" s="331" t="e">
        <f>VLOOKUP(D641,Estoque!$A$4:$J$1000,8,0)</f>
        <v>#N/A</v>
      </c>
      <c r="K641" s="331">
        <f t="shared" si="37"/>
        <v>0</v>
      </c>
      <c r="L641" s="325">
        <f>SUMIF(Vendas!$B$5:$B$1712,'Combos Promocionais'!A641,Vendas!$I$5:$I$1824)</f>
        <v>0</v>
      </c>
      <c r="M641" s="325">
        <f t="shared" si="38"/>
        <v>0</v>
      </c>
      <c r="N641" s="325" t="e">
        <f t="shared" si="39"/>
        <v>#N/A</v>
      </c>
      <c r="O641" s="332" t="e">
        <f t="array" ref="O641">MIN(IF($B$3:$B$501=N641,$I$3:$I$501))</f>
        <v>#N/A</v>
      </c>
    </row>
    <row r="642" spans="1:15">
      <c r="A642" s="235"/>
      <c r="B642" s="327" t="str">
        <f>IFERROR(VLOOKUP(A642,'Cadastro de Produtos'!$B$5:$C$500,2,0),"")</f>
        <v/>
      </c>
      <c r="C642" s="165"/>
      <c r="D642" s="231"/>
      <c r="E642" s="327" t="e">
        <f>VLOOKUP(D642,Estoque!$A$4:$D$1000,2,0)</f>
        <v>#N/A</v>
      </c>
      <c r="F642" s="328" t="e">
        <f>VLOOKUP(D642,Estoque!$A$4:$D$1000,3,0)</f>
        <v>#N/A</v>
      </c>
      <c r="G642" s="329">
        <f>IFERROR(VLOOKUP(D642,Estoque!$A$4:$J$304,10,),0)</f>
        <v>0</v>
      </c>
      <c r="H642" s="235"/>
      <c r="I642" s="333">
        <f t="shared" si="40"/>
        <v>0</v>
      </c>
      <c r="J642" s="334" t="e">
        <f>VLOOKUP(D642,Estoque!$A$4:$J$1000,8,0)</f>
        <v>#N/A</v>
      </c>
      <c r="K642" s="334">
        <f t="shared" si="37"/>
        <v>0</v>
      </c>
      <c r="L642" s="328">
        <f>SUMIF(Vendas!$B$5:$B$1712,'Combos Promocionais'!A642,Vendas!$I$5:$I$1824)</f>
        <v>0</v>
      </c>
      <c r="M642" s="328">
        <f t="shared" si="38"/>
        <v>0</v>
      </c>
      <c r="N642" s="328" t="e">
        <f t="shared" si="39"/>
        <v>#N/A</v>
      </c>
      <c r="O642" s="335" t="e">
        <f t="array" ref="O642">MIN(IF($B$3:$B$501=N642,$I$3:$I$501))</f>
        <v>#N/A</v>
      </c>
    </row>
    <row r="643" spans="1:15">
      <c r="A643" s="236"/>
      <c r="B643" s="324" t="str">
        <f>IFERROR(VLOOKUP(A643,'Cadastro de Produtos'!$B$5:$C$500,2,0),"")</f>
        <v/>
      </c>
      <c r="C643" s="232"/>
      <c r="D643" s="233"/>
      <c r="E643" s="324" t="e">
        <f>VLOOKUP(D643,Estoque!$A$4:$D$1000,2,0)</f>
        <v>#N/A</v>
      </c>
      <c r="F643" s="325" t="e">
        <f>VLOOKUP(D643,Estoque!$A$4:$D$1000,3,0)</f>
        <v>#N/A</v>
      </c>
      <c r="G643" s="326">
        <f>IFERROR(VLOOKUP(D643,Estoque!$A$4:$J$304,10,),0)</f>
        <v>0</v>
      </c>
      <c r="H643" s="236"/>
      <c r="I643" s="330">
        <f t="shared" si="40"/>
        <v>0</v>
      </c>
      <c r="J643" s="331" t="e">
        <f>VLOOKUP(D643,Estoque!$A$4:$J$1000,8,0)</f>
        <v>#N/A</v>
      </c>
      <c r="K643" s="331">
        <f t="shared" si="37"/>
        <v>0</v>
      </c>
      <c r="L643" s="325">
        <f>SUMIF(Vendas!$B$5:$B$1712,'Combos Promocionais'!A643,Vendas!$I$5:$I$1824)</f>
        <v>0</v>
      </c>
      <c r="M643" s="325">
        <f t="shared" si="38"/>
        <v>0</v>
      </c>
      <c r="N643" s="325" t="e">
        <f t="shared" si="39"/>
        <v>#N/A</v>
      </c>
      <c r="O643" s="332" t="e">
        <f t="array" ref="O643">MIN(IF($B$3:$B$501=N643,$I$3:$I$501))</f>
        <v>#N/A</v>
      </c>
    </row>
    <row r="644" spans="1:15">
      <c r="A644" s="235"/>
      <c r="B644" s="327" t="str">
        <f>IFERROR(VLOOKUP(A644,'Cadastro de Produtos'!$B$5:$C$500,2,0),"")</f>
        <v/>
      </c>
      <c r="C644" s="165"/>
      <c r="D644" s="231"/>
      <c r="E644" s="327" t="e">
        <f>VLOOKUP(D644,Estoque!$A$4:$D$1000,2,0)</f>
        <v>#N/A</v>
      </c>
      <c r="F644" s="328" t="e">
        <f>VLOOKUP(D644,Estoque!$A$4:$D$1000,3,0)</f>
        <v>#N/A</v>
      </c>
      <c r="G644" s="329">
        <f>IFERROR(VLOOKUP(D644,Estoque!$A$4:$J$304,10,),0)</f>
        <v>0</v>
      </c>
      <c r="H644" s="235"/>
      <c r="I644" s="333">
        <f t="shared" si="40"/>
        <v>0</v>
      </c>
      <c r="J644" s="334" t="e">
        <f>VLOOKUP(D644,Estoque!$A$4:$J$1000,8,0)</f>
        <v>#N/A</v>
      </c>
      <c r="K644" s="334">
        <f t="shared" ref="K644:K707" si="41">SUMIF($A$3:$A$500,A644,$J$3:$J$500)</f>
        <v>0</v>
      </c>
      <c r="L644" s="328">
        <f>SUMIF(Vendas!$B$5:$B$1712,'Combos Promocionais'!A644,Vendas!$I$5:$I$1824)</f>
        <v>0</v>
      </c>
      <c r="M644" s="328">
        <f t="shared" ref="M644:M707" si="42">SUM(L644*H644)</f>
        <v>0</v>
      </c>
      <c r="N644" s="328" t="e">
        <f t="shared" ref="N644:N707" si="43">VLOOKUP(A644,$A$3:$K$501,2,0)</f>
        <v>#N/A</v>
      </c>
      <c r="O644" s="335" t="e">
        <f t="array" ref="O644">MIN(IF($B$3:$B$501=N644,$I$3:$I$501))</f>
        <v>#N/A</v>
      </c>
    </row>
    <row r="645" spans="1:15">
      <c r="A645" s="236"/>
      <c r="B645" s="324" t="str">
        <f>IFERROR(VLOOKUP(A645,'Cadastro de Produtos'!$B$5:$C$500,2,0),"")</f>
        <v/>
      </c>
      <c r="C645" s="232"/>
      <c r="D645" s="233"/>
      <c r="E645" s="324" t="e">
        <f>VLOOKUP(D645,Estoque!$A$4:$D$1000,2,0)</f>
        <v>#N/A</v>
      </c>
      <c r="F645" s="325" t="e">
        <f>VLOOKUP(D645,Estoque!$A$4:$D$1000,3,0)</f>
        <v>#N/A</v>
      </c>
      <c r="G645" s="326">
        <f>IFERROR(VLOOKUP(D645,Estoque!$A$4:$J$304,10,),0)</f>
        <v>0</v>
      </c>
      <c r="H645" s="236"/>
      <c r="I645" s="330">
        <f t="shared" si="40"/>
        <v>0</v>
      </c>
      <c r="J645" s="331" t="e">
        <f>VLOOKUP(D645,Estoque!$A$4:$J$1000,8,0)</f>
        <v>#N/A</v>
      </c>
      <c r="K645" s="331">
        <f t="shared" si="41"/>
        <v>0</v>
      </c>
      <c r="L645" s="325">
        <f>SUMIF(Vendas!$B$5:$B$1712,'Combos Promocionais'!A645,Vendas!$I$5:$I$1824)</f>
        <v>0</v>
      </c>
      <c r="M645" s="325">
        <f t="shared" si="42"/>
        <v>0</v>
      </c>
      <c r="N645" s="325" t="e">
        <f t="shared" si="43"/>
        <v>#N/A</v>
      </c>
      <c r="O645" s="332" t="e">
        <f t="array" ref="O645">MIN(IF($B$3:$B$501=N645,$I$3:$I$501))</f>
        <v>#N/A</v>
      </c>
    </row>
    <row r="646" spans="1:15">
      <c r="A646" s="235"/>
      <c r="B646" s="327" t="str">
        <f>IFERROR(VLOOKUP(A646,'Cadastro de Produtos'!$B$5:$C$500,2,0),"")</f>
        <v/>
      </c>
      <c r="C646" s="165"/>
      <c r="D646" s="231"/>
      <c r="E646" s="327" t="e">
        <f>VLOOKUP(D646,Estoque!$A$4:$D$1000,2,0)</f>
        <v>#N/A</v>
      </c>
      <c r="F646" s="328" t="e">
        <f>VLOOKUP(D646,Estoque!$A$4:$D$1000,3,0)</f>
        <v>#N/A</v>
      </c>
      <c r="G646" s="329">
        <f>IFERROR(VLOOKUP(D646,Estoque!$A$4:$J$304,10,),0)</f>
        <v>0</v>
      </c>
      <c r="H646" s="235"/>
      <c r="I646" s="333">
        <f t="shared" si="40"/>
        <v>0</v>
      </c>
      <c r="J646" s="334" t="e">
        <f>VLOOKUP(D646,Estoque!$A$4:$J$1000,8,0)</f>
        <v>#N/A</v>
      </c>
      <c r="K646" s="334">
        <f t="shared" si="41"/>
        <v>0</v>
      </c>
      <c r="L646" s="328">
        <f>SUMIF(Vendas!$B$5:$B$1712,'Combos Promocionais'!A646,Vendas!$I$5:$I$1824)</f>
        <v>0</v>
      </c>
      <c r="M646" s="328">
        <f t="shared" si="42"/>
        <v>0</v>
      </c>
      <c r="N646" s="328" t="e">
        <f t="shared" si="43"/>
        <v>#N/A</v>
      </c>
      <c r="O646" s="335" t="e">
        <f t="array" ref="O646">MIN(IF($B$3:$B$501=N646,$I$3:$I$501))</f>
        <v>#N/A</v>
      </c>
    </row>
    <row r="647" spans="1:15">
      <c r="A647" s="236"/>
      <c r="B647" s="324" t="str">
        <f>IFERROR(VLOOKUP(A647,'Cadastro de Produtos'!$B$5:$C$500,2,0),"")</f>
        <v/>
      </c>
      <c r="C647" s="232"/>
      <c r="D647" s="233"/>
      <c r="E647" s="324" t="e">
        <f>VLOOKUP(D647,Estoque!$A$4:$D$1000,2,0)</f>
        <v>#N/A</v>
      </c>
      <c r="F647" s="325" t="e">
        <f>VLOOKUP(D647,Estoque!$A$4:$D$1000,3,0)</f>
        <v>#N/A</v>
      </c>
      <c r="G647" s="326">
        <f>IFERROR(VLOOKUP(D647,Estoque!$A$4:$J$304,10,),0)</f>
        <v>0</v>
      </c>
      <c r="H647" s="236"/>
      <c r="I647" s="330">
        <f t="shared" si="40"/>
        <v>0</v>
      </c>
      <c r="J647" s="331" t="e">
        <f>VLOOKUP(D647,Estoque!$A$4:$J$1000,8,0)</f>
        <v>#N/A</v>
      </c>
      <c r="K647" s="331">
        <f t="shared" si="41"/>
        <v>0</v>
      </c>
      <c r="L647" s="325">
        <f>SUMIF(Vendas!$B$5:$B$1712,'Combos Promocionais'!A647,Vendas!$I$5:$I$1824)</f>
        <v>0</v>
      </c>
      <c r="M647" s="325">
        <f t="shared" si="42"/>
        <v>0</v>
      </c>
      <c r="N647" s="325" t="e">
        <f t="shared" si="43"/>
        <v>#N/A</v>
      </c>
      <c r="O647" s="332" t="e">
        <f t="array" ref="O647">MIN(IF($B$3:$B$501=N647,$I$3:$I$501))</f>
        <v>#N/A</v>
      </c>
    </row>
    <row r="648" spans="1:15">
      <c r="A648" s="235"/>
      <c r="B648" s="327" t="str">
        <f>IFERROR(VLOOKUP(A648,'Cadastro de Produtos'!$B$5:$C$500,2,0),"")</f>
        <v/>
      </c>
      <c r="C648" s="165"/>
      <c r="D648" s="231"/>
      <c r="E648" s="327" t="e">
        <f>VLOOKUP(D648,Estoque!$A$4:$D$1000,2,0)</f>
        <v>#N/A</v>
      </c>
      <c r="F648" s="328" t="e">
        <f>VLOOKUP(D648,Estoque!$A$4:$D$1000,3,0)</f>
        <v>#N/A</v>
      </c>
      <c r="G648" s="329">
        <f>IFERROR(VLOOKUP(D648,Estoque!$A$4:$J$304,10,),0)</f>
        <v>0</v>
      </c>
      <c r="H648" s="235"/>
      <c r="I648" s="333">
        <f t="shared" ref="I648:I711" si="44">IFERROR(SUM(G648/H648),0)</f>
        <v>0</v>
      </c>
      <c r="J648" s="334" t="e">
        <f>VLOOKUP(D648,Estoque!$A$4:$J$1000,8,0)</f>
        <v>#N/A</v>
      </c>
      <c r="K648" s="334">
        <f t="shared" si="41"/>
        <v>0</v>
      </c>
      <c r="L648" s="328">
        <f>SUMIF(Vendas!$B$5:$B$1712,'Combos Promocionais'!A648,Vendas!$I$5:$I$1824)</f>
        <v>0</v>
      </c>
      <c r="M648" s="328">
        <f t="shared" si="42"/>
        <v>0</v>
      </c>
      <c r="N648" s="328" t="e">
        <f t="shared" si="43"/>
        <v>#N/A</v>
      </c>
      <c r="O648" s="335" t="e">
        <f t="array" ref="O648">MIN(IF($B$3:$B$501=N648,$I$3:$I$501))</f>
        <v>#N/A</v>
      </c>
    </row>
    <row r="649" spans="1:15">
      <c r="A649" s="236"/>
      <c r="B649" s="324" t="str">
        <f>IFERROR(VLOOKUP(A649,'Cadastro de Produtos'!$B$5:$C$500,2,0),"")</f>
        <v/>
      </c>
      <c r="C649" s="232"/>
      <c r="D649" s="233"/>
      <c r="E649" s="324" t="e">
        <f>VLOOKUP(D649,Estoque!$A$4:$D$1000,2,0)</f>
        <v>#N/A</v>
      </c>
      <c r="F649" s="325" t="e">
        <f>VLOOKUP(D649,Estoque!$A$4:$D$1000,3,0)</f>
        <v>#N/A</v>
      </c>
      <c r="G649" s="326">
        <f>IFERROR(VLOOKUP(D649,Estoque!$A$4:$J$304,10,),0)</f>
        <v>0</v>
      </c>
      <c r="H649" s="236"/>
      <c r="I649" s="330">
        <f t="shared" si="44"/>
        <v>0</v>
      </c>
      <c r="J649" s="331" t="e">
        <f>VLOOKUP(D649,Estoque!$A$4:$J$1000,8,0)</f>
        <v>#N/A</v>
      </c>
      <c r="K649" s="331">
        <f t="shared" si="41"/>
        <v>0</v>
      </c>
      <c r="L649" s="325">
        <f>SUMIF(Vendas!$B$5:$B$1712,'Combos Promocionais'!A649,Vendas!$I$5:$I$1824)</f>
        <v>0</v>
      </c>
      <c r="M649" s="325">
        <f t="shared" si="42"/>
        <v>0</v>
      </c>
      <c r="N649" s="325" t="e">
        <f t="shared" si="43"/>
        <v>#N/A</v>
      </c>
      <c r="O649" s="332" t="e">
        <f t="array" ref="O649">MIN(IF($B$3:$B$501=N649,$I$3:$I$501))</f>
        <v>#N/A</v>
      </c>
    </row>
    <row r="650" spans="1:15">
      <c r="A650" s="235"/>
      <c r="B650" s="327" t="str">
        <f>IFERROR(VLOOKUP(A650,'Cadastro de Produtos'!$B$5:$C$500,2,0),"")</f>
        <v/>
      </c>
      <c r="C650" s="165"/>
      <c r="D650" s="231"/>
      <c r="E650" s="327" t="e">
        <f>VLOOKUP(D650,Estoque!$A$4:$D$1000,2,0)</f>
        <v>#N/A</v>
      </c>
      <c r="F650" s="328" t="e">
        <f>VLOOKUP(D650,Estoque!$A$4:$D$1000,3,0)</f>
        <v>#N/A</v>
      </c>
      <c r="G650" s="329">
        <f>IFERROR(VLOOKUP(D650,Estoque!$A$4:$J$304,10,),0)</f>
        <v>0</v>
      </c>
      <c r="H650" s="235"/>
      <c r="I650" s="333">
        <f t="shared" si="44"/>
        <v>0</v>
      </c>
      <c r="J650" s="334" t="e">
        <f>VLOOKUP(D650,Estoque!$A$4:$J$1000,8,0)</f>
        <v>#N/A</v>
      </c>
      <c r="K650" s="334">
        <f t="shared" si="41"/>
        <v>0</v>
      </c>
      <c r="L650" s="328">
        <f>SUMIF(Vendas!$B$5:$B$1712,'Combos Promocionais'!A650,Vendas!$I$5:$I$1824)</f>
        <v>0</v>
      </c>
      <c r="M650" s="328">
        <f t="shared" si="42"/>
        <v>0</v>
      </c>
      <c r="N650" s="328" t="e">
        <f t="shared" si="43"/>
        <v>#N/A</v>
      </c>
      <c r="O650" s="335" t="e">
        <f t="array" ref="O650">MIN(IF($B$3:$B$501=N650,$I$3:$I$501))</f>
        <v>#N/A</v>
      </c>
    </row>
    <row r="651" spans="1:15">
      <c r="A651" s="236"/>
      <c r="B651" s="324" t="str">
        <f>IFERROR(VLOOKUP(A651,'Cadastro de Produtos'!$B$5:$C$500,2,0),"")</f>
        <v/>
      </c>
      <c r="C651" s="232"/>
      <c r="D651" s="233"/>
      <c r="E651" s="324" t="e">
        <f>VLOOKUP(D651,Estoque!$A$4:$D$1000,2,0)</f>
        <v>#N/A</v>
      </c>
      <c r="F651" s="325" t="e">
        <f>VLOOKUP(D651,Estoque!$A$4:$D$1000,3,0)</f>
        <v>#N/A</v>
      </c>
      <c r="G651" s="326">
        <f>IFERROR(VLOOKUP(D651,Estoque!$A$4:$J$304,10,),0)</f>
        <v>0</v>
      </c>
      <c r="H651" s="236"/>
      <c r="I651" s="330">
        <f t="shared" si="44"/>
        <v>0</v>
      </c>
      <c r="J651" s="331" t="e">
        <f>VLOOKUP(D651,Estoque!$A$4:$J$1000,8,0)</f>
        <v>#N/A</v>
      </c>
      <c r="K651" s="331">
        <f t="shared" si="41"/>
        <v>0</v>
      </c>
      <c r="L651" s="325">
        <f>SUMIF(Vendas!$B$5:$B$1712,'Combos Promocionais'!A651,Vendas!$I$5:$I$1824)</f>
        <v>0</v>
      </c>
      <c r="M651" s="325">
        <f t="shared" si="42"/>
        <v>0</v>
      </c>
      <c r="N651" s="325" t="e">
        <f t="shared" si="43"/>
        <v>#N/A</v>
      </c>
      <c r="O651" s="332" t="e">
        <f t="array" ref="O651">MIN(IF($B$3:$B$501=N651,$I$3:$I$501))</f>
        <v>#N/A</v>
      </c>
    </row>
    <row r="652" spans="1:15">
      <c r="A652" s="235"/>
      <c r="B652" s="327" t="str">
        <f>IFERROR(VLOOKUP(A652,'Cadastro de Produtos'!$B$5:$C$500,2,0),"")</f>
        <v/>
      </c>
      <c r="C652" s="165"/>
      <c r="D652" s="231"/>
      <c r="E652" s="327" t="e">
        <f>VLOOKUP(D652,Estoque!$A$4:$D$1000,2,0)</f>
        <v>#N/A</v>
      </c>
      <c r="F652" s="328" t="e">
        <f>VLOOKUP(D652,Estoque!$A$4:$D$1000,3,0)</f>
        <v>#N/A</v>
      </c>
      <c r="G652" s="329">
        <f>IFERROR(VLOOKUP(D652,Estoque!$A$4:$J$304,10,),0)</f>
        <v>0</v>
      </c>
      <c r="H652" s="235"/>
      <c r="I652" s="333">
        <f t="shared" si="44"/>
        <v>0</v>
      </c>
      <c r="J652" s="334" t="e">
        <f>VLOOKUP(D652,Estoque!$A$4:$J$1000,8,0)</f>
        <v>#N/A</v>
      </c>
      <c r="K652" s="334">
        <f t="shared" si="41"/>
        <v>0</v>
      </c>
      <c r="L652" s="328">
        <f>SUMIF(Vendas!$B$5:$B$1712,'Combos Promocionais'!A652,Vendas!$I$5:$I$1824)</f>
        <v>0</v>
      </c>
      <c r="M652" s="328">
        <f t="shared" si="42"/>
        <v>0</v>
      </c>
      <c r="N652" s="328" t="e">
        <f t="shared" si="43"/>
        <v>#N/A</v>
      </c>
      <c r="O652" s="335" t="e">
        <f t="array" ref="O652">MIN(IF($B$3:$B$501=N652,$I$3:$I$501))</f>
        <v>#N/A</v>
      </c>
    </row>
    <row r="653" spans="1:15">
      <c r="A653" s="236"/>
      <c r="B653" s="324" t="str">
        <f>IFERROR(VLOOKUP(A653,'Cadastro de Produtos'!$B$5:$C$500,2,0),"")</f>
        <v/>
      </c>
      <c r="C653" s="232"/>
      <c r="D653" s="233"/>
      <c r="E653" s="324" t="e">
        <f>VLOOKUP(D653,Estoque!$A$4:$D$1000,2,0)</f>
        <v>#N/A</v>
      </c>
      <c r="F653" s="325" t="e">
        <f>VLOOKUP(D653,Estoque!$A$4:$D$1000,3,0)</f>
        <v>#N/A</v>
      </c>
      <c r="G653" s="326">
        <f>IFERROR(VLOOKUP(D653,Estoque!$A$4:$J$304,10,),0)</f>
        <v>0</v>
      </c>
      <c r="H653" s="236"/>
      <c r="I653" s="330">
        <f t="shared" si="44"/>
        <v>0</v>
      </c>
      <c r="J653" s="331" t="e">
        <f>VLOOKUP(D653,Estoque!$A$4:$J$1000,8,0)</f>
        <v>#N/A</v>
      </c>
      <c r="K653" s="331">
        <f t="shared" si="41"/>
        <v>0</v>
      </c>
      <c r="L653" s="325">
        <f>SUMIF(Vendas!$B$5:$B$1712,'Combos Promocionais'!A653,Vendas!$I$5:$I$1824)</f>
        <v>0</v>
      </c>
      <c r="M653" s="325">
        <f t="shared" si="42"/>
        <v>0</v>
      </c>
      <c r="N653" s="325" t="e">
        <f t="shared" si="43"/>
        <v>#N/A</v>
      </c>
      <c r="O653" s="332" t="e">
        <f t="array" ref="O653">MIN(IF($B$3:$B$501=N653,$I$3:$I$501))</f>
        <v>#N/A</v>
      </c>
    </row>
    <row r="654" spans="1:15">
      <c r="A654" s="235"/>
      <c r="B654" s="327" t="str">
        <f>IFERROR(VLOOKUP(A654,'Cadastro de Produtos'!$B$5:$C$500,2,0),"")</f>
        <v/>
      </c>
      <c r="C654" s="165"/>
      <c r="D654" s="231"/>
      <c r="E654" s="327" t="e">
        <f>VLOOKUP(D654,Estoque!$A$4:$D$1000,2,0)</f>
        <v>#N/A</v>
      </c>
      <c r="F654" s="328" t="e">
        <f>VLOOKUP(D654,Estoque!$A$4:$D$1000,3,0)</f>
        <v>#N/A</v>
      </c>
      <c r="G654" s="329">
        <f>IFERROR(VLOOKUP(D654,Estoque!$A$4:$J$304,10,),0)</f>
        <v>0</v>
      </c>
      <c r="H654" s="235"/>
      <c r="I654" s="333">
        <f t="shared" si="44"/>
        <v>0</v>
      </c>
      <c r="J654" s="334" t="e">
        <f>VLOOKUP(D654,Estoque!$A$4:$J$1000,8,0)</f>
        <v>#N/A</v>
      </c>
      <c r="K654" s="334">
        <f t="shared" si="41"/>
        <v>0</v>
      </c>
      <c r="L654" s="328">
        <f>SUMIF(Vendas!$B$5:$B$1712,'Combos Promocionais'!A654,Vendas!$I$5:$I$1824)</f>
        <v>0</v>
      </c>
      <c r="M654" s="328">
        <f t="shared" si="42"/>
        <v>0</v>
      </c>
      <c r="N654" s="328" t="e">
        <f t="shared" si="43"/>
        <v>#N/A</v>
      </c>
      <c r="O654" s="335" t="e">
        <f t="array" ref="O654">MIN(IF($B$3:$B$501=N654,$I$3:$I$501))</f>
        <v>#N/A</v>
      </c>
    </row>
    <row r="655" spans="1:15">
      <c r="A655" s="236"/>
      <c r="B655" s="324" t="str">
        <f>IFERROR(VLOOKUP(A655,'Cadastro de Produtos'!$B$5:$C$500,2,0),"")</f>
        <v/>
      </c>
      <c r="C655" s="232"/>
      <c r="D655" s="233"/>
      <c r="E655" s="324" t="e">
        <f>VLOOKUP(D655,Estoque!$A$4:$D$1000,2,0)</f>
        <v>#N/A</v>
      </c>
      <c r="F655" s="325" t="e">
        <f>VLOOKUP(D655,Estoque!$A$4:$D$1000,3,0)</f>
        <v>#N/A</v>
      </c>
      <c r="G655" s="326">
        <f>IFERROR(VLOOKUP(D655,Estoque!$A$4:$J$304,10,),0)</f>
        <v>0</v>
      </c>
      <c r="H655" s="236"/>
      <c r="I655" s="330">
        <f t="shared" si="44"/>
        <v>0</v>
      </c>
      <c r="J655" s="331" t="e">
        <f>VLOOKUP(D655,Estoque!$A$4:$J$1000,8,0)</f>
        <v>#N/A</v>
      </c>
      <c r="K655" s="331">
        <f t="shared" si="41"/>
        <v>0</v>
      </c>
      <c r="L655" s="325">
        <f>SUMIF(Vendas!$B$5:$B$1712,'Combos Promocionais'!A655,Vendas!$I$5:$I$1824)</f>
        <v>0</v>
      </c>
      <c r="M655" s="325">
        <f t="shared" si="42"/>
        <v>0</v>
      </c>
      <c r="N655" s="325" t="e">
        <f t="shared" si="43"/>
        <v>#N/A</v>
      </c>
      <c r="O655" s="332" t="e">
        <f t="array" ref="O655">MIN(IF($B$3:$B$501=N655,$I$3:$I$501))</f>
        <v>#N/A</v>
      </c>
    </row>
    <row r="656" spans="1:15">
      <c r="A656" s="235"/>
      <c r="B656" s="327" t="str">
        <f>IFERROR(VLOOKUP(A656,'Cadastro de Produtos'!$B$5:$C$500,2,0),"")</f>
        <v/>
      </c>
      <c r="C656" s="165"/>
      <c r="D656" s="231"/>
      <c r="E656" s="327" t="e">
        <f>VLOOKUP(D656,Estoque!$A$4:$D$1000,2,0)</f>
        <v>#N/A</v>
      </c>
      <c r="F656" s="328" t="e">
        <f>VLOOKUP(D656,Estoque!$A$4:$D$1000,3,0)</f>
        <v>#N/A</v>
      </c>
      <c r="G656" s="329">
        <f>IFERROR(VLOOKUP(D656,Estoque!$A$4:$J$304,10,),0)</f>
        <v>0</v>
      </c>
      <c r="H656" s="235"/>
      <c r="I656" s="333">
        <f t="shared" si="44"/>
        <v>0</v>
      </c>
      <c r="J656" s="334" t="e">
        <f>VLOOKUP(D656,Estoque!$A$4:$J$1000,8,0)</f>
        <v>#N/A</v>
      </c>
      <c r="K656" s="334">
        <f t="shared" si="41"/>
        <v>0</v>
      </c>
      <c r="L656" s="328">
        <f>SUMIF(Vendas!$B$5:$B$1712,'Combos Promocionais'!A656,Vendas!$I$5:$I$1824)</f>
        <v>0</v>
      </c>
      <c r="M656" s="328">
        <f t="shared" si="42"/>
        <v>0</v>
      </c>
      <c r="N656" s="328" t="e">
        <f t="shared" si="43"/>
        <v>#N/A</v>
      </c>
      <c r="O656" s="335" t="e">
        <f t="array" ref="O656">MIN(IF($B$3:$B$501=N656,$I$3:$I$501))</f>
        <v>#N/A</v>
      </c>
    </row>
    <row r="657" spans="1:15">
      <c r="A657" s="236"/>
      <c r="B657" s="324" t="str">
        <f>IFERROR(VLOOKUP(A657,'Cadastro de Produtos'!$B$5:$C$500,2,0),"")</f>
        <v/>
      </c>
      <c r="C657" s="232"/>
      <c r="D657" s="233"/>
      <c r="E657" s="324" t="e">
        <f>VLOOKUP(D657,Estoque!$A$4:$D$1000,2,0)</f>
        <v>#N/A</v>
      </c>
      <c r="F657" s="325" t="e">
        <f>VLOOKUP(D657,Estoque!$A$4:$D$1000,3,0)</f>
        <v>#N/A</v>
      </c>
      <c r="G657" s="326">
        <f>IFERROR(VLOOKUP(D657,Estoque!$A$4:$J$304,10,),0)</f>
        <v>0</v>
      </c>
      <c r="H657" s="236"/>
      <c r="I657" s="330">
        <f t="shared" si="44"/>
        <v>0</v>
      </c>
      <c r="J657" s="331" t="e">
        <f>VLOOKUP(D657,Estoque!$A$4:$J$1000,8,0)</f>
        <v>#N/A</v>
      </c>
      <c r="K657" s="331">
        <f t="shared" si="41"/>
        <v>0</v>
      </c>
      <c r="L657" s="325">
        <f>SUMIF(Vendas!$B$5:$B$1712,'Combos Promocionais'!A657,Vendas!$I$5:$I$1824)</f>
        <v>0</v>
      </c>
      <c r="M657" s="325">
        <f t="shared" si="42"/>
        <v>0</v>
      </c>
      <c r="N657" s="325" t="e">
        <f t="shared" si="43"/>
        <v>#N/A</v>
      </c>
      <c r="O657" s="332" t="e">
        <f t="array" ref="O657">MIN(IF($B$3:$B$501=N657,$I$3:$I$501))</f>
        <v>#N/A</v>
      </c>
    </row>
    <row r="658" spans="1:15">
      <c r="A658" s="235"/>
      <c r="B658" s="327" t="str">
        <f>IFERROR(VLOOKUP(A658,'Cadastro de Produtos'!$B$5:$C$500,2,0),"")</f>
        <v/>
      </c>
      <c r="C658" s="165"/>
      <c r="D658" s="231"/>
      <c r="E658" s="327" t="e">
        <f>VLOOKUP(D658,Estoque!$A$4:$D$1000,2,0)</f>
        <v>#N/A</v>
      </c>
      <c r="F658" s="328" t="e">
        <f>VLOOKUP(D658,Estoque!$A$4:$D$1000,3,0)</f>
        <v>#N/A</v>
      </c>
      <c r="G658" s="329">
        <f>IFERROR(VLOOKUP(D658,Estoque!$A$4:$J$304,10,),0)</f>
        <v>0</v>
      </c>
      <c r="H658" s="235"/>
      <c r="I658" s="333">
        <f t="shared" si="44"/>
        <v>0</v>
      </c>
      <c r="J658" s="334" t="e">
        <f>VLOOKUP(D658,Estoque!$A$4:$J$1000,8,0)</f>
        <v>#N/A</v>
      </c>
      <c r="K658" s="334">
        <f t="shared" si="41"/>
        <v>0</v>
      </c>
      <c r="L658" s="328">
        <f>SUMIF(Vendas!$B$5:$B$1712,'Combos Promocionais'!A658,Vendas!$I$5:$I$1824)</f>
        <v>0</v>
      </c>
      <c r="M658" s="328">
        <f t="shared" si="42"/>
        <v>0</v>
      </c>
      <c r="N658" s="328" t="e">
        <f t="shared" si="43"/>
        <v>#N/A</v>
      </c>
      <c r="O658" s="335" t="e">
        <f t="array" ref="O658">MIN(IF($B$3:$B$501=N658,$I$3:$I$501))</f>
        <v>#N/A</v>
      </c>
    </row>
    <row r="659" spans="1:15">
      <c r="A659" s="236"/>
      <c r="B659" s="324" t="str">
        <f>IFERROR(VLOOKUP(A659,'Cadastro de Produtos'!$B$5:$C$500,2,0),"")</f>
        <v/>
      </c>
      <c r="C659" s="232"/>
      <c r="D659" s="233"/>
      <c r="E659" s="324" t="e">
        <f>VLOOKUP(D659,Estoque!$A$4:$D$1000,2,0)</f>
        <v>#N/A</v>
      </c>
      <c r="F659" s="325" t="e">
        <f>VLOOKUP(D659,Estoque!$A$4:$D$1000,3,0)</f>
        <v>#N/A</v>
      </c>
      <c r="G659" s="326">
        <f>IFERROR(VLOOKUP(D659,Estoque!$A$4:$J$304,10,),0)</f>
        <v>0</v>
      </c>
      <c r="H659" s="236"/>
      <c r="I659" s="330">
        <f t="shared" si="44"/>
        <v>0</v>
      </c>
      <c r="J659" s="331" t="e">
        <f>VLOOKUP(D659,Estoque!$A$4:$J$1000,8,0)</f>
        <v>#N/A</v>
      </c>
      <c r="K659" s="331">
        <f t="shared" si="41"/>
        <v>0</v>
      </c>
      <c r="L659" s="325">
        <f>SUMIF(Vendas!$B$5:$B$1712,'Combos Promocionais'!A659,Vendas!$I$5:$I$1824)</f>
        <v>0</v>
      </c>
      <c r="M659" s="325">
        <f t="shared" si="42"/>
        <v>0</v>
      </c>
      <c r="N659" s="325" t="e">
        <f t="shared" si="43"/>
        <v>#N/A</v>
      </c>
      <c r="O659" s="332" t="e">
        <f t="array" ref="O659">MIN(IF($B$3:$B$501=N659,$I$3:$I$501))</f>
        <v>#N/A</v>
      </c>
    </row>
    <row r="660" spans="1:15">
      <c r="A660" s="235"/>
      <c r="B660" s="327" t="str">
        <f>IFERROR(VLOOKUP(A660,'Cadastro de Produtos'!$B$5:$C$500,2,0),"")</f>
        <v/>
      </c>
      <c r="C660" s="165"/>
      <c r="D660" s="231"/>
      <c r="E660" s="327" t="e">
        <f>VLOOKUP(D660,Estoque!$A$4:$D$1000,2,0)</f>
        <v>#N/A</v>
      </c>
      <c r="F660" s="328" t="e">
        <f>VLOOKUP(D660,Estoque!$A$4:$D$1000,3,0)</f>
        <v>#N/A</v>
      </c>
      <c r="G660" s="329">
        <f>IFERROR(VLOOKUP(D660,Estoque!$A$4:$J$304,10,),0)</f>
        <v>0</v>
      </c>
      <c r="H660" s="235"/>
      <c r="I660" s="333">
        <f t="shared" si="44"/>
        <v>0</v>
      </c>
      <c r="J660" s="334" t="e">
        <f>VLOOKUP(D660,Estoque!$A$4:$J$1000,8,0)</f>
        <v>#N/A</v>
      </c>
      <c r="K660" s="334">
        <f t="shared" si="41"/>
        <v>0</v>
      </c>
      <c r="L660" s="328">
        <f>SUMIF(Vendas!$B$5:$B$1712,'Combos Promocionais'!A660,Vendas!$I$5:$I$1824)</f>
        <v>0</v>
      </c>
      <c r="M660" s="328">
        <f t="shared" si="42"/>
        <v>0</v>
      </c>
      <c r="N660" s="328" t="e">
        <f t="shared" si="43"/>
        <v>#N/A</v>
      </c>
      <c r="O660" s="335" t="e">
        <f t="array" ref="O660">MIN(IF($B$3:$B$501=N660,$I$3:$I$501))</f>
        <v>#N/A</v>
      </c>
    </row>
    <row r="661" spans="1:15">
      <c r="A661" s="236"/>
      <c r="B661" s="324" t="str">
        <f>IFERROR(VLOOKUP(A661,'Cadastro de Produtos'!$B$5:$C$500,2,0),"")</f>
        <v/>
      </c>
      <c r="C661" s="232"/>
      <c r="D661" s="233"/>
      <c r="E661" s="324" t="e">
        <f>VLOOKUP(D661,Estoque!$A$4:$D$1000,2,0)</f>
        <v>#N/A</v>
      </c>
      <c r="F661" s="325" t="e">
        <f>VLOOKUP(D661,Estoque!$A$4:$D$1000,3,0)</f>
        <v>#N/A</v>
      </c>
      <c r="G661" s="326">
        <f>IFERROR(VLOOKUP(D661,Estoque!$A$4:$J$304,10,),0)</f>
        <v>0</v>
      </c>
      <c r="H661" s="236"/>
      <c r="I661" s="330">
        <f t="shared" si="44"/>
        <v>0</v>
      </c>
      <c r="J661" s="331" t="e">
        <f>VLOOKUP(D661,Estoque!$A$4:$J$1000,8,0)</f>
        <v>#N/A</v>
      </c>
      <c r="K661" s="331">
        <f t="shared" si="41"/>
        <v>0</v>
      </c>
      <c r="L661" s="325">
        <f>SUMIF(Vendas!$B$5:$B$1712,'Combos Promocionais'!A661,Vendas!$I$5:$I$1824)</f>
        <v>0</v>
      </c>
      <c r="M661" s="325">
        <f t="shared" si="42"/>
        <v>0</v>
      </c>
      <c r="N661" s="325" t="e">
        <f t="shared" si="43"/>
        <v>#N/A</v>
      </c>
      <c r="O661" s="332" t="e">
        <f t="array" ref="O661">MIN(IF($B$3:$B$501=N661,$I$3:$I$501))</f>
        <v>#N/A</v>
      </c>
    </row>
    <row r="662" spans="1:15">
      <c r="A662" s="235"/>
      <c r="B662" s="327" t="str">
        <f>IFERROR(VLOOKUP(A662,'Cadastro de Produtos'!$B$5:$C$500,2,0),"")</f>
        <v/>
      </c>
      <c r="C662" s="165"/>
      <c r="D662" s="231"/>
      <c r="E662" s="327" t="e">
        <f>VLOOKUP(D662,Estoque!$A$4:$D$1000,2,0)</f>
        <v>#N/A</v>
      </c>
      <c r="F662" s="328" t="e">
        <f>VLOOKUP(D662,Estoque!$A$4:$D$1000,3,0)</f>
        <v>#N/A</v>
      </c>
      <c r="G662" s="329">
        <f>IFERROR(VLOOKUP(D662,Estoque!$A$4:$J$304,10,),0)</f>
        <v>0</v>
      </c>
      <c r="H662" s="235"/>
      <c r="I662" s="333">
        <f t="shared" si="44"/>
        <v>0</v>
      </c>
      <c r="J662" s="334" t="e">
        <f>VLOOKUP(D662,Estoque!$A$4:$J$1000,8,0)</f>
        <v>#N/A</v>
      </c>
      <c r="K662" s="334">
        <f t="shared" si="41"/>
        <v>0</v>
      </c>
      <c r="L662" s="328">
        <f>SUMIF(Vendas!$B$5:$B$1712,'Combos Promocionais'!A662,Vendas!$I$5:$I$1824)</f>
        <v>0</v>
      </c>
      <c r="M662" s="328">
        <f t="shared" si="42"/>
        <v>0</v>
      </c>
      <c r="N662" s="328" t="e">
        <f t="shared" si="43"/>
        <v>#N/A</v>
      </c>
      <c r="O662" s="335" t="e">
        <f t="array" ref="O662">MIN(IF($B$3:$B$501=N662,$I$3:$I$501))</f>
        <v>#N/A</v>
      </c>
    </row>
    <row r="663" spans="1:15">
      <c r="A663" s="236"/>
      <c r="B663" s="324" t="str">
        <f>IFERROR(VLOOKUP(A663,'Cadastro de Produtos'!$B$5:$C$500,2,0),"")</f>
        <v/>
      </c>
      <c r="C663" s="232"/>
      <c r="D663" s="233"/>
      <c r="E663" s="324" t="e">
        <f>VLOOKUP(D663,Estoque!$A$4:$D$1000,2,0)</f>
        <v>#N/A</v>
      </c>
      <c r="F663" s="325" t="e">
        <f>VLOOKUP(D663,Estoque!$A$4:$D$1000,3,0)</f>
        <v>#N/A</v>
      </c>
      <c r="G663" s="326">
        <f>IFERROR(VLOOKUP(D663,Estoque!$A$4:$J$304,10,),0)</f>
        <v>0</v>
      </c>
      <c r="H663" s="236"/>
      <c r="I663" s="330">
        <f t="shared" si="44"/>
        <v>0</v>
      </c>
      <c r="J663" s="331" t="e">
        <f>VLOOKUP(D663,Estoque!$A$4:$J$1000,8,0)</f>
        <v>#N/A</v>
      </c>
      <c r="K663" s="331">
        <f t="shared" si="41"/>
        <v>0</v>
      </c>
      <c r="L663" s="325">
        <f>SUMIF(Vendas!$B$5:$B$1712,'Combos Promocionais'!A663,Vendas!$I$5:$I$1824)</f>
        <v>0</v>
      </c>
      <c r="M663" s="325">
        <f t="shared" si="42"/>
        <v>0</v>
      </c>
      <c r="N663" s="325" t="e">
        <f t="shared" si="43"/>
        <v>#N/A</v>
      </c>
      <c r="O663" s="332" t="e">
        <f t="array" ref="O663">MIN(IF($B$3:$B$501=N663,$I$3:$I$501))</f>
        <v>#N/A</v>
      </c>
    </row>
    <row r="664" spans="1:15">
      <c r="A664" s="235"/>
      <c r="B664" s="327" t="str">
        <f>IFERROR(VLOOKUP(A664,'Cadastro de Produtos'!$B$5:$C$500,2,0),"")</f>
        <v/>
      </c>
      <c r="C664" s="165"/>
      <c r="D664" s="231"/>
      <c r="E664" s="327" t="e">
        <f>VLOOKUP(D664,Estoque!$A$4:$D$1000,2,0)</f>
        <v>#N/A</v>
      </c>
      <c r="F664" s="328" t="e">
        <f>VLOOKUP(D664,Estoque!$A$4:$D$1000,3,0)</f>
        <v>#N/A</v>
      </c>
      <c r="G664" s="329">
        <f>IFERROR(VLOOKUP(D664,Estoque!$A$4:$J$304,10,),0)</f>
        <v>0</v>
      </c>
      <c r="H664" s="235"/>
      <c r="I664" s="333">
        <f t="shared" si="44"/>
        <v>0</v>
      </c>
      <c r="J664" s="334" t="e">
        <f>VLOOKUP(D664,Estoque!$A$4:$J$1000,8,0)</f>
        <v>#N/A</v>
      </c>
      <c r="K664" s="334">
        <f t="shared" si="41"/>
        <v>0</v>
      </c>
      <c r="L664" s="328">
        <f>SUMIF(Vendas!$B$5:$B$1712,'Combos Promocionais'!A664,Vendas!$I$5:$I$1824)</f>
        <v>0</v>
      </c>
      <c r="M664" s="328">
        <f t="shared" si="42"/>
        <v>0</v>
      </c>
      <c r="N664" s="328" t="e">
        <f t="shared" si="43"/>
        <v>#N/A</v>
      </c>
      <c r="O664" s="335" t="e">
        <f t="array" ref="O664">MIN(IF($B$3:$B$501=N664,$I$3:$I$501))</f>
        <v>#N/A</v>
      </c>
    </row>
    <row r="665" spans="1:15">
      <c r="A665" s="236"/>
      <c r="B665" s="324" t="str">
        <f>IFERROR(VLOOKUP(A665,'Cadastro de Produtos'!$B$5:$C$500,2,0),"")</f>
        <v/>
      </c>
      <c r="C665" s="232"/>
      <c r="D665" s="233"/>
      <c r="E665" s="324" t="e">
        <f>VLOOKUP(D665,Estoque!$A$4:$D$1000,2,0)</f>
        <v>#N/A</v>
      </c>
      <c r="F665" s="325" t="e">
        <f>VLOOKUP(D665,Estoque!$A$4:$D$1000,3,0)</f>
        <v>#N/A</v>
      </c>
      <c r="G665" s="326">
        <f>IFERROR(VLOOKUP(D665,Estoque!$A$4:$J$304,10,),0)</f>
        <v>0</v>
      </c>
      <c r="H665" s="236"/>
      <c r="I665" s="330">
        <f t="shared" si="44"/>
        <v>0</v>
      </c>
      <c r="J665" s="331" t="e">
        <f>VLOOKUP(D665,Estoque!$A$4:$J$1000,8,0)</f>
        <v>#N/A</v>
      </c>
      <c r="K665" s="331">
        <f t="shared" si="41"/>
        <v>0</v>
      </c>
      <c r="L665" s="325">
        <f>SUMIF(Vendas!$B$5:$B$1712,'Combos Promocionais'!A665,Vendas!$I$5:$I$1824)</f>
        <v>0</v>
      </c>
      <c r="M665" s="325">
        <f t="shared" si="42"/>
        <v>0</v>
      </c>
      <c r="N665" s="325" t="e">
        <f t="shared" si="43"/>
        <v>#N/A</v>
      </c>
      <c r="O665" s="332" t="e">
        <f t="array" ref="O665">MIN(IF($B$3:$B$501=N665,$I$3:$I$501))</f>
        <v>#N/A</v>
      </c>
    </row>
    <row r="666" spans="1:15">
      <c r="A666" s="235"/>
      <c r="B666" s="327" t="str">
        <f>IFERROR(VLOOKUP(A666,'Cadastro de Produtos'!$B$5:$C$500,2,0),"")</f>
        <v/>
      </c>
      <c r="C666" s="165"/>
      <c r="D666" s="231"/>
      <c r="E666" s="327" t="e">
        <f>VLOOKUP(D666,Estoque!$A$4:$D$1000,2,0)</f>
        <v>#N/A</v>
      </c>
      <c r="F666" s="328" t="e">
        <f>VLOOKUP(D666,Estoque!$A$4:$D$1000,3,0)</f>
        <v>#N/A</v>
      </c>
      <c r="G666" s="329">
        <f>IFERROR(VLOOKUP(D666,Estoque!$A$4:$J$304,10,),0)</f>
        <v>0</v>
      </c>
      <c r="H666" s="235"/>
      <c r="I666" s="333">
        <f t="shared" si="44"/>
        <v>0</v>
      </c>
      <c r="J666" s="334" t="e">
        <f>VLOOKUP(D666,Estoque!$A$4:$J$1000,8,0)</f>
        <v>#N/A</v>
      </c>
      <c r="K666" s="334">
        <f t="shared" si="41"/>
        <v>0</v>
      </c>
      <c r="L666" s="328">
        <f>SUMIF(Vendas!$B$5:$B$1712,'Combos Promocionais'!A666,Vendas!$I$5:$I$1824)</f>
        <v>0</v>
      </c>
      <c r="M666" s="328">
        <f t="shared" si="42"/>
        <v>0</v>
      </c>
      <c r="N666" s="328" t="e">
        <f t="shared" si="43"/>
        <v>#N/A</v>
      </c>
      <c r="O666" s="335" t="e">
        <f t="array" ref="O666">MIN(IF($B$3:$B$501=N666,$I$3:$I$501))</f>
        <v>#N/A</v>
      </c>
    </row>
    <row r="667" spans="1:15">
      <c r="A667" s="236"/>
      <c r="B667" s="324" t="str">
        <f>IFERROR(VLOOKUP(A667,'Cadastro de Produtos'!$B$5:$C$500,2,0),"")</f>
        <v/>
      </c>
      <c r="C667" s="232"/>
      <c r="D667" s="233"/>
      <c r="E667" s="324" t="e">
        <f>VLOOKUP(D667,Estoque!$A$4:$D$1000,2,0)</f>
        <v>#N/A</v>
      </c>
      <c r="F667" s="325" t="e">
        <f>VLOOKUP(D667,Estoque!$A$4:$D$1000,3,0)</f>
        <v>#N/A</v>
      </c>
      <c r="G667" s="326">
        <f>IFERROR(VLOOKUP(D667,Estoque!$A$4:$J$304,10,),0)</f>
        <v>0</v>
      </c>
      <c r="H667" s="236"/>
      <c r="I667" s="330">
        <f t="shared" si="44"/>
        <v>0</v>
      </c>
      <c r="J667" s="331" t="e">
        <f>VLOOKUP(D667,Estoque!$A$4:$J$1000,8,0)</f>
        <v>#N/A</v>
      </c>
      <c r="K667" s="331">
        <f t="shared" si="41"/>
        <v>0</v>
      </c>
      <c r="L667" s="325">
        <f>SUMIF(Vendas!$B$5:$B$1712,'Combos Promocionais'!A667,Vendas!$I$5:$I$1824)</f>
        <v>0</v>
      </c>
      <c r="M667" s="325">
        <f t="shared" si="42"/>
        <v>0</v>
      </c>
      <c r="N667" s="325" t="e">
        <f t="shared" si="43"/>
        <v>#N/A</v>
      </c>
      <c r="O667" s="332" t="e">
        <f t="array" ref="O667">MIN(IF($B$3:$B$501=N667,$I$3:$I$501))</f>
        <v>#N/A</v>
      </c>
    </row>
    <row r="668" spans="1:15">
      <c r="A668" s="235"/>
      <c r="B668" s="327" t="str">
        <f>IFERROR(VLOOKUP(A668,'Cadastro de Produtos'!$B$5:$C$500,2,0),"")</f>
        <v/>
      </c>
      <c r="C668" s="165"/>
      <c r="D668" s="231"/>
      <c r="E668" s="327" t="e">
        <f>VLOOKUP(D668,Estoque!$A$4:$D$1000,2,0)</f>
        <v>#N/A</v>
      </c>
      <c r="F668" s="328" t="e">
        <f>VLOOKUP(D668,Estoque!$A$4:$D$1000,3,0)</f>
        <v>#N/A</v>
      </c>
      <c r="G668" s="329">
        <f>IFERROR(VLOOKUP(D668,Estoque!$A$4:$J$304,10,),0)</f>
        <v>0</v>
      </c>
      <c r="H668" s="235"/>
      <c r="I668" s="333">
        <f t="shared" si="44"/>
        <v>0</v>
      </c>
      <c r="J668" s="334" t="e">
        <f>VLOOKUP(D668,Estoque!$A$4:$J$1000,8,0)</f>
        <v>#N/A</v>
      </c>
      <c r="K668" s="334">
        <f t="shared" si="41"/>
        <v>0</v>
      </c>
      <c r="L668" s="328">
        <f>SUMIF(Vendas!$B$5:$B$1712,'Combos Promocionais'!A668,Vendas!$I$5:$I$1824)</f>
        <v>0</v>
      </c>
      <c r="M668" s="328">
        <f t="shared" si="42"/>
        <v>0</v>
      </c>
      <c r="N668" s="328" t="e">
        <f t="shared" si="43"/>
        <v>#N/A</v>
      </c>
      <c r="O668" s="335" t="e">
        <f t="array" ref="O668">MIN(IF($B$3:$B$501=N668,$I$3:$I$501))</f>
        <v>#N/A</v>
      </c>
    </row>
    <row r="669" spans="1:15">
      <c r="A669" s="236"/>
      <c r="B669" s="324" t="str">
        <f>IFERROR(VLOOKUP(A669,'Cadastro de Produtos'!$B$5:$C$500,2,0),"")</f>
        <v/>
      </c>
      <c r="C669" s="232"/>
      <c r="D669" s="233"/>
      <c r="E669" s="324" t="e">
        <f>VLOOKUP(D669,Estoque!$A$4:$D$1000,2,0)</f>
        <v>#N/A</v>
      </c>
      <c r="F669" s="325" t="e">
        <f>VLOOKUP(D669,Estoque!$A$4:$D$1000,3,0)</f>
        <v>#N/A</v>
      </c>
      <c r="G669" s="326">
        <f>IFERROR(VLOOKUP(D669,Estoque!$A$4:$J$304,10,),0)</f>
        <v>0</v>
      </c>
      <c r="H669" s="236"/>
      <c r="I669" s="330">
        <f t="shared" si="44"/>
        <v>0</v>
      </c>
      <c r="J669" s="331" t="e">
        <f>VLOOKUP(D669,Estoque!$A$4:$J$1000,8,0)</f>
        <v>#N/A</v>
      </c>
      <c r="K669" s="331">
        <f t="shared" si="41"/>
        <v>0</v>
      </c>
      <c r="L669" s="325">
        <f>SUMIF(Vendas!$B$5:$B$1712,'Combos Promocionais'!A669,Vendas!$I$5:$I$1824)</f>
        <v>0</v>
      </c>
      <c r="M669" s="325">
        <f t="shared" si="42"/>
        <v>0</v>
      </c>
      <c r="N669" s="325" t="e">
        <f t="shared" si="43"/>
        <v>#N/A</v>
      </c>
      <c r="O669" s="332" t="e">
        <f t="array" ref="O669">MIN(IF($B$3:$B$501=N669,$I$3:$I$501))</f>
        <v>#N/A</v>
      </c>
    </row>
    <row r="670" spans="1:15">
      <c r="A670" s="235"/>
      <c r="B670" s="327" t="str">
        <f>IFERROR(VLOOKUP(A670,'Cadastro de Produtos'!$B$5:$C$500,2,0),"")</f>
        <v/>
      </c>
      <c r="C670" s="165"/>
      <c r="D670" s="231"/>
      <c r="E670" s="327" t="e">
        <f>VLOOKUP(D670,Estoque!$A$4:$D$1000,2,0)</f>
        <v>#N/A</v>
      </c>
      <c r="F670" s="328" t="e">
        <f>VLOOKUP(D670,Estoque!$A$4:$D$1000,3,0)</f>
        <v>#N/A</v>
      </c>
      <c r="G670" s="329">
        <f>IFERROR(VLOOKUP(D670,Estoque!$A$4:$J$304,10,),0)</f>
        <v>0</v>
      </c>
      <c r="H670" s="235"/>
      <c r="I670" s="333">
        <f t="shared" si="44"/>
        <v>0</v>
      </c>
      <c r="J670" s="334" t="e">
        <f>VLOOKUP(D670,Estoque!$A$4:$J$1000,8,0)</f>
        <v>#N/A</v>
      </c>
      <c r="K670" s="334">
        <f t="shared" si="41"/>
        <v>0</v>
      </c>
      <c r="L670" s="328">
        <f>SUMIF(Vendas!$B$5:$B$1712,'Combos Promocionais'!A670,Vendas!$I$5:$I$1824)</f>
        <v>0</v>
      </c>
      <c r="M670" s="328">
        <f t="shared" si="42"/>
        <v>0</v>
      </c>
      <c r="N670" s="328" t="e">
        <f t="shared" si="43"/>
        <v>#N/A</v>
      </c>
      <c r="O670" s="335" t="e">
        <f t="array" ref="O670">MIN(IF($B$3:$B$501=N670,$I$3:$I$501))</f>
        <v>#N/A</v>
      </c>
    </row>
    <row r="671" spans="1:15">
      <c r="A671" s="236"/>
      <c r="B671" s="324" t="str">
        <f>IFERROR(VLOOKUP(A671,'Cadastro de Produtos'!$B$5:$C$500,2,0),"")</f>
        <v/>
      </c>
      <c r="C671" s="232"/>
      <c r="D671" s="233"/>
      <c r="E671" s="324" t="e">
        <f>VLOOKUP(D671,Estoque!$A$4:$D$1000,2,0)</f>
        <v>#N/A</v>
      </c>
      <c r="F671" s="325" t="e">
        <f>VLOOKUP(D671,Estoque!$A$4:$D$1000,3,0)</f>
        <v>#N/A</v>
      </c>
      <c r="G671" s="326">
        <f>IFERROR(VLOOKUP(D671,Estoque!$A$4:$J$304,10,),0)</f>
        <v>0</v>
      </c>
      <c r="H671" s="236"/>
      <c r="I671" s="330">
        <f t="shared" si="44"/>
        <v>0</v>
      </c>
      <c r="J671" s="331" t="e">
        <f>VLOOKUP(D671,Estoque!$A$4:$J$1000,8,0)</f>
        <v>#N/A</v>
      </c>
      <c r="K671" s="331">
        <f t="shared" si="41"/>
        <v>0</v>
      </c>
      <c r="L671" s="325">
        <f>SUMIF(Vendas!$B$5:$B$1712,'Combos Promocionais'!A671,Vendas!$I$5:$I$1824)</f>
        <v>0</v>
      </c>
      <c r="M671" s="325">
        <f t="shared" si="42"/>
        <v>0</v>
      </c>
      <c r="N671" s="325" t="e">
        <f t="shared" si="43"/>
        <v>#N/A</v>
      </c>
      <c r="O671" s="332" t="e">
        <f t="array" ref="O671">MIN(IF($B$3:$B$501=N671,$I$3:$I$501))</f>
        <v>#N/A</v>
      </c>
    </row>
    <row r="672" spans="1:15">
      <c r="A672" s="235"/>
      <c r="B672" s="327" t="str">
        <f>IFERROR(VLOOKUP(A672,'Cadastro de Produtos'!$B$5:$C$500,2,0),"")</f>
        <v/>
      </c>
      <c r="C672" s="165"/>
      <c r="D672" s="231"/>
      <c r="E672" s="327" t="e">
        <f>VLOOKUP(D672,Estoque!$A$4:$D$1000,2,0)</f>
        <v>#N/A</v>
      </c>
      <c r="F672" s="328" t="e">
        <f>VLOOKUP(D672,Estoque!$A$4:$D$1000,3,0)</f>
        <v>#N/A</v>
      </c>
      <c r="G672" s="329">
        <f>IFERROR(VLOOKUP(D672,Estoque!$A$4:$J$304,10,),0)</f>
        <v>0</v>
      </c>
      <c r="H672" s="235"/>
      <c r="I672" s="333">
        <f t="shared" si="44"/>
        <v>0</v>
      </c>
      <c r="J672" s="334" t="e">
        <f>VLOOKUP(D672,Estoque!$A$4:$J$1000,8,0)</f>
        <v>#N/A</v>
      </c>
      <c r="K672" s="334">
        <f t="shared" si="41"/>
        <v>0</v>
      </c>
      <c r="L672" s="328">
        <f>SUMIF(Vendas!$B$5:$B$1712,'Combos Promocionais'!A672,Vendas!$I$5:$I$1824)</f>
        <v>0</v>
      </c>
      <c r="M672" s="328">
        <f t="shared" si="42"/>
        <v>0</v>
      </c>
      <c r="N672" s="328" t="e">
        <f t="shared" si="43"/>
        <v>#N/A</v>
      </c>
      <c r="O672" s="335" t="e">
        <f t="array" ref="O672">MIN(IF($B$3:$B$501=N672,$I$3:$I$501))</f>
        <v>#N/A</v>
      </c>
    </row>
    <row r="673" spans="1:15">
      <c r="A673" s="236"/>
      <c r="B673" s="324" t="str">
        <f>IFERROR(VLOOKUP(A673,'Cadastro de Produtos'!$B$5:$C$500,2,0),"")</f>
        <v/>
      </c>
      <c r="C673" s="232"/>
      <c r="D673" s="233"/>
      <c r="E673" s="324" t="e">
        <f>VLOOKUP(D673,Estoque!$A$4:$D$1000,2,0)</f>
        <v>#N/A</v>
      </c>
      <c r="F673" s="325" t="e">
        <f>VLOOKUP(D673,Estoque!$A$4:$D$1000,3,0)</f>
        <v>#N/A</v>
      </c>
      <c r="G673" s="326">
        <f>IFERROR(VLOOKUP(D673,Estoque!$A$4:$J$304,10,),0)</f>
        <v>0</v>
      </c>
      <c r="H673" s="236"/>
      <c r="I673" s="330">
        <f t="shared" si="44"/>
        <v>0</v>
      </c>
      <c r="J673" s="331" t="e">
        <f>VLOOKUP(D673,Estoque!$A$4:$J$1000,8,0)</f>
        <v>#N/A</v>
      </c>
      <c r="K673" s="331">
        <f t="shared" si="41"/>
        <v>0</v>
      </c>
      <c r="L673" s="325">
        <f>SUMIF(Vendas!$B$5:$B$1712,'Combos Promocionais'!A673,Vendas!$I$5:$I$1824)</f>
        <v>0</v>
      </c>
      <c r="M673" s="325">
        <f t="shared" si="42"/>
        <v>0</v>
      </c>
      <c r="N673" s="325" t="e">
        <f t="shared" si="43"/>
        <v>#N/A</v>
      </c>
      <c r="O673" s="332" t="e">
        <f t="array" ref="O673">MIN(IF($B$3:$B$501=N673,$I$3:$I$501))</f>
        <v>#N/A</v>
      </c>
    </row>
    <row r="674" spans="1:15">
      <c r="A674" s="235"/>
      <c r="B674" s="327" t="str">
        <f>IFERROR(VLOOKUP(A674,'Cadastro de Produtos'!$B$5:$C$500,2,0),"")</f>
        <v/>
      </c>
      <c r="C674" s="165"/>
      <c r="D674" s="231"/>
      <c r="E674" s="327" t="e">
        <f>VLOOKUP(D674,Estoque!$A$4:$D$1000,2,0)</f>
        <v>#N/A</v>
      </c>
      <c r="F674" s="328" t="e">
        <f>VLOOKUP(D674,Estoque!$A$4:$D$1000,3,0)</f>
        <v>#N/A</v>
      </c>
      <c r="G674" s="329">
        <f>IFERROR(VLOOKUP(D674,Estoque!$A$4:$J$304,10,),0)</f>
        <v>0</v>
      </c>
      <c r="H674" s="235"/>
      <c r="I674" s="333">
        <f t="shared" si="44"/>
        <v>0</v>
      </c>
      <c r="J674" s="334" t="e">
        <f>VLOOKUP(D674,Estoque!$A$4:$J$1000,8,0)</f>
        <v>#N/A</v>
      </c>
      <c r="K674" s="334">
        <f t="shared" si="41"/>
        <v>0</v>
      </c>
      <c r="L674" s="328">
        <f>SUMIF(Vendas!$B$5:$B$1712,'Combos Promocionais'!A674,Vendas!$I$5:$I$1824)</f>
        <v>0</v>
      </c>
      <c r="M674" s="328">
        <f t="shared" si="42"/>
        <v>0</v>
      </c>
      <c r="N674" s="328" t="e">
        <f t="shared" si="43"/>
        <v>#N/A</v>
      </c>
      <c r="O674" s="335" t="e">
        <f t="array" ref="O674">MIN(IF($B$3:$B$501=N674,$I$3:$I$501))</f>
        <v>#N/A</v>
      </c>
    </row>
    <row r="675" spans="1:15">
      <c r="A675" s="236"/>
      <c r="B675" s="324" t="str">
        <f>IFERROR(VLOOKUP(A675,'Cadastro de Produtos'!$B$5:$C$500,2,0),"")</f>
        <v/>
      </c>
      <c r="C675" s="232"/>
      <c r="D675" s="233"/>
      <c r="E675" s="324" t="e">
        <f>VLOOKUP(D675,Estoque!$A$4:$D$1000,2,0)</f>
        <v>#N/A</v>
      </c>
      <c r="F675" s="325" t="e">
        <f>VLOOKUP(D675,Estoque!$A$4:$D$1000,3,0)</f>
        <v>#N/A</v>
      </c>
      <c r="G675" s="326">
        <f>IFERROR(VLOOKUP(D675,Estoque!$A$4:$J$304,10,),0)</f>
        <v>0</v>
      </c>
      <c r="H675" s="236"/>
      <c r="I675" s="330">
        <f t="shared" si="44"/>
        <v>0</v>
      </c>
      <c r="J675" s="331" t="e">
        <f>VLOOKUP(D675,Estoque!$A$4:$J$1000,8,0)</f>
        <v>#N/A</v>
      </c>
      <c r="K675" s="331">
        <f t="shared" si="41"/>
        <v>0</v>
      </c>
      <c r="L675" s="325">
        <f>SUMIF(Vendas!$B$5:$B$1712,'Combos Promocionais'!A675,Vendas!$I$5:$I$1824)</f>
        <v>0</v>
      </c>
      <c r="M675" s="325">
        <f t="shared" si="42"/>
        <v>0</v>
      </c>
      <c r="N675" s="325" t="e">
        <f t="shared" si="43"/>
        <v>#N/A</v>
      </c>
      <c r="O675" s="332" t="e">
        <f t="array" ref="O675">MIN(IF($B$3:$B$501=N675,$I$3:$I$501))</f>
        <v>#N/A</v>
      </c>
    </row>
    <row r="676" spans="1:15">
      <c r="A676" s="235"/>
      <c r="B676" s="327" t="str">
        <f>IFERROR(VLOOKUP(A676,'Cadastro de Produtos'!$B$5:$C$500,2,0),"")</f>
        <v/>
      </c>
      <c r="C676" s="165"/>
      <c r="D676" s="231"/>
      <c r="E676" s="327" t="e">
        <f>VLOOKUP(D676,Estoque!$A$4:$D$1000,2,0)</f>
        <v>#N/A</v>
      </c>
      <c r="F676" s="328" t="e">
        <f>VLOOKUP(D676,Estoque!$A$4:$D$1000,3,0)</f>
        <v>#N/A</v>
      </c>
      <c r="G676" s="329">
        <f>IFERROR(VLOOKUP(D676,Estoque!$A$4:$J$304,10,),0)</f>
        <v>0</v>
      </c>
      <c r="H676" s="235"/>
      <c r="I676" s="333">
        <f t="shared" si="44"/>
        <v>0</v>
      </c>
      <c r="J676" s="334" t="e">
        <f>VLOOKUP(D676,Estoque!$A$4:$J$1000,8,0)</f>
        <v>#N/A</v>
      </c>
      <c r="K676" s="334">
        <f t="shared" si="41"/>
        <v>0</v>
      </c>
      <c r="L676" s="328">
        <f>SUMIF(Vendas!$B$5:$B$1712,'Combos Promocionais'!A676,Vendas!$I$5:$I$1824)</f>
        <v>0</v>
      </c>
      <c r="M676" s="328">
        <f t="shared" si="42"/>
        <v>0</v>
      </c>
      <c r="N676" s="328" t="e">
        <f t="shared" si="43"/>
        <v>#N/A</v>
      </c>
      <c r="O676" s="335" t="e">
        <f t="array" ref="O676">MIN(IF($B$3:$B$501=N676,$I$3:$I$501))</f>
        <v>#N/A</v>
      </c>
    </row>
    <row r="677" spans="1:15">
      <c r="A677" s="236"/>
      <c r="B677" s="324" t="str">
        <f>IFERROR(VLOOKUP(A677,'Cadastro de Produtos'!$B$5:$C$500,2,0),"")</f>
        <v/>
      </c>
      <c r="C677" s="232"/>
      <c r="D677" s="233"/>
      <c r="E677" s="324" t="e">
        <f>VLOOKUP(D677,Estoque!$A$4:$D$1000,2,0)</f>
        <v>#N/A</v>
      </c>
      <c r="F677" s="325" t="e">
        <f>VLOOKUP(D677,Estoque!$A$4:$D$1000,3,0)</f>
        <v>#N/A</v>
      </c>
      <c r="G677" s="326">
        <f>IFERROR(VLOOKUP(D677,Estoque!$A$4:$J$304,10,),0)</f>
        <v>0</v>
      </c>
      <c r="H677" s="236"/>
      <c r="I677" s="330">
        <f t="shared" si="44"/>
        <v>0</v>
      </c>
      <c r="J677" s="331" t="e">
        <f>VLOOKUP(D677,Estoque!$A$4:$J$1000,8,0)</f>
        <v>#N/A</v>
      </c>
      <c r="K677" s="331">
        <f t="shared" si="41"/>
        <v>0</v>
      </c>
      <c r="L677" s="325">
        <f>SUMIF(Vendas!$B$5:$B$1712,'Combos Promocionais'!A677,Vendas!$I$5:$I$1824)</f>
        <v>0</v>
      </c>
      <c r="M677" s="325">
        <f t="shared" si="42"/>
        <v>0</v>
      </c>
      <c r="N677" s="325" t="e">
        <f t="shared" si="43"/>
        <v>#N/A</v>
      </c>
      <c r="O677" s="332" t="e">
        <f t="array" ref="O677">MIN(IF($B$3:$B$501=N677,$I$3:$I$501))</f>
        <v>#N/A</v>
      </c>
    </row>
    <row r="678" spans="1:15">
      <c r="A678" s="235"/>
      <c r="B678" s="327" t="str">
        <f>IFERROR(VLOOKUP(A678,'Cadastro de Produtos'!$B$5:$C$500,2,0),"")</f>
        <v/>
      </c>
      <c r="C678" s="165"/>
      <c r="D678" s="231"/>
      <c r="E678" s="327" t="e">
        <f>VLOOKUP(D678,Estoque!$A$4:$D$1000,2,0)</f>
        <v>#N/A</v>
      </c>
      <c r="F678" s="328" t="e">
        <f>VLOOKUP(D678,Estoque!$A$4:$D$1000,3,0)</f>
        <v>#N/A</v>
      </c>
      <c r="G678" s="329">
        <f>IFERROR(VLOOKUP(D678,Estoque!$A$4:$J$304,10,),0)</f>
        <v>0</v>
      </c>
      <c r="H678" s="235"/>
      <c r="I678" s="333">
        <f t="shared" si="44"/>
        <v>0</v>
      </c>
      <c r="J678" s="334" t="e">
        <f>VLOOKUP(D678,Estoque!$A$4:$J$1000,8,0)</f>
        <v>#N/A</v>
      </c>
      <c r="K678" s="334">
        <f t="shared" si="41"/>
        <v>0</v>
      </c>
      <c r="L678" s="328">
        <f>SUMIF(Vendas!$B$5:$B$1712,'Combos Promocionais'!A678,Vendas!$I$5:$I$1824)</f>
        <v>0</v>
      </c>
      <c r="M678" s="328">
        <f t="shared" si="42"/>
        <v>0</v>
      </c>
      <c r="N678" s="328" t="e">
        <f t="shared" si="43"/>
        <v>#N/A</v>
      </c>
      <c r="O678" s="335" t="e">
        <f t="array" ref="O678">MIN(IF($B$3:$B$501=N678,$I$3:$I$501))</f>
        <v>#N/A</v>
      </c>
    </row>
    <row r="679" spans="1:15">
      <c r="A679" s="236"/>
      <c r="B679" s="324" t="str">
        <f>IFERROR(VLOOKUP(A679,'Cadastro de Produtos'!$B$5:$C$500,2,0),"")</f>
        <v/>
      </c>
      <c r="C679" s="232"/>
      <c r="D679" s="233"/>
      <c r="E679" s="324" t="e">
        <f>VLOOKUP(D679,Estoque!$A$4:$D$1000,2,0)</f>
        <v>#N/A</v>
      </c>
      <c r="F679" s="325" t="e">
        <f>VLOOKUP(D679,Estoque!$A$4:$D$1000,3,0)</f>
        <v>#N/A</v>
      </c>
      <c r="G679" s="326">
        <f>IFERROR(VLOOKUP(D679,Estoque!$A$4:$J$304,10,),0)</f>
        <v>0</v>
      </c>
      <c r="H679" s="236"/>
      <c r="I679" s="330">
        <f t="shared" si="44"/>
        <v>0</v>
      </c>
      <c r="J679" s="331" t="e">
        <f>VLOOKUP(D679,Estoque!$A$4:$J$1000,8,0)</f>
        <v>#N/A</v>
      </c>
      <c r="K679" s="331">
        <f t="shared" si="41"/>
        <v>0</v>
      </c>
      <c r="L679" s="325">
        <f>SUMIF(Vendas!$B$5:$B$1712,'Combos Promocionais'!A679,Vendas!$I$5:$I$1824)</f>
        <v>0</v>
      </c>
      <c r="M679" s="325">
        <f t="shared" si="42"/>
        <v>0</v>
      </c>
      <c r="N679" s="325" t="e">
        <f t="shared" si="43"/>
        <v>#N/A</v>
      </c>
      <c r="O679" s="332" t="e">
        <f t="array" ref="O679">MIN(IF($B$3:$B$501=N679,$I$3:$I$501))</f>
        <v>#N/A</v>
      </c>
    </row>
    <row r="680" spans="1:15">
      <c r="A680" s="235"/>
      <c r="B680" s="327" t="str">
        <f>IFERROR(VLOOKUP(A680,'Cadastro de Produtos'!$B$5:$C$500,2,0),"")</f>
        <v/>
      </c>
      <c r="C680" s="165"/>
      <c r="D680" s="231"/>
      <c r="E680" s="327" t="e">
        <f>VLOOKUP(D680,Estoque!$A$4:$D$1000,2,0)</f>
        <v>#N/A</v>
      </c>
      <c r="F680" s="328" t="e">
        <f>VLOOKUP(D680,Estoque!$A$4:$D$1000,3,0)</f>
        <v>#N/A</v>
      </c>
      <c r="G680" s="329">
        <f>IFERROR(VLOOKUP(D680,Estoque!$A$4:$J$304,10,),0)</f>
        <v>0</v>
      </c>
      <c r="H680" s="235"/>
      <c r="I680" s="333">
        <f t="shared" si="44"/>
        <v>0</v>
      </c>
      <c r="J680" s="334" t="e">
        <f>VLOOKUP(D680,Estoque!$A$4:$J$1000,8,0)</f>
        <v>#N/A</v>
      </c>
      <c r="K680" s="334">
        <f t="shared" si="41"/>
        <v>0</v>
      </c>
      <c r="L680" s="328">
        <f>SUMIF(Vendas!$B$5:$B$1712,'Combos Promocionais'!A680,Vendas!$I$5:$I$1824)</f>
        <v>0</v>
      </c>
      <c r="M680" s="328">
        <f t="shared" si="42"/>
        <v>0</v>
      </c>
      <c r="N680" s="328" t="e">
        <f t="shared" si="43"/>
        <v>#N/A</v>
      </c>
      <c r="O680" s="335" t="e">
        <f t="array" ref="O680">MIN(IF($B$3:$B$501=N680,$I$3:$I$501))</f>
        <v>#N/A</v>
      </c>
    </row>
    <row r="681" spans="1:15">
      <c r="A681" s="236"/>
      <c r="B681" s="324" t="str">
        <f>IFERROR(VLOOKUP(A681,'Cadastro de Produtos'!$B$5:$C$500,2,0),"")</f>
        <v/>
      </c>
      <c r="C681" s="232"/>
      <c r="D681" s="233"/>
      <c r="E681" s="324" t="e">
        <f>VLOOKUP(D681,Estoque!$A$4:$D$1000,2,0)</f>
        <v>#N/A</v>
      </c>
      <c r="F681" s="325" t="e">
        <f>VLOOKUP(D681,Estoque!$A$4:$D$1000,3,0)</f>
        <v>#N/A</v>
      </c>
      <c r="G681" s="326">
        <f>IFERROR(VLOOKUP(D681,Estoque!$A$4:$J$304,10,),0)</f>
        <v>0</v>
      </c>
      <c r="H681" s="236"/>
      <c r="I681" s="330">
        <f t="shared" si="44"/>
        <v>0</v>
      </c>
      <c r="J681" s="331" t="e">
        <f>VLOOKUP(D681,Estoque!$A$4:$J$1000,8,0)</f>
        <v>#N/A</v>
      </c>
      <c r="K681" s="331">
        <f t="shared" si="41"/>
        <v>0</v>
      </c>
      <c r="L681" s="325">
        <f>SUMIF(Vendas!$B$5:$B$1712,'Combos Promocionais'!A681,Vendas!$I$5:$I$1824)</f>
        <v>0</v>
      </c>
      <c r="M681" s="325">
        <f t="shared" si="42"/>
        <v>0</v>
      </c>
      <c r="N681" s="325" t="e">
        <f t="shared" si="43"/>
        <v>#N/A</v>
      </c>
      <c r="O681" s="332" t="e">
        <f t="array" ref="O681">MIN(IF($B$3:$B$501=N681,$I$3:$I$501))</f>
        <v>#N/A</v>
      </c>
    </row>
    <row r="682" spans="1:15">
      <c r="A682" s="235"/>
      <c r="B682" s="327" t="str">
        <f>IFERROR(VLOOKUP(A682,'Cadastro de Produtos'!$B$5:$C$500,2,0),"")</f>
        <v/>
      </c>
      <c r="C682" s="165"/>
      <c r="D682" s="231"/>
      <c r="E682" s="327" t="e">
        <f>VLOOKUP(D682,Estoque!$A$4:$D$1000,2,0)</f>
        <v>#N/A</v>
      </c>
      <c r="F682" s="328" t="e">
        <f>VLOOKUP(D682,Estoque!$A$4:$D$1000,3,0)</f>
        <v>#N/A</v>
      </c>
      <c r="G682" s="329">
        <f>IFERROR(VLOOKUP(D682,Estoque!$A$4:$J$304,10,),0)</f>
        <v>0</v>
      </c>
      <c r="H682" s="235"/>
      <c r="I682" s="333">
        <f t="shared" si="44"/>
        <v>0</v>
      </c>
      <c r="J682" s="334" t="e">
        <f>VLOOKUP(D682,Estoque!$A$4:$J$1000,8,0)</f>
        <v>#N/A</v>
      </c>
      <c r="K682" s="334">
        <f t="shared" si="41"/>
        <v>0</v>
      </c>
      <c r="L682" s="328">
        <f>SUMIF(Vendas!$B$5:$B$1712,'Combos Promocionais'!A682,Vendas!$I$5:$I$1824)</f>
        <v>0</v>
      </c>
      <c r="M682" s="328">
        <f t="shared" si="42"/>
        <v>0</v>
      </c>
      <c r="N682" s="328" t="e">
        <f t="shared" si="43"/>
        <v>#N/A</v>
      </c>
      <c r="O682" s="335" t="e">
        <f t="array" ref="O682">MIN(IF($B$3:$B$501=N682,$I$3:$I$501))</f>
        <v>#N/A</v>
      </c>
    </row>
    <row r="683" spans="1:15">
      <c r="A683" s="236"/>
      <c r="B683" s="324" t="str">
        <f>IFERROR(VLOOKUP(A683,'Cadastro de Produtos'!$B$5:$C$500,2,0),"")</f>
        <v/>
      </c>
      <c r="C683" s="232"/>
      <c r="D683" s="233"/>
      <c r="E683" s="324" t="e">
        <f>VLOOKUP(D683,Estoque!$A$4:$D$1000,2,0)</f>
        <v>#N/A</v>
      </c>
      <c r="F683" s="325" t="e">
        <f>VLOOKUP(D683,Estoque!$A$4:$D$1000,3,0)</f>
        <v>#N/A</v>
      </c>
      <c r="G683" s="326">
        <f>IFERROR(VLOOKUP(D683,Estoque!$A$4:$J$304,10,),0)</f>
        <v>0</v>
      </c>
      <c r="H683" s="236"/>
      <c r="I683" s="330">
        <f t="shared" si="44"/>
        <v>0</v>
      </c>
      <c r="J683" s="331" t="e">
        <f>VLOOKUP(D683,Estoque!$A$4:$J$1000,8,0)</f>
        <v>#N/A</v>
      </c>
      <c r="K683" s="331">
        <f t="shared" si="41"/>
        <v>0</v>
      </c>
      <c r="L683" s="325">
        <f>SUMIF(Vendas!$B$5:$B$1712,'Combos Promocionais'!A683,Vendas!$I$5:$I$1824)</f>
        <v>0</v>
      </c>
      <c r="M683" s="325">
        <f t="shared" si="42"/>
        <v>0</v>
      </c>
      <c r="N683" s="325" t="e">
        <f t="shared" si="43"/>
        <v>#N/A</v>
      </c>
      <c r="O683" s="332" t="e">
        <f t="array" ref="O683">MIN(IF($B$3:$B$501=N683,$I$3:$I$501))</f>
        <v>#N/A</v>
      </c>
    </row>
    <row r="684" spans="1:15">
      <c r="A684" s="235"/>
      <c r="B684" s="327" t="str">
        <f>IFERROR(VLOOKUP(A684,'Cadastro de Produtos'!$B$5:$C$500,2,0),"")</f>
        <v/>
      </c>
      <c r="C684" s="165"/>
      <c r="D684" s="231"/>
      <c r="E684" s="327" t="e">
        <f>VLOOKUP(D684,Estoque!$A$4:$D$1000,2,0)</f>
        <v>#N/A</v>
      </c>
      <c r="F684" s="328" t="e">
        <f>VLOOKUP(D684,Estoque!$A$4:$D$1000,3,0)</f>
        <v>#N/A</v>
      </c>
      <c r="G684" s="329">
        <f>IFERROR(VLOOKUP(D684,Estoque!$A$4:$J$304,10,),0)</f>
        <v>0</v>
      </c>
      <c r="H684" s="235"/>
      <c r="I684" s="333">
        <f t="shared" si="44"/>
        <v>0</v>
      </c>
      <c r="J684" s="334" t="e">
        <f>VLOOKUP(D684,Estoque!$A$4:$J$1000,8,0)</f>
        <v>#N/A</v>
      </c>
      <c r="K684" s="334">
        <f t="shared" si="41"/>
        <v>0</v>
      </c>
      <c r="L684" s="328">
        <f>SUMIF(Vendas!$B$5:$B$1712,'Combos Promocionais'!A684,Vendas!$I$5:$I$1824)</f>
        <v>0</v>
      </c>
      <c r="M684" s="328">
        <f t="shared" si="42"/>
        <v>0</v>
      </c>
      <c r="N684" s="328" t="e">
        <f t="shared" si="43"/>
        <v>#N/A</v>
      </c>
      <c r="O684" s="335" t="e">
        <f t="array" ref="O684">MIN(IF($B$3:$B$501=N684,$I$3:$I$501))</f>
        <v>#N/A</v>
      </c>
    </row>
    <row r="685" spans="1:15">
      <c r="A685" s="236"/>
      <c r="B685" s="324" t="str">
        <f>IFERROR(VLOOKUP(A685,'Cadastro de Produtos'!$B$5:$C$500,2,0),"")</f>
        <v/>
      </c>
      <c r="C685" s="232"/>
      <c r="D685" s="233"/>
      <c r="E685" s="324" t="e">
        <f>VLOOKUP(D685,Estoque!$A$4:$D$1000,2,0)</f>
        <v>#N/A</v>
      </c>
      <c r="F685" s="325" t="e">
        <f>VLOOKUP(D685,Estoque!$A$4:$D$1000,3,0)</f>
        <v>#N/A</v>
      </c>
      <c r="G685" s="326">
        <f>IFERROR(VLOOKUP(D685,Estoque!$A$4:$J$304,10,),0)</f>
        <v>0</v>
      </c>
      <c r="H685" s="236"/>
      <c r="I685" s="330">
        <f t="shared" si="44"/>
        <v>0</v>
      </c>
      <c r="J685" s="331" t="e">
        <f>VLOOKUP(D685,Estoque!$A$4:$J$1000,8,0)</f>
        <v>#N/A</v>
      </c>
      <c r="K685" s="331">
        <f t="shared" si="41"/>
        <v>0</v>
      </c>
      <c r="L685" s="325">
        <f>SUMIF(Vendas!$B$5:$B$1712,'Combos Promocionais'!A685,Vendas!$I$5:$I$1824)</f>
        <v>0</v>
      </c>
      <c r="M685" s="325">
        <f t="shared" si="42"/>
        <v>0</v>
      </c>
      <c r="N685" s="325" t="e">
        <f t="shared" si="43"/>
        <v>#N/A</v>
      </c>
      <c r="O685" s="332" t="e">
        <f t="array" ref="O685">MIN(IF($B$3:$B$501=N685,$I$3:$I$501))</f>
        <v>#N/A</v>
      </c>
    </row>
    <row r="686" spans="1:15">
      <c r="A686" s="235"/>
      <c r="B686" s="327" t="str">
        <f>IFERROR(VLOOKUP(A686,'Cadastro de Produtos'!$B$5:$C$500,2,0),"")</f>
        <v/>
      </c>
      <c r="C686" s="165"/>
      <c r="D686" s="231"/>
      <c r="E686" s="327" t="e">
        <f>VLOOKUP(D686,Estoque!$A$4:$D$1000,2,0)</f>
        <v>#N/A</v>
      </c>
      <c r="F686" s="328" t="e">
        <f>VLOOKUP(D686,Estoque!$A$4:$D$1000,3,0)</f>
        <v>#N/A</v>
      </c>
      <c r="G686" s="329">
        <f>IFERROR(VLOOKUP(D686,Estoque!$A$4:$J$304,10,),0)</f>
        <v>0</v>
      </c>
      <c r="H686" s="235"/>
      <c r="I686" s="333">
        <f t="shared" si="44"/>
        <v>0</v>
      </c>
      <c r="J686" s="334" t="e">
        <f>VLOOKUP(D686,Estoque!$A$4:$J$1000,8,0)</f>
        <v>#N/A</v>
      </c>
      <c r="K686" s="334">
        <f t="shared" si="41"/>
        <v>0</v>
      </c>
      <c r="L686" s="328">
        <f>SUMIF(Vendas!$B$5:$B$1712,'Combos Promocionais'!A686,Vendas!$I$5:$I$1824)</f>
        <v>0</v>
      </c>
      <c r="M686" s="328">
        <f t="shared" si="42"/>
        <v>0</v>
      </c>
      <c r="N686" s="328" t="e">
        <f t="shared" si="43"/>
        <v>#N/A</v>
      </c>
      <c r="O686" s="335" t="e">
        <f t="array" ref="O686">MIN(IF($B$3:$B$501=N686,$I$3:$I$501))</f>
        <v>#N/A</v>
      </c>
    </row>
    <row r="687" spans="1:15">
      <c r="A687" s="236"/>
      <c r="B687" s="324" t="str">
        <f>IFERROR(VLOOKUP(A687,'Cadastro de Produtos'!$B$5:$C$500,2,0),"")</f>
        <v/>
      </c>
      <c r="C687" s="232"/>
      <c r="D687" s="233"/>
      <c r="E687" s="324" t="e">
        <f>VLOOKUP(D687,Estoque!$A$4:$D$1000,2,0)</f>
        <v>#N/A</v>
      </c>
      <c r="F687" s="325" t="e">
        <f>VLOOKUP(D687,Estoque!$A$4:$D$1000,3,0)</f>
        <v>#N/A</v>
      </c>
      <c r="G687" s="326">
        <f>IFERROR(VLOOKUP(D687,Estoque!$A$4:$J$304,10,),0)</f>
        <v>0</v>
      </c>
      <c r="H687" s="236"/>
      <c r="I687" s="330">
        <f t="shared" si="44"/>
        <v>0</v>
      </c>
      <c r="J687" s="331" t="e">
        <f>VLOOKUP(D687,Estoque!$A$4:$J$1000,8,0)</f>
        <v>#N/A</v>
      </c>
      <c r="K687" s="331">
        <f t="shared" si="41"/>
        <v>0</v>
      </c>
      <c r="L687" s="325">
        <f>SUMIF(Vendas!$B$5:$B$1712,'Combos Promocionais'!A687,Vendas!$I$5:$I$1824)</f>
        <v>0</v>
      </c>
      <c r="M687" s="325">
        <f t="shared" si="42"/>
        <v>0</v>
      </c>
      <c r="N687" s="325" t="e">
        <f t="shared" si="43"/>
        <v>#N/A</v>
      </c>
      <c r="O687" s="332" t="e">
        <f t="array" ref="O687">MIN(IF($B$3:$B$501=N687,$I$3:$I$501))</f>
        <v>#N/A</v>
      </c>
    </row>
    <row r="688" spans="1:15">
      <c r="A688" s="235"/>
      <c r="B688" s="327" t="str">
        <f>IFERROR(VLOOKUP(A688,'Cadastro de Produtos'!$B$5:$C$500,2,0),"")</f>
        <v/>
      </c>
      <c r="C688" s="165"/>
      <c r="D688" s="231"/>
      <c r="E688" s="327" t="e">
        <f>VLOOKUP(D688,Estoque!$A$4:$D$1000,2,0)</f>
        <v>#N/A</v>
      </c>
      <c r="F688" s="328" t="e">
        <f>VLOOKUP(D688,Estoque!$A$4:$D$1000,3,0)</f>
        <v>#N/A</v>
      </c>
      <c r="G688" s="329">
        <f>IFERROR(VLOOKUP(D688,Estoque!$A$4:$J$304,10,),0)</f>
        <v>0</v>
      </c>
      <c r="H688" s="235"/>
      <c r="I688" s="333">
        <f t="shared" si="44"/>
        <v>0</v>
      </c>
      <c r="J688" s="334" t="e">
        <f>VLOOKUP(D688,Estoque!$A$4:$J$1000,8,0)</f>
        <v>#N/A</v>
      </c>
      <c r="K688" s="334">
        <f t="shared" si="41"/>
        <v>0</v>
      </c>
      <c r="L688" s="328">
        <f>SUMIF(Vendas!$B$5:$B$1712,'Combos Promocionais'!A688,Vendas!$I$5:$I$1824)</f>
        <v>0</v>
      </c>
      <c r="M688" s="328">
        <f t="shared" si="42"/>
        <v>0</v>
      </c>
      <c r="N688" s="328" t="e">
        <f t="shared" si="43"/>
        <v>#N/A</v>
      </c>
      <c r="O688" s="335" t="e">
        <f t="array" ref="O688">MIN(IF($B$3:$B$501=N688,$I$3:$I$501))</f>
        <v>#N/A</v>
      </c>
    </row>
    <row r="689" spans="1:15">
      <c r="A689" s="236"/>
      <c r="B689" s="324" t="str">
        <f>IFERROR(VLOOKUP(A689,'Cadastro de Produtos'!$B$5:$C$500,2,0),"")</f>
        <v/>
      </c>
      <c r="C689" s="232"/>
      <c r="D689" s="233"/>
      <c r="E689" s="324" t="e">
        <f>VLOOKUP(D689,Estoque!$A$4:$D$1000,2,0)</f>
        <v>#N/A</v>
      </c>
      <c r="F689" s="325" t="e">
        <f>VLOOKUP(D689,Estoque!$A$4:$D$1000,3,0)</f>
        <v>#N/A</v>
      </c>
      <c r="G689" s="326">
        <f>IFERROR(VLOOKUP(D689,Estoque!$A$4:$J$304,10,),0)</f>
        <v>0</v>
      </c>
      <c r="H689" s="236"/>
      <c r="I689" s="330">
        <f t="shared" si="44"/>
        <v>0</v>
      </c>
      <c r="J689" s="331" t="e">
        <f>VLOOKUP(D689,Estoque!$A$4:$J$1000,8,0)</f>
        <v>#N/A</v>
      </c>
      <c r="K689" s="331">
        <f t="shared" si="41"/>
        <v>0</v>
      </c>
      <c r="L689" s="325">
        <f>SUMIF(Vendas!$B$5:$B$1712,'Combos Promocionais'!A689,Vendas!$I$5:$I$1824)</f>
        <v>0</v>
      </c>
      <c r="M689" s="325">
        <f t="shared" si="42"/>
        <v>0</v>
      </c>
      <c r="N689" s="325" t="e">
        <f t="shared" si="43"/>
        <v>#N/A</v>
      </c>
      <c r="O689" s="332" t="e">
        <f t="array" ref="O689">MIN(IF($B$3:$B$501=N689,$I$3:$I$501))</f>
        <v>#N/A</v>
      </c>
    </row>
    <row r="690" spans="1:15">
      <c r="A690" s="235"/>
      <c r="B690" s="327" t="str">
        <f>IFERROR(VLOOKUP(A690,'Cadastro de Produtos'!$B$5:$C$500,2,0),"")</f>
        <v/>
      </c>
      <c r="C690" s="165"/>
      <c r="D690" s="231"/>
      <c r="E690" s="327" t="e">
        <f>VLOOKUP(D690,Estoque!$A$4:$D$1000,2,0)</f>
        <v>#N/A</v>
      </c>
      <c r="F690" s="328" t="e">
        <f>VLOOKUP(D690,Estoque!$A$4:$D$1000,3,0)</f>
        <v>#N/A</v>
      </c>
      <c r="G690" s="329">
        <f>IFERROR(VLOOKUP(D690,Estoque!$A$4:$J$304,10,),0)</f>
        <v>0</v>
      </c>
      <c r="H690" s="235"/>
      <c r="I690" s="333">
        <f t="shared" si="44"/>
        <v>0</v>
      </c>
      <c r="J690" s="334" t="e">
        <f>VLOOKUP(D690,Estoque!$A$4:$J$1000,8,0)</f>
        <v>#N/A</v>
      </c>
      <c r="K690" s="334">
        <f t="shared" si="41"/>
        <v>0</v>
      </c>
      <c r="L690" s="328">
        <f>SUMIF(Vendas!$B$5:$B$1712,'Combos Promocionais'!A690,Vendas!$I$5:$I$1824)</f>
        <v>0</v>
      </c>
      <c r="M690" s="328">
        <f t="shared" si="42"/>
        <v>0</v>
      </c>
      <c r="N690" s="328" t="e">
        <f t="shared" si="43"/>
        <v>#N/A</v>
      </c>
      <c r="O690" s="335" t="e">
        <f t="array" ref="O690">MIN(IF($B$3:$B$501=N690,$I$3:$I$501))</f>
        <v>#N/A</v>
      </c>
    </row>
    <row r="691" spans="1:15">
      <c r="A691" s="236"/>
      <c r="B691" s="324" t="str">
        <f>IFERROR(VLOOKUP(A691,'Cadastro de Produtos'!$B$5:$C$500,2,0),"")</f>
        <v/>
      </c>
      <c r="C691" s="232"/>
      <c r="D691" s="233"/>
      <c r="E691" s="324" t="e">
        <f>VLOOKUP(D691,Estoque!$A$4:$D$1000,2,0)</f>
        <v>#N/A</v>
      </c>
      <c r="F691" s="325" t="e">
        <f>VLOOKUP(D691,Estoque!$A$4:$D$1000,3,0)</f>
        <v>#N/A</v>
      </c>
      <c r="G691" s="326">
        <f>IFERROR(VLOOKUP(D691,Estoque!$A$4:$J$304,10,),0)</f>
        <v>0</v>
      </c>
      <c r="H691" s="236"/>
      <c r="I691" s="330">
        <f t="shared" si="44"/>
        <v>0</v>
      </c>
      <c r="J691" s="331" t="e">
        <f>VLOOKUP(D691,Estoque!$A$4:$J$1000,8,0)</f>
        <v>#N/A</v>
      </c>
      <c r="K691" s="331">
        <f t="shared" si="41"/>
        <v>0</v>
      </c>
      <c r="L691" s="325">
        <f>SUMIF(Vendas!$B$5:$B$1712,'Combos Promocionais'!A691,Vendas!$I$5:$I$1824)</f>
        <v>0</v>
      </c>
      <c r="M691" s="325">
        <f t="shared" si="42"/>
        <v>0</v>
      </c>
      <c r="N691" s="325" t="e">
        <f t="shared" si="43"/>
        <v>#N/A</v>
      </c>
      <c r="O691" s="332" t="e">
        <f t="array" ref="O691">MIN(IF($B$3:$B$501=N691,$I$3:$I$501))</f>
        <v>#N/A</v>
      </c>
    </row>
    <row r="692" spans="1:15">
      <c r="A692" s="235"/>
      <c r="B692" s="327" t="str">
        <f>IFERROR(VLOOKUP(A692,'Cadastro de Produtos'!$B$5:$C$500,2,0),"")</f>
        <v/>
      </c>
      <c r="C692" s="165"/>
      <c r="D692" s="231"/>
      <c r="E692" s="327" t="e">
        <f>VLOOKUP(D692,Estoque!$A$4:$D$1000,2,0)</f>
        <v>#N/A</v>
      </c>
      <c r="F692" s="328" t="e">
        <f>VLOOKUP(D692,Estoque!$A$4:$D$1000,3,0)</f>
        <v>#N/A</v>
      </c>
      <c r="G692" s="329">
        <f>IFERROR(VLOOKUP(D692,Estoque!$A$4:$J$304,10,),0)</f>
        <v>0</v>
      </c>
      <c r="H692" s="235"/>
      <c r="I692" s="333">
        <f t="shared" si="44"/>
        <v>0</v>
      </c>
      <c r="J692" s="334" t="e">
        <f>VLOOKUP(D692,Estoque!$A$4:$J$1000,8,0)</f>
        <v>#N/A</v>
      </c>
      <c r="K692" s="334">
        <f t="shared" si="41"/>
        <v>0</v>
      </c>
      <c r="L692" s="328">
        <f>SUMIF(Vendas!$B$5:$B$1712,'Combos Promocionais'!A692,Vendas!$I$5:$I$1824)</f>
        <v>0</v>
      </c>
      <c r="M692" s="328">
        <f t="shared" si="42"/>
        <v>0</v>
      </c>
      <c r="N692" s="328" t="e">
        <f t="shared" si="43"/>
        <v>#N/A</v>
      </c>
      <c r="O692" s="335" t="e">
        <f t="array" ref="O692">MIN(IF($B$3:$B$501=N692,$I$3:$I$501))</f>
        <v>#N/A</v>
      </c>
    </row>
    <row r="693" spans="1:15">
      <c r="A693" s="236"/>
      <c r="B693" s="324" t="str">
        <f>IFERROR(VLOOKUP(A693,'Cadastro de Produtos'!$B$5:$C$500,2,0),"")</f>
        <v/>
      </c>
      <c r="C693" s="232"/>
      <c r="D693" s="233"/>
      <c r="E693" s="324" t="e">
        <f>VLOOKUP(D693,Estoque!$A$4:$D$1000,2,0)</f>
        <v>#N/A</v>
      </c>
      <c r="F693" s="325" t="e">
        <f>VLOOKUP(D693,Estoque!$A$4:$D$1000,3,0)</f>
        <v>#N/A</v>
      </c>
      <c r="G693" s="326">
        <f>IFERROR(VLOOKUP(D693,Estoque!$A$4:$J$304,10,),0)</f>
        <v>0</v>
      </c>
      <c r="H693" s="236"/>
      <c r="I693" s="330">
        <f t="shared" si="44"/>
        <v>0</v>
      </c>
      <c r="J693" s="331" t="e">
        <f>VLOOKUP(D693,Estoque!$A$4:$J$1000,8,0)</f>
        <v>#N/A</v>
      </c>
      <c r="K693" s="331">
        <f t="shared" si="41"/>
        <v>0</v>
      </c>
      <c r="L693" s="325">
        <f>SUMIF(Vendas!$B$5:$B$1712,'Combos Promocionais'!A693,Vendas!$I$5:$I$1824)</f>
        <v>0</v>
      </c>
      <c r="M693" s="325">
        <f t="shared" si="42"/>
        <v>0</v>
      </c>
      <c r="N693" s="325" t="e">
        <f t="shared" si="43"/>
        <v>#N/A</v>
      </c>
      <c r="O693" s="332" t="e">
        <f t="array" ref="O693">MIN(IF($B$3:$B$501=N693,$I$3:$I$501))</f>
        <v>#N/A</v>
      </c>
    </row>
    <row r="694" spans="1:15">
      <c r="A694" s="235"/>
      <c r="B694" s="327" t="str">
        <f>IFERROR(VLOOKUP(A694,'Cadastro de Produtos'!$B$5:$C$500,2,0),"")</f>
        <v/>
      </c>
      <c r="C694" s="165"/>
      <c r="D694" s="231"/>
      <c r="E694" s="327" t="e">
        <f>VLOOKUP(D694,Estoque!$A$4:$D$1000,2,0)</f>
        <v>#N/A</v>
      </c>
      <c r="F694" s="328" t="e">
        <f>VLOOKUP(D694,Estoque!$A$4:$D$1000,3,0)</f>
        <v>#N/A</v>
      </c>
      <c r="G694" s="329">
        <f>IFERROR(VLOOKUP(D694,Estoque!$A$4:$J$304,10,),0)</f>
        <v>0</v>
      </c>
      <c r="H694" s="235"/>
      <c r="I694" s="333">
        <f t="shared" si="44"/>
        <v>0</v>
      </c>
      <c r="J694" s="334" t="e">
        <f>VLOOKUP(D694,Estoque!$A$4:$J$1000,8,0)</f>
        <v>#N/A</v>
      </c>
      <c r="K694" s="334">
        <f t="shared" si="41"/>
        <v>0</v>
      </c>
      <c r="L694" s="328">
        <f>SUMIF(Vendas!$B$5:$B$1712,'Combos Promocionais'!A694,Vendas!$I$5:$I$1824)</f>
        <v>0</v>
      </c>
      <c r="M694" s="328">
        <f t="shared" si="42"/>
        <v>0</v>
      </c>
      <c r="N694" s="328" t="e">
        <f t="shared" si="43"/>
        <v>#N/A</v>
      </c>
      <c r="O694" s="335" t="e">
        <f t="array" ref="O694">MIN(IF($B$3:$B$501=N694,$I$3:$I$501))</f>
        <v>#N/A</v>
      </c>
    </row>
    <row r="695" spans="1:15">
      <c r="A695" s="236"/>
      <c r="B695" s="324" t="str">
        <f>IFERROR(VLOOKUP(A695,'Cadastro de Produtos'!$B$5:$C$500,2,0),"")</f>
        <v/>
      </c>
      <c r="C695" s="232"/>
      <c r="D695" s="233"/>
      <c r="E695" s="324" t="e">
        <f>VLOOKUP(D695,Estoque!$A$4:$D$1000,2,0)</f>
        <v>#N/A</v>
      </c>
      <c r="F695" s="325" t="e">
        <f>VLOOKUP(D695,Estoque!$A$4:$D$1000,3,0)</f>
        <v>#N/A</v>
      </c>
      <c r="G695" s="326">
        <f>IFERROR(VLOOKUP(D695,Estoque!$A$4:$J$304,10,),0)</f>
        <v>0</v>
      </c>
      <c r="H695" s="236"/>
      <c r="I695" s="330">
        <f t="shared" si="44"/>
        <v>0</v>
      </c>
      <c r="J695" s="331" t="e">
        <f>VLOOKUP(D695,Estoque!$A$4:$J$1000,8,0)</f>
        <v>#N/A</v>
      </c>
      <c r="K695" s="331">
        <f t="shared" si="41"/>
        <v>0</v>
      </c>
      <c r="L695" s="325">
        <f>SUMIF(Vendas!$B$5:$B$1712,'Combos Promocionais'!A695,Vendas!$I$5:$I$1824)</f>
        <v>0</v>
      </c>
      <c r="M695" s="325">
        <f t="shared" si="42"/>
        <v>0</v>
      </c>
      <c r="N695" s="325" t="e">
        <f t="shared" si="43"/>
        <v>#N/A</v>
      </c>
      <c r="O695" s="332" t="e">
        <f t="array" ref="O695">MIN(IF($B$3:$B$501=N695,$I$3:$I$501))</f>
        <v>#N/A</v>
      </c>
    </row>
    <row r="696" spans="1:15">
      <c r="A696" s="235"/>
      <c r="B696" s="327" t="str">
        <f>IFERROR(VLOOKUP(A696,'Cadastro de Produtos'!$B$5:$C$500,2,0),"")</f>
        <v/>
      </c>
      <c r="C696" s="165"/>
      <c r="D696" s="231"/>
      <c r="E696" s="327" t="e">
        <f>VLOOKUP(D696,Estoque!$A$4:$D$1000,2,0)</f>
        <v>#N/A</v>
      </c>
      <c r="F696" s="328" t="e">
        <f>VLOOKUP(D696,Estoque!$A$4:$D$1000,3,0)</f>
        <v>#N/A</v>
      </c>
      <c r="G696" s="329">
        <f>IFERROR(VLOOKUP(D696,Estoque!$A$4:$J$304,10,),0)</f>
        <v>0</v>
      </c>
      <c r="H696" s="235"/>
      <c r="I696" s="333">
        <f t="shared" si="44"/>
        <v>0</v>
      </c>
      <c r="J696" s="334" t="e">
        <f>VLOOKUP(D696,Estoque!$A$4:$J$1000,8,0)</f>
        <v>#N/A</v>
      </c>
      <c r="K696" s="334">
        <f t="shared" si="41"/>
        <v>0</v>
      </c>
      <c r="L696" s="328">
        <f>SUMIF(Vendas!$B$5:$B$1712,'Combos Promocionais'!A696,Vendas!$I$5:$I$1824)</f>
        <v>0</v>
      </c>
      <c r="M696" s="328">
        <f t="shared" si="42"/>
        <v>0</v>
      </c>
      <c r="N696" s="328" t="e">
        <f t="shared" si="43"/>
        <v>#N/A</v>
      </c>
      <c r="O696" s="335" t="e">
        <f t="array" ref="O696">MIN(IF($B$3:$B$501=N696,$I$3:$I$501))</f>
        <v>#N/A</v>
      </c>
    </row>
    <row r="697" spans="1:15">
      <c r="A697" s="236"/>
      <c r="B697" s="324" t="str">
        <f>IFERROR(VLOOKUP(A697,'Cadastro de Produtos'!$B$5:$C$500,2,0),"")</f>
        <v/>
      </c>
      <c r="C697" s="232"/>
      <c r="D697" s="233"/>
      <c r="E697" s="324" t="e">
        <f>VLOOKUP(D697,Estoque!$A$4:$D$1000,2,0)</f>
        <v>#N/A</v>
      </c>
      <c r="F697" s="325" t="e">
        <f>VLOOKUP(D697,Estoque!$A$4:$D$1000,3,0)</f>
        <v>#N/A</v>
      </c>
      <c r="G697" s="326">
        <f>IFERROR(VLOOKUP(D697,Estoque!$A$4:$J$304,10,),0)</f>
        <v>0</v>
      </c>
      <c r="H697" s="236"/>
      <c r="I697" s="330">
        <f t="shared" si="44"/>
        <v>0</v>
      </c>
      <c r="J697" s="331" t="e">
        <f>VLOOKUP(D697,Estoque!$A$4:$J$1000,8,0)</f>
        <v>#N/A</v>
      </c>
      <c r="K697" s="331">
        <f t="shared" si="41"/>
        <v>0</v>
      </c>
      <c r="L697" s="325">
        <f>SUMIF(Vendas!$B$5:$B$1712,'Combos Promocionais'!A697,Vendas!$I$5:$I$1824)</f>
        <v>0</v>
      </c>
      <c r="M697" s="325">
        <f t="shared" si="42"/>
        <v>0</v>
      </c>
      <c r="N697" s="325" t="e">
        <f t="shared" si="43"/>
        <v>#N/A</v>
      </c>
      <c r="O697" s="332" t="e">
        <f t="array" ref="O697">MIN(IF($B$3:$B$501=N697,$I$3:$I$501))</f>
        <v>#N/A</v>
      </c>
    </row>
    <row r="698" spans="1:15">
      <c r="A698" s="235"/>
      <c r="B698" s="327" t="str">
        <f>IFERROR(VLOOKUP(A698,'Cadastro de Produtos'!$B$5:$C$500,2,0),"")</f>
        <v/>
      </c>
      <c r="C698" s="165"/>
      <c r="D698" s="231"/>
      <c r="E698" s="327" t="e">
        <f>VLOOKUP(D698,Estoque!$A$4:$D$1000,2,0)</f>
        <v>#N/A</v>
      </c>
      <c r="F698" s="328" t="e">
        <f>VLOOKUP(D698,Estoque!$A$4:$D$1000,3,0)</f>
        <v>#N/A</v>
      </c>
      <c r="G698" s="329">
        <f>IFERROR(VLOOKUP(D698,Estoque!$A$4:$J$304,10,),0)</f>
        <v>0</v>
      </c>
      <c r="H698" s="235"/>
      <c r="I698" s="333">
        <f t="shared" si="44"/>
        <v>0</v>
      </c>
      <c r="J698" s="334" t="e">
        <f>VLOOKUP(D698,Estoque!$A$4:$J$1000,8,0)</f>
        <v>#N/A</v>
      </c>
      <c r="K698" s="334">
        <f t="shared" si="41"/>
        <v>0</v>
      </c>
      <c r="L698" s="328">
        <f>SUMIF(Vendas!$B$5:$B$1712,'Combos Promocionais'!A698,Vendas!$I$5:$I$1824)</f>
        <v>0</v>
      </c>
      <c r="M698" s="328">
        <f t="shared" si="42"/>
        <v>0</v>
      </c>
      <c r="N698" s="328" t="e">
        <f t="shared" si="43"/>
        <v>#N/A</v>
      </c>
      <c r="O698" s="335" t="e">
        <f t="array" ref="O698">MIN(IF($B$3:$B$501=N698,$I$3:$I$501))</f>
        <v>#N/A</v>
      </c>
    </row>
    <row r="699" spans="1:15">
      <c r="A699" s="236"/>
      <c r="B699" s="324" t="str">
        <f>IFERROR(VLOOKUP(A699,'Cadastro de Produtos'!$B$5:$C$500,2,0),"")</f>
        <v/>
      </c>
      <c r="C699" s="232"/>
      <c r="D699" s="233"/>
      <c r="E699" s="324" t="e">
        <f>VLOOKUP(D699,Estoque!$A$4:$D$1000,2,0)</f>
        <v>#N/A</v>
      </c>
      <c r="F699" s="325" t="e">
        <f>VLOOKUP(D699,Estoque!$A$4:$D$1000,3,0)</f>
        <v>#N/A</v>
      </c>
      <c r="G699" s="326">
        <f>IFERROR(VLOOKUP(D699,Estoque!$A$4:$J$304,10,),0)</f>
        <v>0</v>
      </c>
      <c r="H699" s="236"/>
      <c r="I699" s="330">
        <f t="shared" si="44"/>
        <v>0</v>
      </c>
      <c r="J699" s="331" t="e">
        <f>VLOOKUP(D699,Estoque!$A$4:$J$1000,8,0)</f>
        <v>#N/A</v>
      </c>
      <c r="K699" s="331">
        <f t="shared" si="41"/>
        <v>0</v>
      </c>
      <c r="L699" s="325">
        <f>SUMIF(Vendas!$B$5:$B$1712,'Combos Promocionais'!A699,Vendas!$I$5:$I$1824)</f>
        <v>0</v>
      </c>
      <c r="M699" s="325">
        <f t="shared" si="42"/>
        <v>0</v>
      </c>
      <c r="N699" s="325" t="e">
        <f t="shared" si="43"/>
        <v>#N/A</v>
      </c>
      <c r="O699" s="332" t="e">
        <f t="array" ref="O699">MIN(IF($B$3:$B$501=N699,$I$3:$I$501))</f>
        <v>#N/A</v>
      </c>
    </row>
    <row r="700" spans="1:15">
      <c r="A700" s="235"/>
      <c r="B700" s="327" t="str">
        <f>IFERROR(VLOOKUP(A700,'Cadastro de Produtos'!$B$5:$C$500,2,0),"")</f>
        <v/>
      </c>
      <c r="C700" s="165"/>
      <c r="D700" s="231"/>
      <c r="E700" s="327" t="e">
        <f>VLOOKUP(D700,Estoque!$A$4:$D$1000,2,0)</f>
        <v>#N/A</v>
      </c>
      <c r="F700" s="328" t="e">
        <f>VLOOKUP(D700,Estoque!$A$4:$D$1000,3,0)</f>
        <v>#N/A</v>
      </c>
      <c r="G700" s="329">
        <f>IFERROR(VLOOKUP(D700,Estoque!$A$4:$J$304,10,),0)</f>
        <v>0</v>
      </c>
      <c r="H700" s="235"/>
      <c r="I700" s="333">
        <f t="shared" si="44"/>
        <v>0</v>
      </c>
      <c r="J700" s="334" t="e">
        <f>VLOOKUP(D700,Estoque!$A$4:$J$1000,8,0)</f>
        <v>#N/A</v>
      </c>
      <c r="K700" s="334">
        <f t="shared" si="41"/>
        <v>0</v>
      </c>
      <c r="L700" s="328">
        <f>SUMIF(Vendas!$B$5:$B$1712,'Combos Promocionais'!A700,Vendas!$I$5:$I$1824)</f>
        <v>0</v>
      </c>
      <c r="M700" s="328">
        <f t="shared" si="42"/>
        <v>0</v>
      </c>
      <c r="N700" s="328" t="e">
        <f t="shared" si="43"/>
        <v>#N/A</v>
      </c>
      <c r="O700" s="335" t="e">
        <f t="array" ref="O700">MIN(IF($B$3:$B$501=N700,$I$3:$I$501))</f>
        <v>#N/A</v>
      </c>
    </row>
    <row r="701" spans="1:15">
      <c r="A701" s="236"/>
      <c r="B701" s="324" t="str">
        <f>IFERROR(VLOOKUP(A701,'Cadastro de Produtos'!$B$5:$C$500,2,0),"")</f>
        <v/>
      </c>
      <c r="C701" s="232"/>
      <c r="D701" s="233"/>
      <c r="E701" s="324" t="e">
        <f>VLOOKUP(D701,Estoque!$A$4:$D$1000,2,0)</f>
        <v>#N/A</v>
      </c>
      <c r="F701" s="325" t="e">
        <f>VLOOKUP(D701,Estoque!$A$4:$D$1000,3,0)</f>
        <v>#N/A</v>
      </c>
      <c r="G701" s="326">
        <f>IFERROR(VLOOKUP(D701,Estoque!$A$4:$J$304,10,),0)</f>
        <v>0</v>
      </c>
      <c r="H701" s="236"/>
      <c r="I701" s="330">
        <f t="shared" si="44"/>
        <v>0</v>
      </c>
      <c r="J701" s="331" t="e">
        <f>VLOOKUP(D701,Estoque!$A$4:$J$1000,8,0)</f>
        <v>#N/A</v>
      </c>
      <c r="K701" s="331">
        <f t="shared" si="41"/>
        <v>0</v>
      </c>
      <c r="L701" s="325">
        <f>SUMIF(Vendas!$B$5:$B$1712,'Combos Promocionais'!A701,Vendas!$I$5:$I$1824)</f>
        <v>0</v>
      </c>
      <c r="M701" s="325">
        <f t="shared" si="42"/>
        <v>0</v>
      </c>
      <c r="N701" s="325" t="e">
        <f t="shared" si="43"/>
        <v>#N/A</v>
      </c>
      <c r="O701" s="332" t="e">
        <f t="array" ref="O701">MIN(IF($B$3:$B$501=N701,$I$3:$I$501))</f>
        <v>#N/A</v>
      </c>
    </row>
    <row r="702" spans="1:15">
      <c r="A702" s="235"/>
      <c r="B702" s="327" t="str">
        <f>IFERROR(VLOOKUP(A702,'Cadastro de Produtos'!$B$5:$C$500,2,0),"")</f>
        <v/>
      </c>
      <c r="C702" s="165"/>
      <c r="D702" s="231"/>
      <c r="E702" s="327" t="e">
        <f>VLOOKUP(D702,Estoque!$A$4:$D$1000,2,0)</f>
        <v>#N/A</v>
      </c>
      <c r="F702" s="328" t="e">
        <f>VLOOKUP(D702,Estoque!$A$4:$D$1000,3,0)</f>
        <v>#N/A</v>
      </c>
      <c r="G702" s="329">
        <f>IFERROR(VLOOKUP(D702,Estoque!$A$4:$J$304,10,),0)</f>
        <v>0</v>
      </c>
      <c r="H702" s="235"/>
      <c r="I702" s="333">
        <f t="shared" si="44"/>
        <v>0</v>
      </c>
      <c r="J702" s="334" t="e">
        <f>VLOOKUP(D702,Estoque!$A$4:$J$1000,8,0)</f>
        <v>#N/A</v>
      </c>
      <c r="K702" s="334">
        <f t="shared" si="41"/>
        <v>0</v>
      </c>
      <c r="L702" s="328">
        <f>SUMIF(Vendas!$B$5:$B$1712,'Combos Promocionais'!A702,Vendas!$I$5:$I$1824)</f>
        <v>0</v>
      </c>
      <c r="M702" s="328">
        <f t="shared" si="42"/>
        <v>0</v>
      </c>
      <c r="N702" s="328" t="e">
        <f t="shared" si="43"/>
        <v>#N/A</v>
      </c>
      <c r="O702" s="335" t="e">
        <f t="array" ref="O702">MIN(IF($B$3:$B$501=N702,$I$3:$I$501))</f>
        <v>#N/A</v>
      </c>
    </row>
    <row r="703" spans="1:15">
      <c r="A703" s="236"/>
      <c r="B703" s="324" t="str">
        <f>IFERROR(VLOOKUP(A703,'Cadastro de Produtos'!$B$5:$C$500,2,0),"")</f>
        <v/>
      </c>
      <c r="C703" s="232"/>
      <c r="D703" s="233"/>
      <c r="E703" s="324" t="e">
        <f>VLOOKUP(D703,Estoque!$A$4:$D$1000,2,0)</f>
        <v>#N/A</v>
      </c>
      <c r="F703" s="325" t="e">
        <f>VLOOKUP(D703,Estoque!$A$4:$D$1000,3,0)</f>
        <v>#N/A</v>
      </c>
      <c r="G703" s="326">
        <f>IFERROR(VLOOKUP(D703,Estoque!$A$4:$J$304,10,),0)</f>
        <v>0</v>
      </c>
      <c r="H703" s="236"/>
      <c r="I703" s="330">
        <f t="shared" si="44"/>
        <v>0</v>
      </c>
      <c r="J703" s="331" t="e">
        <f>VLOOKUP(D703,Estoque!$A$4:$J$1000,8,0)</f>
        <v>#N/A</v>
      </c>
      <c r="K703" s="331">
        <f t="shared" si="41"/>
        <v>0</v>
      </c>
      <c r="L703" s="325">
        <f>SUMIF(Vendas!$B$5:$B$1712,'Combos Promocionais'!A703,Vendas!$I$5:$I$1824)</f>
        <v>0</v>
      </c>
      <c r="M703" s="325">
        <f t="shared" si="42"/>
        <v>0</v>
      </c>
      <c r="N703" s="325" t="e">
        <f t="shared" si="43"/>
        <v>#N/A</v>
      </c>
      <c r="O703" s="332" t="e">
        <f t="array" ref="O703">MIN(IF($B$3:$B$501=N703,$I$3:$I$501))</f>
        <v>#N/A</v>
      </c>
    </row>
    <row r="704" spans="1:15">
      <c r="A704" s="235"/>
      <c r="B704" s="327" t="str">
        <f>IFERROR(VLOOKUP(A704,'Cadastro de Produtos'!$B$5:$C$500,2,0),"")</f>
        <v/>
      </c>
      <c r="C704" s="165"/>
      <c r="D704" s="231"/>
      <c r="E704" s="327" t="e">
        <f>VLOOKUP(D704,Estoque!$A$4:$D$1000,2,0)</f>
        <v>#N/A</v>
      </c>
      <c r="F704" s="328" t="e">
        <f>VLOOKUP(D704,Estoque!$A$4:$D$1000,3,0)</f>
        <v>#N/A</v>
      </c>
      <c r="G704" s="329">
        <f>IFERROR(VLOOKUP(D704,Estoque!$A$4:$J$304,10,),0)</f>
        <v>0</v>
      </c>
      <c r="H704" s="235"/>
      <c r="I704" s="333">
        <f t="shared" si="44"/>
        <v>0</v>
      </c>
      <c r="J704" s="334" t="e">
        <f>VLOOKUP(D704,Estoque!$A$4:$J$1000,8,0)</f>
        <v>#N/A</v>
      </c>
      <c r="K704" s="334">
        <f t="shared" si="41"/>
        <v>0</v>
      </c>
      <c r="L704" s="328">
        <f>SUMIF(Vendas!$B$5:$B$1712,'Combos Promocionais'!A704,Vendas!$I$5:$I$1824)</f>
        <v>0</v>
      </c>
      <c r="M704" s="328">
        <f t="shared" si="42"/>
        <v>0</v>
      </c>
      <c r="N704" s="328" t="e">
        <f t="shared" si="43"/>
        <v>#N/A</v>
      </c>
      <c r="O704" s="335" t="e">
        <f t="array" ref="O704">MIN(IF($B$3:$B$501=N704,$I$3:$I$501))</f>
        <v>#N/A</v>
      </c>
    </row>
    <row r="705" spans="1:15">
      <c r="A705" s="236"/>
      <c r="B705" s="324" t="str">
        <f>IFERROR(VLOOKUP(A705,'Cadastro de Produtos'!$B$5:$C$500,2,0),"")</f>
        <v/>
      </c>
      <c r="C705" s="232"/>
      <c r="D705" s="233"/>
      <c r="E705" s="324"/>
      <c r="F705" s="325"/>
      <c r="G705" s="326">
        <f>IFERROR(VLOOKUP(D705,Estoque!$A$4:$J$304,10,),0)</f>
        <v>0</v>
      </c>
      <c r="H705" s="236"/>
      <c r="I705" s="330">
        <f t="shared" si="44"/>
        <v>0</v>
      </c>
      <c r="J705" s="331"/>
      <c r="K705" s="331">
        <f t="shared" si="41"/>
        <v>0</v>
      </c>
      <c r="L705" s="325">
        <f>SUMIF(Vendas!$B$5:$B$1712,'Combos Promocionais'!A705,Vendas!$I$5:$I$1824)</f>
        <v>0</v>
      </c>
      <c r="M705" s="325">
        <f t="shared" si="42"/>
        <v>0</v>
      </c>
      <c r="N705" s="325" t="e">
        <f t="shared" si="43"/>
        <v>#N/A</v>
      </c>
      <c r="O705" s="332" t="e">
        <f t="array" ref="O705">MIN(IF($B$3:$B$501=N705,$I$3:$I$501))</f>
        <v>#N/A</v>
      </c>
    </row>
    <row r="706" spans="1:15">
      <c r="A706" s="235"/>
      <c r="B706" s="327" t="str">
        <f>IFERROR(VLOOKUP(A706,'Cadastro de Produtos'!$B$5:$C$500,2,0),"")</f>
        <v/>
      </c>
      <c r="C706" s="165"/>
      <c r="D706" s="231"/>
      <c r="E706" s="327"/>
      <c r="F706" s="328"/>
      <c r="G706" s="329">
        <f>IFERROR(VLOOKUP(D706,Estoque!$A$4:$J$304,10,),0)</f>
        <v>0</v>
      </c>
      <c r="H706" s="235"/>
      <c r="I706" s="333">
        <f t="shared" si="44"/>
        <v>0</v>
      </c>
      <c r="J706" s="334"/>
      <c r="K706" s="334">
        <f t="shared" si="41"/>
        <v>0</v>
      </c>
      <c r="L706" s="328">
        <f>SUMIF(Vendas!$B$5:$B$1712,'Combos Promocionais'!A706,Vendas!$I$5:$I$1824)</f>
        <v>0</v>
      </c>
      <c r="M706" s="328">
        <f t="shared" si="42"/>
        <v>0</v>
      </c>
      <c r="N706" s="328" t="e">
        <f t="shared" si="43"/>
        <v>#N/A</v>
      </c>
      <c r="O706" s="335" t="e">
        <f t="array" ref="O706">MIN(IF($B$3:$B$501=N706,$I$3:$I$501))</f>
        <v>#N/A</v>
      </c>
    </row>
    <row r="707" spans="1:15">
      <c r="A707" s="236"/>
      <c r="B707" s="324" t="str">
        <f>IFERROR(VLOOKUP(A707,'Cadastro de Produtos'!$B$5:$C$500,2,0),"")</f>
        <v/>
      </c>
      <c r="C707" s="232"/>
      <c r="D707" s="233"/>
      <c r="E707" s="324"/>
      <c r="F707" s="325"/>
      <c r="G707" s="326">
        <f>IFERROR(VLOOKUP(D707,Estoque!$A$4:$J$304,10,),0)</f>
        <v>0</v>
      </c>
      <c r="H707" s="236"/>
      <c r="I707" s="330">
        <f t="shared" si="44"/>
        <v>0</v>
      </c>
      <c r="J707" s="331"/>
      <c r="K707" s="331">
        <f t="shared" si="41"/>
        <v>0</v>
      </c>
      <c r="L707" s="325">
        <f>SUMIF(Vendas!$B$5:$B$1712,'Combos Promocionais'!A707,Vendas!$I$5:$I$1824)</f>
        <v>0</v>
      </c>
      <c r="M707" s="325">
        <f t="shared" si="42"/>
        <v>0</v>
      </c>
      <c r="N707" s="325" t="e">
        <f t="shared" si="43"/>
        <v>#N/A</v>
      </c>
      <c r="O707" s="332" t="e">
        <f t="array" ref="O707">MIN(IF($B$3:$B$501=N707,$I$3:$I$501))</f>
        <v>#N/A</v>
      </c>
    </row>
    <row r="708" spans="1:15">
      <c r="A708" s="235"/>
      <c r="B708" s="327" t="str">
        <f>IFERROR(VLOOKUP(A708,'Cadastro de Produtos'!$B$5:$C$500,2,0),"")</f>
        <v/>
      </c>
      <c r="C708" s="165"/>
      <c r="D708" s="231"/>
      <c r="E708" s="327"/>
      <c r="F708" s="328"/>
      <c r="G708" s="329">
        <f>IFERROR(VLOOKUP(D708,Estoque!$A$4:$J$304,10,),0)</f>
        <v>0</v>
      </c>
      <c r="H708" s="235"/>
      <c r="I708" s="333">
        <f t="shared" si="44"/>
        <v>0</v>
      </c>
      <c r="J708" s="334"/>
      <c r="K708" s="334">
        <f t="shared" ref="K708:K771" si="45">SUMIF($A$3:$A$500,A708,$J$3:$J$500)</f>
        <v>0</v>
      </c>
      <c r="L708" s="328">
        <f>SUMIF(Vendas!$B$5:$B$1712,'Combos Promocionais'!A708,Vendas!$I$5:$I$1824)</f>
        <v>0</v>
      </c>
      <c r="M708" s="328">
        <f t="shared" ref="M708:M771" si="46">SUM(L708*H708)</f>
        <v>0</v>
      </c>
      <c r="N708" s="328" t="e">
        <f t="shared" ref="N708:N771" si="47">VLOOKUP(A708,$A$3:$K$501,2,0)</f>
        <v>#N/A</v>
      </c>
      <c r="O708" s="335" t="e">
        <f t="array" ref="O708">MIN(IF($B$3:$B$501=N708,$I$3:$I$501))</f>
        <v>#N/A</v>
      </c>
    </row>
    <row r="709" spans="1:15">
      <c r="A709" s="236"/>
      <c r="B709" s="324" t="str">
        <f>IFERROR(VLOOKUP(A709,'Cadastro de Produtos'!$B$5:$C$500,2,0),"")</f>
        <v/>
      </c>
      <c r="C709" s="232"/>
      <c r="D709" s="233"/>
      <c r="E709" s="324"/>
      <c r="F709" s="325"/>
      <c r="G709" s="326">
        <f>IFERROR(VLOOKUP(D709,Estoque!$A$4:$J$304,10,),0)</f>
        <v>0</v>
      </c>
      <c r="H709" s="236"/>
      <c r="I709" s="330">
        <f t="shared" si="44"/>
        <v>0</v>
      </c>
      <c r="J709" s="331"/>
      <c r="K709" s="331">
        <f t="shared" si="45"/>
        <v>0</v>
      </c>
      <c r="L709" s="325">
        <f>SUMIF(Vendas!$B$5:$B$1712,'Combos Promocionais'!A709,Vendas!$I$5:$I$1824)</f>
        <v>0</v>
      </c>
      <c r="M709" s="325">
        <f t="shared" si="46"/>
        <v>0</v>
      </c>
      <c r="N709" s="325" t="e">
        <f t="shared" si="47"/>
        <v>#N/A</v>
      </c>
      <c r="O709" s="332" t="e">
        <f t="array" ref="O709">MIN(IF($B$3:$B$501=N709,$I$3:$I$501))</f>
        <v>#N/A</v>
      </c>
    </row>
    <row r="710" spans="1:15">
      <c r="A710" s="235"/>
      <c r="B710" s="327" t="str">
        <f>IFERROR(VLOOKUP(A710,'Cadastro de Produtos'!$B$5:$C$500,2,0),"")</f>
        <v/>
      </c>
      <c r="C710" s="165"/>
      <c r="D710" s="231"/>
      <c r="E710" s="327"/>
      <c r="F710" s="328"/>
      <c r="G710" s="329">
        <f>IFERROR(VLOOKUP(D710,Estoque!$A$4:$J$304,10,),0)</f>
        <v>0</v>
      </c>
      <c r="H710" s="235"/>
      <c r="I710" s="333">
        <f t="shared" si="44"/>
        <v>0</v>
      </c>
      <c r="J710" s="334"/>
      <c r="K710" s="334">
        <f t="shared" si="45"/>
        <v>0</v>
      </c>
      <c r="L710" s="328">
        <f>SUMIF(Vendas!$B$5:$B$1712,'Combos Promocionais'!A710,Vendas!$I$5:$I$1824)</f>
        <v>0</v>
      </c>
      <c r="M710" s="328">
        <f t="shared" si="46"/>
        <v>0</v>
      </c>
      <c r="N710" s="328" t="e">
        <f t="shared" si="47"/>
        <v>#N/A</v>
      </c>
      <c r="O710" s="335" t="e">
        <f t="array" ref="O710">MIN(IF($B$3:$B$501=N710,$I$3:$I$501))</f>
        <v>#N/A</v>
      </c>
    </row>
    <row r="711" spans="1:15">
      <c r="A711" s="236"/>
      <c r="B711" s="324" t="str">
        <f>IFERROR(VLOOKUP(A711,'Cadastro de Produtos'!$B$5:$C$500,2,0),"")</f>
        <v/>
      </c>
      <c r="C711" s="232"/>
      <c r="D711" s="233"/>
      <c r="E711" s="324"/>
      <c r="F711" s="325"/>
      <c r="G711" s="326">
        <f>IFERROR(VLOOKUP(D711,Estoque!$A$4:$J$304,10,),0)</f>
        <v>0</v>
      </c>
      <c r="H711" s="236"/>
      <c r="I711" s="330">
        <f t="shared" si="44"/>
        <v>0</v>
      </c>
      <c r="J711" s="331"/>
      <c r="K711" s="331">
        <f t="shared" si="45"/>
        <v>0</v>
      </c>
      <c r="L711" s="325">
        <f>SUMIF(Vendas!$B$5:$B$1712,'Combos Promocionais'!A711,Vendas!$I$5:$I$1824)</f>
        <v>0</v>
      </c>
      <c r="M711" s="325">
        <f t="shared" si="46"/>
        <v>0</v>
      </c>
      <c r="N711" s="325" t="e">
        <f t="shared" si="47"/>
        <v>#N/A</v>
      </c>
      <c r="O711" s="332" t="e">
        <f t="array" ref="O711">MIN(IF($B$3:$B$501=N711,$I$3:$I$501))</f>
        <v>#N/A</v>
      </c>
    </row>
    <row r="712" spans="1:15">
      <c r="A712" s="235"/>
      <c r="B712" s="327" t="str">
        <f>IFERROR(VLOOKUP(A712,'Cadastro de Produtos'!$B$5:$C$500,2,0),"")</f>
        <v/>
      </c>
      <c r="C712" s="165"/>
      <c r="D712" s="231"/>
      <c r="E712" s="327"/>
      <c r="F712" s="328"/>
      <c r="G712" s="329">
        <f>IFERROR(VLOOKUP(D712,Estoque!$A$4:$J$304,10,),0)</f>
        <v>0</v>
      </c>
      <c r="H712" s="235"/>
      <c r="I712" s="333">
        <f t="shared" ref="I712:I775" si="48">IFERROR(SUM(G712/H712),0)</f>
        <v>0</v>
      </c>
      <c r="J712" s="334"/>
      <c r="K712" s="334">
        <f t="shared" si="45"/>
        <v>0</v>
      </c>
      <c r="L712" s="328">
        <f>SUMIF(Vendas!$B$5:$B$1712,'Combos Promocionais'!A712,Vendas!$I$5:$I$1824)</f>
        <v>0</v>
      </c>
      <c r="M712" s="328">
        <f t="shared" si="46"/>
        <v>0</v>
      </c>
      <c r="N712" s="328" t="e">
        <f t="shared" si="47"/>
        <v>#N/A</v>
      </c>
      <c r="O712" s="335" t="e">
        <f t="array" ref="O712">MIN(IF($B$3:$B$501=N712,$I$3:$I$501))</f>
        <v>#N/A</v>
      </c>
    </row>
    <row r="713" spans="1:15">
      <c r="A713" s="236"/>
      <c r="B713" s="324" t="str">
        <f>IFERROR(VLOOKUP(A713,'Cadastro de Produtos'!$B$5:$C$500,2,0),"")</f>
        <v/>
      </c>
      <c r="C713" s="232"/>
      <c r="D713" s="233"/>
      <c r="E713" s="324"/>
      <c r="F713" s="325"/>
      <c r="G713" s="326">
        <f>IFERROR(VLOOKUP(D713,Estoque!$A$4:$J$304,10,),0)</f>
        <v>0</v>
      </c>
      <c r="H713" s="236"/>
      <c r="I713" s="330">
        <f t="shared" si="48"/>
        <v>0</v>
      </c>
      <c r="J713" s="331"/>
      <c r="K713" s="331">
        <f t="shared" si="45"/>
        <v>0</v>
      </c>
      <c r="L713" s="325">
        <f>SUMIF(Vendas!$B$5:$B$1712,'Combos Promocionais'!A713,Vendas!$I$5:$I$1824)</f>
        <v>0</v>
      </c>
      <c r="M713" s="325">
        <f t="shared" si="46"/>
        <v>0</v>
      </c>
      <c r="N713" s="325" t="e">
        <f t="shared" si="47"/>
        <v>#N/A</v>
      </c>
      <c r="O713" s="332" t="e">
        <f t="array" ref="O713">MIN(IF($B$3:$B$501=N713,$I$3:$I$501))</f>
        <v>#N/A</v>
      </c>
    </row>
    <row r="714" spans="1:15">
      <c r="A714" s="235"/>
      <c r="B714" s="327" t="str">
        <f>IFERROR(VLOOKUP(A714,'Cadastro de Produtos'!$B$5:$C$500,2,0),"")</f>
        <v/>
      </c>
      <c r="C714" s="165"/>
      <c r="D714" s="231"/>
      <c r="E714" s="327"/>
      <c r="F714" s="328"/>
      <c r="G714" s="329">
        <f>IFERROR(VLOOKUP(D714,Estoque!$A$4:$J$304,10,),0)</f>
        <v>0</v>
      </c>
      <c r="H714" s="235"/>
      <c r="I714" s="333">
        <f t="shared" si="48"/>
        <v>0</v>
      </c>
      <c r="J714" s="334"/>
      <c r="K714" s="334">
        <f t="shared" si="45"/>
        <v>0</v>
      </c>
      <c r="L714" s="328">
        <f>SUMIF(Vendas!$B$5:$B$1712,'Combos Promocionais'!A714,Vendas!$I$5:$I$1824)</f>
        <v>0</v>
      </c>
      <c r="M714" s="328">
        <f t="shared" si="46"/>
        <v>0</v>
      </c>
      <c r="N714" s="328" t="e">
        <f t="shared" si="47"/>
        <v>#N/A</v>
      </c>
      <c r="O714" s="335" t="e">
        <f t="array" ref="O714">MIN(IF($B$3:$B$501=N714,$I$3:$I$501))</f>
        <v>#N/A</v>
      </c>
    </row>
    <row r="715" spans="1:15">
      <c r="A715" s="236"/>
      <c r="B715" s="324" t="str">
        <f>IFERROR(VLOOKUP(A715,'Cadastro de Produtos'!$B$5:$C$500,2,0),"")</f>
        <v/>
      </c>
      <c r="C715" s="232"/>
      <c r="D715" s="233"/>
      <c r="E715" s="324"/>
      <c r="F715" s="325"/>
      <c r="G715" s="326">
        <f>IFERROR(VLOOKUP(D715,Estoque!$A$4:$J$304,10,),0)</f>
        <v>0</v>
      </c>
      <c r="H715" s="236"/>
      <c r="I715" s="330">
        <f t="shared" si="48"/>
        <v>0</v>
      </c>
      <c r="J715" s="331"/>
      <c r="K715" s="331">
        <f t="shared" si="45"/>
        <v>0</v>
      </c>
      <c r="L715" s="325">
        <f>SUMIF(Vendas!$B$5:$B$1712,'Combos Promocionais'!A715,Vendas!$I$5:$I$1824)</f>
        <v>0</v>
      </c>
      <c r="M715" s="325">
        <f t="shared" si="46"/>
        <v>0</v>
      </c>
      <c r="N715" s="325" t="e">
        <f t="shared" si="47"/>
        <v>#N/A</v>
      </c>
      <c r="O715" s="332" t="e">
        <f t="array" ref="O715">MIN(IF($B$3:$B$501=N715,$I$3:$I$501))</f>
        <v>#N/A</v>
      </c>
    </row>
    <row r="716" spans="1:15">
      <c r="A716" s="235"/>
      <c r="B716" s="327" t="str">
        <f>IFERROR(VLOOKUP(A716,'Cadastro de Produtos'!$B$5:$C$500,2,0),"")</f>
        <v/>
      </c>
      <c r="C716" s="165"/>
      <c r="D716" s="231"/>
      <c r="E716" s="327"/>
      <c r="F716" s="328"/>
      <c r="G716" s="329">
        <f>IFERROR(VLOOKUP(D716,Estoque!$A$4:$J$304,10,),0)</f>
        <v>0</v>
      </c>
      <c r="H716" s="235"/>
      <c r="I716" s="333">
        <f t="shared" si="48"/>
        <v>0</v>
      </c>
      <c r="J716" s="334"/>
      <c r="K716" s="334">
        <f t="shared" si="45"/>
        <v>0</v>
      </c>
      <c r="L716" s="328">
        <f>SUMIF(Vendas!$B$5:$B$1712,'Combos Promocionais'!A716,Vendas!$I$5:$I$1824)</f>
        <v>0</v>
      </c>
      <c r="M716" s="328">
        <f t="shared" si="46"/>
        <v>0</v>
      </c>
      <c r="N716" s="328" t="e">
        <f t="shared" si="47"/>
        <v>#N/A</v>
      </c>
      <c r="O716" s="335" t="e">
        <f t="array" ref="O716">MIN(IF($B$3:$B$501=N716,$I$3:$I$501))</f>
        <v>#N/A</v>
      </c>
    </row>
    <row r="717" spans="1:15">
      <c r="A717" s="236"/>
      <c r="B717" s="324" t="str">
        <f>IFERROR(VLOOKUP(A717,'Cadastro de Produtos'!$B$5:$C$500,2,0),"")</f>
        <v/>
      </c>
      <c r="C717" s="232"/>
      <c r="D717" s="233"/>
      <c r="E717" s="324"/>
      <c r="F717" s="325"/>
      <c r="G717" s="326">
        <f>IFERROR(VLOOKUP(D717,Estoque!$A$4:$J$304,10,),0)</f>
        <v>0</v>
      </c>
      <c r="H717" s="236"/>
      <c r="I717" s="330">
        <f t="shared" si="48"/>
        <v>0</v>
      </c>
      <c r="J717" s="331"/>
      <c r="K717" s="331">
        <f t="shared" si="45"/>
        <v>0</v>
      </c>
      <c r="L717" s="325">
        <f>SUMIF(Vendas!$B$5:$B$1712,'Combos Promocionais'!A717,Vendas!$I$5:$I$1824)</f>
        <v>0</v>
      </c>
      <c r="M717" s="325">
        <f t="shared" si="46"/>
        <v>0</v>
      </c>
      <c r="N717" s="325" t="e">
        <f t="shared" si="47"/>
        <v>#N/A</v>
      </c>
      <c r="O717" s="332" t="e">
        <f t="array" ref="O717">MIN(IF($B$3:$B$501=N717,$I$3:$I$501))</f>
        <v>#N/A</v>
      </c>
    </row>
    <row r="718" spans="1:15">
      <c r="A718" s="235"/>
      <c r="B718" s="327" t="str">
        <f>IFERROR(VLOOKUP(A718,'Cadastro de Produtos'!$B$5:$C$500,2,0),"")</f>
        <v/>
      </c>
      <c r="C718" s="165"/>
      <c r="D718" s="231"/>
      <c r="E718" s="327"/>
      <c r="F718" s="328"/>
      <c r="G718" s="329">
        <f>IFERROR(VLOOKUP(D718,Estoque!$A$4:$J$304,10,),0)</f>
        <v>0</v>
      </c>
      <c r="H718" s="235"/>
      <c r="I718" s="333">
        <f t="shared" si="48"/>
        <v>0</v>
      </c>
      <c r="J718" s="334"/>
      <c r="K718" s="334">
        <f t="shared" si="45"/>
        <v>0</v>
      </c>
      <c r="L718" s="328">
        <f>SUMIF(Vendas!$B$5:$B$1712,'Combos Promocionais'!A718,Vendas!$I$5:$I$1824)</f>
        <v>0</v>
      </c>
      <c r="M718" s="328">
        <f t="shared" si="46"/>
        <v>0</v>
      </c>
      <c r="N718" s="328" t="e">
        <f t="shared" si="47"/>
        <v>#N/A</v>
      </c>
      <c r="O718" s="335" t="e">
        <f t="array" ref="O718">MIN(IF($B$3:$B$501=N718,$I$3:$I$501))</f>
        <v>#N/A</v>
      </c>
    </row>
    <row r="719" spans="1:15">
      <c r="A719" s="236"/>
      <c r="B719" s="324" t="str">
        <f>IFERROR(VLOOKUP(A719,'Cadastro de Produtos'!$B$5:$C$500,2,0),"")</f>
        <v/>
      </c>
      <c r="C719" s="232"/>
      <c r="D719" s="233"/>
      <c r="E719" s="324"/>
      <c r="F719" s="325"/>
      <c r="G719" s="326">
        <f>IFERROR(VLOOKUP(D719,Estoque!$A$4:$J$304,10,),0)</f>
        <v>0</v>
      </c>
      <c r="H719" s="236"/>
      <c r="I719" s="330">
        <f t="shared" si="48"/>
        <v>0</v>
      </c>
      <c r="J719" s="331"/>
      <c r="K719" s="331">
        <f t="shared" si="45"/>
        <v>0</v>
      </c>
      <c r="L719" s="325">
        <f>SUMIF(Vendas!$B$5:$B$1712,'Combos Promocionais'!A719,Vendas!$I$5:$I$1824)</f>
        <v>0</v>
      </c>
      <c r="M719" s="325">
        <f t="shared" si="46"/>
        <v>0</v>
      </c>
      <c r="N719" s="325" t="e">
        <f t="shared" si="47"/>
        <v>#N/A</v>
      </c>
      <c r="O719" s="332" t="e">
        <f t="array" ref="O719">MIN(IF($B$3:$B$501=N719,$I$3:$I$501))</f>
        <v>#N/A</v>
      </c>
    </row>
    <row r="720" spans="1:15">
      <c r="A720" s="235"/>
      <c r="B720" s="327" t="str">
        <f>IFERROR(VLOOKUP(A720,'Cadastro de Produtos'!$B$5:$C$500,2,0),"")</f>
        <v/>
      </c>
      <c r="C720" s="165"/>
      <c r="D720" s="231"/>
      <c r="E720" s="327"/>
      <c r="F720" s="328"/>
      <c r="G720" s="329">
        <f>IFERROR(VLOOKUP(D720,Estoque!$A$4:$J$304,10,),0)</f>
        <v>0</v>
      </c>
      <c r="H720" s="235"/>
      <c r="I720" s="333">
        <f t="shared" si="48"/>
        <v>0</v>
      </c>
      <c r="J720" s="334"/>
      <c r="K720" s="334">
        <f t="shared" si="45"/>
        <v>0</v>
      </c>
      <c r="L720" s="328">
        <f>SUMIF(Vendas!$B$5:$B$1712,'Combos Promocionais'!A720,Vendas!$I$5:$I$1824)</f>
        <v>0</v>
      </c>
      <c r="M720" s="328">
        <f t="shared" si="46"/>
        <v>0</v>
      </c>
      <c r="N720" s="328" t="e">
        <f t="shared" si="47"/>
        <v>#N/A</v>
      </c>
      <c r="O720" s="335" t="e">
        <f t="array" ref="O720">MIN(IF($B$3:$B$501=N720,$I$3:$I$501))</f>
        <v>#N/A</v>
      </c>
    </row>
    <row r="721" spans="1:15">
      <c r="A721" s="236"/>
      <c r="B721" s="324" t="str">
        <f>IFERROR(VLOOKUP(A721,'Cadastro de Produtos'!$B$5:$C$500,2,0),"")</f>
        <v/>
      </c>
      <c r="C721" s="232"/>
      <c r="D721" s="233"/>
      <c r="E721" s="324"/>
      <c r="F721" s="325"/>
      <c r="G721" s="326">
        <f>IFERROR(VLOOKUP(D721,Estoque!$A$4:$J$304,10,),0)</f>
        <v>0</v>
      </c>
      <c r="H721" s="236"/>
      <c r="I721" s="330">
        <f t="shared" si="48"/>
        <v>0</v>
      </c>
      <c r="J721" s="331"/>
      <c r="K721" s="331">
        <f t="shared" si="45"/>
        <v>0</v>
      </c>
      <c r="L721" s="325">
        <f>SUMIF(Vendas!$B$5:$B$1712,'Combos Promocionais'!A721,Vendas!$I$5:$I$1824)</f>
        <v>0</v>
      </c>
      <c r="M721" s="325">
        <f t="shared" si="46"/>
        <v>0</v>
      </c>
      <c r="N721" s="325" t="e">
        <f t="shared" si="47"/>
        <v>#N/A</v>
      </c>
      <c r="O721" s="332" t="e">
        <f t="array" ref="O721">MIN(IF($B$3:$B$501=N721,$I$3:$I$501))</f>
        <v>#N/A</v>
      </c>
    </row>
    <row r="722" spans="1:15">
      <c r="A722" s="235"/>
      <c r="B722" s="327" t="str">
        <f>IFERROR(VLOOKUP(A722,'Cadastro de Produtos'!$B$5:$C$500,2,0),"")</f>
        <v/>
      </c>
      <c r="C722" s="165"/>
      <c r="D722" s="231"/>
      <c r="E722" s="327"/>
      <c r="F722" s="328"/>
      <c r="G722" s="329">
        <f>IFERROR(VLOOKUP(D722,Estoque!$A$4:$J$304,10,),0)</f>
        <v>0</v>
      </c>
      <c r="H722" s="235"/>
      <c r="I722" s="333">
        <f t="shared" si="48"/>
        <v>0</v>
      </c>
      <c r="J722" s="334"/>
      <c r="K722" s="334">
        <f t="shared" si="45"/>
        <v>0</v>
      </c>
      <c r="L722" s="328">
        <f>SUMIF(Vendas!$B$5:$B$1712,'Combos Promocionais'!A722,Vendas!$I$5:$I$1824)</f>
        <v>0</v>
      </c>
      <c r="M722" s="328">
        <f t="shared" si="46"/>
        <v>0</v>
      </c>
      <c r="N722" s="328" t="e">
        <f t="shared" si="47"/>
        <v>#N/A</v>
      </c>
      <c r="O722" s="335" t="e">
        <f t="array" ref="O722">MIN(IF($B$3:$B$501=N722,$I$3:$I$501))</f>
        <v>#N/A</v>
      </c>
    </row>
    <row r="723" spans="1:15">
      <c r="A723" s="236"/>
      <c r="B723" s="324" t="str">
        <f>IFERROR(VLOOKUP(A723,'Cadastro de Produtos'!$B$5:$C$500,2,0),"")</f>
        <v/>
      </c>
      <c r="C723" s="232"/>
      <c r="D723" s="233"/>
      <c r="E723" s="324"/>
      <c r="F723" s="325"/>
      <c r="G723" s="326">
        <f>IFERROR(VLOOKUP(D723,Estoque!$A$4:$J$304,10,),0)</f>
        <v>0</v>
      </c>
      <c r="H723" s="236"/>
      <c r="I723" s="330">
        <f t="shared" si="48"/>
        <v>0</v>
      </c>
      <c r="J723" s="331"/>
      <c r="K723" s="331">
        <f t="shared" si="45"/>
        <v>0</v>
      </c>
      <c r="L723" s="325">
        <f>SUMIF(Vendas!$B$5:$B$1712,'Combos Promocionais'!A723,Vendas!$I$5:$I$1824)</f>
        <v>0</v>
      </c>
      <c r="M723" s="325">
        <f t="shared" si="46"/>
        <v>0</v>
      </c>
      <c r="N723" s="325" t="e">
        <f t="shared" si="47"/>
        <v>#N/A</v>
      </c>
      <c r="O723" s="332" t="e">
        <f t="array" ref="O723">MIN(IF($B$3:$B$501=N723,$I$3:$I$501))</f>
        <v>#N/A</v>
      </c>
    </row>
    <row r="724" spans="1:15">
      <c r="A724" s="235"/>
      <c r="B724" s="327" t="str">
        <f>IFERROR(VLOOKUP(A724,'Cadastro de Produtos'!$B$5:$C$500,2,0),"")</f>
        <v/>
      </c>
      <c r="C724" s="165"/>
      <c r="D724" s="231"/>
      <c r="E724" s="327"/>
      <c r="F724" s="328"/>
      <c r="G724" s="329">
        <f>IFERROR(VLOOKUP(D724,Estoque!$A$4:$J$304,10,),0)</f>
        <v>0</v>
      </c>
      <c r="H724" s="235"/>
      <c r="I724" s="333">
        <f t="shared" si="48"/>
        <v>0</v>
      </c>
      <c r="J724" s="334"/>
      <c r="K724" s="334">
        <f t="shared" si="45"/>
        <v>0</v>
      </c>
      <c r="L724" s="328">
        <f>SUMIF(Vendas!$B$5:$B$1712,'Combos Promocionais'!A724,Vendas!$I$5:$I$1824)</f>
        <v>0</v>
      </c>
      <c r="M724" s="328">
        <f t="shared" si="46"/>
        <v>0</v>
      </c>
      <c r="N724" s="328" t="e">
        <f t="shared" si="47"/>
        <v>#N/A</v>
      </c>
      <c r="O724" s="335" t="e">
        <f t="array" ref="O724">MIN(IF($B$3:$B$501=N724,$I$3:$I$501))</f>
        <v>#N/A</v>
      </c>
    </row>
    <row r="725" spans="1:15">
      <c r="A725" s="236"/>
      <c r="B725" s="324" t="str">
        <f>IFERROR(VLOOKUP(A725,'Cadastro de Produtos'!$B$5:$C$500,2,0),"")</f>
        <v/>
      </c>
      <c r="C725" s="232"/>
      <c r="D725" s="233"/>
      <c r="E725" s="324"/>
      <c r="F725" s="325"/>
      <c r="G725" s="326">
        <f>IFERROR(VLOOKUP(D725,Estoque!$A$4:$J$304,10,),0)</f>
        <v>0</v>
      </c>
      <c r="H725" s="236"/>
      <c r="I725" s="330">
        <f t="shared" si="48"/>
        <v>0</v>
      </c>
      <c r="J725" s="331"/>
      <c r="K725" s="331">
        <f t="shared" si="45"/>
        <v>0</v>
      </c>
      <c r="L725" s="325">
        <f>SUMIF(Vendas!$B$5:$B$1712,'Combos Promocionais'!A725,Vendas!$I$5:$I$1824)</f>
        <v>0</v>
      </c>
      <c r="M725" s="325">
        <f t="shared" si="46"/>
        <v>0</v>
      </c>
      <c r="N725" s="325" t="e">
        <f t="shared" si="47"/>
        <v>#N/A</v>
      </c>
      <c r="O725" s="332" t="e">
        <f t="array" ref="O725">MIN(IF($B$3:$B$501=N725,$I$3:$I$501))</f>
        <v>#N/A</v>
      </c>
    </row>
    <row r="726" spans="1:15">
      <c r="A726" s="235"/>
      <c r="B726" s="327" t="str">
        <f>IFERROR(VLOOKUP(A726,'Cadastro de Produtos'!$B$5:$C$500,2,0),"")</f>
        <v/>
      </c>
      <c r="C726" s="165"/>
      <c r="D726" s="231"/>
      <c r="E726" s="327"/>
      <c r="F726" s="328"/>
      <c r="G726" s="329">
        <f>IFERROR(VLOOKUP(D726,Estoque!$A$4:$J$304,10,),0)</f>
        <v>0</v>
      </c>
      <c r="H726" s="235"/>
      <c r="I726" s="333">
        <f t="shared" si="48"/>
        <v>0</v>
      </c>
      <c r="J726" s="334"/>
      <c r="K726" s="334">
        <f t="shared" si="45"/>
        <v>0</v>
      </c>
      <c r="L726" s="328">
        <f>SUMIF(Vendas!$B$5:$B$1712,'Combos Promocionais'!A726,Vendas!$I$5:$I$1824)</f>
        <v>0</v>
      </c>
      <c r="M726" s="328">
        <f t="shared" si="46"/>
        <v>0</v>
      </c>
      <c r="N726" s="328" t="e">
        <f t="shared" si="47"/>
        <v>#N/A</v>
      </c>
      <c r="O726" s="335" t="e">
        <f t="array" ref="O726">MIN(IF($B$3:$B$501=N726,$I$3:$I$501))</f>
        <v>#N/A</v>
      </c>
    </row>
    <row r="727" spans="1:15">
      <c r="A727" s="236"/>
      <c r="B727" s="324" t="str">
        <f>IFERROR(VLOOKUP(A727,'Cadastro de Produtos'!$B$5:$C$500,2,0),"")</f>
        <v/>
      </c>
      <c r="C727" s="232"/>
      <c r="D727" s="233"/>
      <c r="E727" s="324"/>
      <c r="F727" s="325"/>
      <c r="G727" s="326">
        <f>IFERROR(VLOOKUP(D727,Estoque!$A$4:$J$304,10,),0)</f>
        <v>0</v>
      </c>
      <c r="H727" s="236"/>
      <c r="I727" s="330">
        <f t="shared" si="48"/>
        <v>0</v>
      </c>
      <c r="J727" s="331"/>
      <c r="K727" s="331">
        <f t="shared" si="45"/>
        <v>0</v>
      </c>
      <c r="L727" s="325">
        <f>SUMIF(Vendas!$B$5:$B$1712,'Combos Promocionais'!A727,Vendas!$I$5:$I$1824)</f>
        <v>0</v>
      </c>
      <c r="M727" s="325">
        <f t="shared" si="46"/>
        <v>0</v>
      </c>
      <c r="N727" s="325" t="e">
        <f t="shared" si="47"/>
        <v>#N/A</v>
      </c>
      <c r="O727" s="332" t="e">
        <f t="array" ref="O727">MIN(IF($B$3:$B$501=N727,$I$3:$I$501))</f>
        <v>#N/A</v>
      </c>
    </row>
    <row r="728" spans="1:15">
      <c r="A728" s="235"/>
      <c r="B728" s="327" t="str">
        <f>IFERROR(VLOOKUP(A728,'Cadastro de Produtos'!$B$5:$C$500,2,0),"")</f>
        <v/>
      </c>
      <c r="C728" s="165"/>
      <c r="D728" s="231"/>
      <c r="E728" s="327"/>
      <c r="F728" s="328"/>
      <c r="G728" s="329">
        <f>IFERROR(VLOOKUP(D728,Estoque!$A$4:$J$304,10,),0)</f>
        <v>0</v>
      </c>
      <c r="H728" s="235"/>
      <c r="I728" s="333">
        <f t="shared" si="48"/>
        <v>0</v>
      </c>
      <c r="J728" s="334"/>
      <c r="K728" s="334">
        <f t="shared" si="45"/>
        <v>0</v>
      </c>
      <c r="L728" s="328">
        <f>SUMIF(Vendas!$B$5:$B$1712,'Combos Promocionais'!A728,Vendas!$I$5:$I$1824)</f>
        <v>0</v>
      </c>
      <c r="M728" s="328">
        <f t="shared" si="46"/>
        <v>0</v>
      </c>
      <c r="N728" s="328" t="e">
        <f t="shared" si="47"/>
        <v>#N/A</v>
      </c>
      <c r="O728" s="335" t="e">
        <f t="array" ref="O728">MIN(IF($B$3:$B$501=N728,$I$3:$I$501))</f>
        <v>#N/A</v>
      </c>
    </row>
    <row r="729" spans="1:15">
      <c r="A729" s="236"/>
      <c r="B729" s="324" t="str">
        <f>IFERROR(VLOOKUP(A729,'Cadastro de Produtos'!$B$5:$C$500,2,0),"")</f>
        <v/>
      </c>
      <c r="C729" s="232"/>
      <c r="D729" s="233"/>
      <c r="E729" s="324"/>
      <c r="F729" s="325"/>
      <c r="G729" s="326">
        <f>IFERROR(VLOOKUP(D729,Estoque!$A$4:$J$304,10,),0)</f>
        <v>0</v>
      </c>
      <c r="H729" s="236"/>
      <c r="I729" s="330">
        <f t="shared" si="48"/>
        <v>0</v>
      </c>
      <c r="J729" s="331"/>
      <c r="K729" s="331">
        <f t="shared" si="45"/>
        <v>0</v>
      </c>
      <c r="L729" s="325">
        <f>SUMIF(Vendas!$B$5:$B$1712,'Combos Promocionais'!A729,Vendas!$I$5:$I$1824)</f>
        <v>0</v>
      </c>
      <c r="M729" s="325">
        <f t="shared" si="46"/>
        <v>0</v>
      </c>
      <c r="N729" s="325" t="e">
        <f t="shared" si="47"/>
        <v>#N/A</v>
      </c>
      <c r="O729" s="332" t="e">
        <f t="array" ref="O729">MIN(IF($B$3:$B$501=N729,$I$3:$I$501))</f>
        <v>#N/A</v>
      </c>
    </row>
    <row r="730" spans="1:15">
      <c r="A730" s="235"/>
      <c r="B730" s="327" t="str">
        <f>IFERROR(VLOOKUP(A730,'Cadastro de Produtos'!$B$5:$C$500,2,0),"")</f>
        <v/>
      </c>
      <c r="C730" s="165"/>
      <c r="D730" s="231"/>
      <c r="E730" s="327"/>
      <c r="F730" s="328"/>
      <c r="G730" s="329">
        <f>IFERROR(VLOOKUP(D730,Estoque!$A$4:$J$304,10,),0)</f>
        <v>0</v>
      </c>
      <c r="H730" s="235"/>
      <c r="I730" s="333">
        <f t="shared" si="48"/>
        <v>0</v>
      </c>
      <c r="J730" s="334"/>
      <c r="K730" s="334">
        <f t="shared" si="45"/>
        <v>0</v>
      </c>
      <c r="L730" s="328">
        <f>SUMIF(Vendas!$B$5:$B$1712,'Combos Promocionais'!A730,Vendas!$I$5:$I$1824)</f>
        <v>0</v>
      </c>
      <c r="M730" s="328">
        <f t="shared" si="46"/>
        <v>0</v>
      </c>
      <c r="N730" s="328" t="e">
        <f t="shared" si="47"/>
        <v>#N/A</v>
      </c>
      <c r="O730" s="335" t="e">
        <f t="array" ref="O730">MIN(IF($B$3:$B$501=N730,$I$3:$I$501))</f>
        <v>#N/A</v>
      </c>
    </row>
    <row r="731" spans="1:15">
      <c r="A731" s="236"/>
      <c r="B731" s="324" t="str">
        <f>IFERROR(VLOOKUP(A731,'Cadastro de Produtos'!$B$5:$C$500,2,0),"")</f>
        <v/>
      </c>
      <c r="C731" s="232"/>
      <c r="D731" s="233"/>
      <c r="E731" s="324"/>
      <c r="F731" s="325"/>
      <c r="G731" s="326">
        <f>IFERROR(VLOOKUP(D731,Estoque!$A$4:$J$304,10,),0)</f>
        <v>0</v>
      </c>
      <c r="H731" s="236"/>
      <c r="I731" s="330">
        <f t="shared" si="48"/>
        <v>0</v>
      </c>
      <c r="J731" s="331"/>
      <c r="K731" s="331">
        <f t="shared" si="45"/>
        <v>0</v>
      </c>
      <c r="L731" s="325">
        <f>SUMIF(Vendas!$B$5:$B$1712,'Combos Promocionais'!A731,Vendas!$I$5:$I$1824)</f>
        <v>0</v>
      </c>
      <c r="M731" s="325">
        <f t="shared" si="46"/>
        <v>0</v>
      </c>
      <c r="N731" s="325" t="e">
        <f t="shared" si="47"/>
        <v>#N/A</v>
      </c>
      <c r="O731" s="332" t="e">
        <f t="array" ref="O731">MIN(IF($B$3:$B$501=N731,$I$3:$I$501))</f>
        <v>#N/A</v>
      </c>
    </row>
    <row r="732" spans="1:15">
      <c r="A732" s="235"/>
      <c r="B732" s="327" t="str">
        <f>IFERROR(VLOOKUP(A732,'Cadastro de Produtos'!$B$5:$C$500,2,0),"")</f>
        <v/>
      </c>
      <c r="C732" s="165"/>
      <c r="D732" s="231"/>
      <c r="E732" s="327"/>
      <c r="F732" s="328"/>
      <c r="G732" s="329">
        <f>IFERROR(VLOOKUP(D732,Estoque!$A$4:$J$304,10,),0)</f>
        <v>0</v>
      </c>
      <c r="H732" s="235"/>
      <c r="I732" s="333">
        <f t="shared" si="48"/>
        <v>0</v>
      </c>
      <c r="J732" s="334"/>
      <c r="K732" s="334">
        <f t="shared" si="45"/>
        <v>0</v>
      </c>
      <c r="L732" s="328">
        <f>SUMIF(Vendas!$B$5:$B$1712,'Combos Promocionais'!A732,Vendas!$I$5:$I$1824)</f>
        <v>0</v>
      </c>
      <c r="M732" s="328">
        <f t="shared" si="46"/>
        <v>0</v>
      </c>
      <c r="N732" s="328" t="e">
        <f t="shared" si="47"/>
        <v>#N/A</v>
      </c>
      <c r="O732" s="335" t="e">
        <f t="array" ref="O732">MIN(IF($B$3:$B$501=N732,$I$3:$I$501))</f>
        <v>#N/A</v>
      </c>
    </row>
    <row r="733" spans="1:15">
      <c r="A733" s="236"/>
      <c r="B733" s="324" t="str">
        <f>IFERROR(VLOOKUP(A733,'Cadastro de Produtos'!$B$5:$C$500,2,0),"")</f>
        <v/>
      </c>
      <c r="C733" s="232"/>
      <c r="D733" s="233"/>
      <c r="E733" s="324"/>
      <c r="F733" s="325"/>
      <c r="G733" s="326">
        <f>IFERROR(VLOOKUP(D733,Estoque!$A$4:$J$304,10,),0)</f>
        <v>0</v>
      </c>
      <c r="H733" s="236"/>
      <c r="I733" s="330">
        <f t="shared" si="48"/>
        <v>0</v>
      </c>
      <c r="J733" s="331"/>
      <c r="K733" s="331">
        <f t="shared" si="45"/>
        <v>0</v>
      </c>
      <c r="L733" s="325">
        <f>SUMIF(Vendas!$B$5:$B$1712,'Combos Promocionais'!A733,Vendas!$I$5:$I$1824)</f>
        <v>0</v>
      </c>
      <c r="M733" s="325">
        <f t="shared" si="46"/>
        <v>0</v>
      </c>
      <c r="N733" s="325" t="e">
        <f t="shared" si="47"/>
        <v>#N/A</v>
      </c>
      <c r="O733" s="332" t="e">
        <f t="array" ref="O733">MIN(IF($B$3:$B$501=N733,$I$3:$I$501))</f>
        <v>#N/A</v>
      </c>
    </row>
    <row r="734" spans="1:15">
      <c r="A734" s="235"/>
      <c r="B734" s="327" t="str">
        <f>IFERROR(VLOOKUP(A734,'Cadastro de Produtos'!$B$5:$C$500,2,0),"")</f>
        <v/>
      </c>
      <c r="C734" s="165"/>
      <c r="D734" s="231"/>
      <c r="E734" s="327"/>
      <c r="F734" s="328"/>
      <c r="G734" s="329">
        <f>IFERROR(VLOOKUP(D734,Estoque!$A$4:$J$304,10,),0)</f>
        <v>0</v>
      </c>
      <c r="H734" s="235"/>
      <c r="I734" s="333">
        <f t="shared" si="48"/>
        <v>0</v>
      </c>
      <c r="J734" s="334"/>
      <c r="K734" s="334">
        <f t="shared" si="45"/>
        <v>0</v>
      </c>
      <c r="L734" s="328">
        <f>SUMIF(Vendas!$B$5:$B$1712,'Combos Promocionais'!A734,Vendas!$I$5:$I$1824)</f>
        <v>0</v>
      </c>
      <c r="M734" s="328">
        <f t="shared" si="46"/>
        <v>0</v>
      </c>
      <c r="N734" s="328" t="e">
        <f t="shared" si="47"/>
        <v>#N/A</v>
      </c>
      <c r="O734" s="335" t="e">
        <f t="array" ref="O734">MIN(IF($B$3:$B$501=N734,$I$3:$I$501))</f>
        <v>#N/A</v>
      </c>
    </row>
    <row r="735" spans="1:15">
      <c r="A735" s="236"/>
      <c r="B735" s="324" t="str">
        <f>IFERROR(VLOOKUP(A735,'Cadastro de Produtos'!$B$5:$C$500,2,0),"")</f>
        <v/>
      </c>
      <c r="C735" s="232"/>
      <c r="D735" s="233"/>
      <c r="E735" s="324"/>
      <c r="F735" s="325"/>
      <c r="G735" s="326">
        <f>IFERROR(VLOOKUP(D735,Estoque!$A$4:$J$304,10,),0)</f>
        <v>0</v>
      </c>
      <c r="H735" s="236"/>
      <c r="I735" s="330">
        <f t="shared" si="48"/>
        <v>0</v>
      </c>
      <c r="J735" s="331"/>
      <c r="K735" s="331">
        <f t="shared" si="45"/>
        <v>0</v>
      </c>
      <c r="L735" s="325">
        <f>SUMIF(Vendas!$B$5:$B$1712,'Combos Promocionais'!A735,Vendas!$I$5:$I$1824)</f>
        <v>0</v>
      </c>
      <c r="M735" s="325">
        <f t="shared" si="46"/>
        <v>0</v>
      </c>
      <c r="N735" s="325" t="e">
        <f t="shared" si="47"/>
        <v>#N/A</v>
      </c>
      <c r="O735" s="332" t="e">
        <f t="array" ref="O735">MIN(IF($B$3:$B$501=N735,$I$3:$I$501))</f>
        <v>#N/A</v>
      </c>
    </row>
    <row r="736" spans="1:15">
      <c r="A736" s="235"/>
      <c r="B736" s="327" t="str">
        <f>IFERROR(VLOOKUP(A736,'Cadastro de Produtos'!$B$5:$C$500,2,0),"")</f>
        <v/>
      </c>
      <c r="C736" s="165"/>
      <c r="D736" s="231"/>
      <c r="E736" s="327"/>
      <c r="F736" s="328"/>
      <c r="G736" s="329">
        <f>IFERROR(VLOOKUP(D736,Estoque!$A$4:$J$304,10,),0)</f>
        <v>0</v>
      </c>
      <c r="H736" s="235"/>
      <c r="I736" s="333">
        <f t="shared" si="48"/>
        <v>0</v>
      </c>
      <c r="J736" s="334"/>
      <c r="K736" s="334">
        <f t="shared" si="45"/>
        <v>0</v>
      </c>
      <c r="L736" s="328">
        <f>SUMIF(Vendas!$B$5:$B$1712,'Combos Promocionais'!A736,Vendas!$I$5:$I$1824)</f>
        <v>0</v>
      </c>
      <c r="M736" s="328">
        <f t="shared" si="46"/>
        <v>0</v>
      </c>
      <c r="N736" s="328" t="e">
        <f t="shared" si="47"/>
        <v>#N/A</v>
      </c>
      <c r="O736" s="335" t="e">
        <f t="array" ref="O736">MIN(IF($B$3:$B$501=N736,$I$3:$I$501))</f>
        <v>#N/A</v>
      </c>
    </row>
    <row r="737" spans="1:15">
      <c r="A737" s="236"/>
      <c r="B737" s="324" t="str">
        <f>IFERROR(VLOOKUP(A737,'Cadastro de Produtos'!$B$5:$C$500,2,0),"")</f>
        <v/>
      </c>
      <c r="C737" s="232"/>
      <c r="D737" s="233"/>
      <c r="E737" s="324"/>
      <c r="F737" s="325"/>
      <c r="G737" s="326">
        <f>IFERROR(VLOOKUP(D737,Estoque!$A$4:$J$304,10,),0)</f>
        <v>0</v>
      </c>
      <c r="H737" s="236"/>
      <c r="I737" s="330">
        <f t="shared" si="48"/>
        <v>0</v>
      </c>
      <c r="J737" s="331"/>
      <c r="K737" s="331">
        <f t="shared" si="45"/>
        <v>0</v>
      </c>
      <c r="L737" s="325">
        <f>SUMIF(Vendas!$B$5:$B$1712,'Combos Promocionais'!A737,Vendas!$I$5:$I$1824)</f>
        <v>0</v>
      </c>
      <c r="M737" s="325">
        <f t="shared" si="46"/>
        <v>0</v>
      </c>
      <c r="N737" s="325" t="e">
        <f t="shared" si="47"/>
        <v>#N/A</v>
      </c>
      <c r="O737" s="332" t="e">
        <f t="array" ref="O737">MIN(IF($B$3:$B$501=N737,$I$3:$I$501))</f>
        <v>#N/A</v>
      </c>
    </row>
    <row r="738" spans="1:15">
      <c r="A738" s="235"/>
      <c r="B738" s="327" t="str">
        <f>IFERROR(VLOOKUP(A738,'Cadastro de Produtos'!$B$5:$C$500,2,0),"")</f>
        <v/>
      </c>
      <c r="C738" s="165"/>
      <c r="D738" s="231"/>
      <c r="E738" s="327"/>
      <c r="F738" s="328"/>
      <c r="G738" s="329">
        <f>IFERROR(VLOOKUP(D738,Estoque!$A$4:$J$304,10,),0)</f>
        <v>0</v>
      </c>
      <c r="H738" s="235"/>
      <c r="I738" s="333">
        <f t="shared" si="48"/>
        <v>0</v>
      </c>
      <c r="J738" s="334"/>
      <c r="K738" s="334">
        <f t="shared" si="45"/>
        <v>0</v>
      </c>
      <c r="L738" s="328">
        <f>SUMIF(Vendas!$B$5:$B$1712,'Combos Promocionais'!A738,Vendas!$I$5:$I$1824)</f>
        <v>0</v>
      </c>
      <c r="M738" s="328">
        <f t="shared" si="46"/>
        <v>0</v>
      </c>
      <c r="N738" s="328" t="e">
        <f t="shared" si="47"/>
        <v>#N/A</v>
      </c>
      <c r="O738" s="335" t="e">
        <f t="array" ref="O738">MIN(IF($B$3:$B$501=N738,$I$3:$I$501))</f>
        <v>#N/A</v>
      </c>
    </row>
    <row r="739" spans="1:15">
      <c r="A739" s="236"/>
      <c r="B739" s="324" t="str">
        <f>IFERROR(VLOOKUP(A739,'Cadastro de Produtos'!$B$5:$C$500,2,0),"")</f>
        <v/>
      </c>
      <c r="C739" s="232"/>
      <c r="D739" s="233"/>
      <c r="E739" s="324"/>
      <c r="F739" s="325"/>
      <c r="G739" s="326">
        <f>IFERROR(VLOOKUP(D739,Estoque!$A$4:$J$304,10,),0)</f>
        <v>0</v>
      </c>
      <c r="H739" s="236"/>
      <c r="I739" s="330">
        <f t="shared" si="48"/>
        <v>0</v>
      </c>
      <c r="J739" s="331"/>
      <c r="K739" s="331">
        <f t="shared" si="45"/>
        <v>0</v>
      </c>
      <c r="L739" s="325">
        <f>SUMIF(Vendas!$B$5:$B$1712,'Combos Promocionais'!A739,Vendas!$I$5:$I$1824)</f>
        <v>0</v>
      </c>
      <c r="M739" s="325">
        <f t="shared" si="46"/>
        <v>0</v>
      </c>
      <c r="N739" s="325" t="e">
        <f t="shared" si="47"/>
        <v>#N/A</v>
      </c>
      <c r="O739" s="332" t="e">
        <f t="array" ref="O739">MIN(IF($B$3:$B$501=N739,$I$3:$I$501))</f>
        <v>#N/A</v>
      </c>
    </row>
    <row r="740" spans="1:15">
      <c r="A740" s="235"/>
      <c r="B740" s="327" t="str">
        <f>IFERROR(VLOOKUP(A740,'Cadastro de Produtos'!$B$5:$C$500,2,0),"")</f>
        <v/>
      </c>
      <c r="C740" s="165"/>
      <c r="D740" s="231"/>
      <c r="E740" s="327"/>
      <c r="F740" s="328"/>
      <c r="G740" s="329">
        <f>IFERROR(VLOOKUP(D740,Estoque!$A$4:$J$304,10,),0)</f>
        <v>0</v>
      </c>
      <c r="H740" s="235"/>
      <c r="I740" s="333">
        <f t="shared" si="48"/>
        <v>0</v>
      </c>
      <c r="J740" s="334"/>
      <c r="K740" s="334">
        <f t="shared" si="45"/>
        <v>0</v>
      </c>
      <c r="L740" s="328">
        <f>SUMIF(Vendas!$B$5:$B$1712,'Combos Promocionais'!A740,Vendas!$I$5:$I$1824)</f>
        <v>0</v>
      </c>
      <c r="M740" s="328">
        <f t="shared" si="46"/>
        <v>0</v>
      </c>
      <c r="N740" s="328" t="e">
        <f t="shared" si="47"/>
        <v>#N/A</v>
      </c>
      <c r="O740" s="335" t="e">
        <f t="array" ref="O740">MIN(IF($B$3:$B$501=N740,$I$3:$I$501))</f>
        <v>#N/A</v>
      </c>
    </row>
    <row r="741" spans="1:15">
      <c r="A741" s="236"/>
      <c r="B741" s="324" t="str">
        <f>IFERROR(VLOOKUP(A741,'Cadastro de Produtos'!$B$5:$C$500,2,0),"")</f>
        <v/>
      </c>
      <c r="C741" s="232"/>
      <c r="D741" s="233"/>
      <c r="E741" s="324"/>
      <c r="F741" s="325"/>
      <c r="G741" s="326">
        <f>IFERROR(VLOOKUP(D741,Estoque!$A$4:$J$304,10,),0)</f>
        <v>0</v>
      </c>
      <c r="H741" s="236"/>
      <c r="I741" s="330">
        <f t="shared" si="48"/>
        <v>0</v>
      </c>
      <c r="J741" s="331"/>
      <c r="K741" s="331">
        <f t="shared" si="45"/>
        <v>0</v>
      </c>
      <c r="L741" s="325">
        <f>SUMIF(Vendas!$B$5:$B$1712,'Combos Promocionais'!A741,Vendas!$I$5:$I$1824)</f>
        <v>0</v>
      </c>
      <c r="M741" s="325">
        <f t="shared" si="46"/>
        <v>0</v>
      </c>
      <c r="N741" s="325" t="e">
        <f t="shared" si="47"/>
        <v>#N/A</v>
      </c>
      <c r="O741" s="332" t="e">
        <f t="array" ref="O741">MIN(IF($B$3:$B$501=N741,$I$3:$I$501))</f>
        <v>#N/A</v>
      </c>
    </row>
    <row r="742" spans="1:15">
      <c r="A742" s="235"/>
      <c r="B742" s="327" t="str">
        <f>IFERROR(VLOOKUP(A742,'Cadastro de Produtos'!$B$5:$C$500,2,0),"")</f>
        <v/>
      </c>
      <c r="C742" s="165"/>
      <c r="D742" s="231"/>
      <c r="E742" s="327"/>
      <c r="F742" s="328"/>
      <c r="G742" s="329">
        <f>IFERROR(VLOOKUP(D742,Estoque!$A$4:$J$304,10,),0)</f>
        <v>0</v>
      </c>
      <c r="H742" s="235"/>
      <c r="I742" s="333">
        <f t="shared" si="48"/>
        <v>0</v>
      </c>
      <c r="J742" s="334"/>
      <c r="K742" s="334">
        <f t="shared" si="45"/>
        <v>0</v>
      </c>
      <c r="L742" s="328">
        <f>SUMIF(Vendas!$B$5:$B$1712,'Combos Promocionais'!A742,Vendas!$I$5:$I$1824)</f>
        <v>0</v>
      </c>
      <c r="M742" s="328">
        <f t="shared" si="46"/>
        <v>0</v>
      </c>
      <c r="N742" s="328" t="e">
        <f t="shared" si="47"/>
        <v>#N/A</v>
      </c>
      <c r="O742" s="335" t="e">
        <f t="array" ref="O742">MIN(IF($B$3:$B$501=N742,$I$3:$I$501))</f>
        <v>#N/A</v>
      </c>
    </row>
    <row r="743" spans="1:15">
      <c r="A743" s="236"/>
      <c r="B743" s="324" t="str">
        <f>IFERROR(VLOOKUP(A743,'Cadastro de Produtos'!$B$5:$C$500,2,0),"")</f>
        <v/>
      </c>
      <c r="C743" s="232"/>
      <c r="D743" s="233"/>
      <c r="E743" s="324"/>
      <c r="F743" s="325"/>
      <c r="G743" s="326">
        <f>IFERROR(VLOOKUP(D743,Estoque!$A$4:$J$304,10,),0)</f>
        <v>0</v>
      </c>
      <c r="H743" s="236"/>
      <c r="I743" s="330">
        <f t="shared" si="48"/>
        <v>0</v>
      </c>
      <c r="J743" s="331"/>
      <c r="K743" s="331">
        <f t="shared" si="45"/>
        <v>0</v>
      </c>
      <c r="L743" s="325">
        <f>SUMIF(Vendas!$B$5:$B$1712,'Combos Promocionais'!A743,Vendas!$I$5:$I$1824)</f>
        <v>0</v>
      </c>
      <c r="M743" s="325">
        <f t="shared" si="46"/>
        <v>0</v>
      </c>
      <c r="N743" s="325" t="e">
        <f t="shared" si="47"/>
        <v>#N/A</v>
      </c>
      <c r="O743" s="332" t="e">
        <f t="array" ref="O743">MIN(IF($B$3:$B$501=N743,$I$3:$I$501))</f>
        <v>#N/A</v>
      </c>
    </row>
    <row r="744" spans="1:15">
      <c r="A744" s="235"/>
      <c r="B744" s="327" t="str">
        <f>IFERROR(VLOOKUP(A744,'Cadastro de Produtos'!$B$5:$C$500,2,0),"")</f>
        <v/>
      </c>
      <c r="C744" s="165"/>
      <c r="D744" s="231"/>
      <c r="E744" s="327"/>
      <c r="F744" s="328"/>
      <c r="G744" s="329">
        <f>IFERROR(VLOOKUP(D744,Estoque!$A$4:$J$304,10,),0)</f>
        <v>0</v>
      </c>
      <c r="H744" s="235"/>
      <c r="I744" s="333">
        <f t="shared" si="48"/>
        <v>0</v>
      </c>
      <c r="J744" s="334"/>
      <c r="K744" s="334">
        <f t="shared" si="45"/>
        <v>0</v>
      </c>
      <c r="L744" s="328">
        <f>SUMIF(Vendas!$B$5:$B$1712,'Combos Promocionais'!A744,Vendas!$I$5:$I$1824)</f>
        <v>0</v>
      </c>
      <c r="M744" s="328">
        <f t="shared" si="46"/>
        <v>0</v>
      </c>
      <c r="N744" s="328" t="e">
        <f t="shared" si="47"/>
        <v>#N/A</v>
      </c>
      <c r="O744" s="335" t="e">
        <f t="array" ref="O744">MIN(IF($B$3:$B$501=N744,$I$3:$I$501))</f>
        <v>#N/A</v>
      </c>
    </row>
    <row r="745" spans="1:15">
      <c r="A745" s="236"/>
      <c r="B745" s="324" t="str">
        <f>IFERROR(VLOOKUP(A745,'Cadastro de Produtos'!$B$5:$C$500,2,0),"")</f>
        <v/>
      </c>
      <c r="C745" s="232"/>
      <c r="D745" s="233"/>
      <c r="E745" s="324"/>
      <c r="F745" s="325"/>
      <c r="G745" s="326">
        <f>IFERROR(VLOOKUP(D745,Estoque!$A$4:$J$304,10,),0)</f>
        <v>0</v>
      </c>
      <c r="H745" s="236"/>
      <c r="I745" s="330">
        <f t="shared" si="48"/>
        <v>0</v>
      </c>
      <c r="J745" s="331"/>
      <c r="K745" s="331">
        <f t="shared" si="45"/>
        <v>0</v>
      </c>
      <c r="L745" s="325">
        <f>SUMIF(Vendas!$B$5:$B$1712,'Combos Promocionais'!A745,Vendas!$I$5:$I$1824)</f>
        <v>0</v>
      </c>
      <c r="M745" s="325">
        <f t="shared" si="46"/>
        <v>0</v>
      </c>
      <c r="N745" s="325" t="e">
        <f t="shared" si="47"/>
        <v>#N/A</v>
      </c>
      <c r="O745" s="332" t="e">
        <f t="array" ref="O745">MIN(IF($B$3:$B$501=N745,$I$3:$I$501))</f>
        <v>#N/A</v>
      </c>
    </row>
    <row r="746" spans="1:15">
      <c r="A746" s="235"/>
      <c r="B746" s="327" t="str">
        <f>IFERROR(VLOOKUP(A746,'Cadastro de Produtos'!$B$5:$C$500,2,0),"")</f>
        <v/>
      </c>
      <c r="C746" s="165"/>
      <c r="D746" s="231"/>
      <c r="E746" s="327"/>
      <c r="F746" s="328"/>
      <c r="G746" s="329">
        <f>IFERROR(VLOOKUP(D746,Estoque!$A$4:$J$304,10,),0)</f>
        <v>0</v>
      </c>
      <c r="H746" s="235"/>
      <c r="I746" s="333">
        <f t="shared" si="48"/>
        <v>0</v>
      </c>
      <c r="J746" s="334"/>
      <c r="K746" s="334">
        <f t="shared" si="45"/>
        <v>0</v>
      </c>
      <c r="L746" s="328">
        <f>SUMIF(Vendas!$B$5:$B$1712,'Combos Promocionais'!A746,Vendas!$I$5:$I$1824)</f>
        <v>0</v>
      </c>
      <c r="M746" s="328">
        <f t="shared" si="46"/>
        <v>0</v>
      </c>
      <c r="N746" s="328" t="e">
        <f t="shared" si="47"/>
        <v>#N/A</v>
      </c>
      <c r="O746" s="335" t="e">
        <f t="array" ref="O746">MIN(IF($B$3:$B$501=N746,$I$3:$I$501))</f>
        <v>#N/A</v>
      </c>
    </row>
    <row r="747" spans="1:15">
      <c r="A747" s="236"/>
      <c r="B747" s="324" t="str">
        <f>IFERROR(VLOOKUP(A747,'Cadastro de Produtos'!$B$5:$C$500,2,0),"")</f>
        <v/>
      </c>
      <c r="C747" s="232"/>
      <c r="D747" s="233"/>
      <c r="E747" s="324"/>
      <c r="F747" s="325"/>
      <c r="G747" s="326">
        <f>IFERROR(VLOOKUP(D747,Estoque!$A$4:$J$304,10,),0)</f>
        <v>0</v>
      </c>
      <c r="H747" s="236"/>
      <c r="I747" s="330">
        <f t="shared" si="48"/>
        <v>0</v>
      </c>
      <c r="J747" s="331"/>
      <c r="K747" s="331">
        <f t="shared" si="45"/>
        <v>0</v>
      </c>
      <c r="L747" s="325">
        <f>SUMIF(Vendas!$B$5:$B$1712,'Combos Promocionais'!A747,Vendas!$I$5:$I$1824)</f>
        <v>0</v>
      </c>
      <c r="M747" s="325">
        <f t="shared" si="46"/>
        <v>0</v>
      </c>
      <c r="N747" s="325" t="e">
        <f t="shared" si="47"/>
        <v>#N/A</v>
      </c>
      <c r="O747" s="332" t="e">
        <f t="array" ref="O747">MIN(IF($B$3:$B$501=N747,$I$3:$I$501))</f>
        <v>#N/A</v>
      </c>
    </row>
    <row r="748" spans="1:15">
      <c r="A748" s="235"/>
      <c r="B748" s="327" t="str">
        <f>IFERROR(VLOOKUP(A748,'Cadastro de Produtos'!$B$5:$C$500,2,0),"")</f>
        <v/>
      </c>
      <c r="C748" s="165"/>
      <c r="D748" s="231"/>
      <c r="E748" s="327"/>
      <c r="F748" s="328"/>
      <c r="G748" s="329">
        <f>IFERROR(VLOOKUP(D748,Estoque!$A$4:$J$304,10,),0)</f>
        <v>0</v>
      </c>
      <c r="H748" s="235"/>
      <c r="I748" s="333">
        <f t="shared" si="48"/>
        <v>0</v>
      </c>
      <c r="J748" s="334"/>
      <c r="K748" s="334">
        <f t="shared" si="45"/>
        <v>0</v>
      </c>
      <c r="L748" s="328">
        <f>SUMIF(Vendas!$B$5:$B$1712,'Combos Promocionais'!A748,Vendas!$I$5:$I$1824)</f>
        <v>0</v>
      </c>
      <c r="M748" s="328">
        <f t="shared" si="46"/>
        <v>0</v>
      </c>
      <c r="N748" s="328" t="e">
        <f t="shared" si="47"/>
        <v>#N/A</v>
      </c>
      <c r="O748" s="335" t="e">
        <f t="array" ref="O748">MIN(IF($B$3:$B$501=N748,$I$3:$I$501))</f>
        <v>#N/A</v>
      </c>
    </row>
    <row r="749" spans="1:15">
      <c r="A749" s="236"/>
      <c r="B749" s="324" t="str">
        <f>IFERROR(VLOOKUP(A749,'Cadastro de Produtos'!$B$5:$C$500,2,0),"")</f>
        <v/>
      </c>
      <c r="C749" s="232"/>
      <c r="D749" s="233"/>
      <c r="E749" s="324"/>
      <c r="F749" s="325"/>
      <c r="G749" s="326">
        <f>IFERROR(VLOOKUP(D749,Estoque!$A$4:$J$304,10,),0)</f>
        <v>0</v>
      </c>
      <c r="H749" s="236"/>
      <c r="I749" s="330">
        <f t="shared" si="48"/>
        <v>0</v>
      </c>
      <c r="J749" s="331"/>
      <c r="K749" s="331">
        <f t="shared" si="45"/>
        <v>0</v>
      </c>
      <c r="L749" s="325">
        <f>SUMIF(Vendas!$B$5:$B$1712,'Combos Promocionais'!A749,Vendas!$I$5:$I$1824)</f>
        <v>0</v>
      </c>
      <c r="M749" s="325">
        <f t="shared" si="46"/>
        <v>0</v>
      </c>
      <c r="N749" s="325" t="e">
        <f t="shared" si="47"/>
        <v>#N/A</v>
      </c>
      <c r="O749" s="332" t="e">
        <f t="array" ref="O749">MIN(IF($B$3:$B$501=N749,$I$3:$I$501))</f>
        <v>#N/A</v>
      </c>
    </row>
    <row r="750" spans="1:15">
      <c r="A750" s="235"/>
      <c r="B750" s="327" t="str">
        <f>IFERROR(VLOOKUP(A750,'Cadastro de Produtos'!$B$5:$C$500,2,0),"")</f>
        <v/>
      </c>
      <c r="C750" s="165"/>
      <c r="D750" s="231"/>
      <c r="E750" s="327"/>
      <c r="F750" s="328"/>
      <c r="G750" s="329">
        <f>IFERROR(VLOOKUP(D750,Estoque!$A$4:$J$304,10,),0)</f>
        <v>0</v>
      </c>
      <c r="H750" s="235"/>
      <c r="I750" s="333">
        <f t="shared" si="48"/>
        <v>0</v>
      </c>
      <c r="J750" s="334"/>
      <c r="K750" s="334">
        <f t="shared" si="45"/>
        <v>0</v>
      </c>
      <c r="L750" s="328">
        <f>SUMIF(Vendas!$B$5:$B$1712,'Combos Promocionais'!A750,Vendas!$I$5:$I$1824)</f>
        <v>0</v>
      </c>
      <c r="M750" s="328">
        <f t="shared" si="46"/>
        <v>0</v>
      </c>
      <c r="N750" s="328" t="e">
        <f t="shared" si="47"/>
        <v>#N/A</v>
      </c>
      <c r="O750" s="335" t="e">
        <f t="array" ref="O750">MIN(IF($B$3:$B$501=N750,$I$3:$I$501))</f>
        <v>#N/A</v>
      </c>
    </row>
    <row r="751" spans="1:15">
      <c r="A751" s="236"/>
      <c r="B751" s="324" t="str">
        <f>IFERROR(VLOOKUP(A751,'Cadastro de Produtos'!$B$5:$C$500,2,0),"")</f>
        <v/>
      </c>
      <c r="C751" s="232"/>
      <c r="D751" s="233"/>
      <c r="E751" s="324"/>
      <c r="F751" s="325"/>
      <c r="G751" s="326">
        <f>IFERROR(VLOOKUP(D751,Estoque!$A$4:$J$304,10,),0)</f>
        <v>0</v>
      </c>
      <c r="H751" s="236"/>
      <c r="I751" s="330">
        <f t="shared" si="48"/>
        <v>0</v>
      </c>
      <c r="J751" s="331"/>
      <c r="K751" s="331">
        <f t="shared" si="45"/>
        <v>0</v>
      </c>
      <c r="L751" s="325">
        <f>SUMIF(Vendas!$B$5:$B$1712,'Combos Promocionais'!A751,Vendas!$I$5:$I$1824)</f>
        <v>0</v>
      </c>
      <c r="M751" s="325">
        <f t="shared" si="46"/>
        <v>0</v>
      </c>
      <c r="N751" s="325" t="e">
        <f t="shared" si="47"/>
        <v>#N/A</v>
      </c>
      <c r="O751" s="332" t="e">
        <f t="array" ref="O751">MIN(IF($B$3:$B$501=N751,$I$3:$I$501))</f>
        <v>#N/A</v>
      </c>
    </row>
    <row r="752" spans="1:15">
      <c r="A752" s="235"/>
      <c r="B752" s="327" t="str">
        <f>IFERROR(VLOOKUP(A752,'Cadastro de Produtos'!$B$5:$C$500,2,0),"")</f>
        <v/>
      </c>
      <c r="C752" s="165"/>
      <c r="D752" s="231"/>
      <c r="E752" s="327"/>
      <c r="F752" s="328"/>
      <c r="G752" s="329">
        <f>IFERROR(VLOOKUP(D752,Estoque!$A$4:$J$304,10,),0)</f>
        <v>0</v>
      </c>
      <c r="H752" s="235"/>
      <c r="I752" s="333">
        <f t="shared" si="48"/>
        <v>0</v>
      </c>
      <c r="J752" s="334"/>
      <c r="K752" s="334">
        <f t="shared" si="45"/>
        <v>0</v>
      </c>
      <c r="L752" s="328">
        <f>SUMIF(Vendas!$B$5:$B$1712,'Combos Promocionais'!A752,Vendas!$I$5:$I$1824)</f>
        <v>0</v>
      </c>
      <c r="M752" s="328">
        <f t="shared" si="46"/>
        <v>0</v>
      </c>
      <c r="N752" s="328" t="e">
        <f t="shared" si="47"/>
        <v>#N/A</v>
      </c>
      <c r="O752" s="335" t="e">
        <f t="array" ref="O752">MIN(IF($B$3:$B$501=N752,$I$3:$I$501))</f>
        <v>#N/A</v>
      </c>
    </row>
    <row r="753" spans="1:15">
      <c r="A753" s="236"/>
      <c r="B753" s="324" t="str">
        <f>IFERROR(VLOOKUP(A753,'Cadastro de Produtos'!$B$5:$C$500,2,0),"")</f>
        <v/>
      </c>
      <c r="C753" s="232"/>
      <c r="D753" s="233"/>
      <c r="E753" s="324"/>
      <c r="F753" s="325"/>
      <c r="G753" s="326">
        <f>IFERROR(VLOOKUP(D753,Estoque!$A$4:$J$304,10,),0)</f>
        <v>0</v>
      </c>
      <c r="H753" s="236"/>
      <c r="I753" s="330">
        <f t="shared" si="48"/>
        <v>0</v>
      </c>
      <c r="J753" s="331"/>
      <c r="K753" s="331">
        <f t="shared" si="45"/>
        <v>0</v>
      </c>
      <c r="L753" s="325">
        <f>SUMIF(Vendas!$B$5:$B$1712,'Combos Promocionais'!A753,Vendas!$I$5:$I$1824)</f>
        <v>0</v>
      </c>
      <c r="M753" s="325">
        <f t="shared" si="46"/>
        <v>0</v>
      </c>
      <c r="N753" s="325" t="e">
        <f t="shared" si="47"/>
        <v>#N/A</v>
      </c>
      <c r="O753" s="332" t="e">
        <f t="array" ref="O753">MIN(IF($B$3:$B$501=N753,$I$3:$I$501))</f>
        <v>#N/A</v>
      </c>
    </row>
    <row r="754" spans="1:15">
      <c r="A754" s="235"/>
      <c r="B754" s="327" t="str">
        <f>IFERROR(VLOOKUP(A754,'Cadastro de Produtos'!$B$5:$C$500,2,0),"")</f>
        <v/>
      </c>
      <c r="C754" s="165"/>
      <c r="D754" s="231"/>
      <c r="E754" s="327"/>
      <c r="F754" s="328"/>
      <c r="G754" s="329">
        <f>IFERROR(VLOOKUP(D754,Estoque!$A$4:$J$304,10,),0)</f>
        <v>0</v>
      </c>
      <c r="H754" s="235"/>
      <c r="I754" s="333">
        <f t="shared" si="48"/>
        <v>0</v>
      </c>
      <c r="J754" s="334"/>
      <c r="K754" s="334">
        <f t="shared" si="45"/>
        <v>0</v>
      </c>
      <c r="L754" s="328">
        <f>SUMIF(Vendas!$B$5:$B$1712,'Combos Promocionais'!A754,Vendas!$I$5:$I$1824)</f>
        <v>0</v>
      </c>
      <c r="M754" s="328">
        <f t="shared" si="46"/>
        <v>0</v>
      </c>
      <c r="N754" s="328" t="e">
        <f t="shared" si="47"/>
        <v>#N/A</v>
      </c>
      <c r="O754" s="335" t="e">
        <f t="array" ref="O754">MIN(IF($B$3:$B$501=N754,$I$3:$I$501))</f>
        <v>#N/A</v>
      </c>
    </row>
    <row r="755" spans="1:15">
      <c r="A755" s="236"/>
      <c r="B755" s="324" t="str">
        <f>IFERROR(VLOOKUP(A755,'Cadastro de Produtos'!$B$5:$C$500,2,0),"")</f>
        <v/>
      </c>
      <c r="C755" s="232"/>
      <c r="D755" s="233"/>
      <c r="E755" s="324"/>
      <c r="F755" s="325"/>
      <c r="G755" s="326">
        <f>IFERROR(VLOOKUP(D755,Estoque!$A$4:$J$304,10,),0)</f>
        <v>0</v>
      </c>
      <c r="H755" s="236"/>
      <c r="I755" s="330">
        <f t="shared" si="48"/>
        <v>0</v>
      </c>
      <c r="J755" s="331"/>
      <c r="K755" s="331">
        <f t="shared" si="45"/>
        <v>0</v>
      </c>
      <c r="L755" s="325">
        <f>SUMIF(Vendas!$B$5:$B$1712,'Combos Promocionais'!A755,Vendas!$I$5:$I$1824)</f>
        <v>0</v>
      </c>
      <c r="M755" s="325">
        <f t="shared" si="46"/>
        <v>0</v>
      </c>
      <c r="N755" s="325" t="e">
        <f t="shared" si="47"/>
        <v>#N/A</v>
      </c>
      <c r="O755" s="332" t="e">
        <f t="array" ref="O755">MIN(IF($B$3:$B$501=N755,$I$3:$I$501))</f>
        <v>#N/A</v>
      </c>
    </row>
    <row r="756" spans="1:15">
      <c r="A756" s="235"/>
      <c r="B756" s="327" t="str">
        <f>IFERROR(VLOOKUP(A756,'Cadastro de Produtos'!$B$5:$C$500,2,0),"")</f>
        <v/>
      </c>
      <c r="C756" s="165"/>
      <c r="D756" s="231"/>
      <c r="E756" s="327"/>
      <c r="F756" s="328"/>
      <c r="G756" s="329">
        <f>IFERROR(VLOOKUP(D756,Estoque!$A$4:$J$304,10,),0)</f>
        <v>0</v>
      </c>
      <c r="H756" s="235"/>
      <c r="I756" s="333">
        <f t="shared" si="48"/>
        <v>0</v>
      </c>
      <c r="J756" s="334"/>
      <c r="K756" s="334">
        <f t="shared" si="45"/>
        <v>0</v>
      </c>
      <c r="L756" s="328">
        <f>SUMIF(Vendas!$B$5:$B$1712,'Combos Promocionais'!A756,Vendas!$I$5:$I$1824)</f>
        <v>0</v>
      </c>
      <c r="M756" s="328">
        <f t="shared" si="46"/>
        <v>0</v>
      </c>
      <c r="N756" s="328" t="e">
        <f t="shared" si="47"/>
        <v>#N/A</v>
      </c>
      <c r="O756" s="335" t="e">
        <f t="array" ref="O756">MIN(IF($B$3:$B$501=N756,$I$3:$I$501))</f>
        <v>#N/A</v>
      </c>
    </row>
    <row r="757" spans="1:15">
      <c r="A757" s="236"/>
      <c r="B757" s="324" t="str">
        <f>IFERROR(VLOOKUP(A757,'Cadastro de Produtos'!$B$5:$C$500,2,0),"")</f>
        <v/>
      </c>
      <c r="C757" s="232"/>
      <c r="D757" s="233"/>
      <c r="E757" s="324"/>
      <c r="F757" s="325"/>
      <c r="G757" s="326">
        <f>IFERROR(VLOOKUP(D757,Estoque!$A$4:$J$304,10,),0)</f>
        <v>0</v>
      </c>
      <c r="H757" s="236"/>
      <c r="I757" s="330">
        <f t="shared" si="48"/>
        <v>0</v>
      </c>
      <c r="J757" s="331"/>
      <c r="K757" s="331">
        <f t="shared" si="45"/>
        <v>0</v>
      </c>
      <c r="L757" s="325">
        <f>SUMIF(Vendas!$B$5:$B$1712,'Combos Promocionais'!A757,Vendas!$I$5:$I$1824)</f>
        <v>0</v>
      </c>
      <c r="M757" s="325">
        <f t="shared" si="46"/>
        <v>0</v>
      </c>
      <c r="N757" s="325" t="e">
        <f t="shared" si="47"/>
        <v>#N/A</v>
      </c>
      <c r="O757" s="332" t="e">
        <f t="array" ref="O757">MIN(IF($B$3:$B$501=N757,$I$3:$I$501))</f>
        <v>#N/A</v>
      </c>
    </row>
    <row r="758" spans="1:15">
      <c r="A758" s="235"/>
      <c r="B758" s="327" t="str">
        <f>IFERROR(VLOOKUP(A758,'Cadastro de Produtos'!$B$5:$C$500,2,0),"")</f>
        <v/>
      </c>
      <c r="C758" s="165"/>
      <c r="D758" s="231"/>
      <c r="E758" s="327"/>
      <c r="F758" s="328"/>
      <c r="G758" s="329">
        <f>IFERROR(VLOOKUP(D758,Estoque!$A$4:$J$304,10,),0)</f>
        <v>0</v>
      </c>
      <c r="H758" s="235"/>
      <c r="I758" s="333">
        <f t="shared" si="48"/>
        <v>0</v>
      </c>
      <c r="J758" s="334"/>
      <c r="K758" s="334">
        <f t="shared" si="45"/>
        <v>0</v>
      </c>
      <c r="L758" s="328">
        <f>SUMIF(Vendas!$B$5:$B$1712,'Combos Promocionais'!A758,Vendas!$I$5:$I$1824)</f>
        <v>0</v>
      </c>
      <c r="M758" s="328">
        <f t="shared" si="46"/>
        <v>0</v>
      </c>
      <c r="N758" s="328" t="e">
        <f t="shared" si="47"/>
        <v>#N/A</v>
      </c>
      <c r="O758" s="335" t="e">
        <f t="array" ref="O758">MIN(IF($B$3:$B$501=N758,$I$3:$I$501))</f>
        <v>#N/A</v>
      </c>
    </row>
    <row r="759" spans="1:15">
      <c r="A759" s="236"/>
      <c r="B759" s="324" t="str">
        <f>IFERROR(VLOOKUP(A759,'Cadastro de Produtos'!$B$5:$C$500,2,0),"")</f>
        <v/>
      </c>
      <c r="C759" s="232"/>
      <c r="D759" s="233"/>
      <c r="E759" s="324"/>
      <c r="F759" s="325"/>
      <c r="G759" s="326">
        <f>IFERROR(VLOOKUP(D759,Estoque!$A$4:$J$304,10,),0)</f>
        <v>0</v>
      </c>
      <c r="H759" s="236"/>
      <c r="I759" s="330">
        <f t="shared" si="48"/>
        <v>0</v>
      </c>
      <c r="J759" s="331"/>
      <c r="K759" s="331">
        <f t="shared" si="45"/>
        <v>0</v>
      </c>
      <c r="L759" s="325">
        <f>SUMIF(Vendas!$B$5:$B$1712,'Combos Promocionais'!A759,Vendas!$I$5:$I$1824)</f>
        <v>0</v>
      </c>
      <c r="M759" s="325">
        <f t="shared" si="46"/>
        <v>0</v>
      </c>
      <c r="N759" s="325" t="e">
        <f t="shared" si="47"/>
        <v>#N/A</v>
      </c>
      <c r="O759" s="332" t="e">
        <f t="array" ref="O759">MIN(IF($B$3:$B$501=N759,$I$3:$I$501))</f>
        <v>#N/A</v>
      </c>
    </row>
    <row r="760" spans="1:15">
      <c r="A760" s="235"/>
      <c r="B760" s="327" t="str">
        <f>IFERROR(VLOOKUP(A760,'Cadastro de Produtos'!$B$5:$C$500,2,0),"")</f>
        <v/>
      </c>
      <c r="C760" s="165"/>
      <c r="D760" s="231"/>
      <c r="E760" s="327"/>
      <c r="F760" s="328"/>
      <c r="G760" s="329">
        <f>IFERROR(VLOOKUP(D760,Estoque!$A$4:$J$304,10,),0)</f>
        <v>0</v>
      </c>
      <c r="H760" s="235"/>
      <c r="I760" s="333">
        <f t="shared" si="48"/>
        <v>0</v>
      </c>
      <c r="J760" s="334"/>
      <c r="K760" s="334">
        <f t="shared" si="45"/>
        <v>0</v>
      </c>
      <c r="L760" s="328">
        <f>SUMIF(Vendas!$B$5:$B$1712,'Combos Promocionais'!A760,Vendas!$I$5:$I$1824)</f>
        <v>0</v>
      </c>
      <c r="M760" s="328">
        <f t="shared" si="46"/>
        <v>0</v>
      </c>
      <c r="N760" s="328" t="e">
        <f t="shared" si="47"/>
        <v>#N/A</v>
      </c>
      <c r="O760" s="335" t="e">
        <f t="array" ref="O760">MIN(IF($B$3:$B$501=N760,$I$3:$I$501))</f>
        <v>#N/A</v>
      </c>
    </row>
    <row r="761" spans="1:15">
      <c r="A761" s="236"/>
      <c r="B761" s="324" t="str">
        <f>IFERROR(VLOOKUP(A761,'Cadastro de Produtos'!$B$5:$C$500,2,0),"")</f>
        <v/>
      </c>
      <c r="C761" s="232"/>
      <c r="D761" s="233"/>
      <c r="E761" s="324"/>
      <c r="F761" s="325"/>
      <c r="G761" s="326">
        <f>IFERROR(VLOOKUP(D761,Estoque!$A$4:$J$304,10,),0)</f>
        <v>0</v>
      </c>
      <c r="H761" s="236"/>
      <c r="I761" s="330">
        <f t="shared" si="48"/>
        <v>0</v>
      </c>
      <c r="J761" s="331"/>
      <c r="K761" s="331">
        <f t="shared" si="45"/>
        <v>0</v>
      </c>
      <c r="L761" s="325">
        <f>SUMIF(Vendas!$B$5:$B$1712,'Combos Promocionais'!A761,Vendas!$I$5:$I$1824)</f>
        <v>0</v>
      </c>
      <c r="M761" s="325">
        <f t="shared" si="46"/>
        <v>0</v>
      </c>
      <c r="N761" s="325" t="e">
        <f t="shared" si="47"/>
        <v>#N/A</v>
      </c>
      <c r="O761" s="332" t="e">
        <f t="array" ref="O761">MIN(IF($B$3:$B$501=N761,$I$3:$I$501))</f>
        <v>#N/A</v>
      </c>
    </row>
    <row r="762" spans="1:15">
      <c r="A762" s="235"/>
      <c r="B762" s="327" t="str">
        <f>IFERROR(VLOOKUP(A762,'Cadastro de Produtos'!$B$5:$C$500,2,0),"")</f>
        <v/>
      </c>
      <c r="C762" s="165"/>
      <c r="D762" s="231"/>
      <c r="E762" s="327"/>
      <c r="F762" s="328"/>
      <c r="G762" s="329">
        <f>IFERROR(VLOOKUP(D762,Estoque!$A$4:$J$304,10,),0)</f>
        <v>0</v>
      </c>
      <c r="H762" s="235"/>
      <c r="I762" s="333">
        <f t="shared" si="48"/>
        <v>0</v>
      </c>
      <c r="J762" s="334"/>
      <c r="K762" s="334">
        <f t="shared" si="45"/>
        <v>0</v>
      </c>
      <c r="L762" s="328">
        <f>SUMIF(Vendas!$B$5:$B$1712,'Combos Promocionais'!A762,Vendas!$I$5:$I$1824)</f>
        <v>0</v>
      </c>
      <c r="M762" s="328">
        <f t="shared" si="46"/>
        <v>0</v>
      </c>
      <c r="N762" s="328" t="e">
        <f t="shared" si="47"/>
        <v>#N/A</v>
      </c>
      <c r="O762" s="335" t="e">
        <f t="array" ref="O762">MIN(IF($B$3:$B$501=N762,$I$3:$I$501))</f>
        <v>#N/A</v>
      </c>
    </row>
    <row r="763" spans="1:15">
      <c r="A763" s="236"/>
      <c r="B763" s="324" t="str">
        <f>IFERROR(VLOOKUP(A763,'Cadastro de Produtos'!$B$5:$C$500,2,0),"")</f>
        <v/>
      </c>
      <c r="C763" s="232"/>
      <c r="D763" s="233"/>
      <c r="E763" s="324"/>
      <c r="F763" s="325"/>
      <c r="G763" s="326">
        <f>IFERROR(VLOOKUP(D763,Estoque!$A$4:$J$304,10,),0)</f>
        <v>0</v>
      </c>
      <c r="H763" s="236"/>
      <c r="I763" s="330">
        <f t="shared" si="48"/>
        <v>0</v>
      </c>
      <c r="J763" s="331"/>
      <c r="K763" s="331">
        <f t="shared" si="45"/>
        <v>0</v>
      </c>
      <c r="L763" s="325">
        <f>SUMIF(Vendas!$B$5:$B$1712,'Combos Promocionais'!A763,Vendas!$I$5:$I$1824)</f>
        <v>0</v>
      </c>
      <c r="M763" s="325">
        <f t="shared" si="46"/>
        <v>0</v>
      </c>
      <c r="N763" s="325" t="e">
        <f t="shared" si="47"/>
        <v>#N/A</v>
      </c>
      <c r="O763" s="332" t="e">
        <f t="array" ref="O763">MIN(IF($B$3:$B$501=N763,$I$3:$I$501))</f>
        <v>#N/A</v>
      </c>
    </row>
    <row r="764" spans="1:15">
      <c r="A764" s="235"/>
      <c r="B764" s="327" t="str">
        <f>IFERROR(VLOOKUP(A764,'Cadastro de Produtos'!$B$5:$C$500,2,0),"")</f>
        <v/>
      </c>
      <c r="C764" s="165"/>
      <c r="D764" s="231"/>
      <c r="E764" s="327"/>
      <c r="F764" s="328"/>
      <c r="G764" s="329">
        <f>IFERROR(VLOOKUP(D764,Estoque!$A$4:$J$304,10,),0)</f>
        <v>0</v>
      </c>
      <c r="H764" s="235"/>
      <c r="I764" s="333">
        <f t="shared" si="48"/>
        <v>0</v>
      </c>
      <c r="J764" s="334"/>
      <c r="K764" s="334">
        <f t="shared" si="45"/>
        <v>0</v>
      </c>
      <c r="L764" s="328">
        <f>SUMIF(Vendas!$B$5:$B$1712,'Combos Promocionais'!A764,Vendas!$I$5:$I$1824)</f>
        <v>0</v>
      </c>
      <c r="M764" s="328">
        <f t="shared" si="46"/>
        <v>0</v>
      </c>
      <c r="N764" s="328" t="e">
        <f t="shared" si="47"/>
        <v>#N/A</v>
      </c>
      <c r="O764" s="335" t="e">
        <f t="array" ref="O764">MIN(IF($B$3:$B$501=N764,$I$3:$I$501))</f>
        <v>#N/A</v>
      </c>
    </row>
    <row r="765" spans="1:15">
      <c r="A765" s="236"/>
      <c r="B765" s="324" t="str">
        <f>IFERROR(VLOOKUP(A765,'Cadastro de Produtos'!$B$5:$C$500,2,0),"")</f>
        <v/>
      </c>
      <c r="C765" s="232"/>
      <c r="D765" s="233"/>
      <c r="E765" s="324"/>
      <c r="F765" s="325"/>
      <c r="G765" s="326">
        <f>IFERROR(VLOOKUP(D765,Estoque!$A$4:$J$304,10,),0)</f>
        <v>0</v>
      </c>
      <c r="H765" s="236"/>
      <c r="I765" s="330">
        <f t="shared" si="48"/>
        <v>0</v>
      </c>
      <c r="J765" s="331"/>
      <c r="K765" s="331">
        <f t="shared" si="45"/>
        <v>0</v>
      </c>
      <c r="L765" s="325">
        <f>SUMIF(Vendas!$B$5:$B$1712,'Combos Promocionais'!A765,Vendas!$I$5:$I$1824)</f>
        <v>0</v>
      </c>
      <c r="M765" s="325">
        <f t="shared" si="46"/>
        <v>0</v>
      </c>
      <c r="N765" s="325" t="e">
        <f t="shared" si="47"/>
        <v>#N/A</v>
      </c>
      <c r="O765" s="332" t="e">
        <f t="array" ref="O765">MIN(IF($B$3:$B$501=N765,$I$3:$I$501))</f>
        <v>#N/A</v>
      </c>
    </row>
    <row r="766" spans="1:15">
      <c r="A766" s="235"/>
      <c r="B766" s="327" t="str">
        <f>IFERROR(VLOOKUP(A766,'Cadastro de Produtos'!$B$5:$C$500,2,0),"")</f>
        <v/>
      </c>
      <c r="C766" s="165"/>
      <c r="D766" s="231"/>
      <c r="E766" s="327"/>
      <c r="F766" s="328"/>
      <c r="G766" s="329">
        <f>IFERROR(VLOOKUP(D766,Estoque!$A$4:$J$304,10,),0)</f>
        <v>0</v>
      </c>
      <c r="H766" s="235"/>
      <c r="I766" s="333">
        <f t="shared" si="48"/>
        <v>0</v>
      </c>
      <c r="J766" s="334"/>
      <c r="K766" s="334">
        <f t="shared" si="45"/>
        <v>0</v>
      </c>
      <c r="L766" s="328">
        <f>SUMIF(Vendas!$B$5:$B$1712,'Combos Promocionais'!A766,Vendas!$I$5:$I$1824)</f>
        <v>0</v>
      </c>
      <c r="M766" s="328">
        <f t="shared" si="46"/>
        <v>0</v>
      </c>
      <c r="N766" s="328" t="e">
        <f t="shared" si="47"/>
        <v>#N/A</v>
      </c>
      <c r="O766" s="335" t="e">
        <f t="array" ref="O766">MIN(IF($B$3:$B$501=N766,$I$3:$I$501))</f>
        <v>#N/A</v>
      </c>
    </row>
    <row r="767" spans="1:15">
      <c r="A767" s="236"/>
      <c r="B767" s="324" t="str">
        <f>IFERROR(VLOOKUP(A767,'Cadastro de Produtos'!$B$5:$C$500,2,0),"")</f>
        <v/>
      </c>
      <c r="C767" s="232"/>
      <c r="D767" s="233"/>
      <c r="E767" s="324"/>
      <c r="F767" s="325"/>
      <c r="G767" s="326">
        <f>IFERROR(VLOOKUP(D767,Estoque!$A$4:$J$304,10,),0)</f>
        <v>0</v>
      </c>
      <c r="H767" s="236"/>
      <c r="I767" s="330">
        <f t="shared" si="48"/>
        <v>0</v>
      </c>
      <c r="J767" s="331"/>
      <c r="K767" s="331">
        <f t="shared" si="45"/>
        <v>0</v>
      </c>
      <c r="L767" s="325">
        <f>SUMIF(Vendas!$B$5:$B$1712,'Combos Promocionais'!A767,Vendas!$I$5:$I$1824)</f>
        <v>0</v>
      </c>
      <c r="M767" s="325">
        <f t="shared" si="46"/>
        <v>0</v>
      </c>
      <c r="N767" s="325" t="e">
        <f t="shared" si="47"/>
        <v>#N/A</v>
      </c>
      <c r="O767" s="332" t="e">
        <f t="array" ref="O767">MIN(IF($B$3:$B$501=N767,$I$3:$I$501))</f>
        <v>#N/A</v>
      </c>
    </row>
    <row r="768" spans="1:15">
      <c r="A768" s="235"/>
      <c r="B768" s="327" t="str">
        <f>IFERROR(VLOOKUP(A768,'Cadastro de Produtos'!$B$5:$C$500,2,0),"")</f>
        <v/>
      </c>
      <c r="C768" s="165"/>
      <c r="D768" s="231"/>
      <c r="E768" s="327"/>
      <c r="F768" s="328"/>
      <c r="G768" s="329">
        <f>IFERROR(VLOOKUP(D768,Estoque!$A$4:$J$304,10,),0)</f>
        <v>0</v>
      </c>
      <c r="H768" s="235"/>
      <c r="I768" s="333">
        <f t="shared" si="48"/>
        <v>0</v>
      </c>
      <c r="J768" s="334"/>
      <c r="K768" s="334">
        <f t="shared" si="45"/>
        <v>0</v>
      </c>
      <c r="L768" s="328">
        <f>SUMIF(Vendas!$B$5:$B$1712,'Combos Promocionais'!A768,Vendas!$I$5:$I$1824)</f>
        <v>0</v>
      </c>
      <c r="M768" s="328">
        <f t="shared" si="46"/>
        <v>0</v>
      </c>
      <c r="N768" s="328" t="e">
        <f t="shared" si="47"/>
        <v>#N/A</v>
      </c>
      <c r="O768" s="335" t="e">
        <f t="array" ref="O768">MIN(IF($B$3:$B$501=N768,$I$3:$I$501))</f>
        <v>#N/A</v>
      </c>
    </row>
    <row r="769" spans="1:15">
      <c r="A769" s="236"/>
      <c r="B769" s="324" t="str">
        <f>IFERROR(VLOOKUP(A769,'Cadastro de Produtos'!$B$5:$C$500,2,0),"")</f>
        <v/>
      </c>
      <c r="C769" s="232"/>
      <c r="D769" s="233"/>
      <c r="E769" s="324"/>
      <c r="F769" s="325"/>
      <c r="G769" s="326">
        <f>IFERROR(VLOOKUP(D769,Estoque!$A$4:$J$304,10,),0)</f>
        <v>0</v>
      </c>
      <c r="H769" s="236"/>
      <c r="I769" s="330">
        <f t="shared" si="48"/>
        <v>0</v>
      </c>
      <c r="J769" s="331"/>
      <c r="K769" s="331">
        <f t="shared" si="45"/>
        <v>0</v>
      </c>
      <c r="L769" s="325">
        <f>SUMIF(Vendas!$B$5:$B$1712,'Combos Promocionais'!A769,Vendas!$I$5:$I$1824)</f>
        <v>0</v>
      </c>
      <c r="M769" s="325">
        <f t="shared" si="46"/>
        <v>0</v>
      </c>
      <c r="N769" s="325" t="e">
        <f t="shared" si="47"/>
        <v>#N/A</v>
      </c>
      <c r="O769" s="332" t="e">
        <f t="array" ref="O769">MIN(IF($B$3:$B$501=N769,$I$3:$I$501))</f>
        <v>#N/A</v>
      </c>
    </row>
    <row r="770" spans="1:15">
      <c r="A770" s="235"/>
      <c r="B770" s="327" t="str">
        <f>IFERROR(VLOOKUP(A770,'Cadastro de Produtos'!$B$5:$C$500,2,0),"")</f>
        <v/>
      </c>
      <c r="C770" s="165"/>
      <c r="D770" s="231"/>
      <c r="E770" s="327"/>
      <c r="F770" s="328"/>
      <c r="G770" s="329">
        <f>IFERROR(VLOOKUP(D770,Estoque!$A$4:$J$304,10,),0)</f>
        <v>0</v>
      </c>
      <c r="H770" s="235"/>
      <c r="I770" s="333">
        <f t="shared" si="48"/>
        <v>0</v>
      </c>
      <c r="J770" s="334"/>
      <c r="K770" s="334">
        <f t="shared" si="45"/>
        <v>0</v>
      </c>
      <c r="L770" s="328">
        <f>SUMIF(Vendas!$B$5:$B$1712,'Combos Promocionais'!A770,Vendas!$I$5:$I$1824)</f>
        <v>0</v>
      </c>
      <c r="M770" s="328">
        <f t="shared" si="46"/>
        <v>0</v>
      </c>
      <c r="N770" s="328" t="e">
        <f t="shared" si="47"/>
        <v>#N/A</v>
      </c>
      <c r="O770" s="335" t="e">
        <f t="array" ref="O770">MIN(IF($B$3:$B$501=N770,$I$3:$I$501))</f>
        <v>#N/A</v>
      </c>
    </row>
    <row r="771" spans="1:15">
      <c r="A771" s="236"/>
      <c r="B771" s="324" t="str">
        <f>IFERROR(VLOOKUP(A771,'Cadastro de Produtos'!$B$5:$C$500,2,0),"")</f>
        <v/>
      </c>
      <c r="C771" s="232"/>
      <c r="D771" s="233"/>
      <c r="E771" s="324"/>
      <c r="F771" s="325"/>
      <c r="G771" s="326">
        <f>IFERROR(VLOOKUP(D771,Estoque!$A$4:$J$304,10,),0)</f>
        <v>0</v>
      </c>
      <c r="H771" s="236"/>
      <c r="I771" s="330">
        <f t="shared" si="48"/>
        <v>0</v>
      </c>
      <c r="J771" s="331"/>
      <c r="K771" s="331">
        <f t="shared" si="45"/>
        <v>0</v>
      </c>
      <c r="L771" s="325">
        <f>SUMIF(Vendas!$B$5:$B$1712,'Combos Promocionais'!A771,Vendas!$I$5:$I$1824)</f>
        <v>0</v>
      </c>
      <c r="M771" s="325">
        <f t="shared" si="46"/>
        <v>0</v>
      </c>
      <c r="N771" s="325" t="e">
        <f t="shared" si="47"/>
        <v>#N/A</v>
      </c>
      <c r="O771" s="332" t="e">
        <f t="array" ref="O771">MIN(IF($B$3:$B$501=N771,$I$3:$I$501))</f>
        <v>#N/A</v>
      </c>
    </row>
    <row r="772" spans="1:15">
      <c r="A772" s="235"/>
      <c r="B772" s="327" t="str">
        <f>IFERROR(VLOOKUP(A772,'Cadastro de Produtos'!$B$5:$C$500,2,0),"")</f>
        <v/>
      </c>
      <c r="C772" s="165"/>
      <c r="D772" s="231"/>
      <c r="E772" s="327"/>
      <c r="F772" s="328"/>
      <c r="G772" s="329">
        <f>IFERROR(VLOOKUP(D772,Estoque!$A$4:$J$304,10,),0)</f>
        <v>0</v>
      </c>
      <c r="H772" s="235"/>
      <c r="I772" s="333">
        <f t="shared" si="48"/>
        <v>0</v>
      </c>
      <c r="J772" s="334"/>
      <c r="K772" s="334">
        <f t="shared" ref="K772:K835" si="49">SUMIF($A$3:$A$500,A772,$J$3:$J$500)</f>
        <v>0</v>
      </c>
      <c r="L772" s="328">
        <f>SUMIF(Vendas!$B$5:$B$1712,'Combos Promocionais'!A772,Vendas!$I$5:$I$1824)</f>
        <v>0</v>
      </c>
      <c r="M772" s="328">
        <f t="shared" ref="M772:M835" si="50">SUM(L772*H772)</f>
        <v>0</v>
      </c>
      <c r="N772" s="328" t="e">
        <f t="shared" ref="N772:N835" si="51">VLOOKUP(A772,$A$3:$K$501,2,0)</f>
        <v>#N/A</v>
      </c>
      <c r="O772" s="335" t="e">
        <f t="array" ref="O772">MIN(IF($B$3:$B$501=N772,$I$3:$I$501))</f>
        <v>#N/A</v>
      </c>
    </row>
    <row r="773" spans="1:15">
      <c r="A773" s="236"/>
      <c r="B773" s="324" t="str">
        <f>IFERROR(VLOOKUP(A773,'Cadastro de Produtos'!$B$5:$C$500,2,0),"")</f>
        <v/>
      </c>
      <c r="C773" s="232"/>
      <c r="D773" s="233"/>
      <c r="E773" s="324"/>
      <c r="F773" s="325"/>
      <c r="G773" s="326">
        <f>IFERROR(VLOOKUP(D773,Estoque!$A$4:$J$304,10,),0)</f>
        <v>0</v>
      </c>
      <c r="H773" s="236"/>
      <c r="I773" s="330">
        <f t="shared" si="48"/>
        <v>0</v>
      </c>
      <c r="J773" s="331"/>
      <c r="K773" s="331">
        <f t="shared" si="49"/>
        <v>0</v>
      </c>
      <c r="L773" s="325">
        <f>SUMIF(Vendas!$B$5:$B$1712,'Combos Promocionais'!A773,Vendas!$I$5:$I$1824)</f>
        <v>0</v>
      </c>
      <c r="M773" s="325">
        <f t="shared" si="50"/>
        <v>0</v>
      </c>
      <c r="N773" s="325" t="e">
        <f t="shared" si="51"/>
        <v>#N/A</v>
      </c>
      <c r="O773" s="332" t="e">
        <f t="array" ref="O773">MIN(IF($B$3:$B$501=N773,$I$3:$I$501))</f>
        <v>#N/A</v>
      </c>
    </row>
    <row r="774" spans="1:15">
      <c r="A774" s="235"/>
      <c r="B774" s="327" t="str">
        <f>IFERROR(VLOOKUP(A774,'Cadastro de Produtos'!$B$5:$C$500,2,0),"")</f>
        <v/>
      </c>
      <c r="C774" s="165"/>
      <c r="D774" s="231"/>
      <c r="E774" s="327"/>
      <c r="F774" s="328"/>
      <c r="G774" s="329">
        <f>IFERROR(VLOOKUP(D774,Estoque!$A$4:$J$304,10,),0)</f>
        <v>0</v>
      </c>
      <c r="H774" s="235"/>
      <c r="I774" s="333">
        <f t="shared" si="48"/>
        <v>0</v>
      </c>
      <c r="J774" s="334"/>
      <c r="K774" s="334">
        <f t="shared" si="49"/>
        <v>0</v>
      </c>
      <c r="L774" s="328">
        <f>SUMIF(Vendas!$B$5:$B$1712,'Combos Promocionais'!A774,Vendas!$I$5:$I$1824)</f>
        <v>0</v>
      </c>
      <c r="M774" s="328">
        <f t="shared" si="50"/>
        <v>0</v>
      </c>
      <c r="N774" s="328" t="e">
        <f t="shared" si="51"/>
        <v>#N/A</v>
      </c>
      <c r="O774" s="335" t="e">
        <f t="array" ref="O774">MIN(IF($B$3:$B$501=N774,$I$3:$I$501))</f>
        <v>#N/A</v>
      </c>
    </row>
    <row r="775" spans="1:15">
      <c r="A775" s="236"/>
      <c r="B775" s="324" t="str">
        <f>IFERROR(VLOOKUP(A775,'Cadastro de Produtos'!$B$5:$C$500,2,0),"")</f>
        <v/>
      </c>
      <c r="C775" s="232"/>
      <c r="D775" s="233"/>
      <c r="E775" s="324"/>
      <c r="F775" s="325"/>
      <c r="G775" s="326">
        <f>IFERROR(VLOOKUP(D775,Estoque!$A$4:$J$304,10,),0)</f>
        <v>0</v>
      </c>
      <c r="H775" s="236"/>
      <c r="I775" s="330">
        <f t="shared" si="48"/>
        <v>0</v>
      </c>
      <c r="J775" s="331"/>
      <c r="K775" s="331">
        <f t="shared" si="49"/>
        <v>0</v>
      </c>
      <c r="L775" s="325">
        <f>SUMIF(Vendas!$B$5:$B$1712,'Combos Promocionais'!A775,Vendas!$I$5:$I$1824)</f>
        <v>0</v>
      </c>
      <c r="M775" s="325">
        <f t="shared" si="50"/>
        <v>0</v>
      </c>
      <c r="N775" s="325" t="e">
        <f t="shared" si="51"/>
        <v>#N/A</v>
      </c>
      <c r="O775" s="332" t="e">
        <f t="array" ref="O775">MIN(IF($B$3:$B$501=N775,$I$3:$I$501))</f>
        <v>#N/A</v>
      </c>
    </row>
    <row r="776" spans="1:15">
      <c r="A776" s="235"/>
      <c r="B776" s="327" t="str">
        <f>IFERROR(VLOOKUP(A776,'Cadastro de Produtos'!$B$5:$C$500,2,0),"")</f>
        <v/>
      </c>
      <c r="C776" s="165"/>
      <c r="D776" s="231"/>
      <c r="E776" s="327"/>
      <c r="F776" s="328"/>
      <c r="G776" s="329">
        <f>IFERROR(VLOOKUP(D776,Estoque!$A$4:$J$304,10,),0)</f>
        <v>0</v>
      </c>
      <c r="H776" s="235"/>
      <c r="I776" s="333">
        <f t="shared" ref="I776:I839" si="52">IFERROR(SUM(G776/H776),0)</f>
        <v>0</v>
      </c>
      <c r="J776" s="334"/>
      <c r="K776" s="334">
        <f t="shared" si="49"/>
        <v>0</v>
      </c>
      <c r="L776" s="328">
        <f>SUMIF(Vendas!$B$5:$B$1712,'Combos Promocionais'!A776,Vendas!$I$5:$I$1824)</f>
        <v>0</v>
      </c>
      <c r="M776" s="328">
        <f t="shared" si="50"/>
        <v>0</v>
      </c>
      <c r="N776" s="328" t="e">
        <f t="shared" si="51"/>
        <v>#N/A</v>
      </c>
      <c r="O776" s="335" t="e">
        <f t="array" ref="O776">MIN(IF($B$3:$B$501=N776,$I$3:$I$501))</f>
        <v>#N/A</v>
      </c>
    </row>
    <row r="777" spans="1:15">
      <c r="A777" s="236"/>
      <c r="B777" s="324" t="str">
        <f>IFERROR(VLOOKUP(A777,'Cadastro de Produtos'!$B$5:$C$500,2,0),"")</f>
        <v/>
      </c>
      <c r="C777" s="232"/>
      <c r="D777" s="233"/>
      <c r="E777" s="324"/>
      <c r="F777" s="325"/>
      <c r="G777" s="326">
        <f>IFERROR(VLOOKUP(D777,Estoque!$A$4:$J$304,10,),0)</f>
        <v>0</v>
      </c>
      <c r="H777" s="236"/>
      <c r="I777" s="330">
        <f t="shared" si="52"/>
        <v>0</v>
      </c>
      <c r="J777" s="331"/>
      <c r="K777" s="331">
        <f t="shared" si="49"/>
        <v>0</v>
      </c>
      <c r="L777" s="325">
        <f>SUMIF(Vendas!$B$5:$B$1712,'Combos Promocionais'!A777,Vendas!$I$5:$I$1824)</f>
        <v>0</v>
      </c>
      <c r="M777" s="325">
        <f t="shared" si="50"/>
        <v>0</v>
      </c>
      <c r="N777" s="325" t="e">
        <f t="shared" si="51"/>
        <v>#N/A</v>
      </c>
      <c r="O777" s="332" t="e">
        <f t="array" ref="O777">MIN(IF($B$3:$B$501=N777,$I$3:$I$501))</f>
        <v>#N/A</v>
      </c>
    </row>
    <row r="778" spans="1:15">
      <c r="A778" s="235"/>
      <c r="B778" s="327" t="str">
        <f>IFERROR(VLOOKUP(A778,'Cadastro de Produtos'!$B$5:$C$500,2,0),"")</f>
        <v/>
      </c>
      <c r="C778" s="165"/>
      <c r="D778" s="231"/>
      <c r="E778" s="327"/>
      <c r="F778" s="328"/>
      <c r="G778" s="329">
        <f>IFERROR(VLOOKUP(D778,Estoque!$A$4:$J$304,10,),0)</f>
        <v>0</v>
      </c>
      <c r="H778" s="235"/>
      <c r="I778" s="333">
        <f t="shared" si="52"/>
        <v>0</v>
      </c>
      <c r="J778" s="334"/>
      <c r="K778" s="334">
        <f t="shared" si="49"/>
        <v>0</v>
      </c>
      <c r="L778" s="328">
        <f>SUMIF(Vendas!$B$5:$B$1712,'Combos Promocionais'!A778,Vendas!$I$5:$I$1824)</f>
        <v>0</v>
      </c>
      <c r="M778" s="328">
        <f t="shared" si="50"/>
        <v>0</v>
      </c>
      <c r="N778" s="328" t="e">
        <f t="shared" si="51"/>
        <v>#N/A</v>
      </c>
      <c r="O778" s="335" t="e">
        <f t="array" ref="O778">MIN(IF($B$3:$B$501=N778,$I$3:$I$501))</f>
        <v>#N/A</v>
      </c>
    </row>
    <row r="779" spans="1:15">
      <c r="A779" s="236"/>
      <c r="B779" s="324" t="str">
        <f>IFERROR(VLOOKUP(A779,'Cadastro de Produtos'!$B$5:$C$500,2,0),"")</f>
        <v/>
      </c>
      <c r="C779" s="232"/>
      <c r="D779" s="233"/>
      <c r="E779" s="324"/>
      <c r="F779" s="325"/>
      <c r="G779" s="326">
        <f>IFERROR(VLOOKUP(D779,Estoque!$A$4:$J$304,10,),0)</f>
        <v>0</v>
      </c>
      <c r="H779" s="236"/>
      <c r="I779" s="330">
        <f t="shared" si="52"/>
        <v>0</v>
      </c>
      <c r="J779" s="331"/>
      <c r="K779" s="331">
        <f t="shared" si="49"/>
        <v>0</v>
      </c>
      <c r="L779" s="325">
        <f>SUMIF(Vendas!$B$5:$B$1712,'Combos Promocionais'!A779,Vendas!$I$5:$I$1824)</f>
        <v>0</v>
      </c>
      <c r="M779" s="325">
        <f t="shared" si="50"/>
        <v>0</v>
      </c>
      <c r="N779" s="325" t="e">
        <f t="shared" si="51"/>
        <v>#N/A</v>
      </c>
      <c r="O779" s="332" t="e">
        <f t="array" ref="O779">MIN(IF($B$3:$B$501=N779,$I$3:$I$501))</f>
        <v>#N/A</v>
      </c>
    </row>
    <row r="780" spans="1:15">
      <c r="A780" s="235"/>
      <c r="B780" s="327" t="str">
        <f>IFERROR(VLOOKUP(A780,'Cadastro de Produtos'!$B$5:$C$500,2,0),"")</f>
        <v/>
      </c>
      <c r="C780" s="165"/>
      <c r="D780" s="231"/>
      <c r="E780" s="327"/>
      <c r="F780" s="328"/>
      <c r="G780" s="329">
        <f>IFERROR(VLOOKUP(D780,Estoque!$A$4:$J$304,10,),0)</f>
        <v>0</v>
      </c>
      <c r="H780" s="235"/>
      <c r="I780" s="333">
        <f t="shared" si="52"/>
        <v>0</v>
      </c>
      <c r="J780" s="334"/>
      <c r="K780" s="334">
        <f t="shared" si="49"/>
        <v>0</v>
      </c>
      <c r="L780" s="328">
        <f>SUMIF(Vendas!$B$5:$B$1712,'Combos Promocionais'!A780,Vendas!$I$5:$I$1824)</f>
        <v>0</v>
      </c>
      <c r="M780" s="328">
        <f t="shared" si="50"/>
        <v>0</v>
      </c>
      <c r="N780" s="328" t="e">
        <f t="shared" si="51"/>
        <v>#N/A</v>
      </c>
      <c r="O780" s="335" t="e">
        <f t="array" ref="O780">MIN(IF($B$3:$B$501=N780,$I$3:$I$501))</f>
        <v>#N/A</v>
      </c>
    </row>
    <row r="781" spans="1:15">
      <c r="A781" s="236"/>
      <c r="B781" s="324" t="str">
        <f>IFERROR(VLOOKUP(A781,'Cadastro de Produtos'!$B$5:$C$500,2,0),"")</f>
        <v/>
      </c>
      <c r="C781" s="232"/>
      <c r="D781" s="233"/>
      <c r="E781" s="324"/>
      <c r="F781" s="325"/>
      <c r="G781" s="326">
        <f>IFERROR(VLOOKUP(D781,Estoque!$A$4:$J$304,10,),0)</f>
        <v>0</v>
      </c>
      <c r="H781" s="236"/>
      <c r="I781" s="330">
        <f t="shared" si="52"/>
        <v>0</v>
      </c>
      <c r="J781" s="331"/>
      <c r="K781" s="331">
        <f t="shared" si="49"/>
        <v>0</v>
      </c>
      <c r="L781" s="325">
        <f>SUMIF(Vendas!$B$5:$B$1712,'Combos Promocionais'!A781,Vendas!$I$5:$I$1824)</f>
        <v>0</v>
      </c>
      <c r="M781" s="325">
        <f t="shared" si="50"/>
        <v>0</v>
      </c>
      <c r="N781" s="325" t="e">
        <f t="shared" si="51"/>
        <v>#N/A</v>
      </c>
      <c r="O781" s="332" t="e">
        <f t="array" ref="O781">MIN(IF($B$3:$B$501=N781,$I$3:$I$501))</f>
        <v>#N/A</v>
      </c>
    </row>
    <row r="782" spans="1:15">
      <c r="A782" s="235"/>
      <c r="B782" s="327" t="str">
        <f>IFERROR(VLOOKUP(A782,'Cadastro de Produtos'!$B$5:$C$500,2,0),"")</f>
        <v/>
      </c>
      <c r="C782" s="165"/>
      <c r="D782" s="231"/>
      <c r="E782" s="327"/>
      <c r="F782" s="328"/>
      <c r="G782" s="329">
        <f>IFERROR(VLOOKUP(D782,Estoque!$A$4:$J$304,10,),0)</f>
        <v>0</v>
      </c>
      <c r="H782" s="235"/>
      <c r="I782" s="333">
        <f t="shared" si="52"/>
        <v>0</v>
      </c>
      <c r="J782" s="334"/>
      <c r="K782" s="334">
        <f t="shared" si="49"/>
        <v>0</v>
      </c>
      <c r="L782" s="328">
        <f>SUMIF(Vendas!$B$5:$B$1712,'Combos Promocionais'!A782,Vendas!$I$5:$I$1824)</f>
        <v>0</v>
      </c>
      <c r="M782" s="328">
        <f t="shared" si="50"/>
        <v>0</v>
      </c>
      <c r="N782" s="328" t="e">
        <f t="shared" si="51"/>
        <v>#N/A</v>
      </c>
      <c r="O782" s="335" t="e">
        <f t="array" ref="O782">MIN(IF($B$3:$B$501=N782,$I$3:$I$501))</f>
        <v>#N/A</v>
      </c>
    </row>
    <row r="783" spans="1:15">
      <c r="A783" s="236"/>
      <c r="B783" s="324" t="str">
        <f>IFERROR(VLOOKUP(A783,'Cadastro de Produtos'!$B$5:$C$500,2,0),"")</f>
        <v/>
      </c>
      <c r="C783" s="232"/>
      <c r="D783" s="233"/>
      <c r="E783" s="324"/>
      <c r="F783" s="325"/>
      <c r="G783" s="326">
        <f>IFERROR(VLOOKUP(D783,Estoque!$A$4:$J$304,10,),0)</f>
        <v>0</v>
      </c>
      <c r="H783" s="236"/>
      <c r="I783" s="330">
        <f t="shared" si="52"/>
        <v>0</v>
      </c>
      <c r="J783" s="331"/>
      <c r="K783" s="331">
        <f t="shared" si="49"/>
        <v>0</v>
      </c>
      <c r="L783" s="325">
        <f>SUMIF(Vendas!$B$5:$B$1712,'Combos Promocionais'!A783,Vendas!$I$5:$I$1824)</f>
        <v>0</v>
      </c>
      <c r="M783" s="325">
        <f t="shared" si="50"/>
        <v>0</v>
      </c>
      <c r="N783" s="325" t="e">
        <f t="shared" si="51"/>
        <v>#N/A</v>
      </c>
      <c r="O783" s="332" t="e">
        <f t="array" ref="O783">MIN(IF($B$3:$B$501=N783,$I$3:$I$501))</f>
        <v>#N/A</v>
      </c>
    </row>
    <row r="784" spans="1:15">
      <c r="A784" s="235"/>
      <c r="B784" s="327" t="str">
        <f>IFERROR(VLOOKUP(A784,'Cadastro de Produtos'!$B$5:$C$500,2,0),"")</f>
        <v/>
      </c>
      <c r="C784" s="165"/>
      <c r="D784" s="231"/>
      <c r="E784" s="327"/>
      <c r="F784" s="328"/>
      <c r="G784" s="329">
        <f>IFERROR(VLOOKUP(D784,Estoque!$A$4:$J$304,10,),0)</f>
        <v>0</v>
      </c>
      <c r="H784" s="235"/>
      <c r="I784" s="333">
        <f t="shared" si="52"/>
        <v>0</v>
      </c>
      <c r="J784" s="334"/>
      <c r="K784" s="334">
        <f t="shared" si="49"/>
        <v>0</v>
      </c>
      <c r="L784" s="328">
        <f>SUMIF(Vendas!$B$5:$B$1712,'Combos Promocionais'!A784,Vendas!$I$5:$I$1824)</f>
        <v>0</v>
      </c>
      <c r="M784" s="328">
        <f t="shared" si="50"/>
        <v>0</v>
      </c>
      <c r="N784" s="328" t="e">
        <f t="shared" si="51"/>
        <v>#N/A</v>
      </c>
      <c r="O784" s="335" t="e">
        <f t="array" ref="O784">MIN(IF($B$3:$B$501=N784,$I$3:$I$501))</f>
        <v>#N/A</v>
      </c>
    </row>
    <row r="785" spans="1:15">
      <c r="A785" s="236"/>
      <c r="B785" s="324" t="str">
        <f>IFERROR(VLOOKUP(A785,'Cadastro de Produtos'!$B$5:$C$500,2,0),"")</f>
        <v/>
      </c>
      <c r="C785" s="232"/>
      <c r="D785" s="233"/>
      <c r="E785" s="324"/>
      <c r="F785" s="325"/>
      <c r="G785" s="326">
        <f>IFERROR(VLOOKUP(D785,Estoque!$A$4:$J$304,10,),0)</f>
        <v>0</v>
      </c>
      <c r="H785" s="236"/>
      <c r="I785" s="330">
        <f t="shared" si="52"/>
        <v>0</v>
      </c>
      <c r="J785" s="331"/>
      <c r="K785" s="331">
        <f t="shared" si="49"/>
        <v>0</v>
      </c>
      <c r="L785" s="325">
        <f>SUMIF(Vendas!$B$5:$B$1712,'Combos Promocionais'!A785,Vendas!$I$5:$I$1824)</f>
        <v>0</v>
      </c>
      <c r="M785" s="325">
        <f t="shared" si="50"/>
        <v>0</v>
      </c>
      <c r="N785" s="325" t="e">
        <f t="shared" si="51"/>
        <v>#N/A</v>
      </c>
      <c r="O785" s="332" t="e">
        <f t="array" ref="O785">MIN(IF($B$3:$B$501=N785,$I$3:$I$501))</f>
        <v>#N/A</v>
      </c>
    </row>
    <row r="786" spans="1:15">
      <c r="A786" s="235"/>
      <c r="B786" s="327" t="str">
        <f>IFERROR(VLOOKUP(A786,'Cadastro de Produtos'!$B$5:$C$500,2,0),"")</f>
        <v/>
      </c>
      <c r="C786" s="165"/>
      <c r="D786" s="231"/>
      <c r="E786" s="327"/>
      <c r="F786" s="328"/>
      <c r="G786" s="329">
        <f>IFERROR(VLOOKUP(D786,Estoque!$A$4:$J$304,10,),0)</f>
        <v>0</v>
      </c>
      <c r="H786" s="235"/>
      <c r="I786" s="333">
        <f t="shared" si="52"/>
        <v>0</v>
      </c>
      <c r="J786" s="334"/>
      <c r="K786" s="334">
        <f t="shared" si="49"/>
        <v>0</v>
      </c>
      <c r="L786" s="328">
        <f>SUMIF(Vendas!$B$5:$B$1712,'Combos Promocionais'!A786,Vendas!$I$5:$I$1824)</f>
        <v>0</v>
      </c>
      <c r="M786" s="328">
        <f t="shared" si="50"/>
        <v>0</v>
      </c>
      <c r="N786" s="328" t="e">
        <f t="shared" si="51"/>
        <v>#N/A</v>
      </c>
      <c r="O786" s="335" t="e">
        <f t="array" ref="O786">MIN(IF($B$3:$B$501=N786,$I$3:$I$501))</f>
        <v>#N/A</v>
      </c>
    </row>
    <row r="787" spans="1:15">
      <c r="A787" s="236"/>
      <c r="B787" s="324" t="str">
        <f>IFERROR(VLOOKUP(A787,'Cadastro de Produtos'!$B$5:$C$500,2,0),"")</f>
        <v/>
      </c>
      <c r="C787" s="232"/>
      <c r="D787" s="233"/>
      <c r="E787" s="324"/>
      <c r="F787" s="325"/>
      <c r="G787" s="326">
        <f>IFERROR(VLOOKUP(D787,Estoque!$A$4:$J$304,10,),0)</f>
        <v>0</v>
      </c>
      <c r="H787" s="236"/>
      <c r="I787" s="330">
        <f t="shared" si="52"/>
        <v>0</v>
      </c>
      <c r="J787" s="331"/>
      <c r="K787" s="331">
        <f t="shared" si="49"/>
        <v>0</v>
      </c>
      <c r="L787" s="325">
        <f>SUMIF(Vendas!$B$5:$B$1712,'Combos Promocionais'!A787,Vendas!$I$5:$I$1824)</f>
        <v>0</v>
      </c>
      <c r="M787" s="325">
        <f t="shared" si="50"/>
        <v>0</v>
      </c>
      <c r="N787" s="325" t="e">
        <f t="shared" si="51"/>
        <v>#N/A</v>
      </c>
      <c r="O787" s="332" t="e">
        <f t="array" ref="O787">MIN(IF($B$3:$B$501=N787,$I$3:$I$501))</f>
        <v>#N/A</v>
      </c>
    </row>
    <row r="788" spans="1:15">
      <c r="A788" s="235"/>
      <c r="B788" s="327" t="str">
        <f>IFERROR(VLOOKUP(A788,'Cadastro de Produtos'!$B$5:$C$500,2,0),"")</f>
        <v/>
      </c>
      <c r="C788" s="165"/>
      <c r="D788" s="231"/>
      <c r="E788" s="327"/>
      <c r="F788" s="328"/>
      <c r="G788" s="329">
        <f>IFERROR(VLOOKUP(D788,Estoque!$A$4:$J$304,10,),0)</f>
        <v>0</v>
      </c>
      <c r="H788" s="235"/>
      <c r="I788" s="333">
        <f t="shared" si="52"/>
        <v>0</v>
      </c>
      <c r="J788" s="334"/>
      <c r="K788" s="334">
        <f t="shared" si="49"/>
        <v>0</v>
      </c>
      <c r="L788" s="328">
        <f>SUMIF(Vendas!$B$5:$B$1712,'Combos Promocionais'!A788,Vendas!$I$5:$I$1824)</f>
        <v>0</v>
      </c>
      <c r="M788" s="328">
        <f t="shared" si="50"/>
        <v>0</v>
      </c>
      <c r="N788" s="328" t="e">
        <f t="shared" si="51"/>
        <v>#N/A</v>
      </c>
      <c r="O788" s="335" t="e">
        <f t="array" ref="O788">MIN(IF($B$3:$B$501=N788,$I$3:$I$501))</f>
        <v>#N/A</v>
      </c>
    </row>
    <row r="789" spans="1:15">
      <c r="A789" s="236"/>
      <c r="B789" s="324" t="str">
        <f>IFERROR(VLOOKUP(A789,'Cadastro de Produtos'!$B$5:$C$500,2,0),"")</f>
        <v/>
      </c>
      <c r="C789" s="232"/>
      <c r="D789" s="233"/>
      <c r="E789" s="324"/>
      <c r="F789" s="325"/>
      <c r="G789" s="326">
        <f>IFERROR(VLOOKUP(D789,Estoque!$A$4:$J$304,10,),0)</f>
        <v>0</v>
      </c>
      <c r="H789" s="236"/>
      <c r="I789" s="330">
        <f t="shared" si="52"/>
        <v>0</v>
      </c>
      <c r="J789" s="331"/>
      <c r="K789" s="331">
        <f t="shared" si="49"/>
        <v>0</v>
      </c>
      <c r="L789" s="325">
        <f>SUMIF(Vendas!$B$5:$B$1712,'Combos Promocionais'!A789,Vendas!$I$5:$I$1824)</f>
        <v>0</v>
      </c>
      <c r="M789" s="325">
        <f t="shared" si="50"/>
        <v>0</v>
      </c>
      <c r="N789" s="325" t="e">
        <f t="shared" si="51"/>
        <v>#N/A</v>
      </c>
      <c r="O789" s="332" t="e">
        <f t="array" ref="O789">MIN(IF($B$3:$B$501=N789,$I$3:$I$501))</f>
        <v>#N/A</v>
      </c>
    </row>
    <row r="790" spans="1:15">
      <c r="A790" s="235"/>
      <c r="B790" s="327" t="str">
        <f>IFERROR(VLOOKUP(A790,'Cadastro de Produtos'!$B$5:$C$500,2,0),"")</f>
        <v/>
      </c>
      <c r="C790" s="165"/>
      <c r="D790" s="231"/>
      <c r="E790" s="327"/>
      <c r="F790" s="328"/>
      <c r="G790" s="329">
        <f>IFERROR(VLOOKUP(D790,Estoque!$A$4:$J$304,10,),0)</f>
        <v>0</v>
      </c>
      <c r="H790" s="235"/>
      <c r="I790" s="333">
        <f t="shared" si="52"/>
        <v>0</v>
      </c>
      <c r="J790" s="334"/>
      <c r="K790" s="334">
        <f t="shared" si="49"/>
        <v>0</v>
      </c>
      <c r="L790" s="328">
        <f>SUMIF(Vendas!$B$5:$B$1712,'Combos Promocionais'!A790,Vendas!$I$5:$I$1824)</f>
        <v>0</v>
      </c>
      <c r="M790" s="328">
        <f t="shared" si="50"/>
        <v>0</v>
      </c>
      <c r="N790" s="328" t="e">
        <f t="shared" si="51"/>
        <v>#N/A</v>
      </c>
      <c r="O790" s="335" t="e">
        <f t="array" ref="O790">MIN(IF($B$3:$B$501=N790,$I$3:$I$501))</f>
        <v>#N/A</v>
      </c>
    </row>
    <row r="791" spans="1:15">
      <c r="A791" s="236"/>
      <c r="B791" s="324" t="str">
        <f>IFERROR(VLOOKUP(A791,'Cadastro de Produtos'!$B$5:$C$500,2,0),"")</f>
        <v/>
      </c>
      <c r="C791" s="232"/>
      <c r="D791" s="233"/>
      <c r="E791" s="324"/>
      <c r="F791" s="325"/>
      <c r="G791" s="326">
        <f>IFERROR(VLOOKUP(D791,Estoque!$A$4:$J$304,10,),0)</f>
        <v>0</v>
      </c>
      <c r="H791" s="236"/>
      <c r="I791" s="330">
        <f t="shared" si="52"/>
        <v>0</v>
      </c>
      <c r="J791" s="331"/>
      <c r="K791" s="331">
        <f t="shared" si="49"/>
        <v>0</v>
      </c>
      <c r="L791" s="325">
        <f>SUMIF(Vendas!$B$5:$B$1712,'Combos Promocionais'!A791,Vendas!$I$5:$I$1824)</f>
        <v>0</v>
      </c>
      <c r="M791" s="325">
        <f t="shared" si="50"/>
        <v>0</v>
      </c>
      <c r="N791" s="325" t="e">
        <f t="shared" si="51"/>
        <v>#N/A</v>
      </c>
      <c r="O791" s="332" t="e">
        <f t="array" ref="O791">MIN(IF($B$3:$B$501=N791,$I$3:$I$501))</f>
        <v>#N/A</v>
      </c>
    </row>
    <row r="792" spans="1:15">
      <c r="A792" s="235"/>
      <c r="B792" s="327" t="str">
        <f>IFERROR(VLOOKUP(A792,'Cadastro de Produtos'!$B$5:$C$500,2,0),"")</f>
        <v/>
      </c>
      <c r="C792" s="165"/>
      <c r="D792" s="231"/>
      <c r="E792" s="327"/>
      <c r="F792" s="328"/>
      <c r="G792" s="329">
        <f>IFERROR(VLOOKUP(D792,Estoque!$A$4:$J$304,10,),0)</f>
        <v>0</v>
      </c>
      <c r="H792" s="235"/>
      <c r="I792" s="333">
        <f t="shared" si="52"/>
        <v>0</v>
      </c>
      <c r="J792" s="334"/>
      <c r="K792" s="334">
        <f t="shared" si="49"/>
        <v>0</v>
      </c>
      <c r="L792" s="328">
        <f>SUMIF(Vendas!$B$5:$B$1712,'Combos Promocionais'!A792,Vendas!$I$5:$I$1824)</f>
        <v>0</v>
      </c>
      <c r="M792" s="328">
        <f t="shared" si="50"/>
        <v>0</v>
      </c>
      <c r="N792" s="328" t="e">
        <f t="shared" si="51"/>
        <v>#N/A</v>
      </c>
      <c r="O792" s="335" t="e">
        <f t="array" ref="O792">MIN(IF($B$3:$B$501=N792,$I$3:$I$501))</f>
        <v>#N/A</v>
      </c>
    </row>
    <row r="793" spans="1:15">
      <c r="A793" s="236"/>
      <c r="B793" s="324" t="str">
        <f>IFERROR(VLOOKUP(A793,'Cadastro de Produtos'!$B$5:$C$500,2,0),"")</f>
        <v/>
      </c>
      <c r="C793" s="232"/>
      <c r="D793" s="233"/>
      <c r="E793" s="324"/>
      <c r="F793" s="325"/>
      <c r="G793" s="326">
        <f>IFERROR(VLOOKUP(D793,Estoque!$A$4:$J$304,10,),0)</f>
        <v>0</v>
      </c>
      <c r="H793" s="236"/>
      <c r="I793" s="330">
        <f t="shared" si="52"/>
        <v>0</v>
      </c>
      <c r="J793" s="331"/>
      <c r="K793" s="331">
        <f t="shared" si="49"/>
        <v>0</v>
      </c>
      <c r="L793" s="325">
        <f>SUMIF(Vendas!$B$5:$B$1712,'Combos Promocionais'!A793,Vendas!$I$5:$I$1824)</f>
        <v>0</v>
      </c>
      <c r="M793" s="325">
        <f t="shared" si="50"/>
        <v>0</v>
      </c>
      <c r="N793" s="325" t="e">
        <f t="shared" si="51"/>
        <v>#N/A</v>
      </c>
      <c r="O793" s="332" t="e">
        <f t="array" ref="O793">MIN(IF($B$3:$B$501=N793,$I$3:$I$501))</f>
        <v>#N/A</v>
      </c>
    </row>
    <row r="794" spans="1:15">
      <c r="A794" s="235"/>
      <c r="B794" s="327" t="str">
        <f>IFERROR(VLOOKUP(A794,'Cadastro de Produtos'!$B$5:$C$500,2,0),"")</f>
        <v/>
      </c>
      <c r="C794" s="165"/>
      <c r="D794" s="231"/>
      <c r="E794" s="327"/>
      <c r="F794" s="328"/>
      <c r="G794" s="329">
        <f>IFERROR(VLOOKUP(D794,Estoque!$A$4:$J$304,10,),0)</f>
        <v>0</v>
      </c>
      <c r="H794" s="235"/>
      <c r="I794" s="333">
        <f t="shared" si="52"/>
        <v>0</v>
      </c>
      <c r="J794" s="334"/>
      <c r="K794" s="334">
        <f t="shared" si="49"/>
        <v>0</v>
      </c>
      <c r="L794" s="328">
        <f>SUMIF(Vendas!$B$5:$B$1712,'Combos Promocionais'!A794,Vendas!$I$5:$I$1824)</f>
        <v>0</v>
      </c>
      <c r="M794" s="328">
        <f t="shared" si="50"/>
        <v>0</v>
      </c>
      <c r="N794" s="328" t="e">
        <f t="shared" si="51"/>
        <v>#N/A</v>
      </c>
      <c r="O794" s="335" t="e">
        <f t="array" ref="O794">MIN(IF($B$3:$B$501=N794,$I$3:$I$501))</f>
        <v>#N/A</v>
      </c>
    </row>
    <row r="795" spans="1:15">
      <c r="A795" s="236"/>
      <c r="B795" s="324" t="str">
        <f>IFERROR(VLOOKUP(A795,'Cadastro de Produtos'!$B$5:$C$500,2,0),"")</f>
        <v/>
      </c>
      <c r="C795" s="232"/>
      <c r="D795" s="233"/>
      <c r="E795" s="324"/>
      <c r="F795" s="325"/>
      <c r="G795" s="326">
        <f>IFERROR(VLOOKUP(D795,Estoque!$A$4:$J$304,10,),0)</f>
        <v>0</v>
      </c>
      <c r="H795" s="236"/>
      <c r="I795" s="330">
        <f t="shared" si="52"/>
        <v>0</v>
      </c>
      <c r="J795" s="331"/>
      <c r="K795" s="331">
        <f t="shared" si="49"/>
        <v>0</v>
      </c>
      <c r="L795" s="325">
        <f>SUMIF(Vendas!$B$5:$B$1712,'Combos Promocionais'!A795,Vendas!$I$5:$I$1824)</f>
        <v>0</v>
      </c>
      <c r="M795" s="325">
        <f t="shared" si="50"/>
        <v>0</v>
      </c>
      <c r="N795" s="325" t="e">
        <f t="shared" si="51"/>
        <v>#N/A</v>
      </c>
      <c r="O795" s="332" t="e">
        <f t="array" ref="O795">MIN(IF($B$3:$B$501=N795,$I$3:$I$501))</f>
        <v>#N/A</v>
      </c>
    </row>
    <row r="796" spans="1:15">
      <c r="A796" s="235"/>
      <c r="B796" s="327" t="str">
        <f>IFERROR(VLOOKUP(A796,'Cadastro de Produtos'!$B$5:$C$500,2,0),"")</f>
        <v/>
      </c>
      <c r="C796" s="165"/>
      <c r="D796" s="231"/>
      <c r="E796" s="327"/>
      <c r="F796" s="328"/>
      <c r="G796" s="329">
        <f>IFERROR(VLOOKUP(D796,Estoque!$A$4:$J$304,10,),0)</f>
        <v>0</v>
      </c>
      <c r="H796" s="235"/>
      <c r="I796" s="333">
        <f t="shared" si="52"/>
        <v>0</v>
      </c>
      <c r="J796" s="334"/>
      <c r="K796" s="334">
        <f t="shared" si="49"/>
        <v>0</v>
      </c>
      <c r="L796" s="328">
        <f>SUMIF(Vendas!$B$5:$B$1712,'Combos Promocionais'!A796,Vendas!$I$5:$I$1824)</f>
        <v>0</v>
      </c>
      <c r="M796" s="328">
        <f t="shared" si="50"/>
        <v>0</v>
      </c>
      <c r="N796" s="328" t="e">
        <f t="shared" si="51"/>
        <v>#N/A</v>
      </c>
      <c r="O796" s="335" t="e">
        <f t="array" ref="O796">MIN(IF($B$3:$B$501=N796,$I$3:$I$501))</f>
        <v>#N/A</v>
      </c>
    </row>
    <row r="797" spans="1:15">
      <c r="A797" s="236"/>
      <c r="B797" s="324" t="str">
        <f>IFERROR(VLOOKUP(A797,'Cadastro de Produtos'!$B$5:$C$500,2,0),"")</f>
        <v/>
      </c>
      <c r="C797" s="232"/>
      <c r="D797" s="233"/>
      <c r="E797" s="324"/>
      <c r="F797" s="325"/>
      <c r="G797" s="326">
        <f>IFERROR(VLOOKUP(D797,Estoque!$A$4:$J$304,10,),0)</f>
        <v>0</v>
      </c>
      <c r="H797" s="236"/>
      <c r="I797" s="330">
        <f t="shared" si="52"/>
        <v>0</v>
      </c>
      <c r="J797" s="331"/>
      <c r="K797" s="331">
        <f t="shared" si="49"/>
        <v>0</v>
      </c>
      <c r="L797" s="325">
        <f>SUMIF(Vendas!$B$5:$B$1712,'Combos Promocionais'!A797,Vendas!$I$5:$I$1824)</f>
        <v>0</v>
      </c>
      <c r="M797" s="325">
        <f t="shared" si="50"/>
        <v>0</v>
      </c>
      <c r="N797" s="325" t="e">
        <f t="shared" si="51"/>
        <v>#N/A</v>
      </c>
      <c r="O797" s="332" t="e">
        <f t="array" ref="O797">MIN(IF($B$3:$B$501=N797,$I$3:$I$501))</f>
        <v>#N/A</v>
      </c>
    </row>
    <row r="798" spans="1:15">
      <c r="A798" s="235"/>
      <c r="B798" s="327" t="str">
        <f>IFERROR(VLOOKUP(A798,'Cadastro de Produtos'!$B$5:$C$500,2,0),"")</f>
        <v/>
      </c>
      <c r="C798" s="165"/>
      <c r="D798" s="231"/>
      <c r="E798" s="327"/>
      <c r="F798" s="328"/>
      <c r="G798" s="329">
        <f>IFERROR(VLOOKUP(D798,Estoque!$A$4:$J$304,10,),0)</f>
        <v>0</v>
      </c>
      <c r="H798" s="235"/>
      <c r="I798" s="333">
        <f t="shared" si="52"/>
        <v>0</v>
      </c>
      <c r="J798" s="334"/>
      <c r="K798" s="334">
        <f t="shared" si="49"/>
        <v>0</v>
      </c>
      <c r="L798" s="328">
        <f>SUMIF(Vendas!$B$5:$B$1712,'Combos Promocionais'!A798,Vendas!$I$5:$I$1824)</f>
        <v>0</v>
      </c>
      <c r="M798" s="328">
        <f t="shared" si="50"/>
        <v>0</v>
      </c>
      <c r="N798" s="328" t="e">
        <f t="shared" si="51"/>
        <v>#N/A</v>
      </c>
      <c r="O798" s="335" t="e">
        <f t="array" ref="O798">MIN(IF($B$3:$B$501=N798,$I$3:$I$501))</f>
        <v>#N/A</v>
      </c>
    </row>
    <row r="799" spans="1:15">
      <c r="A799" s="236"/>
      <c r="B799" s="324" t="str">
        <f>IFERROR(VLOOKUP(A799,'Cadastro de Produtos'!$B$5:$C$500,2,0),"")</f>
        <v/>
      </c>
      <c r="C799" s="232"/>
      <c r="D799" s="233"/>
      <c r="E799" s="324"/>
      <c r="F799" s="325"/>
      <c r="G799" s="326">
        <f>IFERROR(VLOOKUP(D799,Estoque!$A$4:$J$304,10,),0)</f>
        <v>0</v>
      </c>
      <c r="H799" s="236"/>
      <c r="I799" s="330">
        <f t="shared" si="52"/>
        <v>0</v>
      </c>
      <c r="J799" s="331"/>
      <c r="K799" s="331">
        <f t="shared" si="49"/>
        <v>0</v>
      </c>
      <c r="L799" s="325">
        <f>SUMIF(Vendas!$B$5:$B$1712,'Combos Promocionais'!A799,Vendas!$I$5:$I$1824)</f>
        <v>0</v>
      </c>
      <c r="M799" s="325">
        <f t="shared" si="50"/>
        <v>0</v>
      </c>
      <c r="N799" s="325" t="e">
        <f t="shared" si="51"/>
        <v>#N/A</v>
      </c>
      <c r="O799" s="332" t="e">
        <f t="array" ref="O799">MIN(IF($B$3:$B$501=N799,$I$3:$I$501))</f>
        <v>#N/A</v>
      </c>
    </row>
    <row r="800" spans="1:15">
      <c r="A800" s="235"/>
      <c r="B800" s="327" t="str">
        <f>IFERROR(VLOOKUP(A800,'Cadastro de Produtos'!$B$5:$C$500,2,0),"")</f>
        <v/>
      </c>
      <c r="C800" s="165"/>
      <c r="D800" s="231"/>
      <c r="E800" s="327"/>
      <c r="F800" s="328"/>
      <c r="G800" s="329">
        <f>IFERROR(VLOOKUP(D800,Estoque!$A$4:$J$304,10,),0)</f>
        <v>0</v>
      </c>
      <c r="H800" s="235"/>
      <c r="I800" s="333">
        <f t="shared" si="52"/>
        <v>0</v>
      </c>
      <c r="J800" s="334"/>
      <c r="K800" s="334">
        <f t="shared" si="49"/>
        <v>0</v>
      </c>
      <c r="L800" s="328">
        <f>SUMIF(Vendas!$B$5:$B$1712,'Combos Promocionais'!A800,Vendas!$I$5:$I$1824)</f>
        <v>0</v>
      </c>
      <c r="M800" s="328">
        <f t="shared" si="50"/>
        <v>0</v>
      </c>
      <c r="N800" s="328" t="e">
        <f t="shared" si="51"/>
        <v>#N/A</v>
      </c>
      <c r="O800" s="335" t="e">
        <f t="array" ref="O800">MIN(IF($B$3:$B$501=N800,$I$3:$I$501))</f>
        <v>#N/A</v>
      </c>
    </row>
    <row r="801" spans="1:15">
      <c r="A801" s="236"/>
      <c r="B801" s="324" t="str">
        <f>IFERROR(VLOOKUP(A801,'Cadastro de Produtos'!$B$5:$C$500,2,0),"")</f>
        <v/>
      </c>
      <c r="C801" s="232"/>
      <c r="D801" s="233"/>
      <c r="E801" s="324"/>
      <c r="F801" s="325"/>
      <c r="G801" s="326">
        <f>IFERROR(VLOOKUP(D801,Estoque!$A$4:$J$304,10,),0)</f>
        <v>0</v>
      </c>
      <c r="H801" s="236"/>
      <c r="I801" s="330">
        <f t="shared" si="52"/>
        <v>0</v>
      </c>
      <c r="J801" s="331"/>
      <c r="K801" s="331">
        <f t="shared" si="49"/>
        <v>0</v>
      </c>
      <c r="L801" s="325">
        <f>SUMIF(Vendas!$B$5:$B$1712,'Combos Promocionais'!A801,Vendas!$I$5:$I$1824)</f>
        <v>0</v>
      </c>
      <c r="M801" s="325">
        <f t="shared" si="50"/>
        <v>0</v>
      </c>
      <c r="N801" s="325" t="e">
        <f t="shared" si="51"/>
        <v>#N/A</v>
      </c>
      <c r="O801" s="332" t="e">
        <f t="array" ref="O801">MIN(IF($B$3:$B$501=N801,$I$3:$I$501))</f>
        <v>#N/A</v>
      </c>
    </row>
    <row r="802" spans="1:15">
      <c r="A802" s="235"/>
      <c r="B802" s="327" t="str">
        <f>IFERROR(VLOOKUP(A802,'Cadastro de Produtos'!$B$5:$C$500,2,0),"")</f>
        <v/>
      </c>
      <c r="C802" s="165"/>
      <c r="D802" s="231"/>
      <c r="E802" s="327"/>
      <c r="F802" s="328"/>
      <c r="G802" s="329">
        <f>IFERROR(VLOOKUP(D802,Estoque!$A$4:$J$304,10,),0)</f>
        <v>0</v>
      </c>
      <c r="H802" s="235"/>
      <c r="I802" s="333">
        <f t="shared" si="52"/>
        <v>0</v>
      </c>
      <c r="J802" s="334"/>
      <c r="K802" s="334">
        <f t="shared" si="49"/>
        <v>0</v>
      </c>
      <c r="L802" s="328">
        <f>SUMIF(Vendas!$B$5:$B$1712,'Combos Promocionais'!A802,Vendas!$I$5:$I$1824)</f>
        <v>0</v>
      </c>
      <c r="M802" s="328">
        <f t="shared" si="50"/>
        <v>0</v>
      </c>
      <c r="N802" s="328" t="e">
        <f t="shared" si="51"/>
        <v>#N/A</v>
      </c>
      <c r="O802" s="335" t="e">
        <f t="array" ref="O802">MIN(IF($B$3:$B$501=N802,$I$3:$I$501))</f>
        <v>#N/A</v>
      </c>
    </row>
    <row r="803" spans="1:15">
      <c r="A803" s="236"/>
      <c r="B803" s="324" t="str">
        <f>IFERROR(VLOOKUP(A803,'Cadastro de Produtos'!$B$5:$C$500,2,0),"")</f>
        <v/>
      </c>
      <c r="C803" s="232"/>
      <c r="D803" s="233"/>
      <c r="E803" s="324"/>
      <c r="F803" s="325"/>
      <c r="G803" s="326">
        <f>IFERROR(VLOOKUP(D803,Estoque!$A$4:$J$304,10,),0)</f>
        <v>0</v>
      </c>
      <c r="H803" s="236"/>
      <c r="I803" s="330">
        <f t="shared" si="52"/>
        <v>0</v>
      </c>
      <c r="J803" s="331"/>
      <c r="K803" s="331">
        <f t="shared" si="49"/>
        <v>0</v>
      </c>
      <c r="L803" s="325">
        <f>SUMIF(Vendas!$B$5:$B$1712,'Combos Promocionais'!A803,Vendas!$I$5:$I$1824)</f>
        <v>0</v>
      </c>
      <c r="M803" s="325">
        <f t="shared" si="50"/>
        <v>0</v>
      </c>
      <c r="N803" s="325" t="e">
        <f t="shared" si="51"/>
        <v>#N/A</v>
      </c>
      <c r="O803" s="332" t="e">
        <f t="array" ref="O803">MIN(IF($B$3:$B$501=N803,$I$3:$I$501))</f>
        <v>#N/A</v>
      </c>
    </row>
    <row r="804" spans="1:15">
      <c r="A804" s="235"/>
      <c r="B804" s="327" t="str">
        <f>IFERROR(VLOOKUP(A804,'Cadastro de Produtos'!$B$5:$C$500,2,0),"")</f>
        <v/>
      </c>
      <c r="C804" s="165"/>
      <c r="D804" s="231"/>
      <c r="E804" s="327"/>
      <c r="F804" s="328"/>
      <c r="G804" s="329">
        <f>IFERROR(VLOOKUP(D804,Estoque!$A$4:$J$304,10,),0)</f>
        <v>0</v>
      </c>
      <c r="H804" s="235"/>
      <c r="I804" s="333">
        <f t="shared" si="52"/>
        <v>0</v>
      </c>
      <c r="J804" s="334"/>
      <c r="K804" s="334">
        <f t="shared" si="49"/>
        <v>0</v>
      </c>
      <c r="L804" s="328">
        <f>SUMIF(Vendas!$B$5:$B$1712,'Combos Promocionais'!A804,Vendas!$I$5:$I$1824)</f>
        <v>0</v>
      </c>
      <c r="M804" s="328">
        <f t="shared" si="50"/>
        <v>0</v>
      </c>
      <c r="N804" s="328" t="e">
        <f t="shared" si="51"/>
        <v>#N/A</v>
      </c>
      <c r="O804" s="335" t="e">
        <f t="array" ref="O804">MIN(IF($B$3:$B$501=N804,$I$3:$I$501))</f>
        <v>#N/A</v>
      </c>
    </row>
    <row r="805" spans="1:15">
      <c r="A805" s="236"/>
      <c r="B805" s="324" t="str">
        <f>IFERROR(VLOOKUP(A805,'Cadastro de Produtos'!$B$5:$C$500,2,0),"")</f>
        <v/>
      </c>
      <c r="C805" s="232"/>
      <c r="D805" s="233"/>
      <c r="E805" s="324"/>
      <c r="F805" s="325"/>
      <c r="G805" s="326">
        <f>IFERROR(VLOOKUP(D805,Estoque!$A$4:$J$304,10,),0)</f>
        <v>0</v>
      </c>
      <c r="H805" s="236"/>
      <c r="I805" s="330">
        <f t="shared" si="52"/>
        <v>0</v>
      </c>
      <c r="J805" s="331"/>
      <c r="K805" s="331">
        <f t="shared" si="49"/>
        <v>0</v>
      </c>
      <c r="L805" s="325">
        <f>SUMIF(Vendas!$B$5:$B$1712,'Combos Promocionais'!A805,Vendas!$I$5:$I$1824)</f>
        <v>0</v>
      </c>
      <c r="M805" s="325">
        <f t="shared" si="50"/>
        <v>0</v>
      </c>
      <c r="N805" s="325" t="e">
        <f t="shared" si="51"/>
        <v>#N/A</v>
      </c>
      <c r="O805" s="332" t="e">
        <f t="array" ref="O805">MIN(IF($B$3:$B$501=N805,$I$3:$I$501))</f>
        <v>#N/A</v>
      </c>
    </row>
    <row r="806" spans="1:15">
      <c r="A806" s="235"/>
      <c r="B806" s="327" t="str">
        <f>IFERROR(VLOOKUP(A806,'Cadastro de Produtos'!$B$5:$C$500,2,0),"")</f>
        <v/>
      </c>
      <c r="C806" s="165"/>
      <c r="D806" s="231"/>
      <c r="E806" s="327"/>
      <c r="F806" s="328"/>
      <c r="G806" s="329">
        <f>IFERROR(VLOOKUP(D806,Estoque!$A$4:$J$304,10,),0)</f>
        <v>0</v>
      </c>
      <c r="H806" s="235"/>
      <c r="I806" s="333">
        <f t="shared" si="52"/>
        <v>0</v>
      </c>
      <c r="J806" s="334"/>
      <c r="K806" s="334">
        <f t="shared" si="49"/>
        <v>0</v>
      </c>
      <c r="L806" s="328">
        <f>SUMIF(Vendas!$B$5:$B$1712,'Combos Promocionais'!A806,Vendas!$I$5:$I$1824)</f>
        <v>0</v>
      </c>
      <c r="M806" s="328">
        <f t="shared" si="50"/>
        <v>0</v>
      </c>
      <c r="N806" s="328" t="e">
        <f t="shared" si="51"/>
        <v>#N/A</v>
      </c>
      <c r="O806" s="335" t="e">
        <f t="array" ref="O806">MIN(IF($B$3:$B$501=N806,$I$3:$I$501))</f>
        <v>#N/A</v>
      </c>
    </row>
    <row r="807" spans="1:15">
      <c r="A807" s="236"/>
      <c r="B807" s="324" t="str">
        <f>IFERROR(VLOOKUP(A807,'Cadastro de Produtos'!$B$5:$C$500,2,0),"")</f>
        <v/>
      </c>
      <c r="C807" s="232"/>
      <c r="D807" s="233"/>
      <c r="E807" s="324"/>
      <c r="F807" s="325"/>
      <c r="G807" s="326">
        <f>IFERROR(VLOOKUP(D807,Estoque!$A$4:$J$304,10,),0)</f>
        <v>0</v>
      </c>
      <c r="H807" s="236"/>
      <c r="I807" s="330">
        <f t="shared" si="52"/>
        <v>0</v>
      </c>
      <c r="J807" s="331"/>
      <c r="K807" s="331">
        <f t="shared" si="49"/>
        <v>0</v>
      </c>
      <c r="L807" s="325">
        <f>SUMIF(Vendas!$B$5:$B$1712,'Combos Promocionais'!A807,Vendas!$I$5:$I$1824)</f>
        <v>0</v>
      </c>
      <c r="M807" s="325">
        <f t="shared" si="50"/>
        <v>0</v>
      </c>
      <c r="N807" s="325" t="e">
        <f t="shared" si="51"/>
        <v>#N/A</v>
      </c>
      <c r="O807" s="332" t="e">
        <f t="array" ref="O807">MIN(IF($B$3:$B$501=N807,$I$3:$I$501))</f>
        <v>#N/A</v>
      </c>
    </row>
    <row r="808" spans="1:15">
      <c r="A808" s="235"/>
      <c r="B808" s="327" t="str">
        <f>IFERROR(VLOOKUP(A808,'Cadastro de Produtos'!$B$5:$C$500,2,0),"")</f>
        <v/>
      </c>
      <c r="C808" s="165"/>
      <c r="D808" s="231"/>
      <c r="E808" s="327"/>
      <c r="F808" s="328"/>
      <c r="G808" s="329">
        <f>IFERROR(VLOOKUP(D808,Estoque!$A$4:$J$304,10,),0)</f>
        <v>0</v>
      </c>
      <c r="H808" s="235"/>
      <c r="I808" s="333">
        <f t="shared" si="52"/>
        <v>0</v>
      </c>
      <c r="J808" s="334"/>
      <c r="K808" s="334">
        <f t="shared" si="49"/>
        <v>0</v>
      </c>
      <c r="L808" s="328">
        <f>SUMIF(Vendas!$B$5:$B$1712,'Combos Promocionais'!A808,Vendas!$I$5:$I$1824)</f>
        <v>0</v>
      </c>
      <c r="M808" s="328">
        <f t="shared" si="50"/>
        <v>0</v>
      </c>
      <c r="N808" s="328" t="e">
        <f t="shared" si="51"/>
        <v>#N/A</v>
      </c>
      <c r="O808" s="335" t="e">
        <f t="array" ref="O808">MIN(IF($B$3:$B$501=N808,$I$3:$I$501))</f>
        <v>#N/A</v>
      </c>
    </row>
    <row r="809" spans="1:15">
      <c r="A809" s="236"/>
      <c r="B809" s="324" t="str">
        <f>IFERROR(VLOOKUP(A809,'Cadastro de Produtos'!$B$5:$C$500,2,0),"")</f>
        <v/>
      </c>
      <c r="C809" s="232"/>
      <c r="D809" s="233"/>
      <c r="E809" s="324"/>
      <c r="F809" s="325"/>
      <c r="G809" s="326">
        <f>IFERROR(VLOOKUP(D809,Estoque!$A$4:$J$304,10,),0)</f>
        <v>0</v>
      </c>
      <c r="H809" s="236"/>
      <c r="I809" s="330">
        <f t="shared" si="52"/>
        <v>0</v>
      </c>
      <c r="J809" s="331"/>
      <c r="K809" s="331">
        <f t="shared" si="49"/>
        <v>0</v>
      </c>
      <c r="L809" s="325">
        <f>SUMIF(Vendas!$B$5:$B$1712,'Combos Promocionais'!A809,Vendas!$I$5:$I$1824)</f>
        <v>0</v>
      </c>
      <c r="M809" s="325">
        <f t="shared" si="50"/>
        <v>0</v>
      </c>
      <c r="N809" s="325" t="e">
        <f t="shared" si="51"/>
        <v>#N/A</v>
      </c>
      <c r="O809" s="332" t="e">
        <f t="array" ref="O809">MIN(IF($B$3:$B$501=N809,$I$3:$I$501))</f>
        <v>#N/A</v>
      </c>
    </row>
    <row r="810" spans="1:15">
      <c r="A810" s="235"/>
      <c r="B810" s="327" t="str">
        <f>IFERROR(VLOOKUP(A810,'Cadastro de Produtos'!$B$5:$C$500,2,0),"")</f>
        <v/>
      </c>
      <c r="C810" s="165"/>
      <c r="D810" s="231"/>
      <c r="E810" s="327"/>
      <c r="F810" s="328"/>
      <c r="G810" s="329">
        <f>IFERROR(VLOOKUP(D810,Estoque!$A$4:$J$304,10,),0)</f>
        <v>0</v>
      </c>
      <c r="H810" s="235"/>
      <c r="I810" s="333">
        <f t="shared" si="52"/>
        <v>0</v>
      </c>
      <c r="J810" s="334"/>
      <c r="K810" s="334">
        <f t="shared" si="49"/>
        <v>0</v>
      </c>
      <c r="L810" s="328">
        <f>SUMIF(Vendas!$B$5:$B$1712,'Combos Promocionais'!A810,Vendas!$I$5:$I$1824)</f>
        <v>0</v>
      </c>
      <c r="M810" s="328">
        <f t="shared" si="50"/>
        <v>0</v>
      </c>
      <c r="N810" s="328" t="e">
        <f t="shared" si="51"/>
        <v>#N/A</v>
      </c>
      <c r="O810" s="335" t="e">
        <f t="array" ref="O810">MIN(IF($B$3:$B$501=N810,$I$3:$I$501))</f>
        <v>#N/A</v>
      </c>
    </row>
    <row r="811" spans="1:15">
      <c r="A811" s="236"/>
      <c r="B811" s="324" t="str">
        <f>IFERROR(VLOOKUP(A811,'Cadastro de Produtos'!$B$5:$C$500,2,0),"")</f>
        <v/>
      </c>
      <c r="C811" s="232"/>
      <c r="D811" s="233"/>
      <c r="E811" s="324"/>
      <c r="F811" s="325"/>
      <c r="G811" s="326">
        <f>IFERROR(VLOOKUP(D811,Estoque!$A$4:$J$304,10,),0)</f>
        <v>0</v>
      </c>
      <c r="H811" s="236"/>
      <c r="I811" s="330">
        <f t="shared" si="52"/>
        <v>0</v>
      </c>
      <c r="J811" s="331"/>
      <c r="K811" s="331">
        <f t="shared" si="49"/>
        <v>0</v>
      </c>
      <c r="L811" s="325">
        <f>SUMIF(Vendas!$B$5:$B$1712,'Combos Promocionais'!A811,Vendas!$I$5:$I$1824)</f>
        <v>0</v>
      </c>
      <c r="M811" s="325">
        <f t="shared" si="50"/>
        <v>0</v>
      </c>
      <c r="N811" s="325" t="e">
        <f t="shared" si="51"/>
        <v>#N/A</v>
      </c>
      <c r="O811" s="332" t="e">
        <f t="array" ref="O811">MIN(IF($B$3:$B$501=N811,$I$3:$I$501))</f>
        <v>#N/A</v>
      </c>
    </row>
    <row r="812" spans="1:15">
      <c r="A812" s="235"/>
      <c r="B812" s="327" t="str">
        <f>IFERROR(VLOOKUP(A812,'Cadastro de Produtos'!$B$5:$C$500,2,0),"")</f>
        <v/>
      </c>
      <c r="C812" s="165"/>
      <c r="D812" s="231"/>
      <c r="E812" s="327"/>
      <c r="F812" s="328"/>
      <c r="G812" s="329">
        <f>IFERROR(VLOOKUP(D812,Estoque!$A$4:$J$304,10,),0)</f>
        <v>0</v>
      </c>
      <c r="H812" s="235"/>
      <c r="I812" s="333">
        <f t="shared" si="52"/>
        <v>0</v>
      </c>
      <c r="J812" s="334"/>
      <c r="K812" s="334">
        <f t="shared" si="49"/>
        <v>0</v>
      </c>
      <c r="L812" s="328">
        <f>SUMIF(Vendas!$B$5:$B$1712,'Combos Promocionais'!A812,Vendas!$I$5:$I$1824)</f>
        <v>0</v>
      </c>
      <c r="M812" s="328">
        <f t="shared" si="50"/>
        <v>0</v>
      </c>
      <c r="N812" s="328" t="e">
        <f t="shared" si="51"/>
        <v>#N/A</v>
      </c>
      <c r="O812" s="335" t="e">
        <f t="array" ref="O812">MIN(IF($B$3:$B$501=N812,$I$3:$I$501))</f>
        <v>#N/A</v>
      </c>
    </row>
    <row r="813" spans="1:15">
      <c r="A813" s="236"/>
      <c r="B813" s="324" t="str">
        <f>IFERROR(VLOOKUP(A813,'Cadastro de Produtos'!$B$5:$C$500,2,0),"")</f>
        <v/>
      </c>
      <c r="C813" s="232"/>
      <c r="D813" s="233"/>
      <c r="E813" s="324"/>
      <c r="F813" s="325"/>
      <c r="G813" s="326">
        <f>IFERROR(VLOOKUP(D813,Estoque!$A$4:$J$304,10,),0)</f>
        <v>0</v>
      </c>
      <c r="H813" s="236"/>
      <c r="I813" s="330">
        <f t="shared" si="52"/>
        <v>0</v>
      </c>
      <c r="J813" s="331"/>
      <c r="K813" s="331">
        <f t="shared" si="49"/>
        <v>0</v>
      </c>
      <c r="L813" s="325">
        <f>SUMIF(Vendas!$B$5:$B$1712,'Combos Promocionais'!A813,Vendas!$I$5:$I$1824)</f>
        <v>0</v>
      </c>
      <c r="M813" s="325">
        <f t="shared" si="50"/>
        <v>0</v>
      </c>
      <c r="N813" s="325" t="e">
        <f t="shared" si="51"/>
        <v>#N/A</v>
      </c>
      <c r="O813" s="332" t="e">
        <f t="array" ref="O813">MIN(IF($B$3:$B$501=N813,$I$3:$I$501))</f>
        <v>#N/A</v>
      </c>
    </row>
    <row r="814" spans="1:15">
      <c r="A814" s="235"/>
      <c r="B814" s="327" t="str">
        <f>IFERROR(VLOOKUP(A814,'Cadastro de Produtos'!$B$5:$C$500,2,0),"")</f>
        <v/>
      </c>
      <c r="C814" s="165"/>
      <c r="D814" s="231"/>
      <c r="E814" s="327"/>
      <c r="F814" s="328"/>
      <c r="G814" s="329">
        <f>IFERROR(VLOOKUP(D814,Estoque!$A$4:$J$304,10,),0)</f>
        <v>0</v>
      </c>
      <c r="H814" s="235"/>
      <c r="I814" s="333">
        <f t="shared" si="52"/>
        <v>0</v>
      </c>
      <c r="J814" s="334"/>
      <c r="K814" s="334">
        <f t="shared" si="49"/>
        <v>0</v>
      </c>
      <c r="L814" s="328">
        <f>SUMIF(Vendas!$B$5:$B$1712,'Combos Promocionais'!A814,Vendas!$I$5:$I$1824)</f>
        <v>0</v>
      </c>
      <c r="M814" s="328">
        <f t="shared" si="50"/>
        <v>0</v>
      </c>
      <c r="N814" s="328" t="e">
        <f t="shared" si="51"/>
        <v>#N/A</v>
      </c>
      <c r="O814" s="335" t="e">
        <f t="array" ref="O814">MIN(IF($B$3:$B$501=N814,$I$3:$I$501))</f>
        <v>#N/A</v>
      </c>
    </row>
    <row r="815" spans="1:15">
      <c r="A815" s="236"/>
      <c r="B815" s="324" t="str">
        <f>IFERROR(VLOOKUP(A815,'Cadastro de Produtos'!$B$5:$C$500,2,0),"")</f>
        <v/>
      </c>
      <c r="C815" s="232"/>
      <c r="D815" s="233"/>
      <c r="E815" s="324"/>
      <c r="F815" s="325"/>
      <c r="G815" s="326">
        <f>IFERROR(VLOOKUP(D815,Estoque!$A$4:$J$304,10,),0)</f>
        <v>0</v>
      </c>
      <c r="H815" s="236"/>
      <c r="I815" s="330">
        <f t="shared" si="52"/>
        <v>0</v>
      </c>
      <c r="J815" s="331"/>
      <c r="K815" s="331">
        <f t="shared" si="49"/>
        <v>0</v>
      </c>
      <c r="L815" s="325">
        <f>SUMIF(Vendas!$B$5:$B$1712,'Combos Promocionais'!A815,Vendas!$I$5:$I$1824)</f>
        <v>0</v>
      </c>
      <c r="M815" s="325">
        <f t="shared" si="50"/>
        <v>0</v>
      </c>
      <c r="N815" s="325" t="e">
        <f t="shared" si="51"/>
        <v>#N/A</v>
      </c>
      <c r="O815" s="332" t="e">
        <f t="array" ref="O815">MIN(IF($B$3:$B$501=N815,$I$3:$I$501))</f>
        <v>#N/A</v>
      </c>
    </row>
    <row r="816" spans="1:15">
      <c r="A816" s="235"/>
      <c r="B816" s="327" t="str">
        <f>IFERROR(VLOOKUP(A816,'Cadastro de Produtos'!$B$5:$C$500,2,0),"")</f>
        <v/>
      </c>
      <c r="C816" s="165"/>
      <c r="D816" s="231"/>
      <c r="E816" s="327"/>
      <c r="F816" s="328"/>
      <c r="G816" s="329">
        <f>IFERROR(VLOOKUP(D816,Estoque!$A$4:$J$304,10,),0)</f>
        <v>0</v>
      </c>
      <c r="H816" s="235"/>
      <c r="I816" s="333">
        <f t="shared" si="52"/>
        <v>0</v>
      </c>
      <c r="J816" s="334"/>
      <c r="K816" s="334">
        <f t="shared" si="49"/>
        <v>0</v>
      </c>
      <c r="L816" s="328">
        <f>SUMIF(Vendas!$B$5:$B$1712,'Combos Promocionais'!A816,Vendas!$I$5:$I$1824)</f>
        <v>0</v>
      </c>
      <c r="M816" s="328">
        <f t="shared" si="50"/>
        <v>0</v>
      </c>
      <c r="N816" s="328" t="e">
        <f t="shared" si="51"/>
        <v>#N/A</v>
      </c>
      <c r="O816" s="335" t="e">
        <f t="array" ref="O816">MIN(IF($B$3:$B$501=N816,$I$3:$I$501))</f>
        <v>#N/A</v>
      </c>
    </row>
    <row r="817" spans="1:15">
      <c r="A817" s="236"/>
      <c r="B817" s="324" t="str">
        <f>IFERROR(VLOOKUP(A817,'Cadastro de Produtos'!$B$5:$C$500,2,0),"")</f>
        <v/>
      </c>
      <c r="C817" s="232"/>
      <c r="D817" s="233"/>
      <c r="E817" s="324"/>
      <c r="F817" s="325"/>
      <c r="G817" s="326">
        <f>IFERROR(VLOOKUP(D817,Estoque!$A$4:$J$304,10,),0)</f>
        <v>0</v>
      </c>
      <c r="H817" s="236"/>
      <c r="I817" s="330">
        <f t="shared" si="52"/>
        <v>0</v>
      </c>
      <c r="J817" s="331"/>
      <c r="K817" s="331">
        <f t="shared" si="49"/>
        <v>0</v>
      </c>
      <c r="L817" s="325">
        <f>SUMIF(Vendas!$B$5:$B$1712,'Combos Promocionais'!A817,Vendas!$I$5:$I$1824)</f>
        <v>0</v>
      </c>
      <c r="M817" s="325">
        <f t="shared" si="50"/>
        <v>0</v>
      </c>
      <c r="N817" s="325" t="e">
        <f t="shared" si="51"/>
        <v>#N/A</v>
      </c>
      <c r="O817" s="332" t="e">
        <f t="array" ref="O817">MIN(IF($B$3:$B$501=N817,$I$3:$I$501))</f>
        <v>#N/A</v>
      </c>
    </row>
    <row r="818" spans="1:15">
      <c r="A818" s="235"/>
      <c r="B818" s="327" t="str">
        <f>IFERROR(VLOOKUP(A818,'Cadastro de Produtos'!$B$5:$C$500,2,0),"")</f>
        <v/>
      </c>
      <c r="C818" s="165"/>
      <c r="D818" s="231"/>
      <c r="E818" s="327"/>
      <c r="F818" s="328"/>
      <c r="G818" s="329">
        <f>IFERROR(VLOOKUP(D818,Estoque!$A$4:$J$304,10,),0)</f>
        <v>0</v>
      </c>
      <c r="H818" s="235"/>
      <c r="I818" s="333">
        <f t="shared" si="52"/>
        <v>0</v>
      </c>
      <c r="J818" s="334"/>
      <c r="K818" s="334">
        <f t="shared" si="49"/>
        <v>0</v>
      </c>
      <c r="L818" s="328">
        <f>SUMIF(Vendas!$B$5:$B$1712,'Combos Promocionais'!A818,Vendas!$I$5:$I$1824)</f>
        <v>0</v>
      </c>
      <c r="M818" s="328">
        <f t="shared" si="50"/>
        <v>0</v>
      </c>
      <c r="N818" s="328" t="e">
        <f t="shared" si="51"/>
        <v>#N/A</v>
      </c>
      <c r="O818" s="335" t="e">
        <f t="array" ref="O818">MIN(IF($B$3:$B$501=N818,$I$3:$I$501))</f>
        <v>#N/A</v>
      </c>
    </row>
    <row r="819" spans="1:15">
      <c r="A819" s="236"/>
      <c r="B819" s="324" t="str">
        <f>IFERROR(VLOOKUP(A819,'Cadastro de Produtos'!$B$5:$C$500,2,0),"")</f>
        <v/>
      </c>
      <c r="C819" s="232"/>
      <c r="D819" s="233"/>
      <c r="E819" s="324"/>
      <c r="F819" s="325"/>
      <c r="G819" s="326">
        <f>IFERROR(VLOOKUP(D819,Estoque!$A$4:$J$304,10,),0)</f>
        <v>0</v>
      </c>
      <c r="H819" s="236"/>
      <c r="I819" s="330">
        <f t="shared" si="52"/>
        <v>0</v>
      </c>
      <c r="J819" s="331"/>
      <c r="K819" s="331">
        <f t="shared" si="49"/>
        <v>0</v>
      </c>
      <c r="L819" s="325">
        <f>SUMIF(Vendas!$B$5:$B$1712,'Combos Promocionais'!A819,Vendas!$I$5:$I$1824)</f>
        <v>0</v>
      </c>
      <c r="M819" s="325">
        <f t="shared" si="50"/>
        <v>0</v>
      </c>
      <c r="N819" s="325" t="e">
        <f t="shared" si="51"/>
        <v>#N/A</v>
      </c>
      <c r="O819" s="332" t="e">
        <f t="array" ref="O819">MIN(IF($B$3:$B$501=N819,$I$3:$I$501))</f>
        <v>#N/A</v>
      </c>
    </row>
    <row r="820" spans="1:15">
      <c r="A820" s="235"/>
      <c r="B820" s="327" t="str">
        <f>IFERROR(VLOOKUP(A820,'Cadastro de Produtos'!$B$5:$C$500,2,0),"")</f>
        <v/>
      </c>
      <c r="C820" s="165"/>
      <c r="D820" s="231"/>
      <c r="E820" s="327"/>
      <c r="F820" s="328"/>
      <c r="G820" s="329">
        <f>IFERROR(VLOOKUP(D820,Estoque!$A$4:$J$304,10,),0)</f>
        <v>0</v>
      </c>
      <c r="H820" s="235"/>
      <c r="I820" s="333">
        <f t="shared" si="52"/>
        <v>0</v>
      </c>
      <c r="J820" s="334"/>
      <c r="K820" s="334">
        <f t="shared" si="49"/>
        <v>0</v>
      </c>
      <c r="L820" s="328">
        <f>SUMIF(Vendas!$B$5:$B$1712,'Combos Promocionais'!A820,Vendas!$I$5:$I$1824)</f>
        <v>0</v>
      </c>
      <c r="M820" s="328">
        <f t="shared" si="50"/>
        <v>0</v>
      </c>
      <c r="N820" s="328" t="e">
        <f t="shared" si="51"/>
        <v>#N/A</v>
      </c>
      <c r="O820" s="335" t="e">
        <f t="array" ref="O820">MIN(IF($B$3:$B$501=N820,$I$3:$I$501))</f>
        <v>#N/A</v>
      </c>
    </row>
    <row r="821" spans="1:15">
      <c r="A821" s="236"/>
      <c r="B821" s="324" t="str">
        <f>IFERROR(VLOOKUP(A821,'Cadastro de Produtos'!$B$5:$C$500,2,0),"")</f>
        <v/>
      </c>
      <c r="C821" s="232"/>
      <c r="D821" s="233"/>
      <c r="E821" s="324"/>
      <c r="F821" s="325"/>
      <c r="G821" s="326">
        <f>IFERROR(VLOOKUP(D821,Estoque!$A$4:$J$304,10,),0)</f>
        <v>0</v>
      </c>
      <c r="H821" s="236"/>
      <c r="I821" s="330">
        <f t="shared" si="52"/>
        <v>0</v>
      </c>
      <c r="J821" s="331"/>
      <c r="K821" s="331">
        <f t="shared" si="49"/>
        <v>0</v>
      </c>
      <c r="L821" s="325">
        <f>SUMIF(Vendas!$B$5:$B$1712,'Combos Promocionais'!A821,Vendas!$I$5:$I$1824)</f>
        <v>0</v>
      </c>
      <c r="M821" s="325">
        <f t="shared" si="50"/>
        <v>0</v>
      </c>
      <c r="N821" s="325" t="e">
        <f t="shared" si="51"/>
        <v>#N/A</v>
      </c>
      <c r="O821" s="332" t="e">
        <f t="array" ref="O821">MIN(IF($B$3:$B$501=N821,$I$3:$I$501))</f>
        <v>#N/A</v>
      </c>
    </row>
    <row r="822" spans="1:15">
      <c r="A822" s="235"/>
      <c r="B822" s="327" t="str">
        <f>IFERROR(VLOOKUP(A822,'Cadastro de Produtos'!$B$5:$C$500,2,0),"")</f>
        <v/>
      </c>
      <c r="C822" s="165"/>
      <c r="D822" s="231"/>
      <c r="E822" s="327"/>
      <c r="F822" s="328"/>
      <c r="G822" s="329">
        <f>IFERROR(VLOOKUP(D822,Estoque!$A$4:$J$304,10,),0)</f>
        <v>0</v>
      </c>
      <c r="H822" s="235"/>
      <c r="I822" s="333">
        <f t="shared" si="52"/>
        <v>0</v>
      </c>
      <c r="J822" s="334"/>
      <c r="K822" s="334">
        <f t="shared" si="49"/>
        <v>0</v>
      </c>
      <c r="L822" s="328">
        <f>SUMIF(Vendas!$B$5:$B$1712,'Combos Promocionais'!A822,Vendas!$I$5:$I$1824)</f>
        <v>0</v>
      </c>
      <c r="M822" s="328">
        <f t="shared" si="50"/>
        <v>0</v>
      </c>
      <c r="N822" s="328" t="e">
        <f t="shared" si="51"/>
        <v>#N/A</v>
      </c>
      <c r="O822" s="335" t="e">
        <f t="array" ref="O822">MIN(IF($B$3:$B$501=N822,$I$3:$I$501))</f>
        <v>#N/A</v>
      </c>
    </row>
    <row r="823" spans="1:15">
      <c r="A823" s="236"/>
      <c r="B823" s="324" t="str">
        <f>IFERROR(VLOOKUP(A823,'Cadastro de Produtos'!$B$5:$C$500,2,0),"")</f>
        <v/>
      </c>
      <c r="C823" s="232"/>
      <c r="D823" s="233"/>
      <c r="E823" s="324"/>
      <c r="F823" s="325"/>
      <c r="G823" s="326">
        <f>IFERROR(VLOOKUP(D823,Estoque!$A$4:$J$304,10,),0)</f>
        <v>0</v>
      </c>
      <c r="H823" s="236"/>
      <c r="I823" s="330">
        <f t="shared" si="52"/>
        <v>0</v>
      </c>
      <c r="J823" s="331"/>
      <c r="K823" s="331">
        <f t="shared" si="49"/>
        <v>0</v>
      </c>
      <c r="L823" s="325">
        <f>SUMIF(Vendas!$B$5:$B$1712,'Combos Promocionais'!A823,Vendas!$I$5:$I$1824)</f>
        <v>0</v>
      </c>
      <c r="M823" s="325">
        <f t="shared" si="50"/>
        <v>0</v>
      </c>
      <c r="N823" s="325" t="e">
        <f t="shared" si="51"/>
        <v>#N/A</v>
      </c>
      <c r="O823" s="332" t="e">
        <f t="array" ref="O823">MIN(IF($B$3:$B$501=N823,$I$3:$I$501))</f>
        <v>#N/A</v>
      </c>
    </row>
    <row r="824" spans="1:15">
      <c r="A824" s="235"/>
      <c r="B824" s="327" t="str">
        <f>IFERROR(VLOOKUP(A824,'Cadastro de Produtos'!$B$5:$C$500,2,0),"")</f>
        <v/>
      </c>
      <c r="C824" s="165"/>
      <c r="D824" s="231"/>
      <c r="E824" s="327"/>
      <c r="F824" s="328"/>
      <c r="G824" s="329">
        <f>IFERROR(VLOOKUP(D824,Estoque!$A$4:$J$304,10,),0)</f>
        <v>0</v>
      </c>
      <c r="H824" s="235"/>
      <c r="I824" s="333">
        <f t="shared" si="52"/>
        <v>0</v>
      </c>
      <c r="J824" s="334"/>
      <c r="K824" s="334">
        <f t="shared" si="49"/>
        <v>0</v>
      </c>
      <c r="L824" s="328">
        <f>SUMIF(Vendas!$B$5:$B$1712,'Combos Promocionais'!A824,Vendas!$I$5:$I$1824)</f>
        <v>0</v>
      </c>
      <c r="M824" s="328">
        <f t="shared" si="50"/>
        <v>0</v>
      </c>
      <c r="N824" s="328" t="e">
        <f t="shared" si="51"/>
        <v>#N/A</v>
      </c>
      <c r="O824" s="335" t="e">
        <f t="array" ref="O824">MIN(IF($B$3:$B$501=N824,$I$3:$I$501))</f>
        <v>#N/A</v>
      </c>
    </row>
    <row r="825" spans="1:15">
      <c r="A825" s="236"/>
      <c r="B825" s="324" t="str">
        <f>IFERROR(VLOOKUP(A825,'Cadastro de Produtos'!$B$5:$C$500,2,0),"")</f>
        <v/>
      </c>
      <c r="C825" s="232"/>
      <c r="D825" s="233"/>
      <c r="E825" s="324"/>
      <c r="F825" s="325"/>
      <c r="G825" s="326">
        <f>IFERROR(VLOOKUP(D825,Estoque!$A$4:$J$304,10,),0)</f>
        <v>0</v>
      </c>
      <c r="H825" s="236"/>
      <c r="I825" s="330">
        <f t="shared" si="52"/>
        <v>0</v>
      </c>
      <c r="J825" s="331"/>
      <c r="K825" s="331">
        <f t="shared" si="49"/>
        <v>0</v>
      </c>
      <c r="L825" s="325">
        <f>SUMIF(Vendas!$B$5:$B$1712,'Combos Promocionais'!A825,Vendas!$I$5:$I$1824)</f>
        <v>0</v>
      </c>
      <c r="M825" s="325">
        <f t="shared" si="50"/>
        <v>0</v>
      </c>
      <c r="N825" s="325" t="e">
        <f t="shared" si="51"/>
        <v>#N/A</v>
      </c>
      <c r="O825" s="332" t="e">
        <f t="array" ref="O825">MIN(IF($B$3:$B$501=N825,$I$3:$I$501))</f>
        <v>#N/A</v>
      </c>
    </row>
    <row r="826" spans="1:15">
      <c r="A826" s="235"/>
      <c r="B826" s="327" t="str">
        <f>IFERROR(VLOOKUP(A826,'Cadastro de Produtos'!$B$5:$C$500,2,0),"")</f>
        <v/>
      </c>
      <c r="C826" s="165"/>
      <c r="D826" s="231"/>
      <c r="E826" s="327"/>
      <c r="F826" s="328"/>
      <c r="G826" s="329">
        <f>IFERROR(VLOOKUP(D826,Estoque!$A$4:$J$304,10,),0)</f>
        <v>0</v>
      </c>
      <c r="H826" s="235"/>
      <c r="I826" s="333">
        <f t="shared" si="52"/>
        <v>0</v>
      </c>
      <c r="J826" s="334"/>
      <c r="K826" s="334">
        <f t="shared" si="49"/>
        <v>0</v>
      </c>
      <c r="L826" s="328">
        <f>SUMIF(Vendas!$B$5:$B$1712,'Combos Promocionais'!A826,Vendas!$I$5:$I$1824)</f>
        <v>0</v>
      </c>
      <c r="M826" s="328">
        <f t="shared" si="50"/>
        <v>0</v>
      </c>
      <c r="N826" s="328" t="e">
        <f t="shared" si="51"/>
        <v>#N/A</v>
      </c>
      <c r="O826" s="335" t="e">
        <f t="array" ref="O826">MIN(IF($B$3:$B$501=N826,$I$3:$I$501))</f>
        <v>#N/A</v>
      </c>
    </row>
    <row r="827" spans="1:15">
      <c r="A827" s="236"/>
      <c r="B827" s="324" t="str">
        <f>IFERROR(VLOOKUP(A827,'Cadastro de Produtos'!$B$5:$C$500,2,0),"")</f>
        <v/>
      </c>
      <c r="C827" s="232"/>
      <c r="D827" s="233"/>
      <c r="E827" s="324"/>
      <c r="F827" s="325"/>
      <c r="G827" s="326">
        <f>IFERROR(VLOOKUP(D827,Estoque!$A$4:$J$304,10,),0)</f>
        <v>0</v>
      </c>
      <c r="H827" s="236"/>
      <c r="I827" s="330">
        <f t="shared" si="52"/>
        <v>0</v>
      </c>
      <c r="J827" s="331"/>
      <c r="K827" s="331">
        <f t="shared" si="49"/>
        <v>0</v>
      </c>
      <c r="L827" s="325">
        <f>SUMIF(Vendas!$B$5:$B$1712,'Combos Promocionais'!A827,Vendas!$I$5:$I$1824)</f>
        <v>0</v>
      </c>
      <c r="M827" s="325">
        <f t="shared" si="50"/>
        <v>0</v>
      </c>
      <c r="N827" s="325" t="e">
        <f t="shared" si="51"/>
        <v>#N/A</v>
      </c>
      <c r="O827" s="332" t="e">
        <f t="array" ref="O827">MIN(IF($B$3:$B$501=N827,$I$3:$I$501))</f>
        <v>#N/A</v>
      </c>
    </row>
    <row r="828" spans="1:15">
      <c r="A828" s="235"/>
      <c r="B828" s="327" t="str">
        <f>IFERROR(VLOOKUP(A828,'Cadastro de Produtos'!$B$5:$C$500,2,0),"")</f>
        <v/>
      </c>
      <c r="C828" s="165"/>
      <c r="D828" s="231"/>
      <c r="E828" s="327"/>
      <c r="F828" s="328"/>
      <c r="G828" s="329">
        <f>IFERROR(VLOOKUP(D828,Estoque!$A$4:$J$304,10,),0)</f>
        <v>0</v>
      </c>
      <c r="H828" s="235"/>
      <c r="I828" s="333">
        <f t="shared" si="52"/>
        <v>0</v>
      </c>
      <c r="J828" s="334"/>
      <c r="K828" s="334">
        <f t="shared" si="49"/>
        <v>0</v>
      </c>
      <c r="L828" s="328">
        <f>SUMIF(Vendas!$B$5:$B$1712,'Combos Promocionais'!A828,Vendas!$I$5:$I$1824)</f>
        <v>0</v>
      </c>
      <c r="M828" s="328">
        <f t="shared" si="50"/>
        <v>0</v>
      </c>
      <c r="N828" s="328" t="e">
        <f t="shared" si="51"/>
        <v>#N/A</v>
      </c>
      <c r="O828" s="335" t="e">
        <f t="array" ref="O828">MIN(IF($B$3:$B$501=N828,$I$3:$I$501))</f>
        <v>#N/A</v>
      </c>
    </row>
    <row r="829" spans="1:15">
      <c r="A829" s="236"/>
      <c r="B829" s="324" t="str">
        <f>IFERROR(VLOOKUP(A829,'Cadastro de Produtos'!$B$5:$C$500,2,0),"")</f>
        <v/>
      </c>
      <c r="C829" s="232"/>
      <c r="D829" s="233"/>
      <c r="E829" s="324"/>
      <c r="F829" s="325"/>
      <c r="G829" s="326">
        <f>IFERROR(VLOOKUP(D829,Estoque!$A$4:$J$304,10,),0)</f>
        <v>0</v>
      </c>
      <c r="H829" s="236"/>
      <c r="I829" s="330">
        <f t="shared" si="52"/>
        <v>0</v>
      </c>
      <c r="J829" s="331"/>
      <c r="K829" s="331">
        <f t="shared" si="49"/>
        <v>0</v>
      </c>
      <c r="L829" s="325">
        <f>SUMIF(Vendas!$B$5:$B$1712,'Combos Promocionais'!A829,Vendas!$I$5:$I$1824)</f>
        <v>0</v>
      </c>
      <c r="M829" s="325">
        <f t="shared" si="50"/>
        <v>0</v>
      </c>
      <c r="N829" s="325" t="e">
        <f t="shared" si="51"/>
        <v>#N/A</v>
      </c>
      <c r="O829" s="332" t="e">
        <f t="array" ref="O829">MIN(IF($B$3:$B$501=N829,$I$3:$I$501))</f>
        <v>#N/A</v>
      </c>
    </row>
    <row r="830" spans="1:15">
      <c r="A830" s="235"/>
      <c r="B830" s="327" t="str">
        <f>IFERROR(VLOOKUP(A830,'Cadastro de Produtos'!$B$5:$C$500,2,0),"")</f>
        <v/>
      </c>
      <c r="C830" s="165"/>
      <c r="D830" s="231"/>
      <c r="E830" s="327"/>
      <c r="F830" s="328"/>
      <c r="G830" s="329">
        <f>IFERROR(VLOOKUP(D830,Estoque!$A$4:$J$304,10,),0)</f>
        <v>0</v>
      </c>
      <c r="H830" s="235"/>
      <c r="I830" s="333">
        <f t="shared" si="52"/>
        <v>0</v>
      </c>
      <c r="J830" s="334"/>
      <c r="K830" s="334">
        <f t="shared" si="49"/>
        <v>0</v>
      </c>
      <c r="L830" s="328">
        <f>SUMIF(Vendas!$B$5:$B$1712,'Combos Promocionais'!A830,Vendas!$I$5:$I$1824)</f>
        <v>0</v>
      </c>
      <c r="M830" s="328">
        <f t="shared" si="50"/>
        <v>0</v>
      </c>
      <c r="N830" s="328" t="e">
        <f t="shared" si="51"/>
        <v>#N/A</v>
      </c>
      <c r="O830" s="335" t="e">
        <f t="array" ref="O830">MIN(IF($B$3:$B$501=N830,$I$3:$I$501))</f>
        <v>#N/A</v>
      </c>
    </row>
    <row r="831" spans="1:15">
      <c r="A831" s="236"/>
      <c r="B831" s="324" t="str">
        <f>IFERROR(VLOOKUP(A831,'Cadastro de Produtos'!$B$5:$C$500,2,0),"")</f>
        <v/>
      </c>
      <c r="C831" s="232"/>
      <c r="D831" s="233"/>
      <c r="E831" s="324"/>
      <c r="F831" s="325"/>
      <c r="G831" s="326">
        <f>IFERROR(VLOOKUP(D831,Estoque!$A$4:$J$304,10,),0)</f>
        <v>0</v>
      </c>
      <c r="H831" s="236"/>
      <c r="I831" s="330">
        <f t="shared" si="52"/>
        <v>0</v>
      </c>
      <c r="J831" s="331"/>
      <c r="K831" s="331">
        <f t="shared" si="49"/>
        <v>0</v>
      </c>
      <c r="L831" s="325">
        <f>SUMIF(Vendas!$B$5:$B$1712,'Combos Promocionais'!A831,Vendas!$I$5:$I$1824)</f>
        <v>0</v>
      </c>
      <c r="M831" s="325">
        <f t="shared" si="50"/>
        <v>0</v>
      </c>
      <c r="N831" s="325" t="e">
        <f t="shared" si="51"/>
        <v>#N/A</v>
      </c>
      <c r="O831" s="332" t="e">
        <f t="array" ref="O831">MIN(IF($B$3:$B$501=N831,$I$3:$I$501))</f>
        <v>#N/A</v>
      </c>
    </row>
    <row r="832" spans="1:15">
      <c r="A832" s="235"/>
      <c r="B832" s="327" t="str">
        <f>IFERROR(VLOOKUP(A832,'Cadastro de Produtos'!$B$5:$C$500,2,0),"")</f>
        <v/>
      </c>
      <c r="C832" s="165"/>
      <c r="D832" s="231"/>
      <c r="E832" s="327"/>
      <c r="F832" s="328"/>
      <c r="G832" s="329">
        <f>IFERROR(VLOOKUP(D832,Estoque!$A$4:$J$304,10,),0)</f>
        <v>0</v>
      </c>
      <c r="H832" s="235"/>
      <c r="I832" s="333">
        <f t="shared" si="52"/>
        <v>0</v>
      </c>
      <c r="J832" s="334"/>
      <c r="K832" s="334">
        <f t="shared" si="49"/>
        <v>0</v>
      </c>
      <c r="L832" s="328">
        <f>SUMIF(Vendas!$B$5:$B$1712,'Combos Promocionais'!A832,Vendas!$I$5:$I$1824)</f>
        <v>0</v>
      </c>
      <c r="M832" s="328">
        <f t="shared" si="50"/>
        <v>0</v>
      </c>
      <c r="N832" s="328" t="e">
        <f t="shared" si="51"/>
        <v>#N/A</v>
      </c>
      <c r="O832" s="335" t="e">
        <f t="array" ref="O832">MIN(IF($B$3:$B$501=N832,$I$3:$I$501))</f>
        <v>#N/A</v>
      </c>
    </row>
    <row r="833" spans="1:15">
      <c r="A833" s="236"/>
      <c r="B833" s="324" t="str">
        <f>IFERROR(VLOOKUP(A833,'Cadastro de Produtos'!$B$5:$C$500,2,0),"")</f>
        <v/>
      </c>
      <c r="C833" s="232"/>
      <c r="D833" s="233"/>
      <c r="E833" s="324"/>
      <c r="F833" s="325"/>
      <c r="G833" s="326">
        <f>IFERROR(VLOOKUP(D833,Estoque!$A$4:$J$304,10,),0)</f>
        <v>0</v>
      </c>
      <c r="H833" s="236"/>
      <c r="I833" s="330">
        <f t="shared" si="52"/>
        <v>0</v>
      </c>
      <c r="J833" s="331"/>
      <c r="K833" s="331">
        <f t="shared" si="49"/>
        <v>0</v>
      </c>
      <c r="L833" s="325">
        <f>SUMIF(Vendas!$B$5:$B$1712,'Combos Promocionais'!A833,Vendas!$I$5:$I$1824)</f>
        <v>0</v>
      </c>
      <c r="M833" s="325">
        <f t="shared" si="50"/>
        <v>0</v>
      </c>
      <c r="N833" s="325" t="e">
        <f t="shared" si="51"/>
        <v>#N/A</v>
      </c>
      <c r="O833" s="332" t="e">
        <f t="array" ref="O833">MIN(IF($B$3:$B$501=N833,$I$3:$I$501))</f>
        <v>#N/A</v>
      </c>
    </row>
    <row r="834" spans="1:15">
      <c r="A834" s="235"/>
      <c r="B834" s="327" t="str">
        <f>IFERROR(VLOOKUP(A834,'Cadastro de Produtos'!$B$5:$C$500,2,0),"")</f>
        <v/>
      </c>
      <c r="C834" s="165"/>
      <c r="D834" s="231"/>
      <c r="E834" s="327"/>
      <c r="F834" s="328"/>
      <c r="G834" s="329">
        <f>IFERROR(VLOOKUP(D834,Estoque!$A$4:$J$304,10,),0)</f>
        <v>0</v>
      </c>
      <c r="H834" s="235"/>
      <c r="I834" s="333">
        <f t="shared" si="52"/>
        <v>0</v>
      </c>
      <c r="J834" s="334"/>
      <c r="K834" s="334">
        <f t="shared" si="49"/>
        <v>0</v>
      </c>
      <c r="L834" s="328">
        <f>SUMIF(Vendas!$B$5:$B$1712,'Combos Promocionais'!A834,Vendas!$I$5:$I$1824)</f>
        <v>0</v>
      </c>
      <c r="M834" s="328">
        <f t="shared" si="50"/>
        <v>0</v>
      </c>
      <c r="N834" s="328" t="e">
        <f t="shared" si="51"/>
        <v>#N/A</v>
      </c>
      <c r="O834" s="335" t="e">
        <f t="array" ref="O834">MIN(IF($B$3:$B$501=N834,$I$3:$I$501))</f>
        <v>#N/A</v>
      </c>
    </row>
    <row r="835" spans="1:15">
      <c r="A835" s="236"/>
      <c r="B835" s="324" t="str">
        <f>IFERROR(VLOOKUP(A835,'Cadastro de Produtos'!$B$5:$C$500,2,0),"")</f>
        <v/>
      </c>
      <c r="C835" s="232"/>
      <c r="D835" s="233"/>
      <c r="E835" s="324"/>
      <c r="F835" s="325"/>
      <c r="G835" s="326">
        <f>IFERROR(VLOOKUP(D835,Estoque!$A$4:$J$304,10,),0)</f>
        <v>0</v>
      </c>
      <c r="H835" s="236"/>
      <c r="I835" s="330">
        <f t="shared" si="52"/>
        <v>0</v>
      </c>
      <c r="J835" s="331"/>
      <c r="K835" s="331">
        <f t="shared" si="49"/>
        <v>0</v>
      </c>
      <c r="L835" s="325">
        <f>SUMIF(Vendas!$B$5:$B$1712,'Combos Promocionais'!A835,Vendas!$I$5:$I$1824)</f>
        <v>0</v>
      </c>
      <c r="M835" s="325">
        <f t="shared" si="50"/>
        <v>0</v>
      </c>
      <c r="N835" s="325" t="e">
        <f t="shared" si="51"/>
        <v>#N/A</v>
      </c>
      <c r="O835" s="332" t="e">
        <f t="array" ref="O835">MIN(IF($B$3:$B$501=N835,$I$3:$I$501))</f>
        <v>#N/A</v>
      </c>
    </row>
    <row r="836" spans="1:15">
      <c r="A836" s="235"/>
      <c r="B836" s="327" t="str">
        <f>IFERROR(VLOOKUP(A836,'Cadastro de Produtos'!$B$5:$C$500,2,0),"")</f>
        <v/>
      </c>
      <c r="C836" s="165"/>
      <c r="D836" s="231"/>
      <c r="E836" s="327"/>
      <c r="F836" s="328"/>
      <c r="G836" s="329">
        <f>IFERROR(VLOOKUP(D836,Estoque!$A$4:$J$304,10,),0)</f>
        <v>0</v>
      </c>
      <c r="H836" s="235"/>
      <c r="I836" s="333">
        <f t="shared" si="52"/>
        <v>0</v>
      </c>
      <c r="J836" s="334"/>
      <c r="K836" s="334">
        <f t="shared" ref="K836:K899" si="53">SUMIF($A$3:$A$500,A836,$J$3:$J$500)</f>
        <v>0</v>
      </c>
      <c r="L836" s="328">
        <f>SUMIF(Vendas!$B$5:$B$1712,'Combos Promocionais'!A836,Vendas!$I$5:$I$1824)</f>
        <v>0</v>
      </c>
      <c r="M836" s="328">
        <f t="shared" ref="M836:M899" si="54">SUM(L836*H836)</f>
        <v>0</v>
      </c>
      <c r="N836" s="328" t="e">
        <f t="shared" ref="N836:N899" si="55">VLOOKUP(A836,$A$3:$K$501,2,0)</f>
        <v>#N/A</v>
      </c>
      <c r="O836" s="335" t="e">
        <f t="array" ref="O836">MIN(IF($B$3:$B$501=N836,$I$3:$I$501))</f>
        <v>#N/A</v>
      </c>
    </row>
    <row r="837" spans="1:15">
      <c r="A837" s="236"/>
      <c r="B837" s="324" t="str">
        <f>IFERROR(VLOOKUP(A837,'Cadastro de Produtos'!$B$5:$C$500,2,0),"")</f>
        <v/>
      </c>
      <c r="C837" s="232"/>
      <c r="D837" s="233"/>
      <c r="E837" s="324"/>
      <c r="F837" s="325"/>
      <c r="G837" s="326">
        <f>IFERROR(VLOOKUP(D837,Estoque!$A$4:$J$304,10,),0)</f>
        <v>0</v>
      </c>
      <c r="H837" s="236"/>
      <c r="I837" s="330">
        <f t="shared" si="52"/>
        <v>0</v>
      </c>
      <c r="J837" s="331"/>
      <c r="K837" s="331">
        <f t="shared" si="53"/>
        <v>0</v>
      </c>
      <c r="L837" s="325">
        <f>SUMIF(Vendas!$B$5:$B$1712,'Combos Promocionais'!A837,Vendas!$I$5:$I$1824)</f>
        <v>0</v>
      </c>
      <c r="M837" s="325">
        <f t="shared" si="54"/>
        <v>0</v>
      </c>
      <c r="N837" s="325" t="e">
        <f t="shared" si="55"/>
        <v>#N/A</v>
      </c>
      <c r="O837" s="332" t="e">
        <f t="array" ref="O837">MIN(IF($B$3:$B$501=N837,$I$3:$I$501))</f>
        <v>#N/A</v>
      </c>
    </row>
    <row r="838" spans="1:15">
      <c r="A838" s="235"/>
      <c r="B838" s="327" t="str">
        <f>IFERROR(VLOOKUP(A838,'Cadastro de Produtos'!$B$5:$C$500,2,0),"")</f>
        <v/>
      </c>
      <c r="C838" s="165"/>
      <c r="D838" s="231"/>
      <c r="E838" s="327"/>
      <c r="F838" s="328"/>
      <c r="G838" s="329">
        <f>IFERROR(VLOOKUP(D838,Estoque!$A$4:$J$304,10,),0)</f>
        <v>0</v>
      </c>
      <c r="H838" s="235"/>
      <c r="I838" s="333">
        <f t="shared" si="52"/>
        <v>0</v>
      </c>
      <c r="J838" s="334"/>
      <c r="K838" s="334">
        <f t="shared" si="53"/>
        <v>0</v>
      </c>
      <c r="L838" s="328">
        <f>SUMIF(Vendas!$B$5:$B$1712,'Combos Promocionais'!A838,Vendas!$I$5:$I$1824)</f>
        <v>0</v>
      </c>
      <c r="M838" s="328">
        <f t="shared" si="54"/>
        <v>0</v>
      </c>
      <c r="N838" s="328" t="e">
        <f t="shared" si="55"/>
        <v>#N/A</v>
      </c>
      <c r="O838" s="335" t="e">
        <f t="array" ref="O838">MIN(IF($B$3:$B$501=N838,$I$3:$I$501))</f>
        <v>#N/A</v>
      </c>
    </row>
    <row r="839" spans="1:15">
      <c r="A839" s="236"/>
      <c r="B839" s="324" t="str">
        <f>IFERROR(VLOOKUP(A839,'Cadastro de Produtos'!$B$5:$C$500,2,0),"")</f>
        <v/>
      </c>
      <c r="C839" s="232"/>
      <c r="D839" s="233"/>
      <c r="E839" s="324"/>
      <c r="F839" s="325"/>
      <c r="G839" s="326">
        <f>IFERROR(VLOOKUP(D839,Estoque!$A$4:$J$304,10,),0)</f>
        <v>0</v>
      </c>
      <c r="H839" s="236"/>
      <c r="I839" s="330">
        <f t="shared" si="52"/>
        <v>0</v>
      </c>
      <c r="J839" s="331"/>
      <c r="K839" s="331">
        <f t="shared" si="53"/>
        <v>0</v>
      </c>
      <c r="L839" s="325">
        <f>SUMIF(Vendas!$B$5:$B$1712,'Combos Promocionais'!A839,Vendas!$I$5:$I$1824)</f>
        <v>0</v>
      </c>
      <c r="M839" s="325">
        <f t="shared" si="54"/>
        <v>0</v>
      </c>
      <c r="N839" s="325" t="e">
        <f t="shared" si="55"/>
        <v>#N/A</v>
      </c>
      <c r="O839" s="332" t="e">
        <f t="array" ref="O839">MIN(IF($B$3:$B$501=N839,$I$3:$I$501))</f>
        <v>#N/A</v>
      </c>
    </row>
    <row r="840" spans="1:15">
      <c r="A840" s="235"/>
      <c r="B840" s="327" t="str">
        <f>IFERROR(VLOOKUP(A840,'Cadastro de Produtos'!$B$5:$C$500,2,0),"")</f>
        <v/>
      </c>
      <c r="C840" s="165"/>
      <c r="D840" s="231"/>
      <c r="E840" s="327"/>
      <c r="F840" s="328"/>
      <c r="G840" s="329">
        <f>IFERROR(VLOOKUP(D840,Estoque!$A$4:$J$304,10,),0)</f>
        <v>0</v>
      </c>
      <c r="H840" s="235"/>
      <c r="I840" s="333">
        <f t="shared" ref="I840:I903" si="56">IFERROR(SUM(G840/H840),0)</f>
        <v>0</v>
      </c>
      <c r="J840" s="334"/>
      <c r="K840" s="334">
        <f t="shared" si="53"/>
        <v>0</v>
      </c>
      <c r="L840" s="328">
        <f>SUMIF(Vendas!$B$5:$B$1712,'Combos Promocionais'!A840,Vendas!$I$5:$I$1824)</f>
        <v>0</v>
      </c>
      <c r="M840" s="328">
        <f t="shared" si="54"/>
        <v>0</v>
      </c>
      <c r="N840" s="328" t="e">
        <f t="shared" si="55"/>
        <v>#N/A</v>
      </c>
      <c r="O840" s="335" t="e">
        <f t="array" ref="O840">MIN(IF($B$3:$B$501=N840,$I$3:$I$501))</f>
        <v>#N/A</v>
      </c>
    </row>
    <row r="841" spans="1:15">
      <c r="A841" s="236"/>
      <c r="B841" s="324" t="str">
        <f>IFERROR(VLOOKUP(A841,'Cadastro de Produtos'!$B$5:$C$500,2,0),"")</f>
        <v/>
      </c>
      <c r="C841" s="232"/>
      <c r="D841" s="233"/>
      <c r="E841" s="324"/>
      <c r="F841" s="325"/>
      <c r="G841" s="326">
        <f>IFERROR(VLOOKUP(D841,Estoque!$A$4:$J$304,10,),0)</f>
        <v>0</v>
      </c>
      <c r="H841" s="236"/>
      <c r="I841" s="330">
        <f t="shared" si="56"/>
        <v>0</v>
      </c>
      <c r="J841" s="331"/>
      <c r="K841" s="331">
        <f t="shared" si="53"/>
        <v>0</v>
      </c>
      <c r="L841" s="325">
        <f>SUMIF(Vendas!$B$5:$B$1712,'Combos Promocionais'!A841,Vendas!$I$5:$I$1824)</f>
        <v>0</v>
      </c>
      <c r="M841" s="325">
        <f t="shared" si="54"/>
        <v>0</v>
      </c>
      <c r="N841" s="325" t="e">
        <f t="shared" si="55"/>
        <v>#N/A</v>
      </c>
      <c r="O841" s="332" t="e">
        <f t="array" ref="O841">MIN(IF($B$3:$B$501=N841,$I$3:$I$501))</f>
        <v>#N/A</v>
      </c>
    </row>
    <row r="842" spans="1:15">
      <c r="A842" s="235"/>
      <c r="B842" s="327" t="str">
        <f>IFERROR(VLOOKUP(A842,'Cadastro de Produtos'!$B$5:$C$500,2,0),"")</f>
        <v/>
      </c>
      <c r="C842" s="165"/>
      <c r="D842" s="231"/>
      <c r="E842" s="327"/>
      <c r="F842" s="328"/>
      <c r="G842" s="329">
        <f>IFERROR(VLOOKUP(D842,Estoque!$A$4:$J$304,10,),0)</f>
        <v>0</v>
      </c>
      <c r="H842" s="235"/>
      <c r="I842" s="333">
        <f t="shared" si="56"/>
        <v>0</v>
      </c>
      <c r="J842" s="334"/>
      <c r="K842" s="334">
        <f t="shared" si="53"/>
        <v>0</v>
      </c>
      <c r="L842" s="328">
        <f>SUMIF(Vendas!$B$5:$B$1712,'Combos Promocionais'!A842,Vendas!$I$5:$I$1824)</f>
        <v>0</v>
      </c>
      <c r="M842" s="328">
        <f t="shared" si="54"/>
        <v>0</v>
      </c>
      <c r="N842" s="328" t="e">
        <f t="shared" si="55"/>
        <v>#N/A</v>
      </c>
      <c r="O842" s="335" t="e">
        <f t="array" ref="O842">MIN(IF($B$3:$B$501=N842,$I$3:$I$501))</f>
        <v>#N/A</v>
      </c>
    </row>
    <row r="843" spans="1:15">
      <c r="A843" s="236"/>
      <c r="B843" s="324" t="str">
        <f>IFERROR(VLOOKUP(A843,'Cadastro de Produtos'!$B$5:$C$500,2,0),"")</f>
        <v/>
      </c>
      <c r="C843" s="232"/>
      <c r="D843" s="233"/>
      <c r="E843" s="324"/>
      <c r="F843" s="325"/>
      <c r="G843" s="326">
        <f>IFERROR(VLOOKUP(D843,Estoque!$A$4:$J$304,10,),0)</f>
        <v>0</v>
      </c>
      <c r="H843" s="236"/>
      <c r="I843" s="330">
        <f t="shared" si="56"/>
        <v>0</v>
      </c>
      <c r="J843" s="331"/>
      <c r="K843" s="331">
        <f t="shared" si="53"/>
        <v>0</v>
      </c>
      <c r="L843" s="325">
        <f>SUMIF(Vendas!$B$5:$B$1712,'Combos Promocionais'!A843,Vendas!$I$5:$I$1824)</f>
        <v>0</v>
      </c>
      <c r="M843" s="325">
        <f t="shared" si="54"/>
        <v>0</v>
      </c>
      <c r="N843" s="325" t="e">
        <f t="shared" si="55"/>
        <v>#N/A</v>
      </c>
      <c r="O843" s="332" t="e">
        <f t="array" ref="O843">MIN(IF($B$3:$B$501=N843,$I$3:$I$501))</f>
        <v>#N/A</v>
      </c>
    </row>
    <row r="844" spans="1:15">
      <c r="A844" s="235"/>
      <c r="B844" s="327" t="str">
        <f>IFERROR(VLOOKUP(A844,'Cadastro de Produtos'!$B$5:$C$500,2,0),"")</f>
        <v/>
      </c>
      <c r="C844" s="165"/>
      <c r="D844" s="231"/>
      <c r="E844" s="327"/>
      <c r="F844" s="328"/>
      <c r="G844" s="329">
        <f>IFERROR(VLOOKUP(D844,Estoque!$A$4:$J$304,10,),0)</f>
        <v>0</v>
      </c>
      <c r="H844" s="235"/>
      <c r="I844" s="333">
        <f t="shared" si="56"/>
        <v>0</v>
      </c>
      <c r="J844" s="334"/>
      <c r="K844" s="334">
        <f t="shared" si="53"/>
        <v>0</v>
      </c>
      <c r="L844" s="328">
        <f>SUMIF(Vendas!$B$5:$B$1712,'Combos Promocionais'!A844,Vendas!$I$5:$I$1824)</f>
        <v>0</v>
      </c>
      <c r="M844" s="328">
        <f t="shared" si="54"/>
        <v>0</v>
      </c>
      <c r="N844" s="328" t="e">
        <f t="shared" si="55"/>
        <v>#N/A</v>
      </c>
      <c r="O844" s="335" t="e">
        <f t="array" ref="O844">MIN(IF($B$3:$B$501=N844,$I$3:$I$501))</f>
        <v>#N/A</v>
      </c>
    </row>
    <row r="845" spans="1:15">
      <c r="A845" s="236"/>
      <c r="B845" s="324" t="str">
        <f>IFERROR(VLOOKUP(A845,'Cadastro de Produtos'!$B$5:$C$500,2,0),"")</f>
        <v/>
      </c>
      <c r="C845" s="232"/>
      <c r="D845" s="233"/>
      <c r="E845" s="324"/>
      <c r="F845" s="325"/>
      <c r="G845" s="326">
        <f>IFERROR(VLOOKUP(D845,Estoque!$A$4:$J$304,10,),0)</f>
        <v>0</v>
      </c>
      <c r="H845" s="236"/>
      <c r="I845" s="330">
        <f t="shared" si="56"/>
        <v>0</v>
      </c>
      <c r="J845" s="331"/>
      <c r="K845" s="331">
        <f t="shared" si="53"/>
        <v>0</v>
      </c>
      <c r="L845" s="325">
        <f>SUMIF(Vendas!$B$5:$B$1712,'Combos Promocionais'!A845,Vendas!$I$5:$I$1824)</f>
        <v>0</v>
      </c>
      <c r="M845" s="325">
        <f t="shared" si="54"/>
        <v>0</v>
      </c>
      <c r="N845" s="325" t="e">
        <f t="shared" si="55"/>
        <v>#N/A</v>
      </c>
      <c r="O845" s="332" t="e">
        <f t="array" ref="O845">MIN(IF($B$3:$B$501=N845,$I$3:$I$501))</f>
        <v>#N/A</v>
      </c>
    </row>
    <row r="846" spans="1:15">
      <c r="A846" s="235"/>
      <c r="B846" s="327" t="str">
        <f>IFERROR(VLOOKUP(A846,'Cadastro de Produtos'!$B$5:$C$500,2,0),"")</f>
        <v/>
      </c>
      <c r="C846" s="165"/>
      <c r="D846" s="231"/>
      <c r="E846" s="327"/>
      <c r="F846" s="328"/>
      <c r="G846" s="329">
        <f>IFERROR(VLOOKUP(D846,Estoque!$A$4:$J$304,10,),0)</f>
        <v>0</v>
      </c>
      <c r="H846" s="235"/>
      <c r="I846" s="333">
        <f t="shared" si="56"/>
        <v>0</v>
      </c>
      <c r="J846" s="334"/>
      <c r="K846" s="334">
        <f t="shared" si="53"/>
        <v>0</v>
      </c>
      <c r="L846" s="328">
        <f>SUMIF(Vendas!$B$5:$B$1712,'Combos Promocionais'!A846,Vendas!$I$5:$I$1824)</f>
        <v>0</v>
      </c>
      <c r="M846" s="328">
        <f t="shared" si="54"/>
        <v>0</v>
      </c>
      <c r="N846" s="328" t="e">
        <f t="shared" si="55"/>
        <v>#N/A</v>
      </c>
      <c r="O846" s="335" t="e">
        <f t="array" ref="O846">MIN(IF($B$3:$B$501=N846,$I$3:$I$501))</f>
        <v>#N/A</v>
      </c>
    </row>
    <row r="847" spans="1:15">
      <c r="A847" s="236"/>
      <c r="B847" s="324" t="str">
        <f>IFERROR(VLOOKUP(A847,'Cadastro de Produtos'!$B$5:$C$500,2,0),"")</f>
        <v/>
      </c>
      <c r="C847" s="232"/>
      <c r="D847" s="233"/>
      <c r="E847" s="324"/>
      <c r="F847" s="325"/>
      <c r="G847" s="326">
        <f>IFERROR(VLOOKUP(D847,Estoque!$A$4:$J$304,10,),0)</f>
        <v>0</v>
      </c>
      <c r="H847" s="236"/>
      <c r="I847" s="330">
        <f t="shared" si="56"/>
        <v>0</v>
      </c>
      <c r="J847" s="331"/>
      <c r="K847" s="331">
        <f t="shared" si="53"/>
        <v>0</v>
      </c>
      <c r="L847" s="325">
        <f>SUMIF(Vendas!$B$5:$B$1712,'Combos Promocionais'!A847,Vendas!$I$5:$I$1824)</f>
        <v>0</v>
      </c>
      <c r="M847" s="325">
        <f t="shared" si="54"/>
        <v>0</v>
      </c>
      <c r="N847" s="325" t="e">
        <f t="shared" si="55"/>
        <v>#N/A</v>
      </c>
      <c r="O847" s="332" t="e">
        <f t="array" ref="O847">MIN(IF($B$3:$B$501=N847,$I$3:$I$501))</f>
        <v>#N/A</v>
      </c>
    </row>
    <row r="848" spans="1:15">
      <c r="A848" s="235"/>
      <c r="B848" s="327" t="str">
        <f>IFERROR(VLOOKUP(A848,'Cadastro de Produtos'!$B$5:$C$500,2,0),"")</f>
        <v/>
      </c>
      <c r="C848" s="165"/>
      <c r="D848" s="231"/>
      <c r="E848" s="327"/>
      <c r="F848" s="328"/>
      <c r="G848" s="329">
        <f>IFERROR(VLOOKUP(D848,Estoque!$A$4:$J$304,10,),0)</f>
        <v>0</v>
      </c>
      <c r="H848" s="235"/>
      <c r="I848" s="333">
        <f t="shared" si="56"/>
        <v>0</v>
      </c>
      <c r="J848" s="334"/>
      <c r="K848" s="334">
        <f t="shared" si="53"/>
        <v>0</v>
      </c>
      <c r="L848" s="328">
        <f>SUMIF(Vendas!$B$5:$B$1712,'Combos Promocionais'!A848,Vendas!$I$5:$I$1824)</f>
        <v>0</v>
      </c>
      <c r="M848" s="328">
        <f t="shared" si="54"/>
        <v>0</v>
      </c>
      <c r="N848" s="328" t="e">
        <f t="shared" si="55"/>
        <v>#N/A</v>
      </c>
      <c r="O848" s="335" t="e">
        <f t="array" ref="O848">MIN(IF($B$3:$B$501=N848,$I$3:$I$501))</f>
        <v>#N/A</v>
      </c>
    </row>
    <row r="849" spans="1:15">
      <c r="A849" s="236"/>
      <c r="B849" s="324" t="str">
        <f>IFERROR(VLOOKUP(A849,'Cadastro de Produtos'!$B$5:$C$500,2,0),"")</f>
        <v/>
      </c>
      <c r="C849" s="232"/>
      <c r="D849" s="233"/>
      <c r="E849" s="324"/>
      <c r="F849" s="325"/>
      <c r="G849" s="326">
        <f>IFERROR(VLOOKUP(D849,Estoque!$A$4:$J$304,10,),0)</f>
        <v>0</v>
      </c>
      <c r="H849" s="236"/>
      <c r="I849" s="330">
        <f t="shared" si="56"/>
        <v>0</v>
      </c>
      <c r="J849" s="331"/>
      <c r="K849" s="331">
        <f t="shared" si="53"/>
        <v>0</v>
      </c>
      <c r="L849" s="325">
        <f>SUMIF(Vendas!$B$5:$B$1712,'Combos Promocionais'!A849,Vendas!$I$5:$I$1824)</f>
        <v>0</v>
      </c>
      <c r="M849" s="325">
        <f t="shared" si="54"/>
        <v>0</v>
      </c>
      <c r="N849" s="325" t="e">
        <f t="shared" si="55"/>
        <v>#N/A</v>
      </c>
      <c r="O849" s="332" t="e">
        <f t="array" ref="O849">MIN(IF($B$3:$B$501=N849,$I$3:$I$501))</f>
        <v>#N/A</v>
      </c>
    </row>
    <row r="850" spans="1:15">
      <c r="A850" s="235"/>
      <c r="B850" s="327" t="str">
        <f>IFERROR(VLOOKUP(A850,'Cadastro de Produtos'!$B$5:$C$500,2,0),"")</f>
        <v/>
      </c>
      <c r="C850" s="165"/>
      <c r="D850" s="231"/>
      <c r="E850" s="327"/>
      <c r="F850" s="328"/>
      <c r="G850" s="329">
        <f>IFERROR(VLOOKUP(D850,Estoque!$A$4:$J$304,10,),0)</f>
        <v>0</v>
      </c>
      <c r="H850" s="235"/>
      <c r="I850" s="333">
        <f t="shared" si="56"/>
        <v>0</v>
      </c>
      <c r="J850" s="334"/>
      <c r="K850" s="334">
        <f t="shared" si="53"/>
        <v>0</v>
      </c>
      <c r="L850" s="328">
        <f>SUMIF(Vendas!$B$5:$B$1712,'Combos Promocionais'!A850,Vendas!$I$5:$I$1824)</f>
        <v>0</v>
      </c>
      <c r="M850" s="328">
        <f t="shared" si="54"/>
        <v>0</v>
      </c>
      <c r="N850" s="328" t="e">
        <f t="shared" si="55"/>
        <v>#N/A</v>
      </c>
      <c r="O850" s="335" t="e">
        <f t="array" ref="O850">MIN(IF($B$3:$B$501=N850,$I$3:$I$501))</f>
        <v>#N/A</v>
      </c>
    </row>
    <row r="851" spans="1:15">
      <c r="A851" s="236"/>
      <c r="B851" s="324" t="str">
        <f>IFERROR(VLOOKUP(A851,'Cadastro de Produtos'!$B$5:$C$500,2,0),"")</f>
        <v/>
      </c>
      <c r="C851" s="232"/>
      <c r="D851" s="233"/>
      <c r="E851" s="324"/>
      <c r="F851" s="325"/>
      <c r="G851" s="326">
        <f>IFERROR(VLOOKUP(D851,Estoque!$A$4:$J$304,10,),0)</f>
        <v>0</v>
      </c>
      <c r="H851" s="236"/>
      <c r="I851" s="330">
        <f t="shared" si="56"/>
        <v>0</v>
      </c>
      <c r="J851" s="331"/>
      <c r="K851" s="331">
        <f t="shared" si="53"/>
        <v>0</v>
      </c>
      <c r="L851" s="325">
        <f>SUMIF(Vendas!$B$5:$B$1712,'Combos Promocionais'!A851,Vendas!$I$5:$I$1824)</f>
        <v>0</v>
      </c>
      <c r="M851" s="325">
        <f t="shared" si="54"/>
        <v>0</v>
      </c>
      <c r="N851" s="325" t="e">
        <f t="shared" si="55"/>
        <v>#N/A</v>
      </c>
      <c r="O851" s="332" t="e">
        <f t="array" ref="O851">MIN(IF($B$3:$B$501=N851,$I$3:$I$501))</f>
        <v>#N/A</v>
      </c>
    </row>
    <row r="852" spans="1:15">
      <c r="A852" s="235"/>
      <c r="B852" s="327" t="str">
        <f>IFERROR(VLOOKUP(A852,'Cadastro de Produtos'!$B$5:$C$500,2,0),"")</f>
        <v/>
      </c>
      <c r="C852" s="165"/>
      <c r="D852" s="231"/>
      <c r="E852" s="327"/>
      <c r="F852" s="328"/>
      <c r="G852" s="329">
        <f>IFERROR(VLOOKUP(D852,Estoque!$A$4:$J$304,10,),0)</f>
        <v>0</v>
      </c>
      <c r="H852" s="235"/>
      <c r="I852" s="333">
        <f t="shared" si="56"/>
        <v>0</v>
      </c>
      <c r="J852" s="334"/>
      <c r="K852" s="334">
        <f t="shared" si="53"/>
        <v>0</v>
      </c>
      <c r="L852" s="328">
        <f>SUMIF(Vendas!$B$5:$B$1712,'Combos Promocionais'!A852,Vendas!$I$5:$I$1824)</f>
        <v>0</v>
      </c>
      <c r="M852" s="328">
        <f t="shared" si="54"/>
        <v>0</v>
      </c>
      <c r="N852" s="328" t="e">
        <f t="shared" si="55"/>
        <v>#N/A</v>
      </c>
      <c r="O852" s="335" t="e">
        <f t="array" ref="O852">MIN(IF($B$3:$B$501=N852,$I$3:$I$501))</f>
        <v>#N/A</v>
      </c>
    </row>
    <row r="853" spans="1:15">
      <c r="A853" s="236"/>
      <c r="B853" s="324" t="str">
        <f>IFERROR(VLOOKUP(A853,'Cadastro de Produtos'!$B$5:$C$500,2,0),"")</f>
        <v/>
      </c>
      <c r="C853" s="232"/>
      <c r="D853" s="233"/>
      <c r="E853" s="324"/>
      <c r="F853" s="325"/>
      <c r="G853" s="326">
        <f>IFERROR(VLOOKUP(D853,Estoque!$A$4:$J$304,10,),0)</f>
        <v>0</v>
      </c>
      <c r="H853" s="236"/>
      <c r="I853" s="330">
        <f t="shared" si="56"/>
        <v>0</v>
      </c>
      <c r="J853" s="331"/>
      <c r="K853" s="331">
        <f t="shared" si="53"/>
        <v>0</v>
      </c>
      <c r="L853" s="325">
        <f>SUMIF(Vendas!$B$5:$B$1712,'Combos Promocionais'!A853,Vendas!$I$5:$I$1824)</f>
        <v>0</v>
      </c>
      <c r="M853" s="325">
        <f t="shared" si="54"/>
        <v>0</v>
      </c>
      <c r="N853" s="325" t="e">
        <f t="shared" si="55"/>
        <v>#N/A</v>
      </c>
      <c r="O853" s="332" t="e">
        <f t="array" ref="O853">MIN(IF($B$3:$B$501=N853,$I$3:$I$501))</f>
        <v>#N/A</v>
      </c>
    </row>
    <row r="854" spans="1:15">
      <c r="A854" s="235"/>
      <c r="B854" s="327" t="str">
        <f>IFERROR(VLOOKUP(A854,'Cadastro de Produtos'!$B$5:$C$500,2,0),"")</f>
        <v/>
      </c>
      <c r="C854" s="165"/>
      <c r="D854" s="231"/>
      <c r="E854" s="327"/>
      <c r="F854" s="328"/>
      <c r="G854" s="329">
        <f>IFERROR(VLOOKUP(D854,Estoque!$A$4:$J$304,10,),0)</f>
        <v>0</v>
      </c>
      <c r="H854" s="235"/>
      <c r="I854" s="333">
        <f t="shared" si="56"/>
        <v>0</v>
      </c>
      <c r="J854" s="334"/>
      <c r="K854" s="334">
        <f t="shared" si="53"/>
        <v>0</v>
      </c>
      <c r="L854" s="328">
        <f>SUMIF(Vendas!$B$5:$B$1712,'Combos Promocionais'!A854,Vendas!$I$5:$I$1824)</f>
        <v>0</v>
      </c>
      <c r="M854" s="328">
        <f t="shared" si="54"/>
        <v>0</v>
      </c>
      <c r="N854" s="328" t="e">
        <f t="shared" si="55"/>
        <v>#N/A</v>
      </c>
      <c r="O854" s="335" t="e">
        <f t="array" ref="O854">MIN(IF($B$3:$B$501=N854,$I$3:$I$501))</f>
        <v>#N/A</v>
      </c>
    </row>
    <row r="855" spans="1:15">
      <c r="A855" s="236"/>
      <c r="B855" s="324" t="str">
        <f>IFERROR(VLOOKUP(A855,'Cadastro de Produtos'!$B$5:$C$500,2,0),"")</f>
        <v/>
      </c>
      <c r="C855" s="232"/>
      <c r="D855" s="233"/>
      <c r="E855" s="324"/>
      <c r="F855" s="325"/>
      <c r="G855" s="326">
        <f>IFERROR(VLOOKUP(D855,Estoque!$A$4:$J$304,10,),0)</f>
        <v>0</v>
      </c>
      <c r="H855" s="236"/>
      <c r="I855" s="330">
        <f t="shared" si="56"/>
        <v>0</v>
      </c>
      <c r="J855" s="331"/>
      <c r="K855" s="331">
        <f t="shared" si="53"/>
        <v>0</v>
      </c>
      <c r="L855" s="325">
        <f>SUMIF(Vendas!$B$5:$B$1712,'Combos Promocionais'!A855,Vendas!$I$5:$I$1824)</f>
        <v>0</v>
      </c>
      <c r="M855" s="325">
        <f t="shared" si="54"/>
        <v>0</v>
      </c>
      <c r="N855" s="325" t="e">
        <f t="shared" si="55"/>
        <v>#N/A</v>
      </c>
      <c r="O855" s="332" t="e">
        <f t="array" ref="O855">MIN(IF($B$3:$B$501=N855,$I$3:$I$501))</f>
        <v>#N/A</v>
      </c>
    </row>
    <row r="856" spans="1:15">
      <c r="A856" s="235"/>
      <c r="B856" s="327" t="str">
        <f>IFERROR(VLOOKUP(A856,'Cadastro de Produtos'!$B$5:$C$500,2,0),"")</f>
        <v/>
      </c>
      <c r="C856" s="165"/>
      <c r="D856" s="231"/>
      <c r="E856" s="327"/>
      <c r="F856" s="328"/>
      <c r="G856" s="329">
        <f>IFERROR(VLOOKUP(D856,Estoque!$A$4:$J$304,10,),0)</f>
        <v>0</v>
      </c>
      <c r="H856" s="235"/>
      <c r="I856" s="333">
        <f t="shared" si="56"/>
        <v>0</v>
      </c>
      <c r="J856" s="334"/>
      <c r="K856" s="334">
        <f t="shared" si="53"/>
        <v>0</v>
      </c>
      <c r="L856" s="328">
        <f>SUMIF(Vendas!$B$5:$B$1712,'Combos Promocionais'!A856,Vendas!$I$5:$I$1824)</f>
        <v>0</v>
      </c>
      <c r="M856" s="328">
        <f t="shared" si="54"/>
        <v>0</v>
      </c>
      <c r="N856" s="328" t="e">
        <f t="shared" si="55"/>
        <v>#N/A</v>
      </c>
      <c r="O856" s="335" t="e">
        <f t="array" ref="O856">MIN(IF($B$3:$B$501=N856,$I$3:$I$501))</f>
        <v>#N/A</v>
      </c>
    </row>
    <row r="857" spans="1:15">
      <c r="A857" s="236"/>
      <c r="B857" s="324" t="str">
        <f>IFERROR(VLOOKUP(A857,'Cadastro de Produtos'!$B$5:$C$500,2,0),"")</f>
        <v/>
      </c>
      <c r="C857" s="232"/>
      <c r="D857" s="233"/>
      <c r="E857" s="324"/>
      <c r="F857" s="325"/>
      <c r="G857" s="326">
        <f>IFERROR(VLOOKUP(D857,Estoque!$A$4:$J$304,10,),0)</f>
        <v>0</v>
      </c>
      <c r="H857" s="236"/>
      <c r="I857" s="330">
        <f t="shared" si="56"/>
        <v>0</v>
      </c>
      <c r="J857" s="331"/>
      <c r="K857" s="331">
        <f t="shared" si="53"/>
        <v>0</v>
      </c>
      <c r="L857" s="325">
        <f>SUMIF(Vendas!$B$5:$B$1712,'Combos Promocionais'!A857,Vendas!$I$5:$I$1824)</f>
        <v>0</v>
      </c>
      <c r="M857" s="325">
        <f t="shared" si="54"/>
        <v>0</v>
      </c>
      <c r="N857" s="325" t="e">
        <f t="shared" si="55"/>
        <v>#N/A</v>
      </c>
      <c r="O857" s="332" t="e">
        <f t="array" ref="O857">MIN(IF($B$3:$B$501=N857,$I$3:$I$501))</f>
        <v>#N/A</v>
      </c>
    </row>
    <row r="858" spans="1:15">
      <c r="A858" s="235"/>
      <c r="B858" s="327" t="str">
        <f>IFERROR(VLOOKUP(A858,'Cadastro de Produtos'!$B$5:$C$500,2,0),"")</f>
        <v/>
      </c>
      <c r="C858" s="165"/>
      <c r="D858" s="231"/>
      <c r="E858" s="327"/>
      <c r="F858" s="328"/>
      <c r="G858" s="329">
        <f>IFERROR(VLOOKUP(D858,Estoque!$A$4:$J$304,10,),0)</f>
        <v>0</v>
      </c>
      <c r="H858" s="235"/>
      <c r="I858" s="333">
        <f t="shared" si="56"/>
        <v>0</v>
      </c>
      <c r="J858" s="334"/>
      <c r="K858" s="334">
        <f t="shared" si="53"/>
        <v>0</v>
      </c>
      <c r="L858" s="328">
        <f>SUMIF(Vendas!$B$5:$B$1712,'Combos Promocionais'!A858,Vendas!$I$5:$I$1824)</f>
        <v>0</v>
      </c>
      <c r="M858" s="328">
        <f t="shared" si="54"/>
        <v>0</v>
      </c>
      <c r="N858" s="328" t="e">
        <f t="shared" si="55"/>
        <v>#N/A</v>
      </c>
      <c r="O858" s="335" t="e">
        <f t="array" ref="O858">MIN(IF($B$3:$B$501=N858,$I$3:$I$501))</f>
        <v>#N/A</v>
      </c>
    </row>
    <row r="859" spans="1:15">
      <c r="A859" s="236"/>
      <c r="B859" s="324" t="str">
        <f>IFERROR(VLOOKUP(A859,'Cadastro de Produtos'!$B$5:$C$500,2,0),"")</f>
        <v/>
      </c>
      <c r="C859" s="232"/>
      <c r="D859" s="233"/>
      <c r="E859" s="324"/>
      <c r="F859" s="325"/>
      <c r="G859" s="326">
        <f>IFERROR(VLOOKUP(D859,Estoque!$A$4:$J$304,10,),0)</f>
        <v>0</v>
      </c>
      <c r="H859" s="236"/>
      <c r="I859" s="330">
        <f t="shared" si="56"/>
        <v>0</v>
      </c>
      <c r="J859" s="331"/>
      <c r="K859" s="331">
        <f t="shared" si="53"/>
        <v>0</v>
      </c>
      <c r="L859" s="325">
        <f>SUMIF(Vendas!$B$5:$B$1712,'Combos Promocionais'!A859,Vendas!$I$5:$I$1824)</f>
        <v>0</v>
      </c>
      <c r="M859" s="325">
        <f t="shared" si="54"/>
        <v>0</v>
      </c>
      <c r="N859" s="325" t="e">
        <f t="shared" si="55"/>
        <v>#N/A</v>
      </c>
      <c r="O859" s="332" t="e">
        <f t="array" ref="O859">MIN(IF($B$3:$B$501=N859,$I$3:$I$501))</f>
        <v>#N/A</v>
      </c>
    </row>
    <row r="860" spans="1:15">
      <c r="A860" s="235"/>
      <c r="B860" s="327" t="str">
        <f>IFERROR(VLOOKUP(A860,'Cadastro de Produtos'!$B$5:$C$500,2,0),"")</f>
        <v/>
      </c>
      <c r="C860" s="165"/>
      <c r="D860" s="231"/>
      <c r="E860" s="327"/>
      <c r="F860" s="328"/>
      <c r="G860" s="329">
        <f>IFERROR(VLOOKUP(D860,Estoque!$A$4:$J$304,10,),0)</f>
        <v>0</v>
      </c>
      <c r="H860" s="235"/>
      <c r="I860" s="333">
        <f t="shared" si="56"/>
        <v>0</v>
      </c>
      <c r="J860" s="334"/>
      <c r="K860" s="334">
        <f t="shared" si="53"/>
        <v>0</v>
      </c>
      <c r="L860" s="328">
        <f>SUMIF(Vendas!$B$5:$B$1712,'Combos Promocionais'!A860,Vendas!$I$5:$I$1824)</f>
        <v>0</v>
      </c>
      <c r="M860" s="328">
        <f t="shared" si="54"/>
        <v>0</v>
      </c>
      <c r="N860" s="328" t="e">
        <f t="shared" si="55"/>
        <v>#N/A</v>
      </c>
      <c r="O860" s="335" t="e">
        <f t="array" ref="O860">MIN(IF($B$3:$B$501=N860,$I$3:$I$501))</f>
        <v>#N/A</v>
      </c>
    </row>
    <row r="861" spans="1:15">
      <c r="A861" s="236"/>
      <c r="B861" s="324" t="str">
        <f>IFERROR(VLOOKUP(A861,'Cadastro de Produtos'!$B$5:$C$500,2,0),"")</f>
        <v/>
      </c>
      <c r="C861" s="232"/>
      <c r="D861" s="233"/>
      <c r="E861" s="324"/>
      <c r="F861" s="325"/>
      <c r="G861" s="326">
        <f>IFERROR(VLOOKUP(D861,Estoque!$A$4:$J$304,10,),0)</f>
        <v>0</v>
      </c>
      <c r="H861" s="236"/>
      <c r="I861" s="330">
        <f t="shared" si="56"/>
        <v>0</v>
      </c>
      <c r="J861" s="331"/>
      <c r="K861" s="331">
        <f t="shared" si="53"/>
        <v>0</v>
      </c>
      <c r="L861" s="325">
        <f>SUMIF(Vendas!$B$5:$B$1712,'Combos Promocionais'!A861,Vendas!$I$5:$I$1824)</f>
        <v>0</v>
      </c>
      <c r="M861" s="325">
        <f t="shared" si="54"/>
        <v>0</v>
      </c>
      <c r="N861" s="325" t="e">
        <f t="shared" si="55"/>
        <v>#N/A</v>
      </c>
      <c r="O861" s="332" t="e">
        <f t="array" ref="O861">MIN(IF($B$3:$B$501=N861,$I$3:$I$501))</f>
        <v>#N/A</v>
      </c>
    </row>
    <row r="862" spans="1:15">
      <c r="A862" s="235"/>
      <c r="B862" s="327" t="str">
        <f>IFERROR(VLOOKUP(A862,'Cadastro de Produtos'!$B$5:$C$500,2,0),"")</f>
        <v/>
      </c>
      <c r="C862" s="165"/>
      <c r="D862" s="231"/>
      <c r="E862" s="327"/>
      <c r="F862" s="328"/>
      <c r="G862" s="329">
        <f>IFERROR(VLOOKUP(D862,Estoque!$A$4:$J$304,10,),0)</f>
        <v>0</v>
      </c>
      <c r="H862" s="235"/>
      <c r="I862" s="333">
        <f t="shared" si="56"/>
        <v>0</v>
      </c>
      <c r="J862" s="334"/>
      <c r="K862" s="334">
        <f t="shared" si="53"/>
        <v>0</v>
      </c>
      <c r="L862" s="328">
        <f>SUMIF(Vendas!$B$5:$B$1712,'Combos Promocionais'!A862,Vendas!$I$5:$I$1824)</f>
        <v>0</v>
      </c>
      <c r="M862" s="328">
        <f t="shared" si="54"/>
        <v>0</v>
      </c>
      <c r="N862" s="328" t="e">
        <f t="shared" si="55"/>
        <v>#N/A</v>
      </c>
      <c r="O862" s="335" t="e">
        <f t="array" ref="O862">MIN(IF($B$3:$B$501=N862,$I$3:$I$501))</f>
        <v>#N/A</v>
      </c>
    </row>
    <row r="863" spans="1:15">
      <c r="A863" s="236"/>
      <c r="B863" s="324" t="str">
        <f>IFERROR(VLOOKUP(A863,'Cadastro de Produtos'!$B$5:$C$500,2,0),"")</f>
        <v/>
      </c>
      <c r="C863" s="232"/>
      <c r="D863" s="233"/>
      <c r="E863" s="324"/>
      <c r="F863" s="325"/>
      <c r="G863" s="326">
        <f>IFERROR(VLOOKUP(D863,Estoque!$A$4:$J$304,10,),0)</f>
        <v>0</v>
      </c>
      <c r="H863" s="236"/>
      <c r="I863" s="330">
        <f t="shared" si="56"/>
        <v>0</v>
      </c>
      <c r="J863" s="331"/>
      <c r="K863" s="331">
        <f t="shared" si="53"/>
        <v>0</v>
      </c>
      <c r="L863" s="325">
        <f>SUMIF(Vendas!$B$5:$B$1712,'Combos Promocionais'!A863,Vendas!$I$5:$I$1824)</f>
        <v>0</v>
      </c>
      <c r="M863" s="325">
        <f t="shared" si="54"/>
        <v>0</v>
      </c>
      <c r="N863" s="325" t="e">
        <f t="shared" si="55"/>
        <v>#N/A</v>
      </c>
      <c r="O863" s="332" t="e">
        <f t="array" ref="O863">MIN(IF($B$3:$B$501=N863,$I$3:$I$501))</f>
        <v>#N/A</v>
      </c>
    </row>
    <row r="864" spans="1:15">
      <c r="A864" s="235"/>
      <c r="B864" s="327" t="str">
        <f>IFERROR(VLOOKUP(A864,'Cadastro de Produtos'!$B$5:$C$500,2,0),"")</f>
        <v/>
      </c>
      <c r="C864" s="165"/>
      <c r="D864" s="231"/>
      <c r="E864" s="327"/>
      <c r="F864" s="328"/>
      <c r="G864" s="329">
        <f>IFERROR(VLOOKUP(D864,Estoque!$A$4:$J$304,10,),0)</f>
        <v>0</v>
      </c>
      <c r="H864" s="235"/>
      <c r="I864" s="333">
        <f t="shared" si="56"/>
        <v>0</v>
      </c>
      <c r="J864" s="334"/>
      <c r="K864" s="334">
        <f t="shared" si="53"/>
        <v>0</v>
      </c>
      <c r="L864" s="328">
        <f>SUMIF(Vendas!$B$5:$B$1712,'Combos Promocionais'!A864,Vendas!$I$5:$I$1824)</f>
        <v>0</v>
      </c>
      <c r="M864" s="328">
        <f t="shared" si="54"/>
        <v>0</v>
      </c>
      <c r="N864" s="328" t="e">
        <f t="shared" si="55"/>
        <v>#N/A</v>
      </c>
      <c r="O864" s="335" t="e">
        <f t="array" ref="O864">MIN(IF($B$3:$B$501=N864,$I$3:$I$501))</f>
        <v>#N/A</v>
      </c>
    </row>
    <row r="865" spans="1:15">
      <c r="A865" s="236"/>
      <c r="B865" s="324" t="str">
        <f>IFERROR(VLOOKUP(A865,'Cadastro de Produtos'!$B$5:$C$500,2,0),"")</f>
        <v/>
      </c>
      <c r="C865" s="232"/>
      <c r="D865" s="233"/>
      <c r="E865" s="324"/>
      <c r="F865" s="325"/>
      <c r="G865" s="326">
        <f>IFERROR(VLOOKUP(D865,Estoque!$A$4:$J$304,10,),0)</f>
        <v>0</v>
      </c>
      <c r="H865" s="236"/>
      <c r="I865" s="330">
        <f t="shared" si="56"/>
        <v>0</v>
      </c>
      <c r="J865" s="331"/>
      <c r="K865" s="331">
        <f t="shared" si="53"/>
        <v>0</v>
      </c>
      <c r="L865" s="325">
        <f>SUMIF(Vendas!$B$5:$B$1712,'Combos Promocionais'!A865,Vendas!$I$5:$I$1824)</f>
        <v>0</v>
      </c>
      <c r="M865" s="325">
        <f t="shared" si="54"/>
        <v>0</v>
      </c>
      <c r="N865" s="325" t="e">
        <f t="shared" si="55"/>
        <v>#N/A</v>
      </c>
      <c r="O865" s="332" t="e">
        <f t="array" ref="O865">MIN(IF($B$3:$B$501=N865,$I$3:$I$501))</f>
        <v>#N/A</v>
      </c>
    </row>
    <row r="866" spans="1:15">
      <c r="A866" s="235"/>
      <c r="B866" s="327" t="str">
        <f>IFERROR(VLOOKUP(A866,'Cadastro de Produtos'!$B$5:$C$500,2,0),"")</f>
        <v/>
      </c>
      <c r="C866" s="165"/>
      <c r="D866" s="231"/>
      <c r="E866" s="327"/>
      <c r="F866" s="328"/>
      <c r="G866" s="329">
        <f>IFERROR(VLOOKUP(D866,Estoque!$A$4:$J$304,10,),0)</f>
        <v>0</v>
      </c>
      <c r="H866" s="235"/>
      <c r="I866" s="333">
        <f t="shared" si="56"/>
        <v>0</v>
      </c>
      <c r="J866" s="334"/>
      <c r="K866" s="334">
        <f t="shared" si="53"/>
        <v>0</v>
      </c>
      <c r="L866" s="328">
        <f>SUMIF(Vendas!$B$5:$B$1712,'Combos Promocionais'!A866,Vendas!$I$5:$I$1824)</f>
        <v>0</v>
      </c>
      <c r="M866" s="328">
        <f t="shared" si="54"/>
        <v>0</v>
      </c>
      <c r="N866" s="328" t="e">
        <f t="shared" si="55"/>
        <v>#N/A</v>
      </c>
      <c r="O866" s="335" t="e">
        <f t="array" ref="O866">MIN(IF($B$3:$B$501=N866,$I$3:$I$501))</f>
        <v>#N/A</v>
      </c>
    </row>
    <row r="867" spans="1:15">
      <c r="A867" s="236"/>
      <c r="B867" s="324" t="str">
        <f>IFERROR(VLOOKUP(A867,'Cadastro de Produtos'!$B$5:$C$500,2,0),"")</f>
        <v/>
      </c>
      <c r="C867" s="232"/>
      <c r="D867" s="233"/>
      <c r="E867" s="324"/>
      <c r="F867" s="325"/>
      <c r="G867" s="326">
        <f>IFERROR(VLOOKUP(D867,Estoque!$A$4:$J$304,10,),0)</f>
        <v>0</v>
      </c>
      <c r="H867" s="236"/>
      <c r="I867" s="330">
        <f t="shared" si="56"/>
        <v>0</v>
      </c>
      <c r="J867" s="331"/>
      <c r="K867" s="331">
        <f t="shared" si="53"/>
        <v>0</v>
      </c>
      <c r="L867" s="325">
        <f>SUMIF(Vendas!$B$5:$B$1712,'Combos Promocionais'!A867,Vendas!$I$5:$I$1824)</f>
        <v>0</v>
      </c>
      <c r="M867" s="325">
        <f t="shared" si="54"/>
        <v>0</v>
      </c>
      <c r="N867" s="325" t="e">
        <f t="shared" si="55"/>
        <v>#N/A</v>
      </c>
      <c r="O867" s="332" t="e">
        <f t="array" ref="O867">MIN(IF($B$3:$B$501=N867,$I$3:$I$501))</f>
        <v>#N/A</v>
      </c>
    </row>
    <row r="868" spans="1:15">
      <c r="A868" s="235"/>
      <c r="B868" s="327" t="str">
        <f>IFERROR(VLOOKUP(A868,'Cadastro de Produtos'!$B$5:$C$500,2,0),"")</f>
        <v/>
      </c>
      <c r="C868" s="165"/>
      <c r="D868" s="231"/>
      <c r="E868" s="327"/>
      <c r="F868" s="328"/>
      <c r="G868" s="329">
        <f>IFERROR(VLOOKUP(D868,Estoque!$A$4:$J$304,10,),0)</f>
        <v>0</v>
      </c>
      <c r="H868" s="235"/>
      <c r="I868" s="333">
        <f t="shared" si="56"/>
        <v>0</v>
      </c>
      <c r="J868" s="334"/>
      <c r="K868" s="334">
        <f t="shared" si="53"/>
        <v>0</v>
      </c>
      <c r="L868" s="328">
        <f>SUMIF(Vendas!$B$5:$B$1712,'Combos Promocionais'!A868,Vendas!$I$5:$I$1824)</f>
        <v>0</v>
      </c>
      <c r="M868" s="328">
        <f t="shared" si="54"/>
        <v>0</v>
      </c>
      <c r="N868" s="328" t="e">
        <f t="shared" si="55"/>
        <v>#N/A</v>
      </c>
      <c r="O868" s="335" t="e">
        <f t="array" ref="O868">MIN(IF($B$3:$B$501=N868,$I$3:$I$501))</f>
        <v>#N/A</v>
      </c>
    </row>
    <row r="869" spans="1:15">
      <c r="A869" s="236"/>
      <c r="B869" s="324" t="str">
        <f>IFERROR(VLOOKUP(A869,'Cadastro de Produtos'!$B$5:$C$500,2,0),"")</f>
        <v/>
      </c>
      <c r="C869" s="232"/>
      <c r="D869" s="233"/>
      <c r="E869" s="324"/>
      <c r="F869" s="325"/>
      <c r="G869" s="326">
        <f>IFERROR(VLOOKUP(D869,Estoque!$A$4:$J$304,10,),0)</f>
        <v>0</v>
      </c>
      <c r="H869" s="236"/>
      <c r="I869" s="330">
        <f t="shared" si="56"/>
        <v>0</v>
      </c>
      <c r="J869" s="331"/>
      <c r="K869" s="331">
        <f t="shared" si="53"/>
        <v>0</v>
      </c>
      <c r="L869" s="325">
        <f>SUMIF(Vendas!$B$5:$B$1712,'Combos Promocionais'!A869,Vendas!$I$5:$I$1824)</f>
        <v>0</v>
      </c>
      <c r="M869" s="325">
        <f t="shared" si="54"/>
        <v>0</v>
      </c>
      <c r="N869" s="325" t="e">
        <f t="shared" si="55"/>
        <v>#N/A</v>
      </c>
      <c r="O869" s="332" t="e">
        <f t="array" ref="O869">MIN(IF($B$3:$B$501=N869,$I$3:$I$501))</f>
        <v>#N/A</v>
      </c>
    </row>
    <row r="870" spans="1:15">
      <c r="A870" s="235"/>
      <c r="B870" s="327" t="str">
        <f>IFERROR(VLOOKUP(A870,'Cadastro de Produtos'!$B$5:$C$500,2,0),"")</f>
        <v/>
      </c>
      <c r="C870" s="165"/>
      <c r="D870" s="231"/>
      <c r="E870" s="327"/>
      <c r="F870" s="328"/>
      <c r="G870" s="329">
        <f>IFERROR(VLOOKUP(D870,Estoque!$A$4:$J$304,10,),0)</f>
        <v>0</v>
      </c>
      <c r="H870" s="235"/>
      <c r="I870" s="333">
        <f t="shared" si="56"/>
        <v>0</v>
      </c>
      <c r="J870" s="334"/>
      <c r="K870" s="334">
        <f t="shared" si="53"/>
        <v>0</v>
      </c>
      <c r="L870" s="328">
        <f>SUMIF(Vendas!$B$5:$B$1712,'Combos Promocionais'!A870,Vendas!$I$5:$I$1824)</f>
        <v>0</v>
      </c>
      <c r="M870" s="328">
        <f t="shared" si="54"/>
        <v>0</v>
      </c>
      <c r="N870" s="328" t="e">
        <f t="shared" si="55"/>
        <v>#N/A</v>
      </c>
      <c r="O870" s="335" t="e">
        <f t="array" ref="O870">MIN(IF($B$3:$B$501=N870,$I$3:$I$501))</f>
        <v>#N/A</v>
      </c>
    </row>
    <row r="871" spans="1:15">
      <c r="A871" s="236"/>
      <c r="B871" s="324" t="str">
        <f>IFERROR(VLOOKUP(A871,'Cadastro de Produtos'!$B$5:$C$500,2,0),"")</f>
        <v/>
      </c>
      <c r="C871" s="232"/>
      <c r="D871" s="233"/>
      <c r="E871" s="324"/>
      <c r="F871" s="325"/>
      <c r="G871" s="326">
        <f>IFERROR(VLOOKUP(D871,Estoque!$A$4:$J$304,10,),0)</f>
        <v>0</v>
      </c>
      <c r="H871" s="236"/>
      <c r="I871" s="330">
        <f t="shared" si="56"/>
        <v>0</v>
      </c>
      <c r="J871" s="331"/>
      <c r="K871" s="331">
        <f t="shared" si="53"/>
        <v>0</v>
      </c>
      <c r="L871" s="325">
        <f>SUMIF(Vendas!$B$5:$B$1712,'Combos Promocionais'!A871,Vendas!$I$5:$I$1824)</f>
        <v>0</v>
      </c>
      <c r="M871" s="325">
        <f t="shared" si="54"/>
        <v>0</v>
      </c>
      <c r="N871" s="325" t="e">
        <f t="shared" si="55"/>
        <v>#N/A</v>
      </c>
      <c r="O871" s="332" t="e">
        <f t="array" ref="O871">MIN(IF($B$3:$B$501=N871,$I$3:$I$501))</f>
        <v>#N/A</v>
      </c>
    </row>
    <row r="872" spans="1:15">
      <c r="A872" s="235"/>
      <c r="B872" s="327" t="str">
        <f>IFERROR(VLOOKUP(A872,'Cadastro de Produtos'!$B$5:$C$500,2,0),"")</f>
        <v/>
      </c>
      <c r="C872" s="165"/>
      <c r="D872" s="231"/>
      <c r="E872" s="327"/>
      <c r="F872" s="328"/>
      <c r="G872" s="329">
        <f>IFERROR(VLOOKUP(D872,Estoque!$A$4:$J$304,10,),0)</f>
        <v>0</v>
      </c>
      <c r="H872" s="235"/>
      <c r="I872" s="333">
        <f t="shared" si="56"/>
        <v>0</v>
      </c>
      <c r="J872" s="334"/>
      <c r="K872" s="334">
        <f t="shared" si="53"/>
        <v>0</v>
      </c>
      <c r="L872" s="328">
        <f>SUMIF(Vendas!$B$5:$B$1712,'Combos Promocionais'!A872,Vendas!$I$5:$I$1824)</f>
        <v>0</v>
      </c>
      <c r="M872" s="328">
        <f t="shared" si="54"/>
        <v>0</v>
      </c>
      <c r="N872" s="328" t="e">
        <f t="shared" si="55"/>
        <v>#N/A</v>
      </c>
      <c r="O872" s="335" t="e">
        <f t="array" ref="O872">MIN(IF($B$3:$B$501=N872,$I$3:$I$501))</f>
        <v>#N/A</v>
      </c>
    </row>
    <row r="873" spans="1:15">
      <c r="A873" s="236"/>
      <c r="B873" s="324" t="str">
        <f>IFERROR(VLOOKUP(A873,'Cadastro de Produtos'!$B$5:$C$500,2,0),"")</f>
        <v/>
      </c>
      <c r="C873" s="232"/>
      <c r="D873" s="233"/>
      <c r="E873" s="324"/>
      <c r="F873" s="325"/>
      <c r="G873" s="326">
        <f>IFERROR(VLOOKUP(D873,Estoque!$A$4:$J$304,10,),0)</f>
        <v>0</v>
      </c>
      <c r="H873" s="236"/>
      <c r="I873" s="330">
        <f t="shared" si="56"/>
        <v>0</v>
      </c>
      <c r="J873" s="331"/>
      <c r="K873" s="331">
        <f t="shared" si="53"/>
        <v>0</v>
      </c>
      <c r="L873" s="325">
        <f>SUMIF(Vendas!$B$5:$B$1712,'Combos Promocionais'!A873,Vendas!$I$5:$I$1824)</f>
        <v>0</v>
      </c>
      <c r="M873" s="325">
        <f t="shared" si="54"/>
        <v>0</v>
      </c>
      <c r="N873" s="325" t="e">
        <f t="shared" si="55"/>
        <v>#N/A</v>
      </c>
      <c r="O873" s="332" t="e">
        <f t="array" ref="O873">MIN(IF($B$3:$B$501=N873,$I$3:$I$501))</f>
        <v>#N/A</v>
      </c>
    </row>
    <row r="874" spans="1:15">
      <c r="A874" s="235"/>
      <c r="B874" s="327" t="str">
        <f>IFERROR(VLOOKUP(A874,'Cadastro de Produtos'!$B$5:$C$500,2,0),"")</f>
        <v/>
      </c>
      <c r="C874" s="165"/>
      <c r="D874" s="231"/>
      <c r="E874" s="327"/>
      <c r="F874" s="328"/>
      <c r="G874" s="329">
        <f>IFERROR(VLOOKUP(D874,Estoque!$A$4:$J$304,10,),0)</f>
        <v>0</v>
      </c>
      <c r="H874" s="235"/>
      <c r="I874" s="333">
        <f t="shared" si="56"/>
        <v>0</v>
      </c>
      <c r="J874" s="334"/>
      <c r="K874" s="334">
        <f t="shared" si="53"/>
        <v>0</v>
      </c>
      <c r="L874" s="328">
        <f>SUMIF(Vendas!$B$5:$B$1712,'Combos Promocionais'!A874,Vendas!$I$5:$I$1824)</f>
        <v>0</v>
      </c>
      <c r="M874" s="328">
        <f t="shared" si="54"/>
        <v>0</v>
      </c>
      <c r="N874" s="328" t="e">
        <f t="shared" si="55"/>
        <v>#N/A</v>
      </c>
      <c r="O874" s="335" t="e">
        <f t="array" ref="O874">MIN(IF($B$3:$B$501=N874,$I$3:$I$501))</f>
        <v>#N/A</v>
      </c>
    </row>
    <row r="875" spans="1:15">
      <c r="A875" s="236"/>
      <c r="B875" s="324" t="str">
        <f>IFERROR(VLOOKUP(A875,'Cadastro de Produtos'!$B$5:$C$500,2,0),"")</f>
        <v/>
      </c>
      <c r="C875" s="232"/>
      <c r="D875" s="233"/>
      <c r="E875" s="324"/>
      <c r="F875" s="325"/>
      <c r="G875" s="326">
        <f>IFERROR(VLOOKUP(D875,Estoque!$A$4:$J$304,10,),0)</f>
        <v>0</v>
      </c>
      <c r="H875" s="236"/>
      <c r="I875" s="330">
        <f t="shared" si="56"/>
        <v>0</v>
      </c>
      <c r="J875" s="331"/>
      <c r="K875" s="331">
        <f t="shared" si="53"/>
        <v>0</v>
      </c>
      <c r="L875" s="325">
        <f>SUMIF(Vendas!$B$5:$B$1712,'Combos Promocionais'!A875,Vendas!$I$5:$I$1824)</f>
        <v>0</v>
      </c>
      <c r="M875" s="325">
        <f t="shared" si="54"/>
        <v>0</v>
      </c>
      <c r="N875" s="325" t="e">
        <f t="shared" si="55"/>
        <v>#N/A</v>
      </c>
      <c r="O875" s="332" t="e">
        <f t="array" ref="O875">MIN(IF($B$3:$B$501=N875,$I$3:$I$501))</f>
        <v>#N/A</v>
      </c>
    </row>
    <row r="876" spans="1:15">
      <c r="A876" s="235"/>
      <c r="B876" s="327" t="str">
        <f>IFERROR(VLOOKUP(A876,'Cadastro de Produtos'!$B$5:$C$500,2,0),"")</f>
        <v/>
      </c>
      <c r="C876" s="165"/>
      <c r="D876" s="231"/>
      <c r="E876" s="327"/>
      <c r="F876" s="328"/>
      <c r="G876" s="329">
        <f>IFERROR(VLOOKUP(D876,Estoque!$A$4:$J$304,10,),0)</f>
        <v>0</v>
      </c>
      <c r="H876" s="235"/>
      <c r="I876" s="333">
        <f t="shared" si="56"/>
        <v>0</v>
      </c>
      <c r="J876" s="334"/>
      <c r="K876" s="334">
        <f t="shared" si="53"/>
        <v>0</v>
      </c>
      <c r="L876" s="328">
        <f>SUMIF(Vendas!$B$5:$B$1712,'Combos Promocionais'!A876,Vendas!$I$5:$I$1824)</f>
        <v>0</v>
      </c>
      <c r="M876" s="328">
        <f t="shared" si="54"/>
        <v>0</v>
      </c>
      <c r="N876" s="328" t="e">
        <f t="shared" si="55"/>
        <v>#N/A</v>
      </c>
      <c r="O876" s="335" t="e">
        <f t="array" ref="O876">MIN(IF($B$3:$B$501=N876,$I$3:$I$501))</f>
        <v>#N/A</v>
      </c>
    </row>
    <row r="877" spans="1:15">
      <c r="A877" s="236"/>
      <c r="B877" s="324" t="str">
        <f>IFERROR(VLOOKUP(A877,'Cadastro de Produtos'!$B$5:$C$500,2,0),"")</f>
        <v/>
      </c>
      <c r="C877" s="232"/>
      <c r="D877" s="233"/>
      <c r="E877" s="324"/>
      <c r="F877" s="325"/>
      <c r="G877" s="326">
        <f>IFERROR(VLOOKUP(D877,Estoque!$A$4:$J$304,10,),0)</f>
        <v>0</v>
      </c>
      <c r="H877" s="236"/>
      <c r="I877" s="330">
        <f t="shared" si="56"/>
        <v>0</v>
      </c>
      <c r="J877" s="331"/>
      <c r="K877" s="331">
        <f t="shared" si="53"/>
        <v>0</v>
      </c>
      <c r="L877" s="325">
        <f>SUMIF(Vendas!$B$5:$B$1712,'Combos Promocionais'!A877,Vendas!$I$5:$I$1824)</f>
        <v>0</v>
      </c>
      <c r="M877" s="325">
        <f t="shared" si="54"/>
        <v>0</v>
      </c>
      <c r="N877" s="325" t="e">
        <f t="shared" si="55"/>
        <v>#N/A</v>
      </c>
      <c r="O877" s="332" t="e">
        <f t="array" ref="O877">MIN(IF($B$3:$B$501=N877,$I$3:$I$501))</f>
        <v>#N/A</v>
      </c>
    </row>
    <row r="878" spans="1:15">
      <c r="A878" s="235"/>
      <c r="B878" s="327" t="str">
        <f>IFERROR(VLOOKUP(A878,'Cadastro de Produtos'!$B$5:$C$500,2,0),"")</f>
        <v/>
      </c>
      <c r="C878" s="165"/>
      <c r="D878" s="231"/>
      <c r="E878" s="327"/>
      <c r="F878" s="328"/>
      <c r="G878" s="329">
        <f>IFERROR(VLOOKUP(D878,Estoque!$A$4:$J$304,10,),0)</f>
        <v>0</v>
      </c>
      <c r="H878" s="235"/>
      <c r="I878" s="333">
        <f t="shared" si="56"/>
        <v>0</v>
      </c>
      <c r="J878" s="334"/>
      <c r="K878" s="334">
        <f t="shared" si="53"/>
        <v>0</v>
      </c>
      <c r="L878" s="328">
        <f>SUMIF(Vendas!$B$5:$B$1712,'Combos Promocionais'!A878,Vendas!$I$5:$I$1824)</f>
        <v>0</v>
      </c>
      <c r="M878" s="328">
        <f t="shared" si="54"/>
        <v>0</v>
      </c>
      <c r="N878" s="328" t="e">
        <f t="shared" si="55"/>
        <v>#N/A</v>
      </c>
      <c r="O878" s="335" t="e">
        <f t="array" ref="O878">MIN(IF($B$3:$B$501=N878,$I$3:$I$501))</f>
        <v>#N/A</v>
      </c>
    </row>
    <row r="879" spans="1:15">
      <c r="A879" s="236"/>
      <c r="B879" s="324" t="str">
        <f>IFERROR(VLOOKUP(A879,'Cadastro de Produtos'!$B$5:$C$500,2,0),"")</f>
        <v/>
      </c>
      <c r="C879" s="232"/>
      <c r="D879" s="233"/>
      <c r="E879" s="324"/>
      <c r="F879" s="325"/>
      <c r="G879" s="326">
        <f>IFERROR(VLOOKUP(D879,Estoque!$A$4:$J$304,10,),0)</f>
        <v>0</v>
      </c>
      <c r="H879" s="236"/>
      <c r="I879" s="330">
        <f t="shared" si="56"/>
        <v>0</v>
      </c>
      <c r="J879" s="331"/>
      <c r="K879" s="331">
        <f t="shared" si="53"/>
        <v>0</v>
      </c>
      <c r="L879" s="325">
        <f>SUMIF(Vendas!$B$5:$B$1712,'Combos Promocionais'!A879,Vendas!$I$5:$I$1824)</f>
        <v>0</v>
      </c>
      <c r="M879" s="325">
        <f t="shared" si="54"/>
        <v>0</v>
      </c>
      <c r="N879" s="325" t="e">
        <f t="shared" si="55"/>
        <v>#N/A</v>
      </c>
      <c r="O879" s="332" t="e">
        <f t="array" ref="O879">MIN(IF($B$3:$B$501=N879,$I$3:$I$501))</f>
        <v>#N/A</v>
      </c>
    </row>
    <row r="880" spans="1:15">
      <c r="A880" s="235"/>
      <c r="B880" s="327" t="str">
        <f>IFERROR(VLOOKUP(A880,'Cadastro de Produtos'!$B$5:$C$500,2,0),"")</f>
        <v/>
      </c>
      <c r="C880" s="165"/>
      <c r="D880" s="231"/>
      <c r="E880" s="327"/>
      <c r="F880" s="328"/>
      <c r="G880" s="329">
        <f>IFERROR(VLOOKUP(D880,Estoque!$A$4:$J$304,10,),0)</f>
        <v>0</v>
      </c>
      <c r="H880" s="235"/>
      <c r="I880" s="333">
        <f t="shared" si="56"/>
        <v>0</v>
      </c>
      <c r="J880" s="334"/>
      <c r="K880" s="334">
        <f t="shared" si="53"/>
        <v>0</v>
      </c>
      <c r="L880" s="328">
        <f>SUMIF(Vendas!$B$5:$B$1712,'Combos Promocionais'!A880,Vendas!$I$5:$I$1824)</f>
        <v>0</v>
      </c>
      <c r="M880" s="328">
        <f t="shared" si="54"/>
        <v>0</v>
      </c>
      <c r="N880" s="328" t="e">
        <f t="shared" si="55"/>
        <v>#N/A</v>
      </c>
      <c r="O880" s="335" t="e">
        <f t="array" ref="O880">MIN(IF($B$3:$B$501=N880,$I$3:$I$501))</f>
        <v>#N/A</v>
      </c>
    </row>
    <row r="881" spans="1:15">
      <c r="A881" s="236"/>
      <c r="B881" s="324" t="str">
        <f>IFERROR(VLOOKUP(A881,'Cadastro de Produtos'!$B$5:$C$500,2,0),"")</f>
        <v/>
      </c>
      <c r="C881" s="232"/>
      <c r="D881" s="233"/>
      <c r="E881" s="324"/>
      <c r="F881" s="325"/>
      <c r="G881" s="326">
        <f>IFERROR(VLOOKUP(D881,Estoque!$A$4:$J$304,10,),0)</f>
        <v>0</v>
      </c>
      <c r="H881" s="236"/>
      <c r="I881" s="330">
        <f t="shared" si="56"/>
        <v>0</v>
      </c>
      <c r="J881" s="331"/>
      <c r="K881" s="331">
        <f t="shared" si="53"/>
        <v>0</v>
      </c>
      <c r="L881" s="325">
        <f>SUMIF(Vendas!$B$5:$B$1712,'Combos Promocionais'!A881,Vendas!$I$5:$I$1824)</f>
        <v>0</v>
      </c>
      <c r="M881" s="325">
        <f t="shared" si="54"/>
        <v>0</v>
      </c>
      <c r="N881" s="325" t="e">
        <f t="shared" si="55"/>
        <v>#N/A</v>
      </c>
      <c r="O881" s="332" t="e">
        <f t="array" ref="O881">MIN(IF($B$3:$B$501=N881,$I$3:$I$501))</f>
        <v>#N/A</v>
      </c>
    </row>
    <row r="882" spans="1:15">
      <c r="A882" s="235"/>
      <c r="B882" s="327" t="str">
        <f>IFERROR(VLOOKUP(A882,'Cadastro de Produtos'!$B$5:$C$500,2,0),"")</f>
        <v/>
      </c>
      <c r="C882" s="165"/>
      <c r="D882" s="231"/>
      <c r="E882" s="327"/>
      <c r="F882" s="328"/>
      <c r="G882" s="329">
        <f>IFERROR(VLOOKUP(D882,Estoque!$A$4:$J$304,10,),0)</f>
        <v>0</v>
      </c>
      <c r="H882" s="235"/>
      <c r="I882" s="333">
        <f t="shared" si="56"/>
        <v>0</v>
      </c>
      <c r="J882" s="334"/>
      <c r="K882" s="334">
        <f t="shared" si="53"/>
        <v>0</v>
      </c>
      <c r="L882" s="328">
        <f>SUMIF(Vendas!$B$5:$B$1712,'Combos Promocionais'!A882,Vendas!$I$5:$I$1824)</f>
        <v>0</v>
      </c>
      <c r="M882" s="328">
        <f t="shared" si="54"/>
        <v>0</v>
      </c>
      <c r="N882" s="328" t="e">
        <f t="shared" si="55"/>
        <v>#N/A</v>
      </c>
      <c r="O882" s="335" t="e">
        <f t="array" ref="O882">MIN(IF($B$3:$B$501=N882,$I$3:$I$501))</f>
        <v>#N/A</v>
      </c>
    </row>
    <row r="883" spans="1:15">
      <c r="A883" s="236"/>
      <c r="B883" s="324" t="str">
        <f>IFERROR(VLOOKUP(A883,'Cadastro de Produtos'!$B$5:$C$500,2,0),"")</f>
        <v/>
      </c>
      <c r="C883" s="232"/>
      <c r="D883" s="233"/>
      <c r="E883" s="324"/>
      <c r="F883" s="325"/>
      <c r="G883" s="326">
        <f>IFERROR(VLOOKUP(D883,Estoque!$A$4:$J$304,10,),0)</f>
        <v>0</v>
      </c>
      <c r="H883" s="236"/>
      <c r="I883" s="330">
        <f t="shared" si="56"/>
        <v>0</v>
      </c>
      <c r="J883" s="331"/>
      <c r="K883" s="331">
        <f t="shared" si="53"/>
        <v>0</v>
      </c>
      <c r="L883" s="325">
        <f>SUMIF(Vendas!$B$5:$B$1712,'Combos Promocionais'!A883,Vendas!$I$5:$I$1824)</f>
        <v>0</v>
      </c>
      <c r="M883" s="325">
        <f t="shared" si="54"/>
        <v>0</v>
      </c>
      <c r="N883" s="325" t="e">
        <f t="shared" si="55"/>
        <v>#N/A</v>
      </c>
      <c r="O883" s="332" t="e">
        <f t="array" ref="O883">MIN(IF($B$3:$B$501=N883,$I$3:$I$501))</f>
        <v>#N/A</v>
      </c>
    </row>
    <row r="884" spans="1:15">
      <c r="A884" s="235"/>
      <c r="B884" s="327" t="str">
        <f>IFERROR(VLOOKUP(A884,'Cadastro de Produtos'!$B$5:$C$500,2,0),"")</f>
        <v/>
      </c>
      <c r="C884" s="165"/>
      <c r="D884" s="231"/>
      <c r="E884" s="327"/>
      <c r="F884" s="328"/>
      <c r="G884" s="329">
        <f>IFERROR(VLOOKUP(D884,Estoque!$A$4:$J$304,10,),0)</f>
        <v>0</v>
      </c>
      <c r="H884" s="235"/>
      <c r="I884" s="333">
        <f t="shared" si="56"/>
        <v>0</v>
      </c>
      <c r="J884" s="334"/>
      <c r="K884" s="334">
        <f t="shared" si="53"/>
        <v>0</v>
      </c>
      <c r="L884" s="328">
        <f>SUMIF(Vendas!$B$5:$B$1712,'Combos Promocionais'!A884,Vendas!$I$5:$I$1824)</f>
        <v>0</v>
      </c>
      <c r="M884" s="328">
        <f t="shared" si="54"/>
        <v>0</v>
      </c>
      <c r="N884" s="328" t="e">
        <f t="shared" si="55"/>
        <v>#N/A</v>
      </c>
      <c r="O884" s="335" t="e">
        <f t="array" ref="O884">MIN(IF($B$3:$B$501=N884,$I$3:$I$501))</f>
        <v>#N/A</v>
      </c>
    </row>
    <row r="885" spans="1:15">
      <c r="A885" s="236"/>
      <c r="B885" s="324" t="str">
        <f>IFERROR(VLOOKUP(A885,'Cadastro de Produtos'!$B$5:$C$500,2,0),"")</f>
        <v/>
      </c>
      <c r="C885" s="232"/>
      <c r="D885" s="233"/>
      <c r="E885" s="324"/>
      <c r="F885" s="325"/>
      <c r="G885" s="326">
        <f>IFERROR(VLOOKUP(D885,Estoque!$A$4:$J$304,10,),0)</f>
        <v>0</v>
      </c>
      <c r="H885" s="236"/>
      <c r="I885" s="330">
        <f t="shared" si="56"/>
        <v>0</v>
      </c>
      <c r="J885" s="331"/>
      <c r="K885" s="331">
        <f t="shared" si="53"/>
        <v>0</v>
      </c>
      <c r="L885" s="325">
        <f>SUMIF(Vendas!$B$5:$B$1712,'Combos Promocionais'!A885,Vendas!$I$5:$I$1824)</f>
        <v>0</v>
      </c>
      <c r="M885" s="325">
        <f t="shared" si="54"/>
        <v>0</v>
      </c>
      <c r="N885" s="325" t="e">
        <f t="shared" si="55"/>
        <v>#N/A</v>
      </c>
      <c r="O885" s="332" t="e">
        <f t="array" ref="O885">MIN(IF($B$3:$B$501=N885,$I$3:$I$501))</f>
        <v>#N/A</v>
      </c>
    </row>
    <row r="886" spans="1:15">
      <c r="A886" s="235"/>
      <c r="B886" s="327" t="str">
        <f>IFERROR(VLOOKUP(A886,'Cadastro de Produtos'!$B$5:$C$500,2,0),"")</f>
        <v/>
      </c>
      <c r="C886" s="165"/>
      <c r="D886" s="231"/>
      <c r="E886" s="327"/>
      <c r="F886" s="328"/>
      <c r="G886" s="329">
        <f>IFERROR(VLOOKUP(D886,Estoque!$A$4:$J$304,10,),0)</f>
        <v>0</v>
      </c>
      <c r="H886" s="235"/>
      <c r="I886" s="333">
        <f t="shared" si="56"/>
        <v>0</v>
      </c>
      <c r="J886" s="334"/>
      <c r="K886" s="334">
        <f t="shared" si="53"/>
        <v>0</v>
      </c>
      <c r="L886" s="328">
        <f>SUMIF(Vendas!$B$5:$B$1712,'Combos Promocionais'!A886,Vendas!$I$5:$I$1824)</f>
        <v>0</v>
      </c>
      <c r="M886" s="328">
        <f t="shared" si="54"/>
        <v>0</v>
      </c>
      <c r="N886" s="328" t="e">
        <f t="shared" si="55"/>
        <v>#N/A</v>
      </c>
      <c r="O886" s="335" t="e">
        <f t="array" ref="O886">MIN(IF($B$3:$B$501=N886,$I$3:$I$501))</f>
        <v>#N/A</v>
      </c>
    </row>
    <row r="887" spans="1:15">
      <c r="A887" s="236"/>
      <c r="B887" s="324" t="str">
        <f>IFERROR(VLOOKUP(A887,'Cadastro de Produtos'!$B$5:$C$500,2,0),"")</f>
        <v/>
      </c>
      <c r="C887" s="232"/>
      <c r="D887" s="233"/>
      <c r="E887" s="324"/>
      <c r="F887" s="325"/>
      <c r="G887" s="326">
        <f>IFERROR(VLOOKUP(D887,Estoque!$A$4:$J$304,10,),0)</f>
        <v>0</v>
      </c>
      <c r="H887" s="236"/>
      <c r="I887" s="330">
        <f t="shared" si="56"/>
        <v>0</v>
      </c>
      <c r="J887" s="331"/>
      <c r="K887" s="331">
        <f t="shared" si="53"/>
        <v>0</v>
      </c>
      <c r="L887" s="325">
        <f>SUMIF(Vendas!$B$5:$B$1712,'Combos Promocionais'!A887,Vendas!$I$5:$I$1824)</f>
        <v>0</v>
      </c>
      <c r="M887" s="325">
        <f t="shared" si="54"/>
        <v>0</v>
      </c>
      <c r="N887" s="325" t="e">
        <f t="shared" si="55"/>
        <v>#N/A</v>
      </c>
      <c r="O887" s="332" t="e">
        <f t="array" ref="O887">MIN(IF($B$3:$B$501=N887,$I$3:$I$501))</f>
        <v>#N/A</v>
      </c>
    </row>
    <row r="888" spans="1:15">
      <c r="A888" s="235"/>
      <c r="B888" s="327" t="str">
        <f>IFERROR(VLOOKUP(A888,'Cadastro de Produtos'!$B$5:$C$500,2,0),"")</f>
        <v/>
      </c>
      <c r="C888" s="165"/>
      <c r="D888" s="231"/>
      <c r="E888" s="327"/>
      <c r="F888" s="328"/>
      <c r="G888" s="329">
        <f>IFERROR(VLOOKUP(D888,Estoque!$A$4:$J$304,10,),0)</f>
        <v>0</v>
      </c>
      <c r="H888" s="235"/>
      <c r="I888" s="333">
        <f t="shared" si="56"/>
        <v>0</v>
      </c>
      <c r="J888" s="334"/>
      <c r="K888" s="334">
        <f t="shared" si="53"/>
        <v>0</v>
      </c>
      <c r="L888" s="328">
        <f>SUMIF(Vendas!$B$5:$B$1712,'Combos Promocionais'!A888,Vendas!$I$5:$I$1824)</f>
        <v>0</v>
      </c>
      <c r="M888" s="328">
        <f t="shared" si="54"/>
        <v>0</v>
      </c>
      <c r="N888" s="328" t="e">
        <f t="shared" si="55"/>
        <v>#N/A</v>
      </c>
      <c r="O888" s="335" t="e">
        <f t="array" ref="O888">MIN(IF($B$3:$B$501=N888,$I$3:$I$501))</f>
        <v>#N/A</v>
      </c>
    </row>
    <row r="889" spans="1:15">
      <c r="A889" s="236"/>
      <c r="B889" s="324" t="str">
        <f>IFERROR(VLOOKUP(A889,'Cadastro de Produtos'!$B$5:$C$500,2,0),"")</f>
        <v/>
      </c>
      <c r="C889" s="232"/>
      <c r="D889" s="233"/>
      <c r="E889" s="324"/>
      <c r="F889" s="325"/>
      <c r="G889" s="326">
        <f>IFERROR(VLOOKUP(D889,Estoque!$A$4:$J$304,10,),0)</f>
        <v>0</v>
      </c>
      <c r="H889" s="236"/>
      <c r="I889" s="330">
        <f t="shared" si="56"/>
        <v>0</v>
      </c>
      <c r="J889" s="331"/>
      <c r="K889" s="331">
        <f t="shared" si="53"/>
        <v>0</v>
      </c>
      <c r="L889" s="325">
        <f>SUMIF(Vendas!$B$5:$B$1712,'Combos Promocionais'!A889,Vendas!$I$5:$I$1824)</f>
        <v>0</v>
      </c>
      <c r="M889" s="325">
        <f t="shared" si="54"/>
        <v>0</v>
      </c>
      <c r="N889" s="325" t="e">
        <f t="shared" si="55"/>
        <v>#N/A</v>
      </c>
      <c r="O889" s="332" t="e">
        <f t="array" ref="O889">MIN(IF($B$3:$B$501=N889,$I$3:$I$501))</f>
        <v>#N/A</v>
      </c>
    </row>
    <row r="890" spans="1:15">
      <c r="A890" s="235"/>
      <c r="B890" s="327" t="str">
        <f>IFERROR(VLOOKUP(A890,'Cadastro de Produtos'!$B$5:$C$500,2,0),"")</f>
        <v/>
      </c>
      <c r="C890" s="165"/>
      <c r="D890" s="231"/>
      <c r="E890" s="327"/>
      <c r="F890" s="328"/>
      <c r="G890" s="329">
        <f>IFERROR(VLOOKUP(D890,Estoque!$A$4:$J$304,10,),0)</f>
        <v>0</v>
      </c>
      <c r="H890" s="235"/>
      <c r="I890" s="333">
        <f t="shared" si="56"/>
        <v>0</v>
      </c>
      <c r="J890" s="334"/>
      <c r="K890" s="334">
        <f t="shared" si="53"/>
        <v>0</v>
      </c>
      <c r="L890" s="328">
        <f>SUMIF(Vendas!$B$5:$B$1712,'Combos Promocionais'!A890,Vendas!$I$5:$I$1824)</f>
        <v>0</v>
      </c>
      <c r="M890" s="328">
        <f t="shared" si="54"/>
        <v>0</v>
      </c>
      <c r="N890" s="328" t="e">
        <f t="shared" si="55"/>
        <v>#N/A</v>
      </c>
      <c r="O890" s="335" t="e">
        <f t="array" ref="O890">MIN(IF($B$3:$B$501=N890,$I$3:$I$501))</f>
        <v>#N/A</v>
      </c>
    </row>
    <row r="891" spans="1:15">
      <c r="A891" s="236"/>
      <c r="B891" s="324" t="str">
        <f>IFERROR(VLOOKUP(A891,'Cadastro de Produtos'!$B$5:$C$500,2,0),"")</f>
        <v/>
      </c>
      <c r="C891" s="232"/>
      <c r="D891" s="233"/>
      <c r="E891" s="324"/>
      <c r="F891" s="325"/>
      <c r="G891" s="326">
        <f>IFERROR(VLOOKUP(D891,Estoque!$A$4:$J$304,10,),0)</f>
        <v>0</v>
      </c>
      <c r="H891" s="236"/>
      <c r="I891" s="330">
        <f t="shared" si="56"/>
        <v>0</v>
      </c>
      <c r="J891" s="331"/>
      <c r="K891" s="331">
        <f t="shared" si="53"/>
        <v>0</v>
      </c>
      <c r="L891" s="325">
        <f>SUMIF(Vendas!$B$5:$B$1712,'Combos Promocionais'!A891,Vendas!$I$5:$I$1824)</f>
        <v>0</v>
      </c>
      <c r="M891" s="325">
        <f t="shared" si="54"/>
        <v>0</v>
      </c>
      <c r="N891" s="325" t="e">
        <f t="shared" si="55"/>
        <v>#N/A</v>
      </c>
      <c r="O891" s="332" t="e">
        <f t="array" ref="O891">MIN(IF($B$3:$B$501=N891,$I$3:$I$501))</f>
        <v>#N/A</v>
      </c>
    </row>
    <row r="892" spans="1:15">
      <c r="A892" s="235"/>
      <c r="B892" s="327" t="str">
        <f>IFERROR(VLOOKUP(A892,'Cadastro de Produtos'!$B$5:$C$500,2,0),"")</f>
        <v/>
      </c>
      <c r="C892" s="165"/>
      <c r="D892" s="231"/>
      <c r="E892" s="327"/>
      <c r="F892" s="328"/>
      <c r="G892" s="329">
        <f>IFERROR(VLOOKUP(D892,Estoque!$A$4:$J$304,10,),0)</f>
        <v>0</v>
      </c>
      <c r="H892" s="235"/>
      <c r="I892" s="333">
        <f t="shared" si="56"/>
        <v>0</v>
      </c>
      <c r="J892" s="334"/>
      <c r="K892" s="334">
        <f t="shared" si="53"/>
        <v>0</v>
      </c>
      <c r="L892" s="328">
        <f>SUMIF(Vendas!$B$5:$B$1712,'Combos Promocionais'!A892,Vendas!$I$5:$I$1824)</f>
        <v>0</v>
      </c>
      <c r="M892" s="328">
        <f t="shared" si="54"/>
        <v>0</v>
      </c>
      <c r="N892" s="328" t="e">
        <f t="shared" si="55"/>
        <v>#N/A</v>
      </c>
      <c r="O892" s="335" t="e">
        <f t="array" ref="O892">MIN(IF($B$3:$B$501=N892,$I$3:$I$501))</f>
        <v>#N/A</v>
      </c>
    </row>
    <row r="893" spans="1:15">
      <c r="A893" s="236"/>
      <c r="B893" s="324" t="str">
        <f>IFERROR(VLOOKUP(A893,'Cadastro de Produtos'!$B$5:$C$500,2,0),"")</f>
        <v/>
      </c>
      <c r="C893" s="232"/>
      <c r="D893" s="233"/>
      <c r="E893" s="324"/>
      <c r="F893" s="325"/>
      <c r="G893" s="326">
        <f>IFERROR(VLOOKUP(D893,Estoque!$A$4:$J$304,10,),0)</f>
        <v>0</v>
      </c>
      <c r="H893" s="236"/>
      <c r="I893" s="330">
        <f t="shared" si="56"/>
        <v>0</v>
      </c>
      <c r="J893" s="331"/>
      <c r="K893" s="331">
        <f t="shared" si="53"/>
        <v>0</v>
      </c>
      <c r="L893" s="325">
        <f>SUMIF(Vendas!$B$5:$B$1712,'Combos Promocionais'!A893,Vendas!$I$5:$I$1824)</f>
        <v>0</v>
      </c>
      <c r="M893" s="325">
        <f t="shared" si="54"/>
        <v>0</v>
      </c>
      <c r="N893" s="325" t="e">
        <f t="shared" si="55"/>
        <v>#N/A</v>
      </c>
      <c r="O893" s="332" t="e">
        <f t="array" ref="O893">MIN(IF($B$3:$B$501=N893,$I$3:$I$501))</f>
        <v>#N/A</v>
      </c>
    </row>
    <row r="894" spans="1:15">
      <c r="A894" s="235"/>
      <c r="B894" s="327" t="str">
        <f>IFERROR(VLOOKUP(A894,'Cadastro de Produtos'!$B$5:$C$500,2,0),"")</f>
        <v/>
      </c>
      <c r="C894" s="165"/>
      <c r="D894" s="231"/>
      <c r="E894" s="327"/>
      <c r="F894" s="328"/>
      <c r="G894" s="329">
        <f>IFERROR(VLOOKUP(D894,Estoque!$A$4:$J$304,10,),0)</f>
        <v>0</v>
      </c>
      <c r="H894" s="235"/>
      <c r="I894" s="333">
        <f t="shared" si="56"/>
        <v>0</v>
      </c>
      <c r="J894" s="334"/>
      <c r="K894" s="334">
        <f t="shared" si="53"/>
        <v>0</v>
      </c>
      <c r="L894" s="328">
        <f>SUMIF(Vendas!$B$5:$B$1712,'Combos Promocionais'!A894,Vendas!$I$5:$I$1824)</f>
        <v>0</v>
      </c>
      <c r="M894" s="328">
        <f t="shared" si="54"/>
        <v>0</v>
      </c>
      <c r="N894" s="328" t="e">
        <f t="shared" si="55"/>
        <v>#N/A</v>
      </c>
      <c r="O894" s="335" t="e">
        <f t="array" ref="O894">MIN(IF($B$3:$B$501=N894,$I$3:$I$501))</f>
        <v>#N/A</v>
      </c>
    </row>
    <row r="895" spans="1:15">
      <c r="A895" s="236"/>
      <c r="B895" s="324" t="str">
        <f>IFERROR(VLOOKUP(A895,'Cadastro de Produtos'!$B$5:$C$500,2,0),"")</f>
        <v/>
      </c>
      <c r="C895" s="232"/>
      <c r="D895" s="233"/>
      <c r="E895" s="324"/>
      <c r="F895" s="325"/>
      <c r="G895" s="326">
        <f>IFERROR(VLOOKUP(D895,Estoque!$A$4:$J$304,10,),0)</f>
        <v>0</v>
      </c>
      <c r="H895" s="236"/>
      <c r="I895" s="330">
        <f t="shared" si="56"/>
        <v>0</v>
      </c>
      <c r="J895" s="331"/>
      <c r="K895" s="331">
        <f t="shared" si="53"/>
        <v>0</v>
      </c>
      <c r="L895" s="325">
        <f>SUMIF(Vendas!$B$5:$B$1712,'Combos Promocionais'!A895,Vendas!$I$5:$I$1824)</f>
        <v>0</v>
      </c>
      <c r="M895" s="325">
        <f t="shared" si="54"/>
        <v>0</v>
      </c>
      <c r="N895" s="325" t="e">
        <f t="shared" si="55"/>
        <v>#N/A</v>
      </c>
      <c r="O895" s="332" t="e">
        <f t="array" ref="O895">MIN(IF($B$3:$B$501=N895,$I$3:$I$501))</f>
        <v>#N/A</v>
      </c>
    </row>
    <row r="896" spans="1:15">
      <c r="A896" s="235"/>
      <c r="B896" s="327" t="str">
        <f>IFERROR(VLOOKUP(A896,'Cadastro de Produtos'!$B$5:$C$500,2,0),"")</f>
        <v/>
      </c>
      <c r="C896" s="165"/>
      <c r="D896" s="231"/>
      <c r="E896" s="327"/>
      <c r="F896" s="328"/>
      <c r="G896" s="329">
        <f>IFERROR(VLOOKUP(D896,Estoque!$A$4:$J$304,10,),0)</f>
        <v>0</v>
      </c>
      <c r="H896" s="235"/>
      <c r="I896" s="333">
        <f t="shared" si="56"/>
        <v>0</v>
      </c>
      <c r="J896" s="334"/>
      <c r="K896" s="334">
        <f t="shared" si="53"/>
        <v>0</v>
      </c>
      <c r="L896" s="328">
        <f>SUMIF(Vendas!$B$5:$B$1712,'Combos Promocionais'!A896,Vendas!$I$5:$I$1824)</f>
        <v>0</v>
      </c>
      <c r="M896" s="328">
        <f t="shared" si="54"/>
        <v>0</v>
      </c>
      <c r="N896" s="328" t="e">
        <f t="shared" si="55"/>
        <v>#N/A</v>
      </c>
      <c r="O896" s="335" t="e">
        <f t="array" ref="O896">MIN(IF($B$3:$B$501=N896,$I$3:$I$501))</f>
        <v>#N/A</v>
      </c>
    </row>
    <row r="897" spans="1:15">
      <c r="A897" s="236"/>
      <c r="B897" s="324" t="str">
        <f>IFERROR(VLOOKUP(A897,'Cadastro de Produtos'!$B$5:$C$500,2,0),"")</f>
        <v/>
      </c>
      <c r="C897" s="232"/>
      <c r="D897" s="233"/>
      <c r="E897" s="324"/>
      <c r="F897" s="325"/>
      <c r="G897" s="326">
        <f>IFERROR(VLOOKUP(D897,Estoque!$A$4:$J$304,10,),0)</f>
        <v>0</v>
      </c>
      <c r="H897" s="236"/>
      <c r="I897" s="330">
        <f t="shared" si="56"/>
        <v>0</v>
      </c>
      <c r="J897" s="331"/>
      <c r="K897" s="331">
        <f t="shared" si="53"/>
        <v>0</v>
      </c>
      <c r="L897" s="325">
        <f>SUMIF(Vendas!$B$5:$B$1712,'Combos Promocionais'!A897,Vendas!$I$5:$I$1824)</f>
        <v>0</v>
      </c>
      <c r="M897" s="325">
        <f t="shared" si="54"/>
        <v>0</v>
      </c>
      <c r="N897" s="325" t="e">
        <f t="shared" si="55"/>
        <v>#N/A</v>
      </c>
      <c r="O897" s="332" t="e">
        <f t="array" ref="O897">MIN(IF($B$3:$B$501=N897,$I$3:$I$501))</f>
        <v>#N/A</v>
      </c>
    </row>
    <row r="898" spans="1:15">
      <c r="A898" s="235"/>
      <c r="B898" s="327" t="str">
        <f>IFERROR(VLOOKUP(A898,'Cadastro de Produtos'!$B$5:$C$500,2,0),"")</f>
        <v/>
      </c>
      <c r="C898" s="165"/>
      <c r="D898" s="231"/>
      <c r="E898" s="327"/>
      <c r="F898" s="328"/>
      <c r="G898" s="329">
        <f>IFERROR(VLOOKUP(D898,Estoque!$A$4:$J$304,10,),0)</f>
        <v>0</v>
      </c>
      <c r="H898" s="235"/>
      <c r="I898" s="333">
        <f t="shared" si="56"/>
        <v>0</v>
      </c>
      <c r="J898" s="334"/>
      <c r="K898" s="334">
        <f t="shared" si="53"/>
        <v>0</v>
      </c>
      <c r="L898" s="328">
        <f>SUMIF(Vendas!$B$5:$B$1712,'Combos Promocionais'!A898,Vendas!$I$5:$I$1824)</f>
        <v>0</v>
      </c>
      <c r="M898" s="328">
        <f t="shared" si="54"/>
        <v>0</v>
      </c>
      <c r="N898" s="328" t="e">
        <f t="shared" si="55"/>
        <v>#N/A</v>
      </c>
      <c r="O898" s="335" t="e">
        <f t="array" ref="O898">MIN(IF($B$3:$B$501=N898,$I$3:$I$501))</f>
        <v>#N/A</v>
      </c>
    </row>
    <row r="899" spans="1:15">
      <c r="A899" s="236"/>
      <c r="B899" s="324" t="str">
        <f>IFERROR(VLOOKUP(A899,'Cadastro de Produtos'!$B$5:$C$500,2,0),"")</f>
        <v/>
      </c>
      <c r="C899" s="232"/>
      <c r="D899" s="233"/>
      <c r="E899" s="324"/>
      <c r="F899" s="325"/>
      <c r="G899" s="326">
        <f>IFERROR(VLOOKUP(D899,Estoque!$A$4:$J$304,10,),0)</f>
        <v>0</v>
      </c>
      <c r="H899" s="236"/>
      <c r="I899" s="330">
        <f t="shared" si="56"/>
        <v>0</v>
      </c>
      <c r="J899" s="331"/>
      <c r="K899" s="331">
        <f t="shared" si="53"/>
        <v>0</v>
      </c>
      <c r="L899" s="325">
        <f>SUMIF(Vendas!$B$5:$B$1712,'Combos Promocionais'!A899,Vendas!$I$5:$I$1824)</f>
        <v>0</v>
      </c>
      <c r="M899" s="325">
        <f t="shared" si="54"/>
        <v>0</v>
      </c>
      <c r="N899" s="325" t="e">
        <f t="shared" si="55"/>
        <v>#N/A</v>
      </c>
      <c r="O899" s="332" t="e">
        <f t="array" ref="O899">MIN(IF($B$3:$B$501=N899,$I$3:$I$501))</f>
        <v>#N/A</v>
      </c>
    </row>
    <row r="900" spans="1:15">
      <c r="A900" s="235"/>
      <c r="B900" s="327" t="str">
        <f>IFERROR(VLOOKUP(A900,'Cadastro de Produtos'!$B$5:$C$500,2,0),"")</f>
        <v/>
      </c>
      <c r="C900" s="165"/>
      <c r="D900" s="231"/>
      <c r="E900" s="327"/>
      <c r="F900" s="328"/>
      <c r="G900" s="329">
        <f>IFERROR(VLOOKUP(D900,Estoque!$A$4:$J$304,10,),0)</f>
        <v>0</v>
      </c>
      <c r="H900" s="235"/>
      <c r="I900" s="333">
        <f t="shared" si="56"/>
        <v>0</v>
      </c>
      <c r="J900" s="334"/>
      <c r="K900" s="334">
        <f t="shared" ref="K900:K963" si="57">SUMIF($A$3:$A$500,A900,$J$3:$J$500)</f>
        <v>0</v>
      </c>
      <c r="L900" s="328">
        <f>SUMIF(Vendas!$B$5:$B$1712,'Combos Promocionais'!A900,Vendas!$I$5:$I$1824)</f>
        <v>0</v>
      </c>
      <c r="M900" s="328">
        <f t="shared" ref="M900:M963" si="58">SUM(L900*H900)</f>
        <v>0</v>
      </c>
      <c r="N900" s="328" t="e">
        <f t="shared" ref="N900:N963" si="59">VLOOKUP(A900,$A$3:$K$501,2,0)</f>
        <v>#N/A</v>
      </c>
      <c r="O900" s="335" t="e">
        <f t="array" ref="O900">MIN(IF($B$3:$B$501=N900,$I$3:$I$501))</f>
        <v>#N/A</v>
      </c>
    </row>
    <row r="901" spans="1:15">
      <c r="A901" s="236"/>
      <c r="B901" s="324" t="str">
        <f>IFERROR(VLOOKUP(A901,'Cadastro de Produtos'!$B$5:$C$500,2,0),"")</f>
        <v/>
      </c>
      <c r="C901" s="232"/>
      <c r="D901" s="233"/>
      <c r="E901" s="324"/>
      <c r="F901" s="325"/>
      <c r="G901" s="326">
        <f>IFERROR(VLOOKUP(D901,Estoque!$A$4:$J$304,10,),0)</f>
        <v>0</v>
      </c>
      <c r="H901" s="236"/>
      <c r="I901" s="330">
        <f t="shared" si="56"/>
        <v>0</v>
      </c>
      <c r="J901" s="331"/>
      <c r="K901" s="331">
        <f t="shared" si="57"/>
        <v>0</v>
      </c>
      <c r="L901" s="325">
        <f>SUMIF(Vendas!$B$5:$B$1712,'Combos Promocionais'!A901,Vendas!$I$5:$I$1824)</f>
        <v>0</v>
      </c>
      <c r="M901" s="325">
        <f t="shared" si="58"/>
        <v>0</v>
      </c>
      <c r="N901" s="325" t="e">
        <f t="shared" si="59"/>
        <v>#N/A</v>
      </c>
      <c r="O901" s="332" t="e">
        <f t="array" ref="O901">MIN(IF($B$3:$B$501=N901,$I$3:$I$501))</f>
        <v>#N/A</v>
      </c>
    </row>
    <row r="902" spans="1:15">
      <c r="A902" s="235"/>
      <c r="B902" s="327" t="str">
        <f>IFERROR(VLOOKUP(A902,'Cadastro de Produtos'!$B$5:$C$500,2,0),"")</f>
        <v/>
      </c>
      <c r="C902" s="165"/>
      <c r="D902" s="231"/>
      <c r="E902" s="327"/>
      <c r="F902" s="328"/>
      <c r="G902" s="329">
        <f>IFERROR(VLOOKUP(D902,Estoque!$A$4:$J$304,10,),0)</f>
        <v>0</v>
      </c>
      <c r="H902" s="235"/>
      <c r="I902" s="333">
        <f t="shared" si="56"/>
        <v>0</v>
      </c>
      <c r="J902" s="334"/>
      <c r="K902" s="334">
        <f t="shared" si="57"/>
        <v>0</v>
      </c>
      <c r="L902" s="328">
        <f>SUMIF(Vendas!$B$5:$B$1712,'Combos Promocionais'!A902,Vendas!$I$5:$I$1824)</f>
        <v>0</v>
      </c>
      <c r="M902" s="328">
        <f t="shared" si="58"/>
        <v>0</v>
      </c>
      <c r="N902" s="328" t="e">
        <f t="shared" si="59"/>
        <v>#N/A</v>
      </c>
      <c r="O902" s="335" t="e">
        <f t="array" ref="O902">MIN(IF($B$3:$B$501=N902,$I$3:$I$501))</f>
        <v>#N/A</v>
      </c>
    </row>
    <row r="903" spans="1:15">
      <c r="A903" s="236"/>
      <c r="B903" s="324" t="str">
        <f>IFERROR(VLOOKUP(A903,'Cadastro de Produtos'!$B$5:$C$500,2,0),"")</f>
        <v/>
      </c>
      <c r="C903" s="232"/>
      <c r="D903" s="233"/>
      <c r="E903" s="324"/>
      <c r="F903" s="325"/>
      <c r="G903" s="326">
        <f>IFERROR(VLOOKUP(D903,Estoque!$A$4:$J$304,10,),0)</f>
        <v>0</v>
      </c>
      <c r="H903" s="236"/>
      <c r="I903" s="330">
        <f t="shared" si="56"/>
        <v>0</v>
      </c>
      <c r="J903" s="331"/>
      <c r="K903" s="331">
        <f t="shared" si="57"/>
        <v>0</v>
      </c>
      <c r="L903" s="325">
        <f>SUMIF(Vendas!$B$5:$B$1712,'Combos Promocionais'!A903,Vendas!$I$5:$I$1824)</f>
        <v>0</v>
      </c>
      <c r="M903" s="325">
        <f t="shared" si="58"/>
        <v>0</v>
      </c>
      <c r="N903" s="325" t="e">
        <f t="shared" si="59"/>
        <v>#N/A</v>
      </c>
      <c r="O903" s="332" t="e">
        <f t="array" ref="O903">MIN(IF($B$3:$B$501=N903,$I$3:$I$501))</f>
        <v>#N/A</v>
      </c>
    </row>
    <row r="904" spans="1:15">
      <c r="A904" s="235"/>
      <c r="B904" s="327" t="str">
        <f>IFERROR(VLOOKUP(A904,'Cadastro de Produtos'!$B$5:$C$500,2,0),"")</f>
        <v/>
      </c>
      <c r="C904" s="165"/>
      <c r="D904" s="231"/>
      <c r="E904" s="327"/>
      <c r="F904" s="328"/>
      <c r="G904" s="329">
        <f>IFERROR(VLOOKUP(D904,Estoque!$A$4:$J$304,10,),0)</f>
        <v>0</v>
      </c>
      <c r="H904" s="235"/>
      <c r="I904" s="333">
        <f t="shared" ref="I904:I967" si="60">IFERROR(SUM(G904/H904),0)</f>
        <v>0</v>
      </c>
      <c r="J904" s="334"/>
      <c r="K904" s="334">
        <f t="shared" si="57"/>
        <v>0</v>
      </c>
      <c r="L904" s="328">
        <f>SUMIF(Vendas!$B$5:$B$1712,'Combos Promocionais'!A904,Vendas!$I$5:$I$1824)</f>
        <v>0</v>
      </c>
      <c r="M904" s="328">
        <f t="shared" si="58"/>
        <v>0</v>
      </c>
      <c r="N904" s="328" t="e">
        <f t="shared" si="59"/>
        <v>#N/A</v>
      </c>
      <c r="O904" s="335" t="e">
        <f t="array" ref="O904">MIN(IF($B$3:$B$501=N904,$I$3:$I$501))</f>
        <v>#N/A</v>
      </c>
    </row>
    <row r="905" spans="1:15">
      <c r="A905" s="236"/>
      <c r="B905" s="324" t="str">
        <f>IFERROR(VLOOKUP(A905,'Cadastro de Produtos'!$B$5:$C$500,2,0),"")</f>
        <v/>
      </c>
      <c r="C905" s="232"/>
      <c r="D905" s="233"/>
      <c r="E905" s="324"/>
      <c r="F905" s="325"/>
      <c r="G905" s="326">
        <f>IFERROR(VLOOKUP(D905,Estoque!$A$4:$J$304,10,),0)</f>
        <v>0</v>
      </c>
      <c r="H905" s="236"/>
      <c r="I905" s="330">
        <f t="shared" si="60"/>
        <v>0</v>
      </c>
      <c r="J905" s="331"/>
      <c r="K905" s="331">
        <f t="shared" si="57"/>
        <v>0</v>
      </c>
      <c r="L905" s="325">
        <f>SUMIF(Vendas!$B$5:$B$1712,'Combos Promocionais'!A905,Vendas!$I$5:$I$1824)</f>
        <v>0</v>
      </c>
      <c r="M905" s="325">
        <f t="shared" si="58"/>
        <v>0</v>
      </c>
      <c r="N905" s="325" t="e">
        <f t="shared" si="59"/>
        <v>#N/A</v>
      </c>
      <c r="O905" s="332" t="e">
        <f t="array" ref="O905">MIN(IF($B$3:$B$501=N905,$I$3:$I$501))</f>
        <v>#N/A</v>
      </c>
    </row>
    <row r="906" spans="1:15">
      <c r="A906" s="235"/>
      <c r="B906" s="327" t="str">
        <f>IFERROR(VLOOKUP(A906,'Cadastro de Produtos'!$B$5:$C$500,2,0),"")</f>
        <v/>
      </c>
      <c r="C906" s="165"/>
      <c r="D906" s="231"/>
      <c r="E906" s="327"/>
      <c r="F906" s="328"/>
      <c r="G906" s="329">
        <f>IFERROR(VLOOKUP(D906,Estoque!$A$4:$J$304,10,),0)</f>
        <v>0</v>
      </c>
      <c r="H906" s="235"/>
      <c r="I906" s="333">
        <f t="shared" si="60"/>
        <v>0</v>
      </c>
      <c r="J906" s="334"/>
      <c r="K906" s="334">
        <f t="shared" si="57"/>
        <v>0</v>
      </c>
      <c r="L906" s="328">
        <f>SUMIF(Vendas!$B$5:$B$1712,'Combos Promocionais'!A906,Vendas!$I$5:$I$1824)</f>
        <v>0</v>
      </c>
      <c r="M906" s="328">
        <f t="shared" si="58"/>
        <v>0</v>
      </c>
      <c r="N906" s="328" t="e">
        <f t="shared" si="59"/>
        <v>#N/A</v>
      </c>
      <c r="O906" s="335" t="e">
        <f t="array" ref="O906">MIN(IF($B$3:$B$501=N906,$I$3:$I$501))</f>
        <v>#N/A</v>
      </c>
    </row>
    <row r="907" spans="1:15">
      <c r="A907" s="236"/>
      <c r="B907" s="324" t="str">
        <f>IFERROR(VLOOKUP(A907,'Cadastro de Produtos'!$B$5:$C$500,2,0),"")</f>
        <v/>
      </c>
      <c r="C907" s="232"/>
      <c r="D907" s="233"/>
      <c r="E907" s="324"/>
      <c r="F907" s="325"/>
      <c r="G907" s="326">
        <f>IFERROR(VLOOKUP(D907,Estoque!$A$4:$J$304,10,),0)</f>
        <v>0</v>
      </c>
      <c r="H907" s="236"/>
      <c r="I907" s="330">
        <f t="shared" si="60"/>
        <v>0</v>
      </c>
      <c r="J907" s="331"/>
      <c r="K907" s="331">
        <f t="shared" si="57"/>
        <v>0</v>
      </c>
      <c r="L907" s="325">
        <f>SUMIF(Vendas!$B$5:$B$1712,'Combos Promocionais'!A907,Vendas!$I$5:$I$1824)</f>
        <v>0</v>
      </c>
      <c r="M907" s="325">
        <f t="shared" si="58"/>
        <v>0</v>
      </c>
      <c r="N907" s="325" t="e">
        <f t="shared" si="59"/>
        <v>#N/A</v>
      </c>
      <c r="O907" s="332" t="e">
        <f t="array" ref="O907">MIN(IF($B$3:$B$501=N907,$I$3:$I$501))</f>
        <v>#N/A</v>
      </c>
    </row>
    <row r="908" spans="1:15">
      <c r="A908" s="235"/>
      <c r="B908" s="327" t="str">
        <f>IFERROR(VLOOKUP(A908,'Cadastro de Produtos'!$B$5:$C$500,2,0),"")</f>
        <v/>
      </c>
      <c r="C908" s="165"/>
      <c r="D908" s="231"/>
      <c r="E908" s="327"/>
      <c r="F908" s="328"/>
      <c r="G908" s="329">
        <f>IFERROR(VLOOKUP(D908,Estoque!$A$4:$J$304,10,),0)</f>
        <v>0</v>
      </c>
      <c r="H908" s="235"/>
      <c r="I908" s="333">
        <f t="shared" si="60"/>
        <v>0</v>
      </c>
      <c r="J908" s="334"/>
      <c r="K908" s="334">
        <f t="shared" si="57"/>
        <v>0</v>
      </c>
      <c r="L908" s="328">
        <f>SUMIF(Vendas!$B$5:$B$1712,'Combos Promocionais'!A908,Vendas!$I$5:$I$1824)</f>
        <v>0</v>
      </c>
      <c r="M908" s="328">
        <f t="shared" si="58"/>
        <v>0</v>
      </c>
      <c r="N908" s="328" t="e">
        <f t="shared" si="59"/>
        <v>#N/A</v>
      </c>
      <c r="O908" s="335" t="e">
        <f t="array" ref="O908">MIN(IF($B$3:$B$501=N908,$I$3:$I$501))</f>
        <v>#N/A</v>
      </c>
    </row>
    <row r="909" spans="1:15">
      <c r="A909" s="236"/>
      <c r="B909" s="324" t="str">
        <f>IFERROR(VLOOKUP(A909,'Cadastro de Produtos'!$B$5:$C$500,2,0),"")</f>
        <v/>
      </c>
      <c r="C909" s="232"/>
      <c r="D909" s="233"/>
      <c r="E909" s="324"/>
      <c r="F909" s="325"/>
      <c r="G909" s="326">
        <f>IFERROR(VLOOKUP(D909,Estoque!$A$4:$J$304,10,),0)</f>
        <v>0</v>
      </c>
      <c r="H909" s="236"/>
      <c r="I909" s="330">
        <f t="shared" si="60"/>
        <v>0</v>
      </c>
      <c r="J909" s="331"/>
      <c r="K909" s="331">
        <f t="shared" si="57"/>
        <v>0</v>
      </c>
      <c r="L909" s="325">
        <f>SUMIF(Vendas!$B$5:$B$1712,'Combos Promocionais'!A909,Vendas!$I$5:$I$1824)</f>
        <v>0</v>
      </c>
      <c r="M909" s="325">
        <f t="shared" si="58"/>
        <v>0</v>
      </c>
      <c r="N909" s="325" t="e">
        <f t="shared" si="59"/>
        <v>#N/A</v>
      </c>
      <c r="O909" s="332" t="e">
        <f t="array" ref="O909">MIN(IF($B$3:$B$501=N909,$I$3:$I$501))</f>
        <v>#N/A</v>
      </c>
    </row>
    <row r="910" spans="1:15">
      <c r="A910" s="235"/>
      <c r="B910" s="327" t="str">
        <f>IFERROR(VLOOKUP(A910,'Cadastro de Produtos'!$B$5:$C$500,2,0),"")</f>
        <v/>
      </c>
      <c r="C910" s="165"/>
      <c r="D910" s="231"/>
      <c r="E910" s="327"/>
      <c r="F910" s="328"/>
      <c r="G910" s="329">
        <f>IFERROR(VLOOKUP(D910,Estoque!$A$4:$J$304,10,),0)</f>
        <v>0</v>
      </c>
      <c r="H910" s="235"/>
      <c r="I910" s="333">
        <f t="shared" si="60"/>
        <v>0</v>
      </c>
      <c r="J910" s="334"/>
      <c r="K910" s="334">
        <f t="shared" si="57"/>
        <v>0</v>
      </c>
      <c r="L910" s="328">
        <f>SUMIF(Vendas!$B$5:$B$1712,'Combos Promocionais'!A910,Vendas!$I$5:$I$1824)</f>
        <v>0</v>
      </c>
      <c r="M910" s="328">
        <f t="shared" si="58"/>
        <v>0</v>
      </c>
      <c r="N910" s="328" t="e">
        <f t="shared" si="59"/>
        <v>#N/A</v>
      </c>
      <c r="O910" s="335" t="e">
        <f t="array" ref="O910">MIN(IF($B$3:$B$501=N910,$I$3:$I$501))</f>
        <v>#N/A</v>
      </c>
    </row>
    <row r="911" spans="1:15">
      <c r="A911" s="236"/>
      <c r="B911" s="324" t="str">
        <f>IFERROR(VLOOKUP(A911,'Cadastro de Produtos'!$B$5:$C$500,2,0),"")</f>
        <v/>
      </c>
      <c r="C911" s="232"/>
      <c r="D911" s="233"/>
      <c r="E911" s="324"/>
      <c r="F911" s="325"/>
      <c r="G911" s="326">
        <f>IFERROR(VLOOKUP(D911,Estoque!$A$4:$J$304,10,),0)</f>
        <v>0</v>
      </c>
      <c r="H911" s="236"/>
      <c r="I911" s="330">
        <f t="shared" si="60"/>
        <v>0</v>
      </c>
      <c r="J911" s="331"/>
      <c r="K911" s="331">
        <f t="shared" si="57"/>
        <v>0</v>
      </c>
      <c r="L911" s="325">
        <f>SUMIF(Vendas!$B$5:$B$1712,'Combos Promocionais'!A911,Vendas!$I$5:$I$1824)</f>
        <v>0</v>
      </c>
      <c r="M911" s="325">
        <f t="shared" si="58"/>
        <v>0</v>
      </c>
      <c r="N911" s="325" t="e">
        <f t="shared" si="59"/>
        <v>#N/A</v>
      </c>
      <c r="O911" s="332" t="e">
        <f t="array" ref="O911">MIN(IF($B$3:$B$501=N911,$I$3:$I$501))</f>
        <v>#N/A</v>
      </c>
    </row>
    <row r="912" spans="1:15">
      <c r="A912" s="235"/>
      <c r="B912" s="327" t="str">
        <f>IFERROR(VLOOKUP(A912,'Cadastro de Produtos'!$B$5:$C$500,2,0),"")</f>
        <v/>
      </c>
      <c r="C912" s="165"/>
      <c r="D912" s="231"/>
      <c r="E912" s="327"/>
      <c r="F912" s="328"/>
      <c r="G912" s="329">
        <f>IFERROR(VLOOKUP(D912,Estoque!$A$4:$J$304,10,),0)</f>
        <v>0</v>
      </c>
      <c r="H912" s="235"/>
      <c r="I912" s="333">
        <f t="shared" si="60"/>
        <v>0</v>
      </c>
      <c r="J912" s="334"/>
      <c r="K912" s="334">
        <f t="shared" si="57"/>
        <v>0</v>
      </c>
      <c r="L912" s="328">
        <f>SUMIF(Vendas!$B$5:$B$1712,'Combos Promocionais'!A912,Vendas!$I$5:$I$1824)</f>
        <v>0</v>
      </c>
      <c r="M912" s="328">
        <f t="shared" si="58"/>
        <v>0</v>
      </c>
      <c r="N912" s="328" t="e">
        <f t="shared" si="59"/>
        <v>#N/A</v>
      </c>
      <c r="O912" s="335" t="e">
        <f t="array" ref="O912">MIN(IF($B$3:$B$501=N912,$I$3:$I$501))</f>
        <v>#N/A</v>
      </c>
    </row>
    <row r="913" spans="1:15">
      <c r="A913" s="236"/>
      <c r="B913" s="324" t="str">
        <f>IFERROR(VLOOKUP(A913,'Cadastro de Produtos'!$B$5:$C$500,2,0),"")</f>
        <v/>
      </c>
      <c r="C913" s="232"/>
      <c r="D913" s="233"/>
      <c r="E913" s="324"/>
      <c r="F913" s="325"/>
      <c r="G913" s="326">
        <f>IFERROR(VLOOKUP(D913,Estoque!$A$4:$J$304,10,),0)</f>
        <v>0</v>
      </c>
      <c r="H913" s="236"/>
      <c r="I913" s="330">
        <f t="shared" si="60"/>
        <v>0</v>
      </c>
      <c r="J913" s="331"/>
      <c r="K913" s="331">
        <f t="shared" si="57"/>
        <v>0</v>
      </c>
      <c r="L913" s="325">
        <f>SUMIF(Vendas!$B$5:$B$1712,'Combos Promocionais'!A913,Vendas!$I$5:$I$1824)</f>
        <v>0</v>
      </c>
      <c r="M913" s="325">
        <f t="shared" si="58"/>
        <v>0</v>
      </c>
      <c r="N913" s="325" t="e">
        <f t="shared" si="59"/>
        <v>#N/A</v>
      </c>
      <c r="O913" s="332" t="e">
        <f t="array" ref="O913">MIN(IF($B$3:$B$501=N913,$I$3:$I$501))</f>
        <v>#N/A</v>
      </c>
    </row>
    <row r="914" spans="1:15">
      <c r="A914" s="235"/>
      <c r="B914" s="327" t="str">
        <f>IFERROR(VLOOKUP(A914,'Cadastro de Produtos'!$B$5:$C$500,2,0),"")</f>
        <v/>
      </c>
      <c r="C914" s="165"/>
      <c r="D914" s="231"/>
      <c r="E914" s="327"/>
      <c r="F914" s="328"/>
      <c r="G914" s="329">
        <f>IFERROR(VLOOKUP(D914,Estoque!$A$4:$J$304,10,),0)</f>
        <v>0</v>
      </c>
      <c r="H914" s="235"/>
      <c r="I914" s="333">
        <f t="shared" si="60"/>
        <v>0</v>
      </c>
      <c r="J914" s="334"/>
      <c r="K914" s="334">
        <f t="shared" si="57"/>
        <v>0</v>
      </c>
      <c r="L914" s="328">
        <f>SUMIF(Vendas!$B$5:$B$1712,'Combos Promocionais'!A914,Vendas!$I$5:$I$1824)</f>
        <v>0</v>
      </c>
      <c r="M914" s="328">
        <f t="shared" si="58"/>
        <v>0</v>
      </c>
      <c r="N914" s="328" t="e">
        <f t="shared" si="59"/>
        <v>#N/A</v>
      </c>
      <c r="O914" s="335" t="e">
        <f t="array" ref="O914">MIN(IF($B$3:$B$501=N914,$I$3:$I$501))</f>
        <v>#N/A</v>
      </c>
    </row>
    <row r="915" spans="1:15">
      <c r="A915" s="236"/>
      <c r="B915" s="324" t="str">
        <f>IFERROR(VLOOKUP(A915,'Cadastro de Produtos'!$B$5:$C$500,2,0),"")</f>
        <v/>
      </c>
      <c r="C915" s="232"/>
      <c r="D915" s="233"/>
      <c r="E915" s="324"/>
      <c r="F915" s="325"/>
      <c r="G915" s="326">
        <f>IFERROR(VLOOKUP(D915,Estoque!$A$4:$J$304,10,),0)</f>
        <v>0</v>
      </c>
      <c r="H915" s="236"/>
      <c r="I915" s="330">
        <f t="shared" si="60"/>
        <v>0</v>
      </c>
      <c r="J915" s="331"/>
      <c r="K915" s="331">
        <f t="shared" si="57"/>
        <v>0</v>
      </c>
      <c r="L915" s="325">
        <f>SUMIF(Vendas!$B$5:$B$1712,'Combos Promocionais'!A915,Vendas!$I$5:$I$1824)</f>
        <v>0</v>
      </c>
      <c r="M915" s="325">
        <f t="shared" si="58"/>
        <v>0</v>
      </c>
      <c r="N915" s="325" t="e">
        <f t="shared" si="59"/>
        <v>#N/A</v>
      </c>
      <c r="O915" s="332" t="e">
        <f t="array" ref="O915">MIN(IF($B$3:$B$501=N915,$I$3:$I$501))</f>
        <v>#N/A</v>
      </c>
    </row>
    <row r="916" spans="1:15">
      <c r="A916" s="235"/>
      <c r="B916" s="327" t="str">
        <f>IFERROR(VLOOKUP(A916,'Cadastro de Produtos'!$B$5:$C$500,2,0),"")</f>
        <v/>
      </c>
      <c r="C916" s="165"/>
      <c r="D916" s="231"/>
      <c r="E916" s="327"/>
      <c r="F916" s="328"/>
      <c r="G916" s="329">
        <f>IFERROR(VLOOKUP(D916,Estoque!$A$4:$J$304,10,),0)</f>
        <v>0</v>
      </c>
      <c r="H916" s="235"/>
      <c r="I916" s="333">
        <f t="shared" si="60"/>
        <v>0</v>
      </c>
      <c r="J916" s="334"/>
      <c r="K916" s="334">
        <f t="shared" si="57"/>
        <v>0</v>
      </c>
      <c r="L916" s="328">
        <f>SUMIF(Vendas!$B$5:$B$1712,'Combos Promocionais'!A916,Vendas!$I$5:$I$1824)</f>
        <v>0</v>
      </c>
      <c r="M916" s="328">
        <f t="shared" si="58"/>
        <v>0</v>
      </c>
      <c r="N916" s="328" t="e">
        <f t="shared" si="59"/>
        <v>#N/A</v>
      </c>
      <c r="O916" s="335" t="e">
        <f t="array" ref="O916">MIN(IF($B$3:$B$501=N916,$I$3:$I$501))</f>
        <v>#N/A</v>
      </c>
    </row>
    <row r="917" spans="1:15">
      <c r="A917" s="236"/>
      <c r="B917" s="324" t="str">
        <f>IFERROR(VLOOKUP(A917,'Cadastro de Produtos'!$B$5:$C$500,2,0),"")</f>
        <v/>
      </c>
      <c r="C917" s="232"/>
      <c r="D917" s="233"/>
      <c r="E917" s="324"/>
      <c r="F917" s="325"/>
      <c r="G917" s="326">
        <f>IFERROR(VLOOKUP(D917,Estoque!$A$4:$J$304,10,),0)</f>
        <v>0</v>
      </c>
      <c r="H917" s="236"/>
      <c r="I917" s="330">
        <f t="shared" si="60"/>
        <v>0</v>
      </c>
      <c r="J917" s="331"/>
      <c r="K917" s="331">
        <f t="shared" si="57"/>
        <v>0</v>
      </c>
      <c r="L917" s="325">
        <f>SUMIF(Vendas!$B$5:$B$1712,'Combos Promocionais'!A917,Vendas!$I$5:$I$1824)</f>
        <v>0</v>
      </c>
      <c r="M917" s="325">
        <f t="shared" si="58"/>
        <v>0</v>
      </c>
      <c r="N917" s="325" t="e">
        <f t="shared" si="59"/>
        <v>#N/A</v>
      </c>
      <c r="O917" s="332" t="e">
        <f t="array" ref="O917">MIN(IF($B$3:$B$501=N917,$I$3:$I$501))</f>
        <v>#N/A</v>
      </c>
    </row>
    <row r="918" spans="1:15">
      <c r="A918" s="235"/>
      <c r="B918" s="327" t="str">
        <f>IFERROR(VLOOKUP(A918,'Cadastro de Produtos'!$B$5:$C$500,2,0),"")</f>
        <v/>
      </c>
      <c r="C918" s="165"/>
      <c r="D918" s="231"/>
      <c r="E918" s="327"/>
      <c r="F918" s="328"/>
      <c r="G918" s="329">
        <f>IFERROR(VLOOKUP(D918,Estoque!$A$4:$J$304,10,),0)</f>
        <v>0</v>
      </c>
      <c r="H918" s="235"/>
      <c r="I918" s="333">
        <f t="shared" si="60"/>
        <v>0</v>
      </c>
      <c r="J918" s="334"/>
      <c r="K918" s="334">
        <f t="shared" si="57"/>
        <v>0</v>
      </c>
      <c r="L918" s="328">
        <f>SUMIF(Vendas!$B$5:$B$1712,'Combos Promocionais'!A918,Vendas!$I$5:$I$1824)</f>
        <v>0</v>
      </c>
      <c r="M918" s="328">
        <f t="shared" si="58"/>
        <v>0</v>
      </c>
      <c r="N918" s="328" t="e">
        <f t="shared" si="59"/>
        <v>#N/A</v>
      </c>
      <c r="O918" s="335" t="e">
        <f t="array" ref="O918">MIN(IF($B$3:$B$501=N918,$I$3:$I$501))</f>
        <v>#N/A</v>
      </c>
    </row>
    <row r="919" spans="1:15">
      <c r="A919" s="236"/>
      <c r="B919" s="324" t="str">
        <f>IFERROR(VLOOKUP(A919,'Cadastro de Produtos'!$B$5:$C$500,2,0),"")</f>
        <v/>
      </c>
      <c r="C919" s="232"/>
      <c r="D919" s="233"/>
      <c r="E919" s="324"/>
      <c r="F919" s="325"/>
      <c r="G919" s="326">
        <f>IFERROR(VLOOKUP(D919,Estoque!$A$4:$J$304,10,),0)</f>
        <v>0</v>
      </c>
      <c r="H919" s="236"/>
      <c r="I919" s="330">
        <f t="shared" si="60"/>
        <v>0</v>
      </c>
      <c r="J919" s="331"/>
      <c r="K919" s="331">
        <f t="shared" si="57"/>
        <v>0</v>
      </c>
      <c r="L919" s="325">
        <f>SUMIF(Vendas!$B$5:$B$1712,'Combos Promocionais'!A919,Vendas!$I$5:$I$1824)</f>
        <v>0</v>
      </c>
      <c r="M919" s="325">
        <f t="shared" si="58"/>
        <v>0</v>
      </c>
      <c r="N919" s="325" t="e">
        <f t="shared" si="59"/>
        <v>#N/A</v>
      </c>
      <c r="O919" s="332" t="e">
        <f t="array" ref="O919">MIN(IF($B$3:$B$501=N919,$I$3:$I$501))</f>
        <v>#N/A</v>
      </c>
    </row>
    <row r="920" spans="1:15">
      <c r="A920" s="235"/>
      <c r="B920" s="327" t="str">
        <f>IFERROR(VLOOKUP(A920,'Cadastro de Produtos'!$B$5:$C$500,2,0),"")</f>
        <v/>
      </c>
      <c r="C920" s="165"/>
      <c r="D920" s="231"/>
      <c r="E920" s="327"/>
      <c r="F920" s="328"/>
      <c r="G920" s="329">
        <f>IFERROR(VLOOKUP(D920,Estoque!$A$4:$J$304,10,),0)</f>
        <v>0</v>
      </c>
      <c r="H920" s="235"/>
      <c r="I920" s="333">
        <f t="shared" si="60"/>
        <v>0</v>
      </c>
      <c r="J920" s="334"/>
      <c r="K920" s="334">
        <f t="shared" si="57"/>
        <v>0</v>
      </c>
      <c r="L920" s="328">
        <f>SUMIF(Vendas!$B$5:$B$1712,'Combos Promocionais'!A920,Vendas!$I$5:$I$1824)</f>
        <v>0</v>
      </c>
      <c r="M920" s="328">
        <f t="shared" si="58"/>
        <v>0</v>
      </c>
      <c r="N920" s="328" t="e">
        <f t="shared" si="59"/>
        <v>#N/A</v>
      </c>
      <c r="O920" s="335" t="e">
        <f t="array" ref="O920">MIN(IF($B$3:$B$501=N920,$I$3:$I$501))</f>
        <v>#N/A</v>
      </c>
    </row>
    <row r="921" spans="1:15">
      <c r="A921" s="236"/>
      <c r="B921" s="324" t="str">
        <f>IFERROR(VLOOKUP(A921,'Cadastro de Produtos'!$B$5:$C$500,2,0),"")</f>
        <v/>
      </c>
      <c r="C921" s="232"/>
      <c r="D921" s="233"/>
      <c r="E921" s="324"/>
      <c r="F921" s="325"/>
      <c r="G921" s="326">
        <f>IFERROR(VLOOKUP(D921,Estoque!$A$4:$J$304,10,),0)</f>
        <v>0</v>
      </c>
      <c r="H921" s="236"/>
      <c r="I921" s="330">
        <f t="shared" si="60"/>
        <v>0</v>
      </c>
      <c r="J921" s="331"/>
      <c r="K921" s="331">
        <f t="shared" si="57"/>
        <v>0</v>
      </c>
      <c r="L921" s="325">
        <f>SUMIF(Vendas!$B$5:$B$1712,'Combos Promocionais'!A921,Vendas!$I$5:$I$1824)</f>
        <v>0</v>
      </c>
      <c r="M921" s="325">
        <f t="shared" si="58"/>
        <v>0</v>
      </c>
      <c r="N921" s="325" t="e">
        <f t="shared" si="59"/>
        <v>#N/A</v>
      </c>
      <c r="O921" s="332" t="e">
        <f t="array" ref="O921">MIN(IF($B$3:$B$501=N921,$I$3:$I$501))</f>
        <v>#N/A</v>
      </c>
    </row>
    <row r="922" spans="1:15">
      <c r="A922" s="235"/>
      <c r="B922" s="327" t="str">
        <f>IFERROR(VLOOKUP(A922,'Cadastro de Produtos'!$B$5:$C$500,2,0),"")</f>
        <v/>
      </c>
      <c r="C922" s="165"/>
      <c r="D922" s="231"/>
      <c r="E922" s="327"/>
      <c r="F922" s="328"/>
      <c r="G922" s="329">
        <f>IFERROR(VLOOKUP(D922,Estoque!$A$4:$J$304,10,),0)</f>
        <v>0</v>
      </c>
      <c r="H922" s="235"/>
      <c r="I922" s="333">
        <f t="shared" si="60"/>
        <v>0</v>
      </c>
      <c r="J922" s="334"/>
      <c r="K922" s="334">
        <f t="shared" si="57"/>
        <v>0</v>
      </c>
      <c r="L922" s="328">
        <f>SUMIF(Vendas!$B$5:$B$1712,'Combos Promocionais'!A922,Vendas!$I$5:$I$1824)</f>
        <v>0</v>
      </c>
      <c r="M922" s="328">
        <f t="shared" si="58"/>
        <v>0</v>
      </c>
      <c r="N922" s="328" t="e">
        <f t="shared" si="59"/>
        <v>#N/A</v>
      </c>
      <c r="O922" s="335" t="e">
        <f t="array" ref="O922">MIN(IF($B$3:$B$501=N922,$I$3:$I$501))</f>
        <v>#N/A</v>
      </c>
    </row>
    <row r="923" spans="1:15">
      <c r="A923" s="236"/>
      <c r="B923" s="324" t="str">
        <f>IFERROR(VLOOKUP(A923,'Cadastro de Produtos'!$B$5:$C$500,2,0),"")</f>
        <v/>
      </c>
      <c r="C923" s="232"/>
      <c r="D923" s="233"/>
      <c r="E923" s="324"/>
      <c r="F923" s="325"/>
      <c r="G923" s="326">
        <f>IFERROR(VLOOKUP(D923,Estoque!$A$4:$J$304,10,),0)</f>
        <v>0</v>
      </c>
      <c r="H923" s="236"/>
      <c r="I923" s="330">
        <f t="shared" si="60"/>
        <v>0</v>
      </c>
      <c r="J923" s="331"/>
      <c r="K923" s="331">
        <f t="shared" si="57"/>
        <v>0</v>
      </c>
      <c r="L923" s="325">
        <f>SUMIF(Vendas!$B$5:$B$1712,'Combos Promocionais'!A923,Vendas!$I$5:$I$1824)</f>
        <v>0</v>
      </c>
      <c r="M923" s="325">
        <f t="shared" si="58"/>
        <v>0</v>
      </c>
      <c r="N923" s="325" t="e">
        <f t="shared" si="59"/>
        <v>#N/A</v>
      </c>
      <c r="O923" s="332" t="e">
        <f t="array" ref="O923">MIN(IF($B$3:$B$501=N923,$I$3:$I$501))</f>
        <v>#N/A</v>
      </c>
    </row>
    <row r="924" spans="1:15">
      <c r="A924" s="235"/>
      <c r="B924" s="327" t="str">
        <f>IFERROR(VLOOKUP(A924,'Cadastro de Produtos'!$B$5:$C$500,2,0),"")</f>
        <v/>
      </c>
      <c r="C924" s="165"/>
      <c r="D924" s="231"/>
      <c r="E924" s="327"/>
      <c r="F924" s="328"/>
      <c r="G924" s="329">
        <f>IFERROR(VLOOKUP(D924,Estoque!$A$4:$J$304,10,),0)</f>
        <v>0</v>
      </c>
      <c r="H924" s="235"/>
      <c r="I924" s="333">
        <f t="shared" si="60"/>
        <v>0</v>
      </c>
      <c r="J924" s="334"/>
      <c r="K924" s="334">
        <f t="shared" si="57"/>
        <v>0</v>
      </c>
      <c r="L924" s="328">
        <f>SUMIF(Vendas!$B$5:$B$1712,'Combos Promocionais'!A924,Vendas!$I$5:$I$1824)</f>
        <v>0</v>
      </c>
      <c r="M924" s="328">
        <f t="shared" si="58"/>
        <v>0</v>
      </c>
      <c r="N924" s="328" t="e">
        <f t="shared" si="59"/>
        <v>#N/A</v>
      </c>
      <c r="O924" s="335" t="e">
        <f t="array" ref="O924">MIN(IF($B$3:$B$501=N924,$I$3:$I$501))</f>
        <v>#N/A</v>
      </c>
    </row>
    <row r="925" spans="1:15">
      <c r="A925" s="236"/>
      <c r="B925" s="324" t="str">
        <f>IFERROR(VLOOKUP(A925,'Cadastro de Produtos'!$B$5:$C$500,2,0),"")</f>
        <v/>
      </c>
      <c r="C925" s="232"/>
      <c r="D925" s="233"/>
      <c r="E925" s="324"/>
      <c r="F925" s="325"/>
      <c r="G925" s="326">
        <f>IFERROR(VLOOKUP(D925,Estoque!$A$4:$J$304,10,),0)</f>
        <v>0</v>
      </c>
      <c r="H925" s="236"/>
      <c r="I925" s="330">
        <f t="shared" si="60"/>
        <v>0</v>
      </c>
      <c r="J925" s="331"/>
      <c r="K925" s="331">
        <f t="shared" si="57"/>
        <v>0</v>
      </c>
      <c r="L925" s="325">
        <f>SUMIF(Vendas!$B$5:$B$1712,'Combos Promocionais'!A925,Vendas!$I$5:$I$1824)</f>
        <v>0</v>
      </c>
      <c r="M925" s="325">
        <f t="shared" si="58"/>
        <v>0</v>
      </c>
      <c r="N925" s="325" t="e">
        <f t="shared" si="59"/>
        <v>#N/A</v>
      </c>
      <c r="O925" s="332" t="e">
        <f t="array" ref="O925">MIN(IF($B$3:$B$501=N925,$I$3:$I$501))</f>
        <v>#N/A</v>
      </c>
    </row>
    <row r="926" spans="1:15">
      <c r="A926" s="235"/>
      <c r="B926" s="327" t="str">
        <f>IFERROR(VLOOKUP(A926,'Cadastro de Produtos'!$B$5:$C$500,2,0),"")</f>
        <v/>
      </c>
      <c r="C926" s="165"/>
      <c r="D926" s="231"/>
      <c r="E926" s="327"/>
      <c r="F926" s="328"/>
      <c r="G926" s="329">
        <f>IFERROR(VLOOKUP(D926,Estoque!$A$4:$J$304,10,),0)</f>
        <v>0</v>
      </c>
      <c r="H926" s="235"/>
      <c r="I926" s="333">
        <f t="shared" si="60"/>
        <v>0</v>
      </c>
      <c r="J926" s="334"/>
      <c r="K926" s="334">
        <f t="shared" si="57"/>
        <v>0</v>
      </c>
      <c r="L926" s="328">
        <f>SUMIF(Vendas!$B$5:$B$1712,'Combos Promocionais'!A926,Vendas!$I$5:$I$1824)</f>
        <v>0</v>
      </c>
      <c r="M926" s="328">
        <f t="shared" si="58"/>
        <v>0</v>
      </c>
      <c r="N926" s="328" t="e">
        <f t="shared" si="59"/>
        <v>#N/A</v>
      </c>
      <c r="O926" s="335" t="e">
        <f t="array" ref="O926">MIN(IF($B$3:$B$501=N926,$I$3:$I$501))</f>
        <v>#N/A</v>
      </c>
    </row>
    <row r="927" spans="1:15">
      <c r="A927" s="236"/>
      <c r="B927" s="324" t="str">
        <f>IFERROR(VLOOKUP(A927,'Cadastro de Produtos'!$B$5:$C$500,2,0),"")</f>
        <v/>
      </c>
      <c r="C927" s="232"/>
      <c r="D927" s="233"/>
      <c r="E927" s="324"/>
      <c r="F927" s="325"/>
      <c r="G927" s="326">
        <f>IFERROR(VLOOKUP(D927,Estoque!$A$4:$J$304,10,),0)</f>
        <v>0</v>
      </c>
      <c r="H927" s="236"/>
      <c r="I927" s="330">
        <f t="shared" si="60"/>
        <v>0</v>
      </c>
      <c r="J927" s="331"/>
      <c r="K927" s="331">
        <f t="shared" si="57"/>
        <v>0</v>
      </c>
      <c r="L927" s="325">
        <f>SUMIF(Vendas!$B$5:$B$1712,'Combos Promocionais'!A927,Vendas!$I$5:$I$1824)</f>
        <v>0</v>
      </c>
      <c r="M927" s="325">
        <f t="shared" si="58"/>
        <v>0</v>
      </c>
      <c r="N927" s="325" t="e">
        <f t="shared" si="59"/>
        <v>#N/A</v>
      </c>
      <c r="O927" s="332" t="e">
        <f t="array" ref="O927">MIN(IF($B$3:$B$501=N927,$I$3:$I$501))</f>
        <v>#N/A</v>
      </c>
    </row>
    <row r="928" spans="1:15">
      <c r="A928" s="235"/>
      <c r="B928" s="327" t="str">
        <f>IFERROR(VLOOKUP(A928,'Cadastro de Produtos'!$B$5:$C$500,2,0),"")</f>
        <v/>
      </c>
      <c r="C928" s="165"/>
      <c r="D928" s="231"/>
      <c r="E928" s="327"/>
      <c r="F928" s="328"/>
      <c r="G928" s="329">
        <f>IFERROR(VLOOKUP(D928,Estoque!$A$4:$J$304,10,),0)</f>
        <v>0</v>
      </c>
      <c r="H928" s="235"/>
      <c r="I928" s="333">
        <f t="shared" si="60"/>
        <v>0</v>
      </c>
      <c r="J928" s="334"/>
      <c r="K928" s="334">
        <f t="shared" si="57"/>
        <v>0</v>
      </c>
      <c r="L928" s="328">
        <f>SUMIF(Vendas!$B$5:$B$1712,'Combos Promocionais'!A928,Vendas!$I$5:$I$1824)</f>
        <v>0</v>
      </c>
      <c r="M928" s="328">
        <f t="shared" si="58"/>
        <v>0</v>
      </c>
      <c r="N928" s="328" t="e">
        <f t="shared" si="59"/>
        <v>#N/A</v>
      </c>
      <c r="O928" s="335" t="e">
        <f t="array" ref="O928">MIN(IF($B$3:$B$501=N928,$I$3:$I$501))</f>
        <v>#N/A</v>
      </c>
    </row>
    <row r="929" spans="1:15">
      <c r="A929" s="236"/>
      <c r="B929" s="324" t="str">
        <f>IFERROR(VLOOKUP(A929,'Cadastro de Produtos'!$B$5:$C$500,2,0),"")</f>
        <v/>
      </c>
      <c r="C929" s="232"/>
      <c r="D929" s="233"/>
      <c r="E929" s="324"/>
      <c r="F929" s="325"/>
      <c r="G929" s="326">
        <f>IFERROR(VLOOKUP(D929,Estoque!$A$4:$J$304,10,),0)</f>
        <v>0</v>
      </c>
      <c r="H929" s="236"/>
      <c r="I929" s="330">
        <f t="shared" si="60"/>
        <v>0</v>
      </c>
      <c r="J929" s="331"/>
      <c r="K929" s="331">
        <f t="shared" si="57"/>
        <v>0</v>
      </c>
      <c r="L929" s="325">
        <f>SUMIF(Vendas!$B$5:$B$1712,'Combos Promocionais'!A929,Vendas!$I$5:$I$1824)</f>
        <v>0</v>
      </c>
      <c r="M929" s="325">
        <f t="shared" si="58"/>
        <v>0</v>
      </c>
      <c r="N929" s="325" t="e">
        <f t="shared" si="59"/>
        <v>#N/A</v>
      </c>
      <c r="O929" s="332" t="e">
        <f t="array" ref="O929">MIN(IF($B$3:$B$501=N929,$I$3:$I$501))</f>
        <v>#N/A</v>
      </c>
    </row>
    <row r="930" spans="1:15">
      <c r="A930" s="235"/>
      <c r="B930" s="327" t="str">
        <f>IFERROR(VLOOKUP(A930,'Cadastro de Produtos'!$B$5:$C$500,2,0),"")</f>
        <v/>
      </c>
      <c r="C930" s="165"/>
      <c r="D930" s="231"/>
      <c r="E930" s="327"/>
      <c r="F930" s="328"/>
      <c r="G930" s="329">
        <f>IFERROR(VLOOKUP(D930,Estoque!$A$4:$J$304,10,),0)</f>
        <v>0</v>
      </c>
      <c r="H930" s="235"/>
      <c r="I930" s="333">
        <f t="shared" si="60"/>
        <v>0</v>
      </c>
      <c r="J930" s="334"/>
      <c r="K930" s="334">
        <f t="shared" si="57"/>
        <v>0</v>
      </c>
      <c r="L930" s="328">
        <f>SUMIF(Vendas!$B$5:$B$1712,'Combos Promocionais'!A930,Vendas!$I$5:$I$1824)</f>
        <v>0</v>
      </c>
      <c r="M930" s="328">
        <f t="shared" si="58"/>
        <v>0</v>
      </c>
      <c r="N930" s="328" t="e">
        <f t="shared" si="59"/>
        <v>#N/A</v>
      </c>
      <c r="O930" s="335" t="e">
        <f t="array" ref="O930">MIN(IF($B$3:$B$501=N930,$I$3:$I$501))</f>
        <v>#N/A</v>
      </c>
    </row>
    <row r="931" spans="1:15">
      <c r="A931" s="236"/>
      <c r="B931" s="324" t="str">
        <f>IFERROR(VLOOKUP(A931,'Cadastro de Produtos'!$B$5:$C$500,2,0),"")</f>
        <v/>
      </c>
      <c r="C931" s="232"/>
      <c r="D931" s="233"/>
      <c r="E931" s="324"/>
      <c r="F931" s="325"/>
      <c r="G931" s="326">
        <f>IFERROR(VLOOKUP(D931,Estoque!$A$4:$J$304,10,),0)</f>
        <v>0</v>
      </c>
      <c r="H931" s="236"/>
      <c r="I931" s="330">
        <f t="shared" si="60"/>
        <v>0</v>
      </c>
      <c r="J931" s="331"/>
      <c r="K931" s="331">
        <f t="shared" si="57"/>
        <v>0</v>
      </c>
      <c r="L931" s="325">
        <f>SUMIF(Vendas!$B$5:$B$1712,'Combos Promocionais'!A931,Vendas!$I$5:$I$1824)</f>
        <v>0</v>
      </c>
      <c r="M931" s="325">
        <f t="shared" si="58"/>
        <v>0</v>
      </c>
      <c r="N931" s="325" t="e">
        <f t="shared" si="59"/>
        <v>#N/A</v>
      </c>
      <c r="O931" s="332" t="e">
        <f t="array" ref="O931">MIN(IF($B$3:$B$501=N931,$I$3:$I$501))</f>
        <v>#N/A</v>
      </c>
    </row>
    <row r="932" spans="1:15">
      <c r="A932" s="235"/>
      <c r="B932" s="327" t="str">
        <f>IFERROR(VLOOKUP(A932,'Cadastro de Produtos'!$B$5:$C$500,2,0),"")</f>
        <v/>
      </c>
      <c r="C932" s="165"/>
      <c r="D932" s="231"/>
      <c r="E932" s="327"/>
      <c r="F932" s="328"/>
      <c r="G932" s="329">
        <f>IFERROR(VLOOKUP(D932,Estoque!$A$4:$J$304,10,),0)</f>
        <v>0</v>
      </c>
      <c r="H932" s="235"/>
      <c r="I932" s="333">
        <f t="shared" si="60"/>
        <v>0</v>
      </c>
      <c r="J932" s="334"/>
      <c r="K932" s="334">
        <f t="shared" si="57"/>
        <v>0</v>
      </c>
      <c r="L932" s="328">
        <f>SUMIF(Vendas!$B$5:$B$1712,'Combos Promocionais'!A932,Vendas!$I$5:$I$1824)</f>
        <v>0</v>
      </c>
      <c r="M932" s="328">
        <f t="shared" si="58"/>
        <v>0</v>
      </c>
      <c r="N932" s="328" t="e">
        <f t="shared" si="59"/>
        <v>#N/A</v>
      </c>
      <c r="O932" s="335" t="e">
        <f t="array" ref="O932">MIN(IF($B$3:$B$501=N932,$I$3:$I$501))</f>
        <v>#N/A</v>
      </c>
    </row>
    <row r="933" spans="1:15">
      <c r="A933" s="236"/>
      <c r="B933" s="324" t="str">
        <f>IFERROR(VLOOKUP(A933,'Cadastro de Produtos'!$B$5:$C$500,2,0),"")</f>
        <v/>
      </c>
      <c r="C933" s="232"/>
      <c r="D933" s="233"/>
      <c r="E933" s="324"/>
      <c r="F933" s="325"/>
      <c r="G933" s="326">
        <f>IFERROR(VLOOKUP(D933,Estoque!$A$4:$J$304,10,),0)</f>
        <v>0</v>
      </c>
      <c r="H933" s="236"/>
      <c r="I933" s="330">
        <f t="shared" si="60"/>
        <v>0</v>
      </c>
      <c r="J933" s="331"/>
      <c r="K933" s="331">
        <f t="shared" si="57"/>
        <v>0</v>
      </c>
      <c r="L933" s="325">
        <f>SUMIF(Vendas!$B$5:$B$1712,'Combos Promocionais'!A933,Vendas!$I$5:$I$1824)</f>
        <v>0</v>
      </c>
      <c r="M933" s="325">
        <f t="shared" si="58"/>
        <v>0</v>
      </c>
      <c r="N933" s="325" t="e">
        <f t="shared" si="59"/>
        <v>#N/A</v>
      </c>
      <c r="O933" s="332" t="e">
        <f t="array" ref="O933">MIN(IF($B$3:$B$501=N933,$I$3:$I$501))</f>
        <v>#N/A</v>
      </c>
    </row>
    <row r="934" spans="1:15">
      <c r="A934" s="235"/>
      <c r="B934" s="327" t="str">
        <f>IFERROR(VLOOKUP(A934,'Cadastro de Produtos'!$B$5:$C$500,2,0),"")</f>
        <v/>
      </c>
      <c r="C934" s="165"/>
      <c r="D934" s="231"/>
      <c r="E934" s="327"/>
      <c r="F934" s="328"/>
      <c r="G934" s="329">
        <f>IFERROR(VLOOKUP(D934,Estoque!$A$4:$J$304,10,),0)</f>
        <v>0</v>
      </c>
      <c r="H934" s="235"/>
      <c r="I934" s="333">
        <f t="shared" si="60"/>
        <v>0</v>
      </c>
      <c r="J934" s="334"/>
      <c r="K934" s="334">
        <f t="shared" si="57"/>
        <v>0</v>
      </c>
      <c r="L934" s="328">
        <f>SUMIF(Vendas!$B$5:$B$1712,'Combos Promocionais'!A934,Vendas!$I$5:$I$1824)</f>
        <v>0</v>
      </c>
      <c r="M934" s="328">
        <f t="shared" si="58"/>
        <v>0</v>
      </c>
      <c r="N934" s="328" t="e">
        <f t="shared" si="59"/>
        <v>#N/A</v>
      </c>
      <c r="O934" s="335" t="e">
        <f t="array" ref="O934">MIN(IF($B$3:$B$501=N934,$I$3:$I$501))</f>
        <v>#N/A</v>
      </c>
    </row>
    <row r="935" spans="1:15">
      <c r="A935" s="236"/>
      <c r="B935" s="324" t="str">
        <f>IFERROR(VLOOKUP(A935,'Cadastro de Produtos'!$B$5:$C$500,2,0),"")</f>
        <v/>
      </c>
      <c r="C935" s="232"/>
      <c r="D935" s="233"/>
      <c r="E935" s="324"/>
      <c r="F935" s="325"/>
      <c r="G935" s="326">
        <f>IFERROR(VLOOKUP(D935,Estoque!$A$4:$J$304,10,),0)</f>
        <v>0</v>
      </c>
      <c r="H935" s="236"/>
      <c r="I935" s="330">
        <f t="shared" si="60"/>
        <v>0</v>
      </c>
      <c r="J935" s="331"/>
      <c r="K935" s="331">
        <f t="shared" si="57"/>
        <v>0</v>
      </c>
      <c r="L935" s="325">
        <f>SUMIF(Vendas!$B$5:$B$1712,'Combos Promocionais'!A935,Vendas!$I$5:$I$1824)</f>
        <v>0</v>
      </c>
      <c r="M935" s="325">
        <f t="shared" si="58"/>
        <v>0</v>
      </c>
      <c r="N935" s="325" t="e">
        <f t="shared" si="59"/>
        <v>#N/A</v>
      </c>
      <c r="O935" s="332" t="e">
        <f t="array" ref="O935">MIN(IF($B$3:$B$501=N935,$I$3:$I$501))</f>
        <v>#N/A</v>
      </c>
    </row>
    <row r="936" spans="1:15">
      <c r="A936" s="235"/>
      <c r="B936" s="327" t="str">
        <f>IFERROR(VLOOKUP(A936,'Cadastro de Produtos'!$B$5:$C$500,2,0),"")</f>
        <v/>
      </c>
      <c r="C936" s="165"/>
      <c r="D936" s="231"/>
      <c r="E936" s="327"/>
      <c r="F936" s="328"/>
      <c r="G936" s="329">
        <f>IFERROR(VLOOKUP(D936,Estoque!$A$4:$J$304,10,),0)</f>
        <v>0</v>
      </c>
      <c r="H936" s="235"/>
      <c r="I936" s="333">
        <f t="shared" si="60"/>
        <v>0</v>
      </c>
      <c r="J936" s="334"/>
      <c r="K936" s="334">
        <f t="shared" si="57"/>
        <v>0</v>
      </c>
      <c r="L936" s="328">
        <f>SUMIF(Vendas!$B$5:$B$1712,'Combos Promocionais'!A936,Vendas!$I$5:$I$1824)</f>
        <v>0</v>
      </c>
      <c r="M936" s="328">
        <f t="shared" si="58"/>
        <v>0</v>
      </c>
      <c r="N936" s="328" t="e">
        <f t="shared" si="59"/>
        <v>#N/A</v>
      </c>
      <c r="O936" s="335" t="e">
        <f t="array" ref="O936">MIN(IF($B$3:$B$501=N936,$I$3:$I$501))</f>
        <v>#N/A</v>
      </c>
    </row>
    <row r="937" spans="1:15">
      <c r="A937" s="236"/>
      <c r="B937" s="324" t="str">
        <f>IFERROR(VLOOKUP(A937,'Cadastro de Produtos'!$B$5:$C$500,2,0),"")</f>
        <v/>
      </c>
      <c r="C937" s="232"/>
      <c r="D937" s="233"/>
      <c r="E937" s="324"/>
      <c r="F937" s="325"/>
      <c r="G937" s="326">
        <f>IFERROR(VLOOKUP(D937,Estoque!$A$4:$J$304,10,),0)</f>
        <v>0</v>
      </c>
      <c r="H937" s="236"/>
      <c r="I937" s="330">
        <f t="shared" si="60"/>
        <v>0</v>
      </c>
      <c r="J937" s="331"/>
      <c r="K937" s="331">
        <f t="shared" si="57"/>
        <v>0</v>
      </c>
      <c r="L937" s="325">
        <f>SUMIF(Vendas!$B$5:$B$1712,'Combos Promocionais'!A937,Vendas!$I$5:$I$1824)</f>
        <v>0</v>
      </c>
      <c r="M937" s="325">
        <f t="shared" si="58"/>
        <v>0</v>
      </c>
      <c r="N937" s="325" t="e">
        <f t="shared" si="59"/>
        <v>#N/A</v>
      </c>
      <c r="O937" s="332" t="e">
        <f t="array" ref="O937">MIN(IF($B$3:$B$501=N937,$I$3:$I$501))</f>
        <v>#N/A</v>
      </c>
    </row>
    <row r="938" spans="1:15">
      <c r="A938" s="235"/>
      <c r="B938" s="327" t="str">
        <f>IFERROR(VLOOKUP(A938,'Cadastro de Produtos'!$B$5:$C$500,2,0),"")</f>
        <v/>
      </c>
      <c r="C938" s="165"/>
      <c r="D938" s="231"/>
      <c r="E938" s="327"/>
      <c r="F938" s="328"/>
      <c r="G938" s="329">
        <f>IFERROR(VLOOKUP(D938,Estoque!$A$4:$J$304,10,),0)</f>
        <v>0</v>
      </c>
      <c r="H938" s="235"/>
      <c r="I938" s="333">
        <f t="shared" si="60"/>
        <v>0</v>
      </c>
      <c r="J938" s="334"/>
      <c r="K938" s="334">
        <f t="shared" si="57"/>
        <v>0</v>
      </c>
      <c r="L938" s="328">
        <f>SUMIF(Vendas!$B$5:$B$1712,'Combos Promocionais'!A938,Vendas!$I$5:$I$1824)</f>
        <v>0</v>
      </c>
      <c r="M938" s="328">
        <f t="shared" si="58"/>
        <v>0</v>
      </c>
      <c r="N938" s="328" t="e">
        <f t="shared" si="59"/>
        <v>#N/A</v>
      </c>
      <c r="O938" s="335" t="e">
        <f t="array" ref="O938">MIN(IF($B$3:$B$501=N938,$I$3:$I$501))</f>
        <v>#N/A</v>
      </c>
    </row>
    <row r="939" spans="1:15">
      <c r="A939" s="236"/>
      <c r="B939" s="324" t="str">
        <f>IFERROR(VLOOKUP(A939,'Cadastro de Produtos'!$B$5:$C$500,2,0),"")</f>
        <v/>
      </c>
      <c r="C939" s="232"/>
      <c r="D939" s="233"/>
      <c r="E939" s="324"/>
      <c r="F939" s="325"/>
      <c r="G939" s="326">
        <f>IFERROR(VLOOKUP(D939,Estoque!$A$4:$J$304,10,),0)</f>
        <v>0</v>
      </c>
      <c r="H939" s="236"/>
      <c r="I939" s="330">
        <f t="shared" si="60"/>
        <v>0</v>
      </c>
      <c r="J939" s="331"/>
      <c r="K939" s="331">
        <f t="shared" si="57"/>
        <v>0</v>
      </c>
      <c r="L939" s="325">
        <f>SUMIF(Vendas!$B$5:$B$1712,'Combos Promocionais'!A939,Vendas!$I$5:$I$1824)</f>
        <v>0</v>
      </c>
      <c r="M939" s="325">
        <f t="shared" si="58"/>
        <v>0</v>
      </c>
      <c r="N939" s="325" t="e">
        <f t="shared" si="59"/>
        <v>#N/A</v>
      </c>
      <c r="O939" s="332" t="e">
        <f t="array" ref="O939">MIN(IF($B$3:$B$501=N939,$I$3:$I$501))</f>
        <v>#N/A</v>
      </c>
    </row>
    <row r="940" spans="1:15">
      <c r="A940" s="235"/>
      <c r="B940" s="327" t="str">
        <f>IFERROR(VLOOKUP(A940,'Cadastro de Produtos'!$B$5:$C$500,2,0),"")</f>
        <v/>
      </c>
      <c r="C940" s="165"/>
      <c r="D940" s="231"/>
      <c r="E940" s="327"/>
      <c r="F940" s="328"/>
      <c r="G940" s="329">
        <f>IFERROR(VLOOKUP(D940,Estoque!$A$4:$J$304,10,),0)</f>
        <v>0</v>
      </c>
      <c r="H940" s="235"/>
      <c r="I940" s="333">
        <f t="shared" si="60"/>
        <v>0</v>
      </c>
      <c r="J940" s="334"/>
      <c r="K940" s="334">
        <f t="shared" si="57"/>
        <v>0</v>
      </c>
      <c r="L940" s="328">
        <f>SUMIF(Vendas!$B$5:$B$1712,'Combos Promocionais'!A940,Vendas!$I$5:$I$1824)</f>
        <v>0</v>
      </c>
      <c r="M940" s="328">
        <f t="shared" si="58"/>
        <v>0</v>
      </c>
      <c r="N940" s="328" t="e">
        <f t="shared" si="59"/>
        <v>#N/A</v>
      </c>
      <c r="O940" s="335" t="e">
        <f t="array" ref="O940">MIN(IF($B$3:$B$501=N940,$I$3:$I$501))</f>
        <v>#N/A</v>
      </c>
    </row>
    <row r="941" spans="1:15">
      <c r="A941" s="236"/>
      <c r="B941" s="324" t="str">
        <f>IFERROR(VLOOKUP(A941,'Cadastro de Produtos'!$B$5:$C$500,2,0),"")</f>
        <v/>
      </c>
      <c r="C941" s="232"/>
      <c r="D941" s="233"/>
      <c r="E941" s="324"/>
      <c r="F941" s="325"/>
      <c r="G941" s="326">
        <f>IFERROR(VLOOKUP(D941,Estoque!$A$4:$J$304,10,),0)</f>
        <v>0</v>
      </c>
      <c r="H941" s="236"/>
      <c r="I941" s="330">
        <f t="shared" si="60"/>
        <v>0</v>
      </c>
      <c r="J941" s="331"/>
      <c r="K941" s="331">
        <f t="shared" si="57"/>
        <v>0</v>
      </c>
      <c r="L941" s="325">
        <f>SUMIF(Vendas!$B$5:$B$1712,'Combos Promocionais'!A941,Vendas!$I$5:$I$1824)</f>
        <v>0</v>
      </c>
      <c r="M941" s="325">
        <f t="shared" si="58"/>
        <v>0</v>
      </c>
      <c r="N941" s="325" t="e">
        <f t="shared" si="59"/>
        <v>#N/A</v>
      </c>
      <c r="O941" s="332" t="e">
        <f t="array" ref="O941">MIN(IF($B$3:$B$501=N941,$I$3:$I$501))</f>
        <v>#N/A</v>
      </c>
    </row>
    <row r="942" spans="1:15">
      <c r="A942" s="235"/>
      <c r="B942" s="327" t="str">
        <f>IFERROR(VLOOKUP(A942,'Cadastro de Produtos'!$B$5:$C$500,2,0),"")</f>
        <v/>
      </c>
      <c r="C942" s="165"/>
      <c r="D942" s="231"/>
      <c r="E942" s="327"/>
      <c r="F942" s="328"/>
      <c r="G942" s="329">
        <f>IFERROR(VLOOKUP(D942,Estoque!$A$4:$J$304,10,),0)</f>
        <v>0</v>
      </c>
      <c r="H942" s="235"/>
      <c r="I942" s="333">
        <f t="shared" si="60"/>
        <v>0</v>
      </c>
      <c r="J942" s="334"/>
      <c r="K942" s="334">
        <f t="shared" si="57"/>
        <v>0</v>
      </c>
      <c r="L942" s="328">
        <f>SUMIF(Vendas!$B$5:$B$1712,'Combos Promocionais'!A942,Vendas!$I$5:$I$1824)</f>
        <v>0</v>
      </c>
      <c r="M942" s="328">
        <f t="shared" si="58"/>
        <v>0</v>
      </c>
      <c r="N942" s="328" t="e">
        <f t="shared" si="59"/>
        <v>#N/A</v>
      </c>
      <c r="O942" s="335" t="e">
        <f t="array" ref="O942">MIN(IF($B$3:$B$501=N942,$I$3:$I$501))</f>
        <v>#N/A</v>
      </c>
    </row>
    <row r="943" spans="1:15">
      <c r="A943" s="236"/>
      <c r="B943" s="324" t="str">
        <f>IFERROR(VLOOKUP(A943,'Cadastro de Produtos'!$B$5:$C$500,2,0),"")</f>
        <v/>
      </c>
      <c r="C943" s="232"/>
      <c r="D943" s="233"/>
      <c r="E943" s="324"/>
      <c r="F943" s="325"/>
      <c r="G943" s="326">
        <f>IFERROR(VLOOKUP(D943,Estoque!$A$4:$J$304,10,),0)</f>
        <v>0</v>
      </c>
      <c r="H943" s="236"/>
      <c r="I943" s="330">
        <f t="shared" si="60"/>
        <v>0</v>
      </c>
      <c r="J943" s="331"/>
      <c r="K943" s="331">
        <f t="shared" si="57"/>
        <v>0</v>
      </c>
      <c r="L943" s="325">
        <f>SUMIF(Vendas!$B$5:$B$1712,'Combos Promocionais'!A943,Vendas!$I$5:$I$1824)</f>
        <v>0</v>
      </c>
      <c r="M943" s="325">
        <f t="shared" si="58"/>
        <v>0</v>
      </c>
      <c r="N943" s="325" t="e">
        <f t="shared" si="59"/>
        <v>#N/A</v>
      </c>
      <c r="O943" s="332" t="e">
        <f t="array" ref="O943">MIN(IF($B$3:$B$501=N943,$I$3:$I$501))</f>
        <v>#N/A</v>
      </c>
    </row>
    <row r="944" spans="1:15">
      <c r="A944" s="235"/>
      <c r="B944" s="327" t="str">
        <f>IFERROR(VLOOKUP(A944,'Cadastro de Produtos'!$B$5:$C$500,2,0),"")</f>
        <v/>
      </c>
      <c r="C944" s="165"/>
      <c r="D944" s="231"/>
      <c r="E944" s="327"/>
      <c r="F944" s="328"/>
      <c r="G944" s="329">
        <f>IFERROR(VLOOKUP(D944,Estoque!$A$4:$J$304,10,),0)</f>
        <v>0</v>
      </c>
      <c r="H944" s="235"/>
      <c r="I944" s="333">
        <f t="shared" si="60"/>
        <v>0</v>
      </c>
      <c r="J944" s="334"/>
      <c r="K944" s="334">
        <f t="shared" si="57"/>
        <v>0</v>
      </c>
      <c r="L944" s="328">
        <f>SUMIF(Vendas!$B$5:$B$1712,'Combos Promocionais'!A944,Vendas!$I$5:$I$1824)</f>
        <v>0</v>
      </c>
      <c r="M944" s="328">
        <f t="shared" si="58"/>
        <v>0</v>
      </c>
      <c r="N944" s="328" t="e">
        <f t="shared" si="59"/>
        <v>#N/A</v>
      </c>
      <c r="O944" s="335" t="e">
        <f t="array" ref="O944">MIN(IF($B$3:$B$501=N944,$I$3:$I$501))</f>
        <v>#N/A</v>
      </c>
    </row>
    <row r="945" spans="1:15">
      <c r="A945" s="236"/>
      <c r="B945" s="324" t="str">
        <f>IFERROR(VLOOKUP(A945,'Cadastro de Produtos'!$B$5:$C$500,2,0),"")</f>
        <v/>
      </c>
      <c r="C945" s="232"/>
      <c r="D945" s="233"/>
      <c r="E945" s="324"/>
      <c r="F945" s="325"/>
      <c r="G945" s="326">
        <f>IFERROR(VLOOKUP(D945,Estoque!$A$4:$J$304,10,),0)</f>
        <v>0</v>
      </c>
      <c r="H945" s="236"/>
      <c r="I945" s="330">
        <f t="shared" si="60"/>
        <v>0</v>
      </c>
      <c r="J945" s="331"/>
      <c r="K945" s="331">
        <f t="shared" si="57"/>
        <v>0</v>
      </c>
      <c r="L945" s="325">
        <f>SUMIF(Vendas!$B$5:$B$1712,'Combos Promocionais'!A945,Vendas!$I$5:$I$1824)</f>
        <v>0</v>
      </c>
      <c r="M945" s="325">
        <f t="shared" si="58"/>
        <v>0</v>
      </c>
      <c r="N945" s="325" t="e">
        <f t="shared" si="59"/>
        <v>#N/A</v>
      </c>
      <c r="O945" s="332" t="e">
        <f t="array" ref="O945">MIN(IF($B$3:$B$501=N945,$I$3:$I$501))</f>
        <v>#N/A</v>
      </c>
    </row>
    <row r="946" spans="1:15">
      <c r="A946" s="235"/>
      <c r="B946" s="327" t="str">
        <f>IFERROR(VLOOKUP(A946,'Cadastro de Produtos'!$B$5:$C$500,2,0),"")</f>
        <v/>
      </c>
      <c r="C946" s="165"/>
      <c r="D946" s="231"/>
      <c r="E946" s="327"/>
      <c r="F946" s="328"/>
      <c r="G946" s="329">
        <f>IFERROR(VLOOKUP(D946,Estoque!$A$4:$J$304,10,),0)</f>
        <v>0</v>
      </c>
      <c r="H946" s="235"/>
      <c r="I946" s="333">
        <f t="shared" si="60"/>
        <v>0</v>
      </c>
      <c r="J946" s="334"/>
      <c r="K946" s="334">
        <f t="shared" si="57"/>
        <v>0</v>
      </c>
      <c r="L946" s="328">
        <f>SUMIF(Vendas!$B$5:$B$1712,'Combos Promocionais'!A946,Vendas!$I$5:$I$1824)</f>
        <v>0</v>
      </c>
      <c r="M946" s="328">
        <f t="shared" si="58"/>
        <v>0</v>
      </c>
      <c r="N946" s="328" t="e">
        <f t="shared" si="59"/>
        <v>#N/A</v>
      </c>
      <c r="O946" s="335" t="e">
        <f t="array" ref="O946">MIN(IF($B$3:$B$501=N946,$I$3:$I$501))</f>
        <v>#N/A</v>
      </c>
    </row>
    <row r="947" spans="1:15">
      <c r="A947" s="236"/>
      <c r="B947" s="324" t="str">
        <f>IFERROR(VLOOKUP(A947,'Cadastro de Produtos'!$B$5:$C$500,2,0),"")</f>
        <v/>
      </c>
      <c r="C947" s="232"/>
      <c r="D947" s="233"/>
      <c r="E947" s="324"/>
      <c r="F947" s="325"/>
      <c r="G947" s="326">
        <f>IFERROR(VLOOKUP(D947,Estoque!$A$4:$J$304,10,),0)</f>
        <v>0</v>
      </c>
      <c r="H947" s="236"/>
      <c r="I947" s="330">
        <f t="shared" si="60"/>
        <v>0</v>
      </c>
      <c r="J947" s="331"/>
      <c r="K947" s="331">
        <f t="shared" si="57"/>
        <v>0</v>
      </c>
      <c r="L947" s="325">
        <f>SUMIF(Vendas!$B$5:$B$1712,'Combos Promocionais'!A947,Vendas!$I$5:$I$1824)</f>
        <v>0</v>
      </c>
      <c r="M947" s="325">
        <f t="shared" si="58"/>
        <v>0</v>
      </c>
      <c r="N947" s="325" t="e">
        <f t="shared" si="59"/>
        <v>#N/A</v>
      </c>
      <c r="O947" s="332" t="e">
        <f t="array" ref="O947">MIN(IF($B$3:$B$501=N947,$I$3:$I$501))</f>
        <v>#N/A</v>
      </c>
    </row>
    <row r="948" spans="1:15">
      <c r="A948" s="235"/>
      <c r="B948" s="327" t="str">
        <f>IFERROR(VLOOKUP(A948,'Cadastro de Produtos'!$B$5:$C$500,2,0),"")</f>
        <v/>
      </c>
      <c r="C948" s="165"/>
      <c r="D948" s="231"/>
      <c r="E948" s="327"/>
      <c r="F948" s="328"/>
      <c r="G948" s="329">
        <f>IFERROR(VLOOKUP(D948,Estoque!$A$4:$J$304,10,),0)</f>
        <v>0</v>
      </c>
      <c r="H948" s="235"/>
      <c r="I948" s="333">
        <f t="shared" si="60"/>
        <v>0</v>
      </c>
      <c r="J948" s="334"/>
      <c r="K948" s="334">
        <f t="shared" si="57"/>
        <v>0</v>
      </c>
      <c r="L948" s="328">
        <f>SUMIF(Vendas!$B$5:$B$1712,'Combos Promocionais'!A948,Vendas!$I$5:$I$1824)</f>
        <v>0</v>
      </c>
      <c r="M948" s="328">
        <f t="shared" si="58"/>
        <v>0</v>
      </c>
      <c r="N948" s="328" t="e">
        <f t="shared" si="59"/>
        <v>#N/A</v>
      </c>
      <c r="O948" s="335" t="e">
        <f t="array" ref="O948">MIN(IF($B$3:$B$501=N948,$I$3:$I$501))</f>
        <v>#N/A</v>
      </c>
    </row>
    <row r="949" spans="1:15">
      <c r="A949" s="236"/>
      <c r="B949" s="324" t="str">
        <f>IFERROR(VLOOKUP(A949,'Cadastro de Produtos'!$B$5:$C$500,2,0),"")</f>
        <v/>
      </c>
      <c r="C949" s="232"/>
      <c r="D949" s="233"/>
      <c r="E949" s="324"/>
      <c r="F949" s="325"/>
      <c r="G949" s="326">
        <f>IFERROR(VLOOKUP(D949,Estoque!$A$4:$J$304,10,),0)</f>
        <v>0</v>
      </c>
      <c r="H949" s="236"/>
      <c r="I949" s="330">
        <f t="shared" si="60"/>
        <v>0</v>
      </c>
      <c r="J949" s="331"/>
      <c r="K949" s="331">
        <f t="shared" si="57"/>
        <v>0</v>
      </c>
      <c r="L949" s="325">
        <f>SUMIF(Vendas!$B$5:$B$1712,'Combos Promocionais'!A949,Vendas!$I$5:$I$1824)</f>
        <v>0</v>
      </c>
      <c r="M949" s="325">
        <f t="shared" si="58"/>
        <v>0</v>
      </c>
      <c r="N949" s="325" t="e">
        <f t="shared" si="59"/>
        <v>#N/A</v>
      </c>
      <c r="O949" s="332" t="e">
        <f t="array" ref="O949">MIN(IF($B$3:$B$501=N949,$I$3:$I$501))</f>
        <v>#N/A</v>
      </c>
    </row>
    <row r="950" spans="1:15">
      <c r="A950" s="235"/>
      <c r="B950" s="327" t="str">
        <f>IFERROR(VLOOKUP(A950,'Cadastro de Produtos'!$B$5:$C$500,2,0),"")</f>
        <v/>
      </c>
      <c r="C950" s="165"/>
      <c r="D950" s="231"/>
      <c r="E950" s="327"/>
      <c r="F950" s="328"/>
      <c r="G950" s="329">
        <f>IFERROR(VLOOKUP(D950,Estoque!$A$4:$J$304,10,),0)</f>
        <v>0</v>
      </c>
      <c r="H950" s="235"/>
      <c r="I950" s="333">
        <f t="shared" si="60"/>
        <v>0</v>
      </c>
      <c r="J950" s="334"/>
      <c r="K950" s="334">
        <f t="shared" si="57"/>
        <v>0</v>
      </c>
      <c r="L950" s="328">
        <f>SUMIF(Vendas!$B$5:$B$1712,'Combos Promocionais'!A950,Vendas!$I$5:$I$1824)</f>
        <v>0</v>
      </c>
      <c r="M950" s="328">
        <f t="shared" si="58"/>
        <v>0</v>
      </c>
      <c r="N950" s="328" t="e">
        <f t="shared" si="59"/>
        <v>#N/A</v>
      </c>
      <c r="O950" s="335" t="e">
        <f t="array" ref="O950">MIN(IF($B$3:$B$501=N950,$I$3:$I$501))</f>
        <v>#N/A</v>
      </c>
    </row>
    <row r="951" spans="1:15">
      <c r="A951" s="236"/>
      <c r="B951" s="324" t="str">
        <f>IFERROR(VLOOKUP(A951,'Cadastro de Produtos'!$B$5:$C$500,2,0),"")</f>
        <v/>
      </c>
      <c r="C951" s="232"/>
      <c r="D951" s="233"/>
      <c r="E951" s="324"/>
      <c r="F951" s="325"/>
      <c r="G951" s="326">
        <f>IFERROR(VLOOKUP(D951,Estoque!$A$4:$J$304,10,),0)</f>
        <v>0</v>
      </c>
      <c r="H951" s="236"/>
      <c r="I951" s="330">
        <f t="shared" si="60"/>
        <v>0</v>
      </c>
      <c r="J951" s="331"/>
      <c r="K951" s="331">
        <f t="shared" si="57"/>
        <v>0</v>
      </c>
      <c r="L951" s="325">
        <f>SUMIF(Vendas!$B$5:$B$1712,'Combos Promocionais'!A951,Vendas!$I$5:$I$1824)</f>
        <v>0</v>
      </c>
      <c r="M951" s="325">
        <f t="shared" si="58"/>
        <v>0</v>
      </c>
      <c r="N951" s="325" t="e">
        <f t="shared" si="59"/>
        <v>#N/A</v>
      </c>
      <c r="O951" s="332" t="e">
        <f t="array" ref="O951">MIN(IF($B$3:$B$501=N951,$I$3:$I$501))</f>
        <v>#N/A</v>
      </c>
    </row>
    <row r="952" spans="1:15">
      <c r="A952" s="235"/>
      <c r="B952" s="327" t="str">
        <f>IFERROR(VLOOKUP(A952,'Cadastro de Produtos'!$B$5:$C$500,2,0),"")</f>
        <v/>
      </c>
      <c r="C952" s="165"/>
      <c r="D952" s="231"/>
      <c r="E952" s="327"/>
      <c r="F952" s="328"/>
      <c r="G952" s="329">
        <f>IFERROR(VLOOKUP(D952,Estoque!$A$4:$J$304,10,),0)</f>
        <v>0</v>
      </c>
      <c r="H952" s="235"/>
      <c r="I952" s="333">
        <f t="shared" si="60"/>
        <v>0</v>
      </c>
      <c r="J952" s="334"/>
      <c r="K952" s="334">
        <f t="shared" si="57"/>
        <v>0</v>
      </c>
      <c r="L952" s="328">
        <f>SUMIF(Vendas!$B$5:$B$1712,'Combos Promocionais'!A952,Vendas!$I$5:$I$1824)</f>
        <v>0</v>
      </c>
      <c r="M952" s="328">
        <f t="shared" si="58"/>
        <v>0</v>
      </c>
      <c r="N952" s="328" t="e">
        <f t="shared" si="59"/>
        <v>#N/A</v>
      </c>
      <c r="O952" s="335" t="e">
        <f t="array" ref="O952">MIN(IF($B$3:$B$501=N952,$I$3:$I$501))</f>
        <v>#N/A</v>
      </c>
    </row>
    <row r="953" spans="1:15">
      <c r="A953" s="236"/>
      <c r="B953" s="324" t="str">
        <f>IFERROR(VLOOKUP(A953,'Cadastro de Produtos'!$B$5:$C$500,2,0),"")</f>
        <v/>
      </c>
      <c r="C953" s="232"/>
      <c r="D953" s="233"/>
      <c r="E953" s="324"/>
      <c r="F953" s="325"/>
      <c r="G953" s="326">
        <f>IFERROR(VLOOKUP(D953,Estoque!$A$4:$J$304,10,),0)</f>
        <v>0</v>
      </c>
      <c r="H953" s="236"/>
      <c r="I953" s="330">
        <f t="shared" si="60"/>
        <v>0</v>
      </c>
      <c r="J953" s="331"/>
      <c r="K953" s="331">
        <f t="shared" si="57"/>
        <v>0</v>
      </c>
      <c r="L953" s="325">
        <f>SUMIF(Vendas!$B$5:$B$1712,'Combos Promocionais'!A953,Vendas!$I$5:$I$1824)</f>
        <v>0</v>
      </c>
      <c r="M953" s="325">
        <f t="shared" si="58"/>
        <v>0</v>
      </c>
      <c r="N953" s="325" t="e">
        <f t="shared" si="59"/>
        <v>#N/A</v>
      </c>
      <c r="O953" s="332" t="e">
        <f t="array" ref="O953">MIN(IF($B$3:$B$501=N953,$I$3:$I$501))</f>
        <v>#N/A</v>
      </c>
    </row>
    <row r="954" spans="1:15">
      <c r="A954" s="235"/>
      <c r="B954" s="327" t="str">
        <f>IFERROR(VLOOKUP(A954,'Cadastro de Produtos'!$B$5:$C$500,2,0),"")</f>
        <v/>
      </c>
      <c r="C954" s="165"/>
      <c r="D954" s="231"/>
      <c r="E954" s="327"/>
      <c r="F954" s="328"/>
      <c r="G954" s="329">
        <f>IFERROR(VLOOKUP(D954,Estoque!$A$4:$J$304,10,),0)</f>
        <v>0</v>
      </c>
      <c r="H954" s="235"/>
      <c r="I954" s="333">
        <f t="shared" si="60"/>
        <v>0</v>
      </c>
      <c r="J954" s="334"/>
      <c r="K954" s="334">
        <f t="shared" si="57"/>
        <v>0</v>
      </c>
      <c r="L954" s="328">
        <f>SUMIF(Vendas!$B$5:$B$1712,'Combos Promocionais'!A954,Vendas!$I$5:$I$1824)</f>
        <v>0</v>
      </c>
      <c r="M954" s="328">
        <f t="shared" si="58"/>
        <v>0</v>
      </c>
      <c r="N954" s="328" t="e">
        <f t="shared" si="59"/>
        <v>#N/A</v>
      </c>
      <c r="O954" s="335" t="e">
        <f t="array" ref="O954">MIN(IF($B$3:$B$501=N954,$I$3:$I$501))</f>
        <v>#N/A</v>
      </c>
    </row>
    <row r="955" spans="1:15">
      <c r="A955" s="236"/>
      <c r="B955" s="324" t="str">
        <f>IFERROR(VLOOKUP(A955,'Cadastro de Produtos'!$B$5:$C$500,2,0),"")</f>
        <v/>
      </c>
      <c r="C955" s="232"/>
      <c r="D955" s="233"/>
      <c r="E955" s="324"/>
      <c r="F955" s="325"/>
      <c r="G955" s="326">
        <f>IFERROR(VLOOKUP(D955,Estoque!$A$4:$J$304,10,),0)</f>
        <v>0</v>
      </c>
      <c r="H955" s="236"/>
      <c r="I955" s="330">
        <f t="shared" si="60"/>
        <v>0</v>
      </c>
      <c r="J955" s="331"/>
      <c r="K955" s="331">
        <f t="shared" si="57"/>
        <v>0</v>
      </c>
      <c r="L955" s="325">
        <f>SUMIF(Vendas!$B$5:$B$1712,'Combos Promocionais'!A955,Vendas!$I$5:$I$1824)</f>
        <v>0</v>
      </c>
      <c r="M955" s="325">
        <f t="shared" si="58"/>
        <v>0</v>
      </c>
      <c r="N955" s="325" t="e">
        <f t="shared" si="59"/>
        <v>#N/A</v>
      </c>
      <c r="O955" s="332" t="e">
        <f t="array" ref="O955">MIN(IF($B$3:$B$501=N955,$I$3:$I$501))</f>
        <v>#N/A</v>
      </c>
    </row>
    <row r="956" spans="1:15">
      <c r="A956" s="235"/>
      <c r="B956" s="327" t="str">
        <f>IFERROR(VLOOKUP(A956,'Cadastro de Produtos'!$B$5:$C$500,2,0),"")</f>
        <v/>
      </c>
      <c r="C956" s="165"/>
      <c r="D956" s="231"/>
      <c r="E956" s="327"/>
      <c r="F956" s="328"/>
      <c r="G956" s="329">
        <f>IFERROR(VLOOKUP(D956,Estoque!$A$4:$J$304,10,),0)</f>
        <v>0</v>
      </c>
      <c r="H956" s="235"/>
      <c r="I956" s="333">
        <f t="shared" si="60"/>
        <v>0</v>
      </c>
      <c r="J956" s="334"/>
      <c r="K956" s="334">
        <f t="shared" si="57"/>
        <v>0</v>
      </c>
      <c r="L956" s="328">
        <f>SUMIF(Vendas!$B$5:$B$1712,'Combos Promocionais'!A956,Vendas!$I$5:$I$1824)</f>
        <v>0</v>
      </c>
      <c r="M956" s="328">
        <f t="shared" si="58"/>
        <v>0</v>
      </c>
      <c r="N956" s="328" t="e">
        <f t="shared" si="59"/>
        <v>#N/A</v>
      </c>
      <c r="O956" s="335" t="e">
        <f t="array" ref="O956">MIN(IF($B$3:$B$501=N956,$I$3:$I$501))</f>
        <v>#N/A</v>
      </c>
    </row>
    <row r="957" spans="1:15">
      <c r="A957" s="236"/>
      <c r="B957" s="324" t="str">
        <f>IFERROR(VLOOKUP(A957,'Cadastro de Produtos'!$B$5:$C$500,2,0),"")</f>
        <v/>
      </c>
      <c r="C957" s="232"/>
      <c r="D957" s="233"/>
      <c r="E957" s="324"/>
      <c r="F957" s="325"/>
      <c r="G957" s="326">
        <f>IFERROR(VLOOKUP(D957,Estoque!$A$4:$J$304,10,),0)</f>
        <v>0</v>
      </c>
      <c r="H957" s="236"/>
      <c r="I957" s="330">
        <f t="shared" si="60"/>
        <v>0</v>
      </c>
      <c r="J957" s="331"/>
      <c r="K957" s="331">
        <f t="shared" si="57"/>
        <v>0</v>
      </c>
      <c r="L957" s="325">
        <f>SUMIF(Vendas!$B$5:$B$1712,'Combos Promocionais'!A957,Vendas!$I$5:$I$1824)</f>
        <v>0</v>
      </c>
      <c r="M957" s="325">
        <f t="shared" si="58"/>
        <v>0</v>
      </c>
      <c r="N957" s="325" t="e">
        <f t="shared" si="59"/>
        <v>#N/A</v>
      </c>
      <c r="O957" s="332" t="e">
        <f t="array" ref="O957">MIN(IF($B$3:$B$501=N957,$I$3:$I$501))</f>
        <v>#N/A</v>
      </c>
    </row>
    <row r="958" spans="1:15">
      <c r="A958" s="235"/>
      <c r="B958" s="327" t="str">
        <f>IFERROR(VLOOKUP(A958,'Cadastro de Produtos'!$B$5:$C$500,2,0),"")</f>
        <v/>
      </c>
      <c r="C958" s="165"/>
      <c r="D958" s="231"/>
      <c r="E958" s="327"/>
      <c r="F958" s="328"/>
      <c r="G958" s="329">
        <f>IFERROR(VLOOKUP(D958,Estoque!$A$4:$J$304,10,),0)</f>
        <v>0</v>
      </c>
      <c r="H958" s="235"/>
      <c r="I958" s="333">
        <f t="shared" si="60"/>
        <v>0</v>
      </c>
      <c r="J958" s="334"/>
      <c r="K958" s="334">
        <f t="shared" si="57"/>
        <v>0</v>
      </c>
      <c r="L958" s="328">
        <f>SUMIF(Vendas!$B$5:$B$1712,'Combos Promocionais'!A958,Vendas!$I$5:$I$1824)</f>
        <v>0</v>
      </c>
      <c r="M958" s="328">
        <f t="shared" si="58"/>
        <v>0</v>
      </c>
      <c r="N958" s="328" t="e">
        <f t="shared" si="59"/>
        <v>#N/A</v>
      </c>
      <c r="O958" s="335" t="e">
        <f t="array" ref="O958">MIN(IF($B$3:$B$501=N958,$I$3:$I$501))</f>
        <v>#N/A</v>
      </c>
    </row>
    <row r="959" spans="1:15">
      <c r="A959" s="236"/>
      <c r="B959" s="324" t="str">
        <f>IFERROR(VLOOKUP(A959,'Cadastro de Produtos'!$B$5:$C$500,2,0),"")</f>
        <v/>
      </c>
      <c r="C959" s="232"/>
      <c r="D959" s="233"/>
      <c r="E959" s="324"/>
      <c r="F959" s="325"/>
      <c r="G959" s="326">
        <f>IFERROR(VLOOKUP(D959,Estoque!$A$4:$J$304,10,),0)</f>
        <v>0</v>
      </c>
      <c r="H959" s="236"/>
      <c r="I959" s="330">
        <f t="shared" si="60"/>
        <v>0</v>
      </c>
      <c r="J959" s="331"/>
      <c r="K959" s="331">
        <f t="shared" si="57"/>
        <v>0</v>
      </c>
      <c r="L959" s="325">
        <f>SUMIF(Vendas!$B$5:$B$1712,'Combos Promocionais'!A959,Vendas!$I$5:$I$1824)</f>
        <v>0</v>
      </c>
      <c r="M959" s="325">
        <f t="shared" si="58"/>
        <v>0</v>
      </c>
      <c r="N959" s="325" t="e">
        <f t="shared" si="59"/>
        <v>#N/A</v>
      </c>
      <c r="O959" s="332" t="e">
        <f t="array" ref="O959">MIN(IF($B$3:$B$501=N959,$I$3:$I$501))</f>
        <v>#N/A</v>
      </c>
    </row>
    <row r="960" spans="1:15">
      <c r="A960" s="235"/>
      <c r="B960" s="327" t="str">
        <f>IFERROR(VLOOKUP(A960,'Cadastro de Produtos'!$B$5:$C$500,2,0),"")</f>
        <v/>
      </c>
      <c r="C960" s="165"/>
      <c r="D960" s="231"/>
      <c r="E960" s="327"/>
      <c r="F960" s="328"/>
      <c r="G960" s="329">
        <f>IFERROR(VLOOKUP(D960,Estoque!$A$4:$J$304,10,),0)</f>
        <v>0</v>
      </c>
      <c r="H960" s="235"/>
      <c r="I960" s="333">
        <f t="shared" si="60"/>
        <v>0</v>
      </c>
      <c r="J960" s="334"/>
      <c r="K960" s="334">
        <f t="shared" si="57"/>
        <v>0</v>
      </c>
      <c r="L960" s="328">
        <f>SUMIF(Vendas!$B$5:$B$1712,'Combos Promocionais'!A960,Vendas!$I$5:$I$1824)</f>
        <v>0</v>
      </c>
      <c r="M960" s="328">
        <f t="shared" si="58"/>
        <v>0</v>
      </c>
      <c r="N960" s="328" t="e">
        <f t="shared" si="59"/>
        <v>#N/A</v>
      </c>
      <c r="O960" s="335" t="e">
        <f t="array" ref="O960">MIN(IF($B$3:$B$501=N960,$I$3:$I$501))</f>
        <v>#N/A</v>
      </c>
    </row>
    <row r="961" spans="1:15">
      <c r="A961" s="236"/>
      <c r="B961" s="324" t="str">
        <f>IFERROR(VLOOKUP(A961,'Cadastro de Produtos'!$B$5:$C$500,2,0),"")</f>
        <v/>
      </c>
      <c r="C961" s="232"/>
      <c r="D961" s="233"/>
      <c r="E961" s="324"/>
      <c r="F961" s="325"/>
      <c r="G961" s="326">
        <f>IFERROR(VLOOKUP(D961,Estoque!$A$4:$J$304,10,),0)</f>
        <v>0</v>
      </c>
      <c r="H961" s="236"/>
      <c r="I961" s="330">
        <f t="shared" si="60"/>
        <v>0</v>
      </c>
      <c r="J961" s="331"/>
      <c r="K961" s="331">
        <f t="shared" si="57"/>
        <v>0</v>
      </c>
      <c r="L961" s="325">
        <f>SUMIF(Vendas!$B$5:$B$1712,'Combos Promocionais'!A961,Vendas!$I$5:$I$1824)</f>
        <v>0</v>
      </c>
      <c r="M961" s="325">
        <f t="shared" si="58"/>
        <v>0</v>
      </c>
      <c r="N961" s="325" t="e">
        <f t="shared" si="59"/>
        <v>#N/A</v>
      </c>
      <c r="O961" s="332" t="e">
        <f t="array" ref="O961">MIN(IF($B$3:$B$501=N961,$I$3:$I$501))</f>
        <v>#N/A</v>
      </c>
    </row>
    <row r="962" spans="1:15">
      <c r="A962" s="235"/>
      <c r="B962" s="327" t="str">
        <f>IFERROR(VLOOKUP(A962,'Cadastro de Produtos'!$B$5:$C$500,2,0),"")</f>
        <v/>
      </c>
      <c r="C962" s="165"/>
      <c r="D962" s="231"/>
      <c r="E962" s="327"/>
      <c r="F962" s="328"/>
      <c r="G962" s="329">
        <f>IFERROR(VLOOKUP(D962,Estoque!$A$4:$J$304,10,),0)</f>
        <v>0</v>
      </c>
      <c r="H962" s="235"/>
      <c r="I962" s="333">
        <f t="shared" si="60"/>
        <v>0</v>
      </c>
      <c r="J962" s="334"/>
      <c r="K962" s="334">
        <f t="shared" si="57"/>
        <v>0</v>
      </c>
      <c r="L962" s="328">
        <f>SUMIF(Vendas!$B$5:$B$1712,'Combos Promocionais'!A962,Vendas!$I$5:$I$1824)</f>
        <v>0</v>
      </c>
      <c r="M962" s="328">
        <f t="shared" si="58"/>
        <v>0</v>
      </c>
      <c r="N962" s="328" t="e">
        <f t="shared" si="59"/>
        <v>#N/A</v>
      </c>
      <c r="O962" s="335" t="e">
        <f t="array" ref="O962">MIN(IF($B$3:$B$501=N962,$I$3:$I$501))</f>
        <v>#N/A</v>
      </c>
    </row>
    <row r="963" spans="1:15">
      <c r="A963" s="236"/>
      <c r="B963" s="324" t="str">
        <f>IFERROR(VLOOKUP(A963,'Cadastro de Produtos'!$B$5:$C$500,2,0),"")</f>
        <v/>
      </c>
      <c r="C963" s="232"/>
      <c r="D963" s="233"/>
      <c r="E963" s="324"/>
      <c r="F963" s="325"/>
      <c r="G963" s="326">
        <f>IFERROR(VLOOKUP(D963,Estoque!$A$4:$J$304,10,),0)</f>
        <v>0</v>
      </c>
      <c r="H963" s="236"/>
      <c r="I963" s="330">
        <f t="shared" si="60"/>
        <v>0</v>
      </c>
      <c r="J963" s="331"/>
      <c r="K963" s="331">
        <f t="shared" si="57"/>
        <v>0</v>
      </c>
      <c r="L963" s="325">
        <f>SUMIF(Vendas!$B$5:$B$1712,'Combos Promocionais'!A963,Vendas!$I$5:$I$1824)</f>
        <v>0</v>
      </c>
      <c r="M963" s="325">
        <f t="shared" si="58"/>
        <v>0</v>
      </c>
      <c r="N963" s="325" t="e">
        <f t="shared" si="59"/>
        <v>#N/A</v>
      </c>
      <c r="O963" s="332" t="e">
        <f t="array" ref="O963">MIN(IF($B$3:$B$501=N963,$I$3:$I$501))</f>
        <v>#N/A</v>
      </c>
    </row>
    <row r="964" spans="1:15">
      <c r="A964" s="235"/>
      <c r="B964" s="327" t="str">
        <f>IFERROR(VLOOKUP(A964,'Cadastro de Produtos'!$B$5:$C$500,2,0),"")</f>
        <v/>
      </c>
      <c r="C964" s="165"/>
      <c r="D964" s="231"/>
      <c r="E964" s="327"/>
      <c r="F964" s="328"/>
      <c r="G964" s="329">
        <f>IFERROR(VLOOKUP(D964,Estoque!$A$4:$J$304,10,),0)</f>
        <v>0</v>
      </c>
      <c r="H964" s="235"/>
      <c r="I964" s="333">
        <f t="shared" si="60"/>
        <v>0</v>
      </c>
      <c r="J964" s="334"/>
      <c r="K964" s="334">
        <f t="shared" ref="K964:K1027" si="61">SUMIF($A$3:$A$500,A964,$J$3:$J$500)</f>
        <v>0</v>
      </c>
      <c r="L964" s="328">
        <f>SUMIF(Vendas!$B$5:$B$1712,'Combos Promocionais'!A964,Vendas!$I$5:$I$1824)</f>
        <v>0</v>
      </c>
      <c r="M964" s="328">
        <f t="shared" ref="M964:M1027" si="62">SUM(L964*H964)</f>
        <v>0</v>
      </c>
      <c r="N964" s="328" t="e">
        <f t="shared" ref="N964:N1027" si="63">VLOOKUP(A964,$A$3:$K$501,2,0)</f>
        <v>#N/A</v>
      </c>
      <c r="O964" s="335" t="e">
        <f t="array" ref="O964">MIN(IF($B$3:$B$501=N964,$I$3:$I$501))</f>
        <v>#N/A</v>
      </c>
    </row>
    <row r="965" spans="1:15">
      <c r="A965" s="236"/>
      <c r="B965" s="324" t="str">
        <f>IFERROR(VLOOKUP(A965,'Cadastro de Produtos'!$B$5:$C$500,2,0),"")</f>
        <v/>
      </c>
      <c r="C965" s="232"/>
      <c r="D965" s="233"/>
      <c r="E965" s="324"/>
      <c r="F965" s="325"/>
      <c r="G965" s="326">
        <f>IFERROR(VLOOKUP(D965,Estoque!$A$4:$J$304,10,),0)</f>
        <v>0</v>
      </c>
      <c r="H965" s="236"/>
      <c r="I965" s="330">
        <f t="shared" si="60"/>
        <v>0</v>
      </c>
      <c r="J965" s="331"/>
      <c r="K965" s="331">
        <f t="shared" si="61"/>
        <v>0</v>
      </c>
      <c r="L965" s="325">
        <f>SUMIF(Vendas!$B$5:$B$1712,'Combos Promocionais'!A965,Vendas!$I$5:$I$1824)</f>
        <v>0</v>
      </c>
      <c r="M965" s="325">
        <f t="shared" si="62"/>
        <v>0</v>
      </c>
      <c r="N965" s="325" t="e">
        <f t="shared" si="63"/>
        <v>#N/A</v>
      </c>
      <c r="O965" s="332" t="e">
        <f t="array" ref="O965">MIN(IF($B$3:$B$501=N965,$I$3:$I$501))</f>
        <v>#N/A</v>
      </c>
    </row>
    <row r="966" spans="1:15">
      <c r="A966" s="235"/>
      <c r="B966" s="327" t="str">
        <f>IFERROR(VLOOKUP(A966,'Cadastro de Produtos'!$B$5:$C$500,2,0),"")</f>
        <v/>
      </c>
      <c r="C966" s="165"/>
      <c r="D966" s="231"/>
      <c r="E966" s="327"/>
      <c r="F966" s="328"/>
      <c r="G966" s="329">
        <f>IFERROR(VLOOKUP(D966,Estoque!$A$4:$J$304,10,),0)</f>
        <v>0</v>
      </c>
      <c r="H966" s="235"/>
      <c r="I966" s="333">
        <f t="shared" si="60"/>
        <v>0</v>
      </c>
      <c r="J966" s="334"/>
      <c r="K966" s="334">
        <f t="shared" si="61"/>
        <v>0</v>
      </c>
      <c r="L966" s="328">
        <f>SUMIF(Vendas!$B$5:$B$1712,'Combos Promocionais'!A966,Vendas!$I$5:$I$1824)</f>
        <v>0</v>
      </c>
      <c r="M966" s="328">
        <f t="shared" si="62"/>
        <v>0</v>
      </c>
      <c r="N966" s="328" t="e">
        <f t="shared" si="63"/>
        <v>#N/A</v>
      </c>
      <c r="O966" s="335" t="e">
        <f t="array" ref="O966">MIN(IF($B$3:$B$501=N966,$I$3:$I$501))</f>
        <v>#N/A</v>
      </c>
    </row>
    <row r="967" spans="1:15">
      <c r="A967" s="236"/>
      <c r="B967" s="324" t="str">
        <f>IFERROR(VLOOKUP(A967,'Cadastro de Produtos'!$B$5:$C$500,2,0),"")</f>
        <v/>
      </c>
      <c r="C967" s="232"/>
      <c r="D967" s="233"/>
      <c r="E967" s="324"/>
      <c r="F967" s="325"/>
      <c r="G967" s="326">
        <f>IFERROR(VLOOKUP(D967,Estoque!$A$4:$J$304,10,),0)</f>
        <v>0</v>
      </c>
      <c r="H967" s="236"/>
      <c r="I967" s="330">
        <f t="shared" si="60"/>
        <v>0</v>
      </c>
      <c r="J967" s="331"/>
      <c r="K967" s="331">
        <f t="shared" si="61"/>
        <v>0</v>
      </c>
      <c r="L967" s="325">
        <f>SUMIF(Vendas!$B$5:$B$1712,'Combos Promocionais'!A967,Vendas!$I$5:$I$1824)</f>
        <v>0</v>
      </c>
      <c r="M967" s="325">
        <f t="shared" si="62"/>
        <v>0</v>
      </c>
      <c r="N967" s="325" t="e">
        <f t="shared" si="63"/>
        <v>#N/A</v>
      </c>
      <c r="O967" s="332" t="e">
        <f t="array" ref="O967">MIN(IF($B$3:$B$501=N967,$I$3:$I$501))</f>
        <v>#N/A</v>
      </c>
    </row>
    <row r="968" spans="1:15">
      <c r="A968" s="235"/>
      <c r="B968" s="327" t="str">
        <f>IFERROR(VLOOKUP(A968,'Cadastro de Produtos'!$B$5:$C$500,2,0),"")</f>
        <v/>
      </c>
      <c r="C968" s="165"/>
      <c r="D968" s="231"/>
      <c r="E968" s="327"/>
      <c r="F968" s="328"/>
      <c r="G968" s="329">
        <f>IFERROR(VLOOKUP(D968,Estoque!$A$4:$J$304,10,),0)</f>
        <v>0</v>
      </c>
      <c r="H968" s="235"/>
      <c r="I968" s="333">
        <f t="shared" ref="I968:I1023" si="64">IFERROR(SUM(G968/H968),0)</f>
        <v>0</v>
      </c>
      <c r="J968" s="334"/>
      <c r="K968" s="334">
        <f t="shared" si="61"/>
        <v>0</v>
      </c>
      <c r="L968" s="328">
        <f>SUMIF(Vendas!$B$5:$B$1712,'Combos Promocionais'!A968,Vendas!$I$5:$I$1824)</f>
        <v>0</v>
      </c>
      <c r="M968" s="328">
        <f t="shared" si="62"/>
        <v>0</v>
      </c>
      <c r="N968" s="328" t="e">
        <f t="shared" si="63"/>
        <v>#N/A</v>
      </c>
      <c r="O968" s="335" t="e">
        <f t="array" ref="O968">MIN(IF($B$3:$B$501=N968,$I$3:$I$501))</f>
        <v>#N/A</v>
      </c>
    </row>
    <row r="969" spans="1:15">
      <c r="A969" s="236"/>
      <c r="B969" s="324" t="str">
        <f>IFERROR(VLOOKUP(A969,'Cadastro de Produtos'!$B$5:$C$500,2,0),"")</f>
        <v/>
      </c>
      <c r="C969" s="232"/>
      <c r="D969" s="233"/>
      <c r="E969" s="324"/>
      <c r="F969" s="325"/>
      <c r="G969" s="326">
        <f>IFERROR(VLOOKUP(D969,Estoque!$A$4:$J$304,10,),0)</f>
        <v>0</v>
      </c>
      <c r="H969" s="236"/>
      <c r="I969" s="330">
        <f t="shared" si="64"/>
        <v>0</v>
      </c>
      <c r="J969" s="331"/>
      <c r="K969" s="331">
        <f t="shared" si="61"/>
        <v>0</v>
      </c>
      <c r="L969" s="325">
        <f>SUMIF(Vendas!$B$5:$B$1712,'Combos Promocionais'!A969,Vendas!$I$5:$I$1824)</f>
        <v>0</v>
      </c>
      <c r="M969" s="325">
        <f t="shared" si="62"/>
        <v>0</v>
      </c>
      <c r="N969" s="325" t="e">
        <f t="shared" si="63"/>
        <v>#N/A</v>
      </c>
      <c r="O969" s="332" t="e">
        <f t="array" ref="O969">MIN(IF($B$3:$B$501=N969,$I$3:$I$501))</f>
        <v>#N/A</v>
      </c>
    </row>
    <row r="970" spans="1:15">
      <c r="A970" s="235"/>
      <c r="B970" s="327" t="str">
        <f>IFERROR(VLOOKUP(A970,'Cadastro de Produtos'!$B$5:$C$500,2,0),"")</f>
        <v/>
      </c>
      <c r="C970" s="165"/>
      <c r="D970" s="231"/>
      <c r="E970" s="327"/>
      <c r="F970" s="328"/>
      <c r="G970" s="329">
        <f>IFERROR(VLOOKUP(D970,Estoque!$A$4:$J$304,10,),0)</f>
        <v>0</v>
      </c>
      <c r="H970" s="235"/>
      <c r="I970" s="333">
        <f t="shared" si="64"/>
        <v>0</v>
      </c>
      <c r="J970" s="334"/>
      <c r="K970" s="334">
        <f t="shared" si="61"/>
        <v>0</v>
      </c>
      <c r="L970" s="328">
        <f>SUMIF(Vendas!$B$5:$B$1712,'Combos Promocionais'!A970,Vendas!$I$5:$I$1824)</f>
        <v>0</v>
      </c>
      <c r="M970" s="328">
        <f t="shared" si="62"/>
        <v>0</v>
      </c>
      <c r="N970" s="328" t="e">
        <f t="shared" si="63"/>
        <v>#N/A</v>
      </c>
      <c r="O970" s="335" t="e">
        <f t="array" ref="O970">MIN(IF($B$3:$B$501=N970,$I$3:$I$501))</f>
        <v>#N/A</v>
      </c>
    </row>
    <row r="971" spans="1:15">
      <c r="A971" s="236"/>
      <c r="B971" s="324" t="str">
        <f>IFERROR(VLOOKUP(A971,'Cadastro de Produtos'!$B$5:$C$500,2,0),"")</f>
        <v/>
      </c>
      <c r="C971" s="232"/>
      <c r="D971" s="233"/>
      <c r="E971" s="324"/>
      <c r="F971" s="325"/>
      <c r="G971" s="326">
        <f>IFERROR(VLOOKUP(D971,Estoque!$A$4:$J$304,10,),0)</f>
        <v>0</v>
      </c>
      <c r="H971" s="236"/>
      <c r="I971" s="330">
        <f t="shared" si="64"/>
        <v>0</v>
      </c>
      <c r="J971" s="331"/>
      <c r="K971" s="331">
        <f t="shared" si="61"/>
        <v>0</v>
      </c>
      <c r="L971" s="325">
        <f>SUMIF(Vendas!$B$5:$B$1712,'Combos Promocionais'!A971,Vendas!$I$5:$I$1824)</f>
        <v>0</v>
      </c>
      <c r="M971" s="325">
        <f t="shared" si="62"/>
        <v>0</v>
      </c>
      <c r="N971" s="325" t="e">
        <f t="shared" si="63"/>
        <v>#N/A</v>
      </c>
      <c r="O971" s="332" t="e">
        <f t="array" ref="O971">MIN(IF($B$3:$B$501=N971,$I$3:$I$501))</f>
        <v>#N/A</v>
      </c>
    </row>
    <row r="972" spans="1:15">
      <c r="A972" s="235"/>
      <c r="B972" s="327" t="str">
        <f>IFERROR(VLOOKUP(A972,'Cadastro de Produtos'!$B$5:$C$500,2,0),"")</f>
        <v/>
      </c>
      <c r="C972" s="165"/>
      <c r="D972" s="231"/>
      <c r="E972" s="327"/>
      <c r="F972" s="328"/>
      <c r="G972" s="329">
        <f>IFERROR(VLOOKUP(D972,Estoque!$A$4:$J$304,10,),0)</f>
        <v>0</v>
      </c>
      <c r="H972" s="235"/>
      <c r="I972" s="333">
        <f t="shared" si="64"/>
        <v>0</v>
      </c>
      <c r="J972" s="334"/>
      <c r="K972" s="334">
        <f t="shared" si="61"/>
        <v>0</v>
      </c>
      <c r="L972" s="328">
        <f>SUMIF(Vendas!$B$5:$B$1712,'Combos Promocionais'!A972,Vendas!$I$5:$I$1824)</f>
        <v>0</v>
      </c>
      <c r="M972" s="328">
        <f t="shared" si="62"/>
        <v>0</v>
      </c>
      <c r="N972" s="328" t="e">
        <f t="shared" si="63"/>
        <v>#N/A</v>
      </c>
      <c r="O972" s="335" t="e">
        <f t="array" ref="O972">MIN(IF($B$3:$B$501=N972,$I$3:$I$501))</f>
        <v>#N/A</v>
      </c>
    </row>
    <row r="973" spans="1:15">
      <c r="A973" s="236"/>
      <c r="B973" s="324" t="str">
        <f>IFERROR(VLOOKUP(A973,'Cadastro de Produtos'!$B$5:$C$500,2,0),"")</f>
        <v/>
      </c>
      <c r="C973" s="232"/>
      <c r="D973" s="233"/>
      <c r="E973" s="324"/>
      <c r="F973" s="325"/>
      <c r="G973" s="326">
        <f>IFERROR(VLOOKUP(D973,Estoque!$A$4:$J$304,10,),0)</f>
        <v>0</v>
      </c>
      <c r="H973" s="236"/>
      <c r="I973" s="330">
        <f t="shared" si="64"/>
        <v>0</v>
      </c>
      <c r="J973" s="331"/>
      <c r="K973" s="331">
        <f t="shared" si="61"/>
        <v>0</v>
      </c>
      <c r="L973" s="325">
        <f>SUMIF(Vendas!$B$5:$B$1712,'Combos Promocionais'!A973,Vendas!$I$5:$I$1824)</f>
        <v>0</v>
      </c>
      <c r="M973" s="325">
        <f t="shared" si="62"/>
        <v>0</v>
      </c>
      <c r="N973" s="325" t="e">
        <f t="shared" si="63"/>
        <v>#N/A</v>
      </c>
      <c r="O973" s="332" t="e">
        <f t="array" ref="O973">MIN(IF($B$3:$B$501=N973,$I$3:$I$501))</f>
        <v>#N/A</v>
      </c>
    </row>
    <row r="974" spans="1:15">
      <c r="A974" s="235"/>
      <c r="B974" s="327" t="str">
        <f>IFERROR(VLOOKUP(A974,'Cadastro de Produtos'!$B$5:$C$500,2,0),"")</f>
        <v/>
      </c>
      <c r="C974" s="165"/>
      <c r="D974" s="231"/>
      <c r="E974" s="327"/>
      <c r="F974" s="328"/>
      <c r="G974" s="329">
        <f>IFERROR(VLOOKUP(D974,Estoque!$A$4:$J$304,10,),0)</f>
        <v>0</v>
      </c>
      <c r="H974" s="235"/>
      <c r="I974" s="333">
        <f t="shared" si="64"/>
        <v>0</v>
      </c>
      <c r="J974" s="334"/>
      <c r="K974" s="334">
        <f t="shared" si="61"/>
        <v>0</v>
      </c>
      <c r="L974" s="328">
        <f>SUMIF(Vendas!$B$5:$B$1712,'Combos Promocionais'!A974,Vendas!$I$5:$I$1824)</f>
        <v>0</v>
      </c>
      <c r="M974" s="328">
        <f t="shared" si="62"/>
        <v>0</v>
      </c>
      <c r="N974" s="328" t="e">
        <f t="shared" si="63"/>
        <v>#N/A</v>
      </c>
      <c r="O974" s="335" t="e">
        <f t="array" ref="O974">MIN(IF($B$3:$B$501=N974,$I$3:$I$501))</f>
        <v>#N/A</v>
      </c>
    </row>
    <row r="975" spans="1:15">
      <c r="A975" s="236"/>
      <c r="B975" s="324" t="str">
        <f>IFERROR(VLOOKUP(A975,'Cadastro de Produtos'!$B$5:$C$500,2,0),"")</f>
        <v/>
      </c>
      <c r="C975" s="232"/>
      <c r="D975" s="233"/>
      <c r="E975" s="324"/>
      <c r="F975" s="325"/>
      <c r="G975" s="326">
        <f>IFERROR(VLOOKUP(D975,Estoque!$A$4:$J$304,10,),0)</f>
        <v>0</v>
      </c>
      <c r="H975" s="236"/>
      <c r="I975" s="330">
        <f t="shared" si="64"/>
        <v>0</v>
      </c>
      <c r="J975" s="331"/>
      <c r="K975" s="331">
        <f t="shared" si="61"/>
        <v>0</v>
      </c>
      <c r="L975" s="325">
        <f>SUMIF(Vendas!$B$5:$B$1712,'Combos Promocionais'!A975,Vendas!$I$5:$I$1824)</f>
        <v>0</v>
      </c>
      <c r="M975" s="325">
        <f t="shared" si="62"/>
        <v>0</v>
      </c>
      <c r="N975" s="325" t="e">
        <f t="shared" si="63"/>
        <v>#N/A</v>
      </c>
      <c r="O975" s="332" t="e">
        <f t="array" ref="O975">MIN(IF($B$3:$B$501=N975,$I$3:$I$501))</f>
        <v>#N/A</v>
      </c>
    </row>
    <row r="976" spans="1:15">
      <c r="A976" s="235"/>
      <c r="B976" s="327" t="str">
        <f>IFERROR(VLOOKUP(A976,'Cadastro de Produtos'!$B$5:$C$500,2,0),"")</f>
        <v/>
      </c>
      <c r="C976" s="165"/>
      <c r="D976" s="231"/>
      <c r="E976" s="327"/>
      <c r="F976" s="328"/>
      <c r="G976" s="329">
        <f>IFERROR(VLOOKUP(D976,Estoque!$A$4:$J$304,10,),0)</f>
        <v>0</v>
      </c>
      <c r="H976" s="235"/>
      <c r="I976" s="333">
        <f t="shared" si="64"/>
        <v>0</v>
      </c>
      <c r="J976" s="334"/>
      <c r="K976" s="334">
        <f t="shared" si="61"/>
        <v>0</v>
      </c>
      <c r="L976" s="328">
        <f>SUMIF(Vendas!$B$5:$B$1712,'Combos Promocionais'!A976,Vendas!$I$5:$I$1824)</f>
        <v>0</v>
      </c>
      <c r="M976" s="328">
        <f t="shared" si="62"/>
        <v>0</v>
      </c>
      <c r="N976" s="328" t="e">
        <f t="shared" si="63"/>
        <v>#N/A</v>
      </c>
      <c r="O976" s="335" t="e">
        <f t="array" ref="O976">MIN(IF($B$3:$B$501=N976,$I$3:$I$501))</f>
        <v>#N/A</v>
      </c>
    </row>
    <row r="977" spans="1:15">
      <c r="A977" s="236"/>
      <c r="B977" s="324" t="str">
        <f>IFERROR(VLOOKUP(A977,'Cadastro de Produtos'!$B$5:$C$500,2,0),"")</f>
        <v/>
      </c>
      <c r="C977" s="232"/>
      <c r="D977" s="233"/>
      <c r="E977" s="324"/>
      <c r="F977" s="325"/>
      <c r="G977" s="326">
        <f>IFERROR(VLOOKUP(D977,Estoque!$A$4:$J$304,10,),0)</f>
        <v>0</v>
      </c>
      <c r="H977" s="236"/>
      <c r="I977" s="330">
        <f t="shared" si="64"/>
        <v>0</v>
      </c>
      <c r="J977" s="331"/>
      <c r="K977" s="331">
        <f t="shared" si="61"/>
        <v>0</v>
      </c>
      <c r="L977" s="325">
        <f>SUMIF(Vendas!$B$5:$B$1712,'Combos Promocionais'!A977,Vendas!$I$5:$I$1824)</f>
        <v>0</v>
      </c>
      <c r="M977" s="325">
        <f t="shared" si="62"/>
        <v>0</v>
      </c>
      <c r="N977" s="325" t="e">
        <f t="shared" si="63"/>
        <v>#N/A</v>
      </c>
      <c r="O977" s="332" t="e">
        <f t="array" ref="O977">MIN(IF($B$3:$B$501=N977,$I$3:$I$501))</f>
        <v>#N/A</v>
      </c>
    </row>
    <row r="978" spans="1:15">
      <c r="A978" s="235"/>
      <c r="B978" s="327" t="str">
        <f>IFERROR(VLOOKUP(A978,'Cadastro de Produtos'!$B$5:$C$500,2,0),"")</f>
        <v/>
      </c>
      <c r="C978" s="165"/>
      <c r="D978" s="231"/>
      <c r="E978" s="327"/>
      <c r="F978" s="328"/>
      <c r="G978" s="329">
        <f>IFERROR(VLOOKUP(D978,Estoque!$A$4:$J$304,10,),0)</f>
        <v>0</v>
      </c>
      <c r="H978" s="235"/>
      <c r="I978" s="333">
        <f t="shared" si="64"/>
        <v>0</v>
      </c>
      <c r="J978" s="334"/>
      <c r="K978" s="334">
        <f t="shared" si="61"/>
        <v>0</v>
      </c>
      <c r="L978" s="328">
        <f>SUMIF(Vendas!$B$5:$B$1712,'Combos Promocionais'!A978,Vendas!$I$5:$I$1824)</f>
        <v>0</v>
      </c>
      <c r="M978" s="328">
        <f t="shared" si="62"/>
        <v>0</v>
      </c>
      <c r="N978" s="328" t="e">
        <f t="shared" si="63"/>
        <v>#N/A</v>
      </c>
      <c r="O978" s="335" t="e">
        <f t="array" ref="O978">MIN(IF($B$3:$B$501=N978,$I$3:$I$501))</f>
        <v>#N/A</v>
      </c>
    </row>
    <row r="979" spans="1:15">
      <c r="A979" s="236"/>
      <c r="B979" s="324" t="str">
        <f>IFERROR(VLOOKUP(A979,'Cadastro de Produtos'!$B$5:$C$500,2,0),"")</f>
        <v/>
      </c>
      <c r="C979" s="232"/>
      <c r="D979" s="233"/>
      <c r="E979" s="324"/>
      <c r="F979" s="325"/>
      <c r="G979" s="326">
        <f>IFERROR(VLOOKUP(D979,Estoque!$A$4:$J$304,10,),0)</f>
        <v>0</v>
      </c>
      <c r="H979" s="236"/>
      <c r="I979" s="330">
        <f t="shared" si="64"/>
        <v>0</v>
      </c>
      <c r="J979" s="331"/>
      <c r="K979" s="331">
        <f t="shared" si="61"/>
        <v>0</v>
      </c>
      <c r="L979" s="325">
        <f>SUMIF(Vendas!$B$5:$B$1712,'Combos Promocionais'!A979,Vendas!$I$5:$I$1824)</f>
        <v>0</v>
      </c>
      <c r="M979" s="325">
        <f t="shared" si="62"/>
        <v>0</v>
      </c>
      <c r="N979" s="325" t="e">
        <f t="shared" si="63"/>
        <v>#N/A</v>
      </c>
      <c r="O979" s="332" t="e">
        <f t="array" ref="O979">MIN(IF($B$3:$B$501=N979,$I$3:$I$501))</f>
        <v>#N/A</v>
      </c>
    </row>
    <row r="980" spans="1:15">
      <c r="A980" s="235"/>
      <c r="B980" s="327" t="str">
        <f>IFERROR(VLOOKUP(A980,'Cadastro de Produtos'!$B$5:$C$500,2,0),"")</f>
        <v/>
      </c>
      <c r="C980" s="165"/>
      <c r="D980" s="231"/>
      <c r="E980" s="327"/>
      <c r="F980" s="328"/>
      <c r="G980" s="329">
        <f>IFERROR(VLOOKUP(D980,Estoque!$A$4:$J$304,10,),0)</f>
        <v>0</v>
      </c>
      <c r="H980" s="235"/>
      <c r="I980" s="333">
        <f t="shared" si="64"/>
        <v>0</v>
      </c>
      <c r="J980" s="334"/>
      <c r="K980" s="334">
        <f t="shared" si="61"/>
        <v>0</v>
      </c>
      <c r="L980" s="328">
        <f>SUMIF(Vendas!$B$5:$B$1712,'Combos Promocionais'!A980,Vendas!$I$5:$I$1824)</f>
        <v>0</v>
      </c>
      <c r="M980" s="328">
        <f t="shared" si="62"/>
        <v>0</v>
      </c>
      <c r="N980" s="328" t="e">
        <f t="shared" si="63"/>
        <v>#N/A</v>
      </c>
      <c r="O980" s="335" t="e">
        <f t="array" ref="O980">MIN(IF($B$3:$B$501=N980,$I$3:$I$501))</f>
        <v>#N/A</v>
      </c>
    </row>
    <row r="981" spans="1:15">
      <c r="A981" s="236"/>
      <c r="B981" s="324" t="str">
        <f>IFERROR(VLOOKUP(A981,'Cadastro de Produtos'!$B$5:$C$500,2,0),"")</f>
        <v/>
      </c>
      <c r="C981" s="232"/>
      <c r="D981" s="233"/>
      <c r="E981" s="324"/>
      <c r="F981" s="325"/>
      <c r="G981" s="326">
        <f>IFERROR(VLOOKUP(D981,Estoque!$A$4:$J$304,10,),0)</f>
        <v>0</v>
      </c>
      <c r="H981" s="236"/>
      <c r="I981" s="330">
        <f t="shared" si="64"/>
        <v>0</v>
      </c>
      <c r="J981" s="331"/>
      <c r="K981" s="331">
        <f t="shared" si="61"/>
        <v>0</v>
      </c>
      <c r="L981" s="325">
        <f>SUMIF(Vendas!$B$5:$B$1712,'Combos Promocionais'!A981,Vendas!$I$5:$I$1824)</f>
        <v>0</v>
      </c>
      <c r="M981" s="325">
        <f t="shared" si="62"/>
        <v>0</v>
      </c>
      <c r="N981" s="325" t="e">
        <f t="shared" si="63"/>
        <v>#N/A</v>
      </c>
      <c r="O981" s="332" t="e">
        <f t="array" ref="O981">MIN(IF($B$3:$B$501=N981,$I$3:$I$501))</f>
        <v>#N/A</v>
      </c>
    </row>
    <row r="982" spans="1:15">
      <c r="A982" s="235"/>
      <c r="B982" s="327" t="str">
        <f>IFERROR(VLOOKUP(A982,'Cadastro de Produtos'!$B$5:$C$500,2,0),"")</f>
        <v/>
      </c>
      <c r="C982" s="165"/>
      <c r="D982" s="231"/>
      <c r="E982" s="327"/>
      <c r="F982" s="328"/>
      <c r="G982" s="329">
        <f>IFERROR(VLOOKUP(D982,Estoque!$A$4:$J$304,10,),0)</f>
        <v>0</v>
      </c>
      <c r="H982" s="235"/>
      <c r="I982" s="333">
        <f t="shared" si="64"/>
        <v>0</v>
      </c>
      <c r="J982" s="334"/>
      <c r="K982" s="334">
        <f t="shared" si="61"/>
        <v>0</v>
      </c>
      <c r="L982" s="328">
        <f>SUMIF(Vendas!$B$5:$B$1712,'Combos Promocionais'!A982,Vendas!$I$5:$I$1824)</f>
        <v>0</v>
      </c>
      <c r="M982" s="328">
        <f t="shared" si="62"/>
        <v>0</v>
      </c>
      <c r="N982" s="328" t="e">
        <f t="shared" si="63"/>
        <v>#N/A</v>
      </c>
      <c r="O982" s="335" t="e">
        <f t="array" ref="O982">MIN(IF($B$3:$B$501=N982,$I$3:$I$501))</f>
        <v>#N/A</v>
      </c>
    </row>
    <row r="983" spans="1:15">
      <c r="A983" s="236"/>
      <c r="B983" s="324" t="str">
        <f>IFERROR(VLOOKUP(A983,'Cadastro de Produtos'!$B$5:$C$500,2,0),"")</f>
        <v/>
      </c>
      <c r="C983" s="232"/>
      <c r="D983" s="233"/>
      <c r="E983" s="324"/>
      <c r="F983" s="325"/>
      <c r="G983" s="326">
        <f>IFERROR(VLOOKUP(D983,Estoque!$A$4:$J$304,10,),0)</f>
        <v>0</v>
      </c>
      <c r="H983" s="236"/>
      <c r="I983" s="330">
        <f t="shared" si="64"/>
        <v>0</v>
      </c>
      <c r="J983" s="331"/>
      <c r="K983" s="331">
        <f t="shared" si="61"/>
        <v>0</v>
      </c>
      <c r="L983" s="325">
        <f>SUMIF(Vendas!$B$5:$B$1712,'Combos Promocionais'!A983,Vendas!$I$5:$I$1824)</f>
        <v>0</v>
      </c>
      <c r="M983" s="325">
        <f t="shared" si="62"/>
        <v>0</v>
      </c>
      <c r="N983" s="325" t="e">
        <f t="shared" si="63"/>
        <v>#N/A</v>
      </c>
      <c r="O983" s="332" t="e">
        <f t="array" ref="O983">MIN(IF($B$3:$B$501=N983,$I$3:$I$501))</f>
        <v>#N/A</v>
      </c>
    </row>
    <row r="984" spans="1:15">
      <c r="A984" s="235"/>
      <c r="B984" s="327" t="str">
        <f>IFERROR(VLOOKUP(A984,'Cadastro de Produtos'!$B$5:$C$500,2,0),"")</f>
        <v/>
      </c>
      <c r="C984" s="165"/>
      <c r="D984" s="231"/>
      <c r="E984" s="327"/>
      <c r="F984" s="328"/>
      <c r="G984" s="329">
        <f>IFERROR(VLOOKUP(D984,Estoque!$A$4:$J$304,10,),0)</f>
        <v>0</v>
      </c>
      <c r="H984" s="235"/>
      <c r="I984" s="333">
        <f t="shared" si="64"/>
        <v>0</v>
      </c>
      <c r="J984" s="334"/>
      <c r="K984" s="334">
        <f t="shared" si="61"/>
        <v>0</v>
      </c>
      <c r="L984" s="328">
        <f>SUMIF(Vendas!$B$5:$B$1712,'Combos Promocionais'!A984,Vendas!$I$5:$I$1824)</f>
        <v>0</v>
      </c>
      <c r="M984" s="328">
        <f t="shared" si="62"/>
        <v>0</v>
      </c>
      <c r="N984" s="328" t="e">
        <f t="shared" si="63"/>
        <v>#N/A</v>
      </c>
      <c r="O984" s="335" t="e">
        <f t="array" ref="O984">MIN(IF($B$3:$B$501=N984,$I$3:$I$501))</f>
        <v>#N/A</v>
      </c>
    </row>
    <row r="985" spans="1:15">
      <c r="A985" s="236"/>
      <c r="B985" s="324" t="str">
        <f>IFERROR(VLOOKUP(A985,'Cadastro de Produtos'!$B$5:$C$500,2,0),"")</f>
        <v/>
      </c>
      <c r="C985" s="232"/>
      <c r="D985" s="233"/>
      <c r="E985" s="324"/>
      <c r="F985" s="325"/>
      <c r="G985" s="326">
        <f>IFERROR(VLOOKUP(D985,Estoque!$A$4:$J$304,10,),0)</f>
        <v>0</v>
      </c>
      <c r="H985" s="236"/>
      <c r="I985" s="330">
        <f t="shared" si="64"/>
        <v>0</v>
      </c>
      <c r="J985" s="331"/>
      <c r="K985" s="331">
        <f t="shared" si="61"/>
        <v>0</v>
      </c>
      <c r="L985" s="325">
        <f>SUMIF(Vendas!$B$5:$B$1712,'Combos Promocionais'!A985,Vendas!$I$5:$I$1824)</f>
        <v>0</v>
      </c>
      <c r="M985" s="325">
        <f t="shared" si="62"/>
        <v>0</v>
      </c>
      <c r="N985" s="325" t="e">
        <f t="shared" si="63"/>
        <v>#N/A</v>
      </c>
      <c r="O985" s="332" t="e">
        <f t="array" ref="O985">MIN(IF($B$3:$B$501=N985,$I$3:$I$501))</f>
        <v>#N/A</v>
      </c>
    </row>
    <row r="986" spans="1:15">
      <c r="A986" s="235"/>
      <c r="B986" s="327" t="str">
        <f>IFERROR(VLOOKUP(A986,'Cadastro de Produtos'!$B$5:$C$500,2,0),"")</f>
        <v/>
      </c>
      <c r="C986" s="165"/>
      <c r="D986" s="231"/>
      <c r="E986" s="327"/>
      <c r="F986" s="328"/>
      <c r="G986" s="329">
        <f>IFERROR(VLOOKUP(D986,Estoque!$A$4:$J$304,10,),0)</f>
        <v>0</v>
      </c>
      <c r="H986" s="235"/>
      <c r="I986" s="333">
        <f t="shared" si="64"/>
        <v>0</v>
      </c>
      <c r="J986" s="334"/>
      <c r="K986" s="334">
        <f t="shared" si="61"/>
        <v>0</v>
      </c>
      <c r="L986" s="328">
        <f>SUMIF(Vendas!$B$5:$B$1712,'Combos Promocionais'!A986,Vendas!$I$5:$I$1824)</f>
        <v>0</v>
      </c>
      <c r="M986" s="328">
        <f t="shared" si="62"/>
        <v>0</v>
      </c>
      <c r="N986" s="328" t="e">
        <f t="shared" si="63"/>
        <v>#N/A</v>
      </c>
      <c r="O986" s="335" t="e">
        <f t="array" ref="O986">MIN(IF($B$3:$B$501=N986,$I$3:$I$501))</f>
        <v>#N/A</v>
      </c>
    </row>
    <row r="987" spans="1:15">
      <c r="A987" s="236"/>
      <c r="B987" s="324" t="str">
        <f>IFERROR(VLOOKUP(A987,'Cadastro de Produtos'!$B$5:$C$500,2,0),"")</f>
        <v/>
      </c>
      <c r="C987" s="232"/>
      <c r="D987" s="233"/>
      <c r="E987" s="324"/>
      <c r="F987" s="325"/>
      <c r="G987" s="326">
        <f>IFERROR(VLOOKUP(D987,Estoque!$A$4:$J$304,10,),0)</f>
        <v>0</v>
      </c>
      <c r="H987" s="236"/>
      <c r="I987" s="330">
        <f t="shared" si="64"/>
        <v>0</v>
      </c>
      <c r="J987" s="331"/>
      <c r="K987" s="331">
        <f t="shared" si="61"/>
        <v>0</v>
      </c>
      <c r="L987" s="325">
        <f>SUMIF(Vendas!$B$5:$B$1712,'Combos Promocionais'!A987,Vendas!$I$5:$I$1824)</f>
        <v>0</v>
      </c>
      <c r="M987" s="325">
        <f t="shared" si="62"/>
        <v>0</v>
      </c>
      <c r="N987" s="325" t="e">
        <f t="shared" si="63"/>
        <v>#N/A</v>
      </c>
      <c r="O987" s="332" t="e">
        <f t="array" ref="O987">MIN(IF($B$3:$B$501=N987,$I$3:$I$501))</f>
        <v>#N/A</v>
      </c>
    </row>
    <row r="988" spans="1:15">
      <c r="A988" s="235"/>
      <c r="B988" s="327" t="str">
        <f>IFERROR(VLOOKUP(A988,'Cadastro de Produtos'!$B$5:$C$500,2,0),"")</f>
        <v/>
      </c>
      <c r="C988" s="165"/>
      <c r="D988" s="231"/>
      <c r="E988" s="327"/>
      <c r="F988" s="328"/>
      <c r="G988" s="329">
        <f>IFERROR(VLOOKUP(D988,Estoque!$A$4:$J$304,10,),0)</f>
        <v>0</v>
      </c>
      <c r="H988" s="235"/>
      <c r="I988" s="333">
        <f t="shared" si="64"/>
        <v>0</v>
      </c>
      <c r="J988" s="334"/>
      <c r="K988" s="334">
        <f t="shared" si="61"/>
        <v>0</v>
      </c>
      <c r="L988" s="328">
        <f>SUMIF(Vendas!$B$5:$B$1712,'Combos Promocionais'!A988,Vendas!$I$5:$I$1824)</f>
        <v>0</v>
      </c>
      <c r="M988" s="328">
        <f t="shared" si="62"/>
        <v>0</v>
      </c>
      <c r="N988" s="328" t="e">
        <f t="shared" si="63"/>
        <v>#N/A</v>
      </c>
      <c r="O988" s="335" t="e">
        <f t="array" ref="O988">MIN(IF($B$3:$B$501=N988,$I$3:$I$501))</f>
        <v>#N/A</v>
      </c>
    </row>
    <row r="989" spans="1:15">
      <c r="A989" s="236"/>
      <c r="B989" s="324" t="str">
        <f>IFERROR(VLOOKUP(A989,'Cadastro de Produtos'!$B$5:$C$500,2,0),"")</f>
        <v/>
      </c>
      <c r="C989" s="232"/>
      <c r="D989" s="233"/>
      <c r="E989" s="324"/>
      <c r="F989" s="325"/>
      <c r="G989" s="326">
        <f>IFERROR(VLOOKUP(D989,Estoque!$A$4:$J$304,10,),0)</f>
        <v>0</v>
      </c>
      <c r="H989" s="236"/>
      <c r="I989" s="330">
        <f t="shared" si="64"/>
        <v>0</v>
      </c>
      <c r="J989" s="331"/>
      <c r="K989" s="331">
        <f t="shared" si="61"/>
        <v>0</v>
      </c>
      <c r="L989" s="325">
        <f>SUMIF(Vendas!$B$5:$B$1712,'Combos Promocionais'!A989,Vendas!$I$5:$I$1824)</f>
        <v>0</v>
      </c>
      <c r="M989" s="325">
        <f t="shared" si="62"/>
        <v>0</v>
      </c>
      <c r="N989" s="325" t="e">
        <f t="shared" si="63"/>
        <v>#N/A</v>
      </c>
      <c r="O989" s="332" t="e">
        <f t="array" ref="O989">MIN(IF($B$3:$B$501=N989,$I$3:$I$501))</f>
        <v>#N/A</v>
      </c>
    </row>
    <row r="990" spans="1:15">
      <c r="A990" s="235"/>
      <c r="B990" s="327" t="str">
        <f>IFERROR(VLOOKUP(A990,'Cadastro de Produtos'!$B$5:$C$500,2,0),"")</f>
        <v/>
      </c>
      <c r="C990" s="165"/>
      <c r="D990" s="231"/>
      <c r="E990" s="327"/>
      <c r="F990" s="328"/>
      <c r="G990" s="329">
        <f>IFERROR(VLOOKUP(D990,Estoque!$A$4:$J$304,10,),0)</f>
        <v>0</v>
      </c>
      <c r="H990" s="235"/>
      <c r="I990" s="333">
        <f t="shared" si="64"/>
        <v>0</v>
      </c>
      <c r="J990" s="334"/>
      <c r="K990" s="334">
        <f t="shared" si="61"/>
        <v>0</v>
      </c>
      <c r="L990" s="328">
        <f>SUMIF(Vendas!$B$5:$B$1712,'Combos Promocionais'!A990,Vendas!$I$5:$I$1824)</f>
        <v>0</v>
      </c>
      <c r="M990" s="328">
        <f t="shared" si="62"/>
        <v>0</v>
      </c>
      <c r="N990" s="328" t="e">
        <f t="shared" si="63"/>
        <v>#N/A</v>
      </c>
      <c r="O990" s="335" t="e">
        <f t="array" ref="O990">MIN(IF($B$3:$B$501=N990,$I$3:$I$501))</f>
        <v>#N/A</v>
      </c>
    </row>
    <row r="991" spans="1:15">
      <c r="A991" s="236"/>
      <c r="B991" s="324" t="str">
        <f>IFERROR(VLOOKUP(A991,'Cadastro de Produtos'!$B$5:$C$500,2,0),"")</f>
        <v/>
      </c>
      <c r="C991" s="232"/>
      <c r="D991" s="233"/>
      <c r="E991" s="324"/>
      <c r="F991" s="325"/>
      <c r="G991" s="326">
        <f>IFERROR(VLOOKUP(D991,Estoque!$A$4:$J$304,10,),0)</f>
        <v>0</v>
      </c>
      <c r="H991" s="236"/>
      <c r="I991" s="330">
        <f t="shared" si="64"/>
        <v>0</v>
      </c>
      <c r="J991" s="331"/>
      <c r="K991" s="331">
        <f t="shared" si="61"/>
        <v>0</v>
      </c>
      <c r="L991" s="325">
        <f>SUMIF(Vendas!$B$5:$B$1712,'Combos Promocionais'!A991,Vendas!$I$5:$I$1824)</f>
        <v>0</v>
      </c>
      <c r="M991" s="325">
        <f t="shared" si="62"/>
        <v>0</v>
      </c>
      <c r="N991" s="325" t="e">
        <f t="shared" si="63"/>
        <v>#N/A</v>
      </c>
      <c r="O991" s="332" t="e">
        <f t="array" ref="O991">MIN(IF($B$3:$B$501=N991,$I$3:$I$501))</f>
        <v>#N/A</v>
      </c>
    </row>
    <row r="992" spans="1:15">
      <c r="A992" s="235"/>
      <c r="B992" s="327" t="str">
        <f>IFERROR(VLOOKUP(A992,'Cadastro de Produtos'!$B$5:$C$500,2,0),"")</f>
        <v/>
      </c>
      <c r="C992" s="165"/>
      <c r="D992" s="231"/>
      <c r="E992" s="327"/>
      <c r="F992" s="328"/>
      <c r="G992" s="329">
        <f>IFERROR(VLOOKUP(D992,Estoque!$A$4:$J$304,10,),0)</f>
        <v>0</v>
      </c>
      <c r="H992" s="235"/>
      <c r="I992" s="333">
        <f t="shared" si="64"/>
        <v>0</v>
      </c>
      <c r="J992" s="334"/>
      <c r="K992" s="334">
        <f t="shared" si="61"/>
        <v>0</v>
      </c>
      <c r="L992" s="328">
        <f>SUMIF(Vendas!$B$5:$B$1712,'Combos Promocionais'!A992,Vendas!$I$5:$I$1824)</f>
        <v>0</v>
      </c>
      <c r="M992" s="328">
        <f t="shared" si="62"/>
        <v>0</v>
      </c>
      <c r="N992" s="328" t="e">
        <f t="shared" si="63"/>
        <v>#N/A</v>
      </c>
      <c r="O992" s="335" t="e">
        <f t="array" ref="O992">MIN(IF($B$3:$B$501=N992,$I$3:$I$501))</f>
        <v>#N/A</v>
      </c>
    </row>
    <row r="993" spans="1:15">
      <c r="A993" s="236"/>
      <c r="B993" s="324" t="str">
        <f>IFERROR(VLOOKUP(A993,'Cadastro de Produtos'!$B$5:$C$500,2,0),"")</f>
        <v/>
      </c>
      <c r="C993" s="232"/>
      <c r="D993" s="233"/>
      <c r="E993" s="324"/>
      <c r="F993" s="325"/>
      <c r="G993" s="326">
        <f>IFERROR(VLOOKUP(D993,Estoque!$A$4:$J$304,10,),0)</f>
        <v>0</v>
      </c>
      <c r="H993" s="236"/>
      <c r="I993" s="330">
        <f t="shared" si="64"/>
        <v>0</v>
      </c>
      <c r="J993" s="331"/>
      <c r="K993" s="331">
        <f t="shared" si="61"/>
        <v>0</v>
      </c>
      <c r="L993" s="325">
        <f>SUMIF(Vendas!$B$5:$B$1712,'Combos Promocionais'!A993,Vendas!$I$5:$I$1824)</f>
        <v>0</v>
      </c>
      <c r="M993" s="325">
        <f t="shared" si="62"/>
        <v>0</v>
      </c>
      <c r="N993" s="325" t="e">
        <f t="shared" si="63"/>
        <v>#N/A</v>
      </c>
      <c r="O993" s="332" t="e">
        <f t="array" ref="O993">MIN(IF($B$3:$B$501=N993,$I$3:$I$501))</f>
        <v>#N/A</v>
      </c>
    </row>
    <row r="994" spans="1:15">
      <c r="A994" s="235"/>
      <c r="B994" s="327" t="str">
        <f>IFERROR(VLOOKUP(A994,'Cadastro de Produtos'!$B$5:$C$500,2,0),"")</f>
        <v/>
      </c>
      <c r="C994" s="165"/>
      <c r="D994" s="231"/>
      <c r="E994" s="327"/>
      <c r="F994" s="328"/>
      <c r="G994" s="329">
        <f>IFERROR(VLOOKUP(D994,Estoque!$A$4:$J$304,10,),0)</f>
        <v>0</v>
      </c>
      <c r="H994" s="235"/>
      <c r="I994" s="333">
        <f t="shared" si="64"/>
        <v>0</v>
      </c>
      <c r="J994" s="334"/>
      <c r="K994" s="334">
        <f t="shared" si="61"/>
        <v>0</v>
      </c>
      <c r="L994" s="328">
        <f>SUMIF(Vendas!$B$5:$B$1712,'Combos Promocionais'!A994,Vendas!$I$5:$I$1824)</f>
        <v>0</v>
      </c>
      <c r="M994" s="328">
        <f t="shared" si="62"/>
        <v>0</v>
      </c>
      <c r="N994" s="328" t="e">
        <f t="shared" si="63"/>
        <v>#N/A</v>
      </c>
      <c r="O994" s="335" t="e">
        <f t="array" ref="O994">MIN(IF($B$3:$B$501=N994,$I$3:$I$501))</f>
        <v>#N/A</v>
      </c>
    </row>
    <row r="995" spans="1:15">
      <c r="A995" s="236"/>
      <c r="B995" s="324" t="str">
        <f>IFERROR(VLOOKUP(A995,'Cadastro de Produtos'!$B$5:$C$500,2,0),"")</f>
        <v/>
      </c>
      <c r="C995" s="232"/>
      <c r="D995" s="233"/>
      <c r="E995" s="324"/>
      <c r="F995" s="325"/>
      <c r="G995" s="326">
        <f>IFERROR(VLOOKUP(D995,Estoque!$A$4:$J$304,10,),0)</f>
        <v>0</v>
      </c>
      <c r="H995" s="236"/>
      <c r="I995" s="330">
        <f t="shared" si="64"/>
        <v>0</v>
      </c>
      <c r="J995" s="331"/>
      <c r="K995" s="331">
        <f t="shared" si="61"/>
        <v>0</v>
      </c>
      <c r="L995" s="325">
        <f>SUMIF(Vendas!$B$5:$B$1712,'Combos Promocionais'!A995,Vendas!$I$5:$I$1824)</f>
        <v>0</v>
      </c>
      <c r="M995" s="325">
        <f t="shared" si="62"/>
        <v>0</v>
      </c>
      <c r="N995" s="325" t="e">
        <f t="shared" si="63"/>
        <v>#N/A</v>
      </c>
      <c r="O995" s="332" t="e">
        <f t="array" ref="O995">MIN(IF($B$3:$B$501=N995,$I$3:$I$501))</f>
        <v>#N/A</v>
      </c>
    </row>
    <row r="996" spans="1:15">
      <c r="A996" s="235"/>
      <c r="B996" s="327" t="str">
        <f>IFERROR(VLOOKUP(A996,'Cadastro de Produtos'!$B$5:$C$500,2,0),"")</f>
        <v/>
      </c>
      <c r="C996" s="165"/>
      <c r="D996" s="231"/>
      <c r="E996" s="327"/>
      <c r="F996" s="328"/>
      <c r="G996" s="329">
        <f>IFERROR(VLOOKUP(D996,Estoque!$A$4:$J$304,10,),0)</f>
        <v>0</v>
      </c>
      <c r="H996" s="235"/>
      <c r="I996" s="333">
        <f t="shared" si="64"/>
        <v>0</v>
      </c>
      <c r="J996" s="334"/>
      <c r="K996" s="334">
        <f t="shared" si="61"/>
        <v>0</v>
      </c>
      <c r="L996" s="328">
        <f>SUMIF(Vendas!$B$5:$B$1712,'Combos Promocionais'!A996,Vendas!$I$5:$I$1824)</f>
        <v>0</v>
      </c>
      <c r="M996" s="328">
        <f t="shared" si="62"/>
        <v>0</v>
      </c>
      <c r="N996" s="328" t="e">
        <f t="shared" si="63"/>
        <v>#N/A</v>
      </c>
      <c r="O996" s="335" t="e">
        <f t="array" ref="O996">MIN(IF($B$3:$B$501=N996,$I$3:$I$501))</f>
        <v>#N/A</v>
      </c>
    </row>
    <row r="997" spans="1:15">
      <c r="A997" s="236"/>
      <c r="B997" s="324" t="str">
        <f>IFERROR(VLOOKUP(A997,'Cadastro de Produtos'!$B$5:$C$500,2,0),"")</f>
        <v/>
      </c>
      <c r="C997" s="232"/>
      <c r="D997" s="233"/>
      <c r="E997" s="324"/>
      <c r="F997" s="325"/>
      <c r="G997" s="326">
        <f>IFERROR(VLOOKUP(D997,Estoque!$A$4:$J$304,10,),0)</f>
        <v>0</v>
      </c>
      <c r="H997" s="236"/>
      <c r="I997" s="330">
        <f t="shared" si="64"/>
        <v>0</v>
      </c>
      <c r="J997" s="331"/>
      <c r="K997" s="331">
        <f t="shared" si="61"/>
        <v>0</v>
      </c>
      <c r="L997" s="325">
        <f>SUMIF(Vendas!$B$5:$B$1712,'Combos Promocionais'!A997,Vendas!$I$5:$I$1824)</f>
        <v>0</v>
      </c>
      <c r="M997" s="325">
        <f t="shared" si="62"/>
        <v>0</v>
      </c>
      <c r="N997" s="325" t="e">
        <f t="shared" si="63"/>
        <v>#N/A</v>
      </c>
      <c r="O997" s="332" t="e">
        <f t="array" ref="O997">MIN(IF($B$3:$B$501=N997,$I$3:$I$501))</f>
        <v>#N/A</v>
      </c>
    </row>
    <row r="998" spans="1:15">
      <c r="A998" s="235"/>
      <c r="B998" s="327" t="str">
        <f>IFERROR(VLOOKUP(A998,'Cadastro de Produtos'!$B$5:$C$500,2,0),"")</f>
        <v/>
      </c>
      <c r="C998" s="165"/>
      <c r="D998" s="231"/>
      <c r="E998" s="327"/>
      <c r="F998" s="328"/>
      <c r="G998" s="329">
        <f>IFERROR(VLOOKUP(D998,Estoque!$A$4:$J$304,10,),0)</f>
        <v>0</v>
      </c>
      <c r="H998" s="235"/>
      <c r="I998" s="333">
        <f t="shared" si="64"/>
        <v>0</v>
      </c>
      <c r="J998" s="334"/>
      <c r="K998" s="334">
        <f t="shared" si="61"/>
        <v>0</v>
      </c>
      <c r="L998" s="328">
        <f>SUMIF(Vendas!$B$5:$B$1712,'Combos Promocionais'!A998,Vendas!$I$5:$I$1824)</f>
        <v>0</v>
      </c>
      <c r="M998" s="328">
        <f t="shared" si="62"/>
        <v>0</v>
      </c>
      <c r="N998" s="328" t="e">
        <f t="shared" si="63"/>
        <v>#N/A</v>
      </c>
      <c r="O998" s="335" t="e">
        <f t="array" ref="O998">MIN(IF($B$3:$B$501=N998,$I$3:$I$501))</f>
        <v>#N/A</v>
      </c>
    </row>
    <row r="999" spans="1:15">
      <c r="A999" s="236"/>
      <c r="B999" s="324" t="str">
        <f>IFERROR(VLOOKUP(A999,'Cadastro de Produtos'!$B$5:$C$500,2,0),"")</f>
        <v/>
      </c>
      <c r="C999" s="232"/>
      <c r="D999" s="233"/>
      <c r="E999" s="324"/>
      <c r="F999" s="325"/>
      <c r="G999" s="326">
        <f>IFERROR(VLOOKUP(D999,Estoque!$A$4:$J$304,10,),0)</f>
        <v>0</v>
      </c>
      <c r="H999" s="236"/>
      <c r="I999" s="330">
        <f t="shared" si="64"/>
        <v>0</v>
      </c>
      <c r="J999" s="331"/>
      <c r="K999" s="331">
        <f t="shared" si="61"/>
        <v>0</v>
      </c>
      <c r="L999" s="325">
        <f>SUMIF(Vendas!$B$5:$B$1712,'Combos Promocionais'!A999,Vendas!$I$5:$I$1824)</f>
        <v>0</v>
      </c>
      <c r="M999" s="325">
        <f t="shared" si="62"/>
        <v>0</v>
      </c>
      <c r="N999" s="325" t="e">
        <f t="shared" si="63"/>
        <v>#N/A</v>
      </c>
      <c r="O999" s="332" t="e">
        <f t="array" ref="O999">MIN(IF($B$3:$B$501=N999,$I$3:$I$501))</f>
        <v>#N/A</v>
      </c>
    </row>
    <row r="1000" spans="1:15">
      <c r="A1000" s="235"/>
      <c r="B1000" s="327" t="str">
        <f>IFERROR(VLOOKUP(A1000,'Cadastro de Produtos'!$B$5:$C$500,2,0),"")</f>
        <v/>
      </c>
      <c r="C1000" s="165"/>
      <c r="D1000" s="231"/>
      <c r="E1000" s="327"/>
      <c r="F1000" s="328"/>
      <c r="G1000" s="329">
        <f>IFERROR(VLOOKUP(D1000,Estoque!$A$4:$J$304,10,),0)</f>
        <v>0</v>
      </c>
      <c r="H1000" s="235"/>
      <c r="I1000" s="333">
        <f t="shared" si="64"/>
        <v>0</v>
      </c>
      <c r="J1000" s="334"/>
      <c r="K1000" s="334">
        <f t="shared" si="61"/>
        <v>0</v>
      </c>
      <c r="L1000" s="328">
        <f>SUMIF(Vendas!$B$5:$B$1712,'Combos Promocionais'!A1000,Vendas!$I$5:$I$1824)</f>
        <v>0</v>
      </c>
      <c r="M1000" s="328">
        <f t="shared" si="62"/>
        <v>0</v>
      </c>
      <c r="N1000" s="328" t="e">
        <f t="shared" si="63"/>
        <v>#N/A</v>
      </c>
      <c r="O1000" s="335" t="e">
        <f t="array" ref="O1000">MIN(IF($B$3:$B$501=N1000,$I$3:$I$501))</f>
        <v>#N/A</v>
      </c>
    </row>
    <row r="1001" spans="1:15">
      <c r="A1001" s="236"/>
      <c r="B1001" s="324" t="str">
        <f>IFERROR(VLOOKUP(A1001,'Cadastro de Produtos'!$B$5:$C$500,2,0),"")</f>
        <v/>
      </c>
      <c r="C1001" s="232"/>
      <c r="D1001" s="233"/>
      <c r="E1001" s="324"/>
      <c r="F1001" s="325"/>
      <c r="G1001" s="326">
        <f>IFERROR(VLOOKUP(D1001,Estoque!$A$4:$J$304,10,),0)</f>
        <v>0</v>
      </c>
      <c r="H1001" s="236"/>
      <c r="I1001" s="330">
        <f t="shared" si="64"/>
        <v>0</v>
      </c>
      <c r="J1001" s="331"/>
      <c r="K1001" s="331">
        <f t="shared" si="61"/>
        <v>0</v>
      </c>
      <c r="L1001" s="325">
        <f>SUMIF(Vendas!$B$5:$B$1712,'Combos Promocionais'!A1001,Vendas!$I$5:$I$1824)</f>
        <v>0</v>
      </c>
      <c r="M1001" s="325">
        <f t="shared" si="62"/>
        <v>0</v>
      </c>
      <c r="N1001" s="325" t="e">
        <f t="shared" si="63"/>
        <v>#N/A</v>
      </c>
      <c r="O1001" s="332" t="e">
        <f t="array" ref="O1001">MIN(IF($B$3:$B$501=N1001,$I$3:$I$501))</f>
        <v>#N/A</v>
      </c>
    </row>
    <row r="1002" spans="1:15">
      <c r="A1002" s="235"/>
      <c r="B1002" s="327" t="str">
        <f>IFERROR(VLOOKUP(A1002,'Cadastro de Produtos'!$B$5:$C$500,2,0),"")</f>
        <v/>
      </c>
      <c r="C1002" s="165"/>
      <c r="D1002" s="231"/>
      <c r="E1002" s="327"/>
      <c r="F1002" s="328"/>
      <c r="G1002" s="329">
        <f>IFERROR(VLOOKUP(D1002,Estoque!$A$4:$J$304,10,),0)</f>
        <v>0</v>
      </c>
      <c r="H1002" s="235"/>
      <c r="I1002" s="333">
        <f t="shared" si="64"/>
        <v>0</v>
      </c>
      <c r="J1002" s="334"/>
      <c r="K1002" s="334">
        <f t="shared" si="61"/>
        <v>0</v>
      </c>
      <c r="L1002" s="328">
        <f>SUMIF(Vendas!$B$5:$B$1712,'Combos Promocionais'!A1002,Vendas!$I$5:$I$1824)</f>
        <v>0</v>
      </c>
      <c r="M1002" s="328">
        <f t="shared" si="62"/>
        <v>0</v>
      </c>
      <c r="N1002" s="328" t="e">
        <f t="shared" si="63"/>
        <v>#N/A</v>
      </c>
      <c r="O1002" s="335" t="e">
        <f t="array" ref="O1002">MIN(IF($B$3:$B$501=N1002,$I$3:$I$501))</f>
        <v>#N/A</v>
      </c>
    </row>
    <row r="1003" spans="1:15">
      <c r="A1003" s="236"/>
      <c r="B1003" s="324" t="str">
        <f>IFERROR(VLOOKUP(A1003,'Cadastro de Produtos'!$B$5:$C$500,2,0),"")</f>
        <v/>
      </c>
      <c r="C1003" s="232"/>
      <c r="D1003" s="233"/>
      <c r="E1003" s="324"/>
      <c r="F1003" s="325"/>
      <c r="G1003" s="326">
        <f>IFERROR(VLOOKUP(D1003,Estoque!$A$4:$J$304,10,),0)</f>
        <v>0</v>
      </c>
      <c r="H1003" s="236"/>
      <c r="I1003" s="330">
        <f t="shared" si="64"/>
        <v>0</v>
      </c>
      <c r="J1003" s="331"/>
      <c r="K1003" s="331">
        <f t="shared" si="61"/>
        <v>0</v>
      </c>
      <c r="L1003" s="325">
        <f>SUMIF(Vendas!$B$5:$B$1712,'Combos Promocionais'!A1003,Vendas!$I$5:$I$1824)</f>
        <v>0</v>
      </c>
      <c r="M1003" s="325">
        <f t="shared" si="62"/>
        <v>0</v>
      </c>
      <c r="N1003" s="325" t="e">
        <f t="shared" si="63"/>
        <v>#N/A</v>
      </c>
      <c r="O1003" s="332" t="e">
        <f t="array" ref="O1003">MIN(IF($B$3:$B$501=N1003,$I$3:$I$501))</f>
        <v>#N/A</v>
      </c>
    </row>
    <row r="1004" spans="1:15">
      <c r="A1004" s="235"/>
      <c r="B1004" s="327" t="str">
        <f>IFERROR(VLOOKUP(A1004,'Cadastro de Produtos'!$B$5:$C$500,2,0),"")</f>
        <v/>
      </c>
      <c r="C1004" s="165"/>
      <c r="D1004" s="231"/>
      <c r="E1004" s="327"/>
      <c r="F1004" s="328"/>
      <c r="G1004" s="329">
        <f>IFERROR(VLOOKUP(D1004,Estoque!$A$4:$J$304,10,),0)</f>
        <v>0</v>
      </c>
      <c r="H1004" s="235"/>
      <c r="I1004" s="333">
        <f t="shared" si="64"/>
        <v>0</v>
      </c>
      <c r="J1004" s="334"/>
      <c r="K1004" s="334">
        <f t="shared" si="61"/>
        <v>0</v>
      </c>
      <c r="L1004" s="328">
        <f>SUMIF(Vendas!$B$5:$B$1712,'Combos Promocionais'!A1004,Vendas!$I$5:$I$1824)</f>
        <v>0</v>
      </c>
      <c r="M1004" s="328">
        <f t="shared" si="62"/>
        <v>0</v>
      </c>
      <c r="N1004" s="328" t="e">
        <f t="shared" si="63"/>
        <v>#N/A</v>
      </c>
      <c r="O1004" s="335" t="e">
        <f t="array" ref="O1004">MIN(IF($B$3:$B$501=N1004,$I$3:$I$501))</f>
        <v>#N/A</v>
      </c>
    </row>
    <row r="1005" spans="1:15">
      <c r="A1005" s="236"/>
      <c r="B1005" s="324" t="str">
        <f>IFERROR(VLOOKUP(A1005,'Cadastro de Produtos'!$B$5:$C$500,2,0),"")</f>
        <v/>
      </c>
      <c r="C1005" s="232"/>
      <c r="D1005" s="233"/>
      <c r="E1005" s="324"/>
      <c r="F1005" s="325"/>
      <c r="G1005" s="326">
        <f>IFERROR(VLOOKUP(D1005,Estoque!$A$4:$J$304,10,),0)</f>
        <v>0</v>
      </c>
      <c r="H1005" s="236"/>
      <c r="I1005" s="330">
        <f t="shared" si="64"/>
        <v>0</v>
      </c>
      <c r="J1005" s="331"/>
      <c r="K1005" s="331">
        <f t="shared" si="61"/>
        <v>0</v>
      </c>
      <c r="L1005" s="325">
        <f>SUMIF(Vendas!$B$5:$B$1712,'Combos Promocionais'!A1005,Vendas!$I$5:$I$1824)</f>
        <v>0</v>
      </c>
      <c r="M1005" s="325">
        <f t="shared" si="62"/>
        <v>0</v>
      </c>
      <c r="N1005" s="325" t="e">
        <f t="shared" si="63"/>
        <v>#N/A</v>
      </c>
      <c r="O1005" s="332" t="e">
        <f t="array" ref="O1005">MIN(IF($B$3:$B$501=N1005,$I$3:$I$501))</f>
        <v>#N/A</v>
      </c>
    </row>
    <row r="1006" spans="1:15">
      <c r="A1006" s="235"/>
      <c r="B1006" s="327" t="str">
        <f>IFERROR(VLOOKUP(A1006,'Cadastro de Produtos'!$B$5:$C$500,2,0),"")</f>
        <v/>
      </c>
      <c r="C1006" s="165"/>
      <c r="D1006" s="231"/>
      <c r="E1006" s="327"/>
      <c r="F1006" s="328"/>
      <c r="G1006" s="329">
        <f>IFERROR(VLOOKUP(D1006,Estoque!$A$4:$J$304,10,),0)</f>
        <v>0</v>
      </c>
      <c r="H1006" s="235"/>
      <c r="I1006" s="333">
        <f t="shared" si="64"/>
        <v>0</v>
      </c>
      <c r="J1006" s="334"/>
      <c r="K1006" s="334">
        <f t="shared" si="61"/>
        <v>0</v>
      </c>
      <c r="L1006" s="328">
        <f>SUMIF(Vendas!$B$5:$B$1712,'Combos Promocionais'!A1006,Vendas!$I$5:$I$1824)</f>
        <v>0</v>
      </c>
      <c r="M1006" s="328">
        <f t="shared" si="62"/>
        <v>0</v>
      </c>
      <c r="N1006" s="328" t="e">
        <f t="shared" si="63"/>
        <v>#N/A</v>
      </c>
      <c r="O1006" s="335" t="e">
        <f t="array" ref="O1006">MIN(IF($B$3:$B$501=N1006,$I$3:$I$501))</f>
        <v>#N/A</v>
      </c>
    </row>
    <row r="1007" spans="1:15">
      <c r="A1007" s="236"/>
      <c r="B1007" s="324" t="str">
        <f>IFERROR(VLOOKUP(A1007,'Cadastro de Produtos'!$B$5:$C$500,2,0),"")</f>
        <v/>
      </c>
      <c r="C1007" s="232"/>
      <c r="D1007" s="233"/>
      <c r="E1007" s="324"/>
      <c r="F1007" s="325"/>
      <c r="G1007" s="326">
        <f>IFERROR(VLOOKUP(D1007,Estoque!$A$4:$J$304,10,),0)</f>
        <v>0</v>
      </c>
      <c r="H1007" s="236"/>
      <c r="I1007" s="330">
        <f t="shared" si="64"/>
        <v>0</v>
      </c>
      <c r="J1007" s="331"/>
      <c r="K1007" s="331">
        <f t="shared" si="61"/>
        <v>0</v>
      </c>
      <c r="L1007" s="325">
        <f>SUMIF(Vendas!$B$5:$B$1712,'Combos Promocionais'!A1007,Vendas!$I$5:$I$1824)</f>
        <v>0</v>
      </c>
      <c r="M1007" s="325">
        <f t="shared" si="62"/>
        <v>0</v>
      </c>
      <c r="N1007" s="325" t="e">
        <f t="shared" si="63"/>
        <v>#N/A</v>
      </c>
      <c r="O1007" s="332" t="e">
        <f t="array" ref="O1007">MIN(IF($B$3:$B$501=N1007,$I$3:$I$501))</f>
        <v>#N/A</v>
      </c>
    </row>
    <row r="1008" spans="1:15">
      <c r="A1008" s="235"/>
      <c r="B1008" s="327" t="str">
        <f>IFERROR(VLOOKUP(A1008,'Cadastro de Produtos'!$B$5:$C$500,2,0),"")</f>
        <v/>
      </c>
      <c r="C1008" s="165"/>
      <c r="D1008" s="231"/>
      <c r="E1008" s="327"/>
      <c r="F1008" s="328"/>
      <c r="G1008" s="329">
        <f>IFERROR(VLOOKUP(D1008,Estoque!$A$4:$J$304,10,),0)</f>
        <v>0</v>
      </c>
      <c r="H1008" s="235"/>
      <c r="I1008" s="333">
        <f t="shared" si="64"/>
        <v>0</v>
      </c>
      <c r="J1008" s="334"/>
      <c r="K1008" s="334">
        <f t="shared" si="61"/>
        <v>0</v>
      </c>
      <c r="L1008" s="328">
        <f>SUMIF(Vendas!$B$5:$B$1712,'Combos Promocionais'!A1008,Vendas!$I$5:$I$1824)</f>
        <v>0</v>
      </c>
      <c r="M1008" s="328">
        <f t="shared" si="62"/>
        <v>0</v>
      </c>
      <c r="N1008" s="328" t="e">
        <f t="shared" si="63"/>
        <v>#N/A</v>
      </c>
      <c r="O1008" s="335" t="e">
        <f t="array" ref="O1008">MIN(IF($B$3:$B$501=N1008,$I$3:$I$501))</f>
        <v>#N/A</v>
      </c>
    </row>
    <row r="1009" spans="1:15">
      <c r="A1009" s="236"/>
      <c r="B1009" s="324" t="str">
        <f>IFERROR(VLOOKUP(A1009,'Cadastro de Produtos'!$B$5:$C$500,2,0),"")</f>
        <v/>
      </c>
      <c r="C1009" s="232"/>
      <c r="D1009" s="233"/>
      <c r="E1009" s="324"/>
      <c r="F1009" s="325"/>
      <c r="G1009" s="326">
        <f>IFERROR(VLOOKUP(D1009,Estoque!$A$4:$J$304,10,),0)</f>
        <v>0</v>
      </c>
      <c r="H1009" s="236"/>
      <c r="I1009" s="330">
        <f t="shared" si="64"/>
        <v>0</v>
      </c>
      <c r="J1009" s="331"/>
      <c r="K1009" s="331">
        <f t="shared" si="61"/>
        <v>0</v>
      </c>
      <c r="L1009" s="325">
        <f>SUMIF(Vendas!$B$5:$B$1712,'Combos Promocionais'!A1009,Vendas!$I$5:$I$1824)</f>
        <v>0</v>
      </c>
      <c r="M1009" s="325">
        <f t="shared" si="62"/>
        <v>0</v>
      </c>
      <c r="N1009" s="325" t="e">
        <f t="shared" si="63"/>
        <v>#N/A</v>
      </c>
      <c r="O1009" s="332" t="e">
        <f t="array" ref="O1009">MIN(IF($B$3:$B$501=N1009,$I$3:$I$501))</f>
        <v>#N/A</v>
      </c>
    </row>
    <row r="1010" spans="1:15">
      <c r="A1010" s="235"/>
      <c r="B1010" s="327" t="str">
        <f>IFERROR(VLOOKUP(A1010,'Cadastro de Produtos'!$B$5:$C$500,2,0),"")</f>
        <v/>
      </c>
      <c r="C1010" s="165"/>
      <c r="D1010" s="231"/>
      <c r="E1010" s="327"/>
      <c r="F1010" s="328"/>
      <c r="G1010" s="329">
        <f>IFERROR(VLOOKUP(D1010,Estoque!$A$4:$J$304,10,),0)</f>
        <v>0</v>
      </c>
      <c r="H1010" s="235"/>
      <c r="I1010" s="333">
        <f t="shared" si="64"/>
        <v>0</v>
      </c>
      <c r="J1010" s="334"/>
      <c r="K1010" s="334">
        <f t="shared" si="61"/>
        <v>0</v>
      </c>
      <c r="L1010" s="328">
        <f>SUMIF(Vendas!$B$5:$B$1712,'Combos Promocionais'!A1010,Vendas!$I$5:$I$1824)</f>
        <v>0</v>
      </c>
      <c r="M1010" s="328">
        <f t="shared" si="62"/>
        <v>0</v>
      </c>
      <c r="N1010" s="328" t="e">
        <f t="shared" si="63"/>
        <v>#N/A</v>
      </c>
      <c r="O1010" s="335" t="e">
        <f t="array" ref="O1010">MIN(IF($B$3:$B$501=N1010,$I$3:$I$501))</f>
        <v>#N/A</v>
      </c>
    </row>
    <row r="1011" spans="1:15">
      <c r="A1011" s="236"/>
      <c r="B1011" s="324" t="str">
        <f>IFERROR(VLOOKUP(A1011,'Cadastro de Produtos'!$B$5:$C$500,2,0),"")</f>
        <v/>
      </c>
      <c r="C1011" s="232"/>
      <c r="D1011" s="233"/>
      <c r="E1011" s="324"/>
      <c r="F1011" s="325"/>
      <c r="G1011" s="326">
        <f>IFERROR(VLOOKUP(D1011,Estoque!$A$4:$J$304,10,),0)</f>
        <v>0</v>
      </c>
      <c r="H1011" s="236"/>
      <c r="I1011" s="330">
        <f t="shared" si="64"/>
        <v>0</v>
      </c>
      <c r="J1011" s="331"/>
      <c r="K1011" s="331">
        <f t="shared" si="61"/>
        <v>0</v>
      </c>
      <c r="L1011" s="325">
        <f>SUMIF(Vendas!$B$5:$B$1712,'Combos Promocionais'!A1011,Vendas!$I$5:$I$1824)</f>
        <v>0</v>
      </c>
      <c r="M1011" s="325">
        <f t="shared" si="62"/>
        <v>0</v>
      </c>
      <c r="N1011" s="325" t="e">
        <f t="shared" si="63"/>
        <v>#N/A</v>
      </c>
      <c r="O1011" s="332" t="e">
        <f t="array" ref="O1011">MIN(IF($B$3:$B$501=N1011,$I$3:$I$501))</f>
        <v>#N/A</v>
      </c>
    </row>
    <row r="1012" spans="1:15">
      <c r="A1012" s="235"/>
      <c r="B1012" s="327" t="str">
        <f>IFERROR(VLOOKUP(A1012,'Cadastro de Produtos'!$B$5:$C$500,2,0),"")</f>
        <v/>
      </c>
      <c r="C1012" s="165"/>
      <c r="D1012" s="231"/>
      <c r="E1012" s="327"/>
      <c r="F1012" s="328"/>
      <c r="G1012" s="329">
        <f>IFERROR(VLOOKUP(D1012,Estoque!$A$4:$J$304,10,),0)</f>
        <v>0</v>
      </c>
      <c r="H1012" s="235"/>
      <c r="I1012" s="333">
        <f t="shared" si="64"/>
        <v>0</v>
      </c>
      <c r="J1012" s="334"/>
      <c r="K1012" s="334">
        <f t="shared" si="61"/>
        <v>0</v>
      </c>
      <c r="L1012" s="328">
        <f>SUMIF(Vendas!$B$5:$B$1712,'Combos Promocionais'!A1012,Vendas!$I$5:$I$1824)</f>
        <v>0</v>
      </c>
      <c r="M1012" s="328">
        <f t="shared" si="62"/>
        <v>0</v>
      </c>
      <c r="N1012" s="328" t="e">
        <f t="shared" si="63"/>
        <v>#N/A</v>
      </c>
      <c r="O1012" s="335" t="e">
        <f t="array" ref="O1012">MIN(IF($B$3:$B$501=N1012,$I$3:$I$501))</f>
        <v>#N/A</v>
      </c>
    </row>
    <row r="1013" spans="1:15">
      <c r="A1013" s="236"/>
      <c r="B1013" s="324" t="str">
        <f>IFERROR(VLOOKUP(A1013,'Cadastro de Produtos'!$B$5:$C$500,2,0),"")</f>
        <v/>
      </c>
      <c r="C1013" s="232"/>
      <c r="D1013" s="233"/>
      <c r="E1013" s="324"/>
      <c r="F1013" s="325"/>
      <c r="G1013" s="326">
        <f>IFERROR(VLOOKUP(D1013,Estoque!$A$4:$J$304,10,),0)</f>
        <v>0</v>
      </c>
      <c r="H1013" s="236"/>
      <c r="I1013" s="330">
        <f t="shared" si="64"/>
        <v>0</v>
      </c>
      <c r="J1013" s="331"/>
      <c r="K1013" s="331">
        <f t="shared" si="61"/>
        <v>0</v>
      </c>
      <c r="L1013" s="325">
        <f>SUMIF(Vendas!$B$5:$B$1712,'Combos Promocionais'!A1013,Vendas!$I$5:$I$1824)</f>
        <v>0</v>
      </c>
      <c r="M1013" s="325">
        <f t="shared" si="62"/>
        <v>0</v>
      </c>
      <c r="N1013" s="325" t="e">
        <f t="shared" si="63"/>
        <v>#N/A</v>
      </c>
      <c r="O1013" s="332" t="e">
        <f t="array" ref="O1013">MIN(IF($B$3:$B$501=N1013,$I$3:$I$501))</f>
        <v>#N/A</v>
      </c>
    </row>
    <row r="1014" spans="1:15">
      <c r="A1014" s="235"/>
      <c r="B1014" s="327" t="str">
        <f>IFERROR(VLOOKUP(A1014,'Cadastro de Produtos'!$B$5:$C$500,2,0),"")</f>
        <v/>
      </c>
      <c r="C1014" s="165"/>
      <c r="D1014" s="231"/>
      <c r="E1014" s="327"/>
      <c r="F1014" s="328"/>
      <c r="G1014" s="329">
        <f>IFERROR(VLOOKUP(D1014,Estoque!$A$4:$J$304,10,),0)</f>
        <v>0</v>
      </c>
      <c r="H1014" s="235"/>
      <c r="I1014" s="333">
        <f t="shared" si="64"/>
        <v>0</v>
      </c>
      <c r="J1014" s="334"/>
      <c r="K1014" s="334">
        <f t="shared" si="61"/>
        <v>0</v>
      </c>
      <c r="L1014" s="328">
        <f>SUMIF(Vendas!$B$5:$B$1712,'Combos Promocionais'!A1014,Vendas!$I$5:$I$1824)</f>
        <v>0</v>
      </c>
      <c r="M1014" s="328">
        <f t="shared" si="62"/>
        <v>0</v>
      </c>
      <c r="N1014" s="328" t="e">
        <f t="shared" si="63"/>
        <v>#N/A</v>
      </c>
      <c r="O1014" s="335" t="e">
        <f t="array" ref="O1014">MIN(IF($B$3:$B$501=N1014,$I$3:$I$501))</f>
        <v>#N/A</v>
      </c>
    </row>
    <row r="1015" spans="1:15">
      <c r="A1015" s="236"/>
      <c r="B1015" s="324" t="str">
        <f>IFERROR(VLOOKUP(A1015,'Cadastro de Produtos'!$B$5:$C$500,2,0),"")</f>
        <v/>
      </c>
      <c r="C1015" s="232"/>
      <c r="D1015" s="233"/>
      <c r="E1015" s="324"/>
      <c r="F1015" s="325"/>
      <c r="G1015" s="326">
        <f>IFERROR(VLOOKUP(D1015,Estoque!$A$4:$J$304,10,),0)</f>
        <v>0</v>
      </c>
      <c r="H1015" s="236"/>
      <c r="I1015" s="330">
        <f t="shared" si="64"/>
        <v>0</v>
      </c>
      <c r="J1015" s="331"/>
      <c r="K1015" s="331">
        <f t="shared" si="61"/>
        <v>0</v>
      </c>
      <c r="L1015" s="325">
        <f>SUMIF(Vendas!$B$5:$B$1712,'Combos Promocionais'!A1015,Vendas!$I$5:$I$1824)</f>
        <v>0</v>
      </c>
      <c r="M1015" s="325">
        <f t="shared" si="62"/>
        <v>0</v>
      </c>
      <c r="N1015" s="325" t="e">
        <f t="shared" si="63"/>
        <v>#N/A</v>
      </c>
      <c r="O1015" s="332" t="e">
        <f t="array" ref="O1015">MIN(IF($B$3:$B$501=N1015,$I$3:$I$501))</f>
        <v>#N/A</v>
      </c>
    </row>
    <row r="1016" spans="1:15">
      <c r="A1016" s="235"/>
      <c r="B1016" s="327" t="str">
        <f>IFERROR(VLOOKUP(A1016,'Cadastro de Produtos'!$B$5:$C$500,2,0),"")</f>
        <v/>
      </c>
      <c r="C1016" s="165"/>
      <c r="D1016" s="231"/>
      <c r="E1016" s="327"/>
      <c r="F1016" s="328"/>
      <c r="G1016" s="329">
        <f>IFERROR(VLOOKUP(D1016,Estoque!$A$4:$J$304,10,),0)</f>
        <v>0</v>
      </c>
      <c r="H1016" s="235"/>
      <c r="I1016" s="333">
        <f t="shared" si="64"/>
        <v>0</v>
      </c>
      <c r="J1016" s="334"/>
      <c r="K1016" s="334">
        <f t="shared" si="61"/>
        <v>0</v>
      </c>
      <c r="L1016" s="328">
        <f>SUMIF(Vendas!$B$5:$B$1712,'Combos Promocionais'!A1016,Vendas!$I$5:$I$1824)</f>
        <v>0</v>
      </c>
      <c r="M1016" s="328">
        <f t="shared" si="62"/>
        <v>0</v>
      </c>
      <c r="N1016" s="328" t="e">
        <f t="shared" si="63"/>
        <v>#N/A</v>
      </c>
      <c r="O1016" s="335" t="e">
        <f t="array" ref="O1016">MIN(IF($B$3:$B$501=N1016,$I$3:$I$501))</f>
        <v>#N/A</v>
      </c>
    </row>
    <row r="1017" spans="1:15">
      <c r="A1017" s="236"/>
      <c r="B1017" s="324" t="str">
        <f>IFERROR(VLOOKUP(A1017,'Cadastro de Produtos'!$B$5:$C$500,2,0),"")</f>
        <v/>
      </c>
      <c r="C1017" s="232"/>
      <c r="D1017" s="233"/>
      <c r="E1017" s="324"/>
      <c r="F1017" s="325"/>
      <c r="G1017" s="326">
        <f>IFERROR(VLOOKUP(D1017,Estoque!$A$4:$J$304,10,),0)</f>
        <v>0</v>
      </c>
      <c r="H1017" s="236"/>
      <c r="I1017" s="330">
        <f t="shared" si="64"/>
        <v>0</v>
      </c>
      <c r="J1017" s="331"/>
      <c r="K1017" s="331">
        <f t="shared" si="61"/>
        <v>0</v>
      </c>
      <c r="L1017" s="325">
        <f>SUMIF(Vendas!$B$5:$B$1712,'Combos Promocionais'!A1017,Vendas!$I$5:$I$1824)</f>
        <v>0</v>
      </c>
      <c r="M1017" s="325">
        <f t="shared" si="62"/>
        <v>0</v>
      </c>
      <c r="N1017" s="325" t="e">
        <f t="shared" si="63"/>
        <v>#N/A</v>
      </c>
      <c r="O1017" s="332" t="e">
        <f t="array" ref="O1017">MIN(IF($B$3:$B$501=N1017,$I$3:$I$501))</f>
        <v>#N/A</v>
      </c>
    </row>
    <row r="1018" spans="1:15">
      <c r="A1018" s="235"/>
      <c r="B1018" s="327" t="str">
        <f>IFERROR(VLOOKUP(A1018,'Cadastro de Produtos'!$B$5:$C$500,2,0),"")</f>
        <v/>
      </c>
      <c r="C1018" s="165"/>
      <c r="D1018" s="231"/>
      <c r="E1018" s="327"/>
      <c r="F1018" s="328"/>
      <c r="G1018" s="329">
        <f>IFERROR(VLOOKUP(D1018,Estoque!$A$4:$J$304,10,),0)</f>
        <v>0</v>
      </c>
      <c r="H1018" s="235"/>
      <c r="I1018" s="333">
        <f t="shared" si="64"/>
        <v>0</v>
      </c>
      <c r="J1018" s="334"/>
      <c r="K1018" s="334">
        <f t="shared" si="61"/>
        <v>0</v>
      </c>
      <c r="L1018" s="328">
        <f>SUMIF(Vendas!$B$5:$B$1712,'Combos Promocionais'!A1018,Vendas!$I$5:$I$1824)</f>
        <v>0</v>
      </c>
      <c r="M1018" s="328">
        <f t="shared" si="62"/>
        <v>0</v>
      </c>
      <c r="N1018" s="328" t="e">
        <f t="shared" si="63"/>
        <v>#N/A</v>
      </c>
      <c r="O1018" s="335" t="e">
        <f t="array" ref="O1018">MIN(IF($B$3:$B$501=N1018,$I$3:$I$501))</f>
        <v>#N/A</v>
      </c>
    </row>
    <row r="1019" spans="1:15">
      <c r="A1019" s="236"/>
      <c r="B1019" s="324" t="str">
        <f>IFERROR(VLOOKUP(A1019,'Cadastro de Produtos'!$B$5:$C$500,2,0),"")</f>
        <v/>
      </c>
      <c r="C1019" s="232"/>
      <c r="D1019" s="233"/>
      <c r="E1019" s="324"/>
      <c r="F1019" s="325"/>
      <c r="G1019" s="326">
        <f>IFERROR(VLOOKUP(D1019,Estoque!$A$4:$J$304,10,),0)</f>
        <v>0</v>
      </c>
      <c r="H1019" s="236"/>
      <c r="I1019" s="330">
        <f t="shared" si="64"/>
        <v>0</v>
      </c>
      <c r="J1019" s="331"/>
      <c r="K1019" s="331">
        <f t="shared" si="61"/>
        <v>0</v>
      </c>
      <c r="L1019" s="325">
        <f>SUMIF(Vendas!$B$5:$B$1712,'Combos Promocionais'!A1019,Vendas!$I$5:$I$1824)</f>
        <v>0</v>
      </c>
      <c r="M1019" s="325">
        <f t="shared" si="62"/>
        <v>0</v>
      </c>
      <c r="N1019" s="325" t="e">
        <f t="shared" si="63"/>
        <v>#N/A</v>
      </c>
      <c r="O1019" s="332" t="e">
        <f t="array" ref="O1019">MIN(IF($B$3:$B$501=N1019,$I$3:$I$501))</f>
        <v>#N/A</v>
      </c>
    </row>
    <row r="1020" spans="1:15">
      <c r="A1020" s="235"/>
      <c r="B1020" s="327" t="str">
        <f>IFERROR(VLOOKUP(A1020,'Cadastro de Produtos'!$B$5:$C$500,2,0),"")</f>
        <v/>
      </c>
      <c r="C1020" s="165"/>
      <c r="D1020" s="231"/>
      <c r="E1020" s="327"/>
      <c r="F1020" s="328"/>
      <c r="G1020" s="329">
        <f>IFERROR(VLOOKUP(D1020,Estoque!$A$4:$J$304,10,),0)</f>
        <v>0</v>
      </c>
      <c r="H1020" s="235"/>
      <c r="I1020" s="333">
        <f t="shared" si="64"/>
        <v>0</v>
      </c>
      <c r="J1020" s="334"/>
      <c r="K1020" s="334">
        <f t="shared" si="61"/>
        <v>0</v>
      </c>
      <c r="L1020" s="328">
        <f>SUMIF(Vendas!$B$5:$B$1712,'Combos Promocionais'!A1020,Vendas!$I$5:$I$1824)</f>
        <v>0</v>
      </c>
      <c r="M1020" s="328">
        <f t="shared" si="62"/>
        <v>0</v>
      </c>
      <c r="N1020" s="328" t="e">
        <f t="shared" si="63"/>
        <v>#N/A</v>
      </c>
      <c r="O1020" s="335" t="e">
        <f t="array" ref="O1020">MIN(IF($B$3:$B$501=N1020,$I$3:$I$501))</f>
        <v>#N/A</v>
      </c>
    </row>
    <row r="1021" spans="1:15">
      <c r="A1021" s="236"/>
      <c r="B1021" s="324" t="str">
        <f>IFERROR(VLOOKUP(A1021,'Cadastro de Produtos'!$B$5:$C$500,2,0),"")</f>
        <v/>
      </c>
      <c r="C1021" s="232"/>
      <c r="D1021" s="233"/>
      <c r="E1021" s="324"/>
      <c r="F1021" s="325"/>
      <c r="G1021" s="326">
        <f>IFERROR(VLOOKUP(D1021,Estoque!$A$4:$J$304,10,),0)</f>
        <v>0</v>
      </c>
      <c r="H1021" s="236"/>
      <c r="I1021" s="330">
        <f t="shared" si="64"/>
        <v>0</v>
      </c>
      <c r="J1021" s="331"/>
      <c r="K1021" s="331">
        <f t="shared" si="61"/>
        <v>0</v>
      </c>
      <c r="L1021" s="325">
        <f>SUMIF(Vendas!$B$5:$B$1712,'Combos Promocionais'!A1021,Vendas!$I$5:$I$1824)</f>
        <v>0</v>
      </c>
      <c r="M1021" s="325">
        <f t="shared" si="62"/>
        <v>0</v>
      </c>
      <c r="N1021" s="325" t="e">
        <f t="shared" si="63"/>
        <v>#N/A</v>
      </c>
      <c r="O1021" s="332" t="e">
        <f t="array" ref="O1021">MIN(IF($B$3:$B$501=N1021,$I$3:$I$501))</f>
        <v>#N/A</v>
      </c>
    </row>
    <row r="1022" spans="1:15">
      <c r="A1022" s="235"/>
      <c r="B1022" s="327" t="str">
        <f>IFERROR(VLOOKUP(A1022,'Cadastro de Produtos'!$B$5:$C$500,2,0),"")</f>
        <v/>
      </c>
      <c r="C1022" s="165"/>
      <c r="D1022" s="231"/>
      <c r="E1022" s="327"/>
      <c r="F1022" s="328"/>
      <c r="G1022" s="329">
        <f>IFERROR(VLOOKUP(D1022,Estoque!$A$4:$J$304,10,),0)</f>
        <v>0</v>
      </c>
      <c r="H1022" s="235"/>
      <c r="I1022" s="333">
        <f t="shared" si="64"/>
        <v>0</v>
      </c>
      <c r="J1022" s="334"/>
      <c r="K1022" s="334">
        <f t="shared" si="61"/>
        <v>0</v>
      </c>
      <c r="L1022" s="328">
        <f>SUMIF(Vendas!$B$5:$B$1712,'Combos Promocionais'!A1022,Vendas!$I$5:$I$1824)</f>
        <v>0</v>
      </c>
      <c r="M1022" s="328">
        <f t="shared" si="62"/>
        <v>0</v>
      </c>
      <c r="N1022" s="328" t="e">
        <f t="shared" si="63"/>
        <v>#N/A</v>
      </c>
      <c r="O1022" s="335" t="e">
        <f t="array" ref="O1022">MIN(IF($B$3:$B$501=N1022,$I$3:$I$501))</f>
        <v>#N/A</v>
      </c>
    </row>
    <row r="1023" spans="1:15">
      <c r="A1023" s="236"/>
      <c r="B1023" s="324" t="str">
        <f>IFERROR(VLOOKUP(A1023,'Cadastro de Produtos'!$B$5:$C$500,2,0),"")</f>
        <v/>
      </c>
      <c r="C1023" s="232"/>
      <c r="D1023" s="233"/>
      <c r="E1023" s="324"/>
      <c r="F1023" s="325"/>
      <c r="G1023" s="326">
        <f>IFERROR(VLOOKUP(D1023,Estoque!$A$4:$J$304,10,),0)</f>
        <v>0</v>
      </c>
      <c r="H1023" s="236"/>
      <c r="I1023" s="330">
        <f t="shared" si="64"/>
        <v>0</v>
      </c>
      <c r="J1023" s="331"/>
      <c r="K1023" s="331">
        <f t="shared" si="61"/>
        <v>0</v>
      </c>
      <c r="L1023" s="325">
        <f>SUMIF(Vendas!$B$5:$B$1712,'Combos Promocionais'!A1023,Vendas!$I$5:$I$1824)</f>
        <v>0</v>
      </c>
      <c r="M1023" s="325">
        <f t="shared" si="62"/>
        <v>0</v>
      </c>
      <c r="N1023" s="325" t="e">
        <f t="shared" si="63"/>
        <v>#N/A</v>
      </c>
      <c r="O1023" s="332" t="e">
        <f t="array" ref="O1023">MIN(IF($B$3:$B$501=N1023,$I$3:$I$501))</f>
        <v>#N/A</v>
      </c>
    </row>
    <row r="1024" spans="1:15">
      <c r="A1024" s="235"/>
      <c r="B1024" s="327" t="str">
        <f>IFERROR(VLOOKUP(A1024,'Cadastro de Produtos'!$B$5:$C$500,2,0),"")</f>
        <v/>
      </c>
      <c r="C1024" s="165"/>
      <c r="D1024" s="231"/>
      <c r="E1024" s="327"/>
      <c r="F1024" s="328"/>
      <c r="G1024" s="329">
        <f>IFERROR(VLOOKUP(D1024,Estoque!$A$4:$J$304,10,),0)</f>
        <v>0</v>
      </c>
      <c r="H1024" s="235"/>
      <c r="I1024" s="333"/>
      <c r="J1024" s="334"/>
      <c r="K1024" s="334">
        <f t="shared" si="61"/>
        <v>0</v>
      </c>
      <c r="L1024" s="328">
        <f>SUMIF(Vendas!$B$5:$B$1712,'Combos Promocionais'!A1024,Vendas!$I$5:$I$1824)</f>
        <v>0</v>
      </c>
      <c r="M1024" s="328">
        <f t="shared" si="62"/>
        <v>0</v>
      </c>
      <c r="N1024" s="328" t="e">
        <f t="shared" si="63"/>
        <v>#N/A</v>
      </c>
      <c r="O1024" s="335" t="e">
        <f t="array" ref="O1024">MIN(IF($B$3:$B$501=N1024,$I$3:$I$501))</f>
        <v>#N/A</v>
      </c>
    </row>
    <row r="1025" spans="1:15">
      <c r="A1025" s="236"/>
      <c r="B1025" s="324" t="str">
        <f>IFERROR(VLOOKUP(A1025,'Cadastro de Produtos'!$B$5:$C$500,2,0),"")</f>
        <v/>
      </c>
      <c r="C1025" s="232"/>
      <c r="D1025" s="233"/>
      <c r="E1025" s="324"/>
      <c r="F1025" s="325"/>
      <c r="G1025" s="326">
        <f>IFERROR(VLOOKUP(D1025,Estoque!$A$4:$J$304,10,),0)</f>
        <v>0</v>
      </c>
      <c r="H1025" s="236"/>
      <c r="I1025" s="330"/>
      <c r="J1025" s="331"/>
      <c r="K1025" s="331">
        <f t="shared" si="61"/>
        <v>0</v>
      </c>
      <c r="L1025" s="325">
        <f>SUMIF(Vendas!$B$5:$B$1712,'Combos Promocionais'!A1025,Vendas!$I$5:$I$1824)</f>
        <v>0</v>
      </c>
      <c r="M1025" s="325">
        <f t="shared" si="62"/>
        <v>0</v>
      </c>
      <c r="N1025" s="325" t="e">
        <f t="shared" si="63"/>
        <v>#N/A</v>
      </c>
      <c r="O1025" s="332" t="e">
        <f t="array" ref="O1025">MIN(IF($B$3:$B$501=N1025,$I$3:$I$501))</f>
        <v>#N/A</v>
      </c>
    </row>
    <row r="1026" spans="1:15">
      <c r="A1026" s="235"/>
      <c r="B1026" s="327" t="str">
        <f>IFERROR(VLOOKUP(A1026,'Cadastro de Produtos'!$B$5:$C$500,2,0),"")</f>
        <v/>
      </c>
      <c r="C1026" s="165"/>
      <c r="D1026" s="231"/>
      <c r="E1026" s="327"/>
      <c r="F1026" s="328"/>
      <c r="G1026" s="329">
        <f>IFERROR(VLOOKUP(D1026,Estoque!$A$4:$J$304,10,),0)</f>
        <v>0</v>
      </c>
      <c r="H1026" s="235"/>
      <c r="I1026" s="333"/>
      <c r="J1026" s="334"/>
      <c r="K1026" s="334">
        <f t="shared" si="61"/>
        <v>0</v>
      </c>
      <c r="L1026" s="328">
        <f>SUMIF(Vendas!$B$5:$B$1712,'Combos Promocionais'!A1026,Vendas!$I$5:$I$1824)</f>
        <v>0</v>
      </c>
      <c r="M1026" s="328">
        <f t="shared" si="62"/>
        <v>0</v>
      </c>
      <c r="N1026" s="328" t="e">
        <f t="shared" si="63"/>
        <v>#N/A</v>
      </c>
      <c r="O1026" s="335" t="e">
        <f t="array" ref="O1026">MIN(IF($B$3:$B$501=N1026,$I$3:$I$501))</f>
        <v>#N/A</v>
      </c>
    </row>
    <row r="1027" spans="1:15">
      <c r="A1027" s="236"/>
      <c r="B1027" s="324" t="str">
        <f>IFERROR(VLOOKUP(A1027,'Cadastro de Produtos'!$B$5:$C$500,2,0),"")</f>
        <v/>
      </c>
      <c r="C1027" s="232"/>
      <c r="D1027" s="233"/>
      <c r="E1027" s="324"/>
      <c r="F1027" s="325"/>
      <c r="G1027" s="326">
        <f>IFERROR(VLOOKUP(D1027,Estoque!$A$4:$J$304,10,),0)</f>
        <v>0</v>
      </c>
      <c r="H1027" s="236"/>
      <c r="I1027" s="330"/>
      <c r="J1027" s="331"/>
      <c r="K1027" s="331">
        <f t="shared" si="61"/>
        <v>0</v>
      </c>
      <c r="L1027" s="325">
        <f>SUMIF(Vendas!$B$5:$B$1712,'Combos Promocionais'!A1027,Vendas!$I$5:$I$1824)</f>
        <v>0</v>
      </c>
      <c r="M1027" s="325">
        <f t="shared" si="62"/>
        <v>0</v>
      </c>
      <c r="N1027" s="325" t="e">
        <f t="shared" si="63"/>
        <v>#N/A</v>
      </c>
      <c r="O1027" s="332" t="e">
        <f t="array" ref="O1027">MIN(IF($B$3:$B$501=N1027,$I$3:$I$501))</f>
        <v>#N/A</v>
      </c>
    </row>
    <row r="1028" spans="1:15">
      <c r="A1028" s="235"/>
      <c r="B1028" s="327" t="str">
        <f>IFERROR(VLOOKUP(A1028,'Cadastro de Produtos'!$B$5:$C$500,2,0),"")</f>
        <v/>
      </c>
      <c r="C1028" s="165"/>
      <c r="D1028" s="231"/>
      <c r="E1028" s="327"/>
      <c r="F1028" s="328"/>
      <c r="G1028" s="329">
        <f>IFERROR(VLOOKUP(D1028,Estoque!$A$4:$J$304,10,),0)</f>
        <v>0</v>
      </c>
      <c r="H1028" s="235"/>
      <c r="I1028" s="333"/>
      <c r="J1028" s="334"/>
      <c r="K1028" s="334">
        <f t="shared" ref="K1028:K1091" si="65">SUMIF($A$3:$A$500,A1028,$J$3:$J$500)</f>
        <v>0</v>
      </c>
      <c r="L1028" s="328">
        <f>SUMIF(Vendas!$B$5:$B$1712,'Combos Promocionais'!A1028,Vendas!$I$5:$I$1824)</f>
        <v>0</v>
      </c>
      <c r="M1028" s="328">
        <f t="shared" ref="M1028:M1091" si="66">SUM(L1028*H1028)</f>
        <v>0</v>
      </c>
      <c r="N1028" s="328" t="e">
        <f t="shared" ref="N1028:N1091" si="67">VLOOKUP(A1028,$A$3:$K$501,2,0)</f>
        <v>#N/A</v>
      </c>
      <c r="O1028" s="335" t="e">
        <f t="array" ref="O1028">MIN(IF($B$3:$B$501=N1028,$I$3:$I$501))</f>
        <v>#N/A</v>
      </c>
    </row>
    <row r="1029" spans="1:15">
      <c r="A1029" s="236"/>
      <c r="B1029" s="324" t="str">
        <f>IFERROR(VLOOKUP(A1029,'Cadastro de Produtos'!$B$5:$C$500,2,0),"")</f>
        <v/>
      </c>
      <c r="C1029" s="232"/>
      <c r="D1029" s="233"/>
      <c r="E1029" s="324"/>
      <c r="F1029" s="325"/>
      <c r="G1029" s="326">
        <f>IFERROR(VLOOKUP(D1029,Estoque!$A$4:$J$304,10,),0)</f>
        <v>0</v>
      </c>
      <c r="H1029" s="236"/>
      <c r="I1029" s="330"/>
      <c r="J1029" s="331"/>
      <c r="K1029" s="331">
        <f t="shared" si="65"/>
        <v>0</v>
      </c>
      <c r="L1029" s="325">
        <f>SUMIF(Vendas!$B$5:$B$1712,'Combos Promocionais'!A1029,Vendas!$I$5:$I$1824)</f>
        <v>0</v>
      </c>
      <c r="M1029" s="325">
        <f t="shared" si="66"/>
        <v>0</v>
      </c>
      <c r="N1029" s="325" t="e">
        <f t="shared" si="67"/>
        <v>#N/A</v>
      </c>
      <c r="O1029" s="332" t="e">
        <f t="array" ref="O1029">MIN(IF($B$3:$B$501=N1029,$I$3:$I$501))</f>
        <v>#N/A</v>
      </c>
    </row>
    <row r="1030" spans="1:15">
      <c r="A1030" s="235"/>
      <c r="B1030" s="327" t="str">
        <f>IFERROR(VLOOKUP(A1030,'Cadastro de Produtos'!$B$5:$C$500,2,0),"")</f>
        <v/>
      </c>
      <c r="C1030" s="165"/>
      <c r="D1030" s="231"/>
      <c r="E1030" s="327"/>
      <c r="F1030" s="328"/>
      <c r="G1030" s="329">
        <f>IFERROR(VLOOKUP(D1030,Estoque!$A$4:$J$304,10,),0)</f>
        <v>0</v>
      </c>
      <c r="H1030" s="235"/>
      <c r="I1030" s="333"/>
      <c r="J1030" s="334"/>
      <c r="K1030" s="334">
        <f t="shared" si="65"/>
        <v>0</v>
      </c>
      <c r="L1030" s="328">
        <f>SUMIF(Vendas!$B$5:$B$1712,'Combos Promocionais'!A1030,Vendas!$I$5:$I$1824)</f>
        <v>0</v>
      </c>
      <c r="M1030" s="328">
        <f t="shared" si="66"/>
        <v>0</v>
      </c>
      <c r="N1030" s="328" t="e">
        <f t="shared" si="67"/>
        <v>#N/A</v>
      </c>
      <c r="O1030" s="335" t="e">
        <f t="array" ref="O1030">MIN(IF($B$3:$B$501=N1030,$I$3:$I$501))</f>
        <v>#N/A</v>
      </c>
    </row>
    <row r="1031" spans="1:15">
      <c r="A1031" s="236"/>
      <c r="B1031" s="324" t="str">
        <f>IFERROR(VLOOKUP(A1031,'Cadastro de Produtos'!$B$5:$C$500,2,0),"")</f>
        <v/>
      </c>
      <c r="C1031" s="232"/>
      <c r="D1031" s="233"/>
      <c r="E1031" s="324"/>
      <c r="F1031" s="325"/>
      <c r="G1031" s="326">
        <f>IFERROR(VLOOKUP(D1031,Estoque!$A$4:$J$304,10,),0)</f>
        <v>0</v>
      </c>
      <c r="H1031" s="236"/>
      <c r="I1031" s="330"/>
      <c r="J1031" s="331"/>
      <c r="K1031" s="331">
        <f t="shared" si="65"/>
        <v>0</v>
      </c>
      <c r="L1031" s="325">
        <f>SUMIF(Vendas!$B$5:$B$1712,'Combos Promocionais'!A1031,Vendas!$I$5:$I$1824)</f>
        <v>0</v>
      </c>
      <c r="M1031" s="325">
        <f t="shared" si="66"/>
        <v>0</v>
      </c>
      <c r="N1031" s="325" t="e">
        <f t="shared" si="67"/>
        <v>#N/A</v>
      </c>
      <c r="O1031" s="332" t="e">
        <f t="array" ref="O1031">MIN(IF($B$3:$B$501=N1031,$I$3:$I$501))</f>
        <v>#N/A</v>
      </c>
    </row>
    <row r="1032" spans="1:15">
      <c r="A1032" s="235"/>
      <c r="B1032" s="327" t="str">
        <f>IFERROR(VLOOKUP(A1032,'Cadastro de Produtos'!$B$5:$C$500,2,0),"")</f>
        <v/>
      </c>
      <c r="C1032" s="165"/>
      <c r="D1032" s="231"/>
      <c r="E1032" s="327"/>
      <c r="F1032" s="328"/>
      <c r="G1032" s="329">
        <f>IFERROR(VLOOKUP(D1032,Estoque!$A$4:$J$304,10,),0)</f>
        <v>0</v>
      </c>
      <c r="H1032" s="235"/>
      <c r="I1032" s="333"/>
      <c r="J1032" s="334"/>
      <c r="K1032" s="334">
        <f t="shared" si="65"/>
        <v>0</v>
      </c>
      <c r="L1032" s="328">
        <f>SUMIF(Vendas!$B$5:$B$1712,'Combos Promocionais'!A1032,Vendas!$I$5:$I$1824)</f>
        <v>0</v>
      </c>
      <c r="M1032" s="328">
        <f t="shared" si="66"/>
        <v>0</v>
      </c>
      <c r="N1032" s="328" t="e">
        <f t="shared" si="67"/>
        <v>#N/A</v>
      </c>
      <c r="O1032" s="335" t="e">
        <f t="array" ref="O1032">MIN(IF($B$3:$B$501=N1032,$I$3:$I$501))</f>
        <v>#N/A</v>
      </c>
    </row>
    <row r="1033" spans="1:15">
      <c r="A1033" s="236"/>
      <c r="B1033" s="324" t="str">
        <f>IFERROR(VLOOKUP(A1033,'Cadastro de Produtos'!$B$5:$C$500,2,0),"")</f>
        <v/>
      </c>
      <c r="C1033" s="232"/>
      <c r="D1033" s="233"/>
      <c r="E1033" s="324"/>
      <c r="F1033" s="325"/>
      <c r="G1033" s="326">
        <f>IFERROR(VLOOKUP(D1033,Estoque!$A$4:$J$304,10,),0)</f>
        <v>0</v>
      </c>
      <c r="H1033" s="236"/>
      <c r="I1033" s="330"/>
      <c r="J1033" s="331"/>
      <c r="K1033" s="331">
        <f t="shared" si="65"/>
        <v>0</v>
      </c>
      <c r="L1033" s="325">
        <f>SUMIF(Vendas!$B$5:$B$1712,'Combos Promocionais'!A1033,Vendas!$I$5:$I$1824)</f>
        <v>0</v>
      </c>
      <c r="M1033" s="325">
        <f t="shared" si="66"/>
        <v>0</v>
      </c>
      <c r="N1033" s="325" t="e">
        <f t="shared" si="67"/>
        <v>#N/A</v>
      </c>
      <c r="O1033" s="332" t="e">
        <f t="array" ref="O1033">MIN(IF($B$3:$B$501=N1033,$I$3:$I$501))</f>
        <v>#N/A</v>
      </c>
    </row>
    <row r="1034" spans="1:15">
      <c r="A1034" s="235"/>
      <c r="B1034" s="327" t="str">
        <f>IFERROR(VLOOKUP(A1034,'Cadastro de Produtos'!$B$5:$C$500,2,0),"")</f>
        <v/>
      </c>
      <c r="C1034" s="165"/>
      <c r="D1034" s="231"/>
      <c r="E1034" s="327"/>
      <c r="F1034" s="328"/>
      <c r="G1034" s="329">
        <f>IFERROR(VLOOKUP(D1034,Estoque!$A$4:$J$304,10,),0)</f>
        <v>0</v>
      </c>
      <c r="H1034" s="235"/>
      <c r="I1034" s="333"/>
      <c r="J1034" s="334"/>
      <c r="K1034" s="334">
        <f t="shared" si="65"/>
        <v>0</v>
      </c>
      <c r="L1034" s="328">
        <f>SUMIF(Vendas!$B$5:$B$1712,'Combos Promocionais'!A1034,Vendas!$I$5:$I$1824)</f>
        <v>0</v>
      </c>
      <c r="M1034" s="328">
        <f t="shared" si="66"/>
        <v>0</v>
      </c>
      <c r="N1034" s="328" t="e">
        <f t="shared" si="67"/>
        <v>#N/A</v>
      </c>
      <c r="O1034" s="335" t="e">
        <f t="array" ref="O1034">MIN(IF($B$3:$B$501=N1034,$I$3:$I$501))</f>
        <v>#N/A</v>
      </c>
    </row>
    <row r="1035" spans="1:15">
      <c r="A1035" s="236"/>
      <c r="B1035" s="324" t="str">
        <f>IFERROR(VLOOKUP(A1035,'Cadastro de Produtos'!$B$5:$C$500,2,0),"")</f>
        <v/>
      </c>
      <c r="C1035" s="232"/>
      <c r="D1035" s="233"/>
      <c r="E1035" s="324"/>
      <c r="F1035" s="325"/>
      <c r="G1035" s="326">
        <f>IFERROR(VLOOKUP(D1035,Estoque!$A$4:$J$304,10,),0)</f>
        <v>0</v>
      </c>
      <c r="H1035" s="236"/>
      <c r="I1035" s="330"/>
      <c r="J1035" s="331"/>
      <c r="K1035" s="331">
        <f t="shared" si="65"/>
        <v>0</v>
      </c>
      <c r="L1035" s="325">
        <f>SUMIF(Vendas!$B$5:$B$1712,'Combos Promocionais'!A1035,Vendas!$I$5:$I$1824)</f>
        <v>0</v>
      </c>
      <c r="M1035" s="325">
        <f t="shared" si="66"/>
        <v>0</v>
      </c>
      <c r="N1035" s="325" t="e">
        <f t="shared" si="67"/>
        <v>#N/A</v>
      </c>
      <c r="O1035" s="332" t="e">
        <f t="array" ref="O1035">MIN(IF($B$3:$B$501=N1035,$I$3:$I$501))</f>
        <v>#N/A</v>
      </c>
    </row>
    <row r="1036" spans="1:15">
      <c r="A1036" s="235"/>
      <c r="B1036" s="327" t="str">
        <f>IFERROR(VLOOKUP(A1036,'Cadastro de Produtos'!$B$5:$C$500,2,0),"")</f>
        <v/>
      </c>
      <c r="C1036" s="165"/>
      <c r="D1036" s="231"/>
      <c r="E1036" s="327"/>
      <c r="F1036" s="328"/>
      <c r="G1036" s="329">
        <f>IFERROR(VLOOKUP(D1036,Estoque!$A$4:$J$304,10,),0)</f>
        <v>0</v>
      </c>
      <c r="H1036" s="235"/>
      <c r="I1036" s="333"/>
      <c r="J1036" s="334"/>
      <c r="K1036" s="334">
        <f t="shared" si="65"/>
        <v>0</v>
      </c>
      <c r="L1036" s="328">
        <f>SUMIF(Vendas!$B$5:$B$1712,'Combos Promocionais'!A1036,Vendas!$I$5:$I$1824)</f>
        <v>0</v>
      </c>
      <c r="M1036" s="328">
        <f t="shared" si="66"/>
        <v>0</v>
      </c>
      <c r="N1036" s="328" t="e">
        <f t="shared" si="67"/>
        <v>#N/A</v>
      </c>
      <c r="O1036" s="335" t="e">
        <f t="array" ref="O1036">MIN(IF($B$3:$B$501=N1036,$I$3:$I$501))</f>
        <v>#N/A</v>
      </c>
    </row>
    <row r="1037" spans="1:15">
      <c r="A1037" s="236"/>
      <c r="B1037" s="324" t="str">
        <f>IFERROR(VLOOKUP(A1037,'Cadastro de Produtos'!$B$5:$C$500,2,0),"")</f>
        <v/>
      </c>
      <c r="C1037" s="232"/>
      <c r="D1037" s="233"/>
      <c r="E1037" s="324"/>
      <c r="F1037" s="325"/>
      <c r="G1037" s="326">
        <f>IFERROR(VLOOKUP(D1037,Estoque!$A$4:$J$304,10,),0)</f>
        <v>0</v>
      </c>
      <c r="H1037" s="236"/>
      <c r="I1037" s="330"/>
      <c r="J1037" s="331"/>
      <c r="K1037" s="331">
        <f t="shared" si="65"/>
        <v>0</v>
      </c>
      <c r="L1037" s="325">
        <f>SUMIF(Vendas!$B$5:$B$1712,'Combos Promocionais'!A1037,Vendas!$I$5:$I$1824)</f>
        <v>0</v>
      </c>
      <c r="M1037" s="325">
        <f t="shared" si="66"/>
        <v>0</v>
      </c>
      <c r="N1037" s="325" t="e">
        <f t="shared" si="67"/>
        <v>#N/A</v>
      </c>
      <c r="O1037" s="332" t="e">
        <f t="array" ref="O1037">MIN(IF($B$3:$B$501=N1037,$I$3:$I$501))</f>
        <v>#N/A</v>
      </c>
    </row>
    <row r="1038" spans="1:15">
      <c r="A1038" s="235"/>
      <c r="B1038" s="327" t="str">
        <f>IFERROR(VLOOKUP(A1038,'Cadastro de Produtos'!$B$5:$C$500,2,0),"")</f>
        <v/>
      </c>
      <c r="C1038" s="165"/>
      <c r="D1038" s="231"/>
      <c r="E1038" s="327"/>
      <c r="F1038" s="328"/>
      <c r="G1038" s="329">
        <f>IFERROR(VLOOKUP(D1038,Estoque!$A$4:$J$304,10,),0)</f>
        <v>0</v>
      </c>
      <c r="H1038" s="235"/>
      <c r="I1038" s="333"/>
      <c r="J1038" s="334"/>
      <c r="K1038" s="334">
        <f t="shared" si="65"/>
        <v>0</v>
      </c>
      <c r="L1038" s="328">
        <f>SUMIF(Vendas!$B$5:$B$1712,'Combos Promocionais'!A1038,Vendas!$I$5:$I$1824)</f>
        <v>0</v>
      </c>
      <c r="M1038" s="328">
        <f t="shared" si="66"/>
        <v>0</v>
      </c>
      <c r="N1038" s="328" t="e">
        <f t="shared" si="67"/>
        <v>#N/A</v>
      </c>
      <c r="O1038" s="335" t="e">
        <f t="array" ref="O1038">MIN(IF($B$3:$B$501=N1038,$I$3:$I$501))</f>
        <v>#N/A</v>
      </c>
    </row>
    <row r="1039" spans="1:15">
      <c r="A1039" s="236"/>
      <c r="B1039" s="324" t="str">
        <f>IFERROR(VLOOKUP(A1039,'Cadastro de Produtos'!$B$5:$C$500,2,0),"")</f>
        <v/>
      </c>
      <c r="C1039" s="232"/>
      <c r="D1039" s="233"/>
      <c r="E1039" s="324"/>
      <c r="F1039" s="325"/>
      <c r="G1039" s="326">
        <f>IFERROR(VLOOKUP(D1039,Estoque!$A$4:$J$304,10,),0)</f>
        <v>0</v>
      </c>
      <c r="H1039" s="236"/>
      <c r="I1039" s="330"/>
      <c r="J1039" s="331"/>
      <c r="K1039" s="331">
        <f t="shared" si="65"/>
        <v>0</v>
      </c>
      <c r="L1039" s="325">
        <f>SUMIF(Vendas!$B$5:$B$1712,'Combos Promocionais'!A1039,Vendas!$I$5:$I$1824)</f>
        <v>0</v>
      </c>
      <c r="M1039" s="325">
        <f t="shared" si="66"/>
        <v>0</v>
      </c>
      <c r="N1039" s="325" t="e">
        <f t="shared" si="67"/>
        <v>#N/A</v>
      </c>
      <c r="O1039" s="332" t="e">
        <f t="array" ref="O1039">MIN(IF($B$3:$B$501=N1039,$I$3:$I$501))</f>
        <v>#N/A</v>
      </c>
    </row>
    <row r="1040" spans="1:15">
      <c r="A1040" s="235"/>
      <c r="B1040" s="327" t="str">
        <f>IFERROR(VLOOKUP(A1040,'Cadastro de Produtos'!$B$5:$C$500,2,0),"")</f>
        <v/>
      </c>
      <c r="C1040" s="165"/>
      <c r="D1040" s="231"/>
      <c r="E1040" s="327"/>
      <c r="F1040" s="328"/>
      <c r="G1040" s="329">
        <f>IFERROR(VLOOKUP(D1040,Estoque!$A$4:$J$304,10,),0)</f>
        <v>0</v>
      </c>
      <c r="H1040" s="235"/>
      <c r="I1040" s="333"/>
      <c r="J1040" s="334"/>
      <c r="K1040" s="334">
        <f t="shared" si="65"/>
        <v>0</v>
      </c>
      <c r="L1040" s="328">
        <f>SUMIF(Vendas!$B$5:$B$1712,'Combos Promocionais'!A1040,Vendas!$I$5:$I$1824)</f>
        <v>0</v>
      </c>
      <c r="M1040" s="328">
        <f t="shared" si="66"/>
        <v>0</v>
      </c>
      <c r="N1040" s="328" t="e">
        <f t="shared" si="67"/>
        <v>#N/A</v>
      </c>
      <c r="O1040" s="335" t="e">
        <f t="array" ref="O1040">MIN(IF($B$3:$B$501=N1040,$I$3:$I$501))</f>
        <v>#N/A</v>
      </c>
    </row>
    <row r="1041" spans="1:15">
      <c r="A1041" s="236"/>
      <c r="B1041" s="324" t="str">
        <f>IFERROR(VLOOKUP(A1041,'Cadastro de Produtos'!$B$5:$C$500,2,0),"")</f>
        <v/>
      </c>
      <c r="C1041" s="232"/>
      <c r="D1041" s="233"/>
      <c r="E1041" s="324"/>
      <c r="F1041" s="325"/>
      <c r="G1041" s="326">
        <f>IFERROR(VLOOKUP(D1041,Estoque!$A$4:$J$304,10,),0)</f>
        <v>0</v>
      </c>
      <c r="H1041" s="236"/>
      <c r="I1041" s="330"/>
      <c r="J1041" s="331"/>
      <c r="K1041" s="331">
        <f t="shared" si="65"/>
        <v>0</v>
      </c>
      <c r="L1041" s="325">
        <f>SUMIF(Vendas!$B$5:$B$1712,'Combos Promocionais'!A1041,Vendas!$I$5:$I$1824)</f>
        <v>0</v>
      </c>
      <c r="M1041" s="325">
        <f t="shared" si="66"/>
        <v>0</v>
      </c>
      <c r="N1041" s="325" t="e">
        <f t="shared" si="67"/>
        <v>#N/A</v>
      </c>
      <c r="O1041" s="332" t="e">
        <f t="array" ref="O1041">MIN(IF($B$3:$B$501=N1041,$I$3:$I$501))</f>
        <v>#N/A</v>
      </c>
    </row>
    <row r="1042" spans="1:15">
      <c r="A1042" s="235"/>
      <c r="B1042" s="327" t="str">
        <f>IFERROR(VLOOKUP(A1042,'Cadastro de Produtos'!$B$5:$C$500,2,0),"")</f>
        <v/>
      </c>
      <c r="C1042" s="165"/>
      <c r="D1042" s="231"/>
      <c r="E1042" s="327"/>
      <c r="F1042" s="328"/>
      <c r="G1042" s="329">
        <f>IFERROR(VLOOKUP(D1042,Estoque!$A$4:$J$304,10,),0)</f>
        <v>0</v>
      </c>
      <c r="H1042" s="235"/>
      <c r="I1042" s="333"/>
      <c r="J1042" s="334"/>
      <c r="K1042" s="334">
        <f t="shared" si="65"/>
        <v>0</v>
      </c>
      <c r="L1042" s="328">
        <f>SUMIF(Vendas!$B$5:$B$1712,'Combos Promocionais'!A1042,Vendas!$I$5:$I$1824)</f>
        <v>0</v>
      </c>
      <c r="M1042" s="328">
        <f t="shared" si="66"/>
        <v>0</v>
      </c>
      <c r="N1042" s="328" t="e">
        <f t="shared" si="67"/>
        <v>#N/A</v>
      </c>
      <c r="O1042" s="335" t="e">
        <f t="array" ref="O1042">MIN(IF($B$3:$B$501=N1042,$I$3:$I$501))</f>
        <v>#N/A</v>
      </c>
    </row>
    <row r="1043" spans="1:15">
      <c r="A1043" s="236"/>
      <c r="B1043" s="324" t="str">
        <f>IFERROR(VLOOKUP(A1043,'Cadastro de Produtos'!$B$5:$C$500,2,0),"")</f>
        <v/>
      </c>
      <c r="C1043" s="232"/>
      <c r="D1043" s="233"/>
      <c r="E1043" s="324"/>
      <c r="F1043" s="325"/>
      <c r="G1043" s="326">
        <f>IFERROR(VLOOKUP(D1043,Estoque!$A$4:$J$304,10,),0)</f>
        <v>0</v>
      </c>
      <c r="H1043" s="236"/>
      <c r="I1043" s="330"/>
      <c r="J1043" s="331"/>
      <c r="K1043" s="331">
        <f t="shared" si="65"/>
        <v>0</v>
      </c>
      <c r="L1043" s="325">
        <f>SUMIF(Vendas!$B$5:$B$1712,'Combos Promocionais'!A1043,Vendas!$I$5:$I$1824)</f>
        <v>0</v>
      </c>
      <c r="M1043" s="325">
        <f t="shared" si="66"/>
        <v>0</v>
      </c>
      <c r="N1043" s="325" t="e">
        <f t="shared" si="67"/>
        <v>#N/A</v>
      </c>
      <c r="O1043" s="332" t="e">
        <f t="array" ref="O1043">MIN(IF($B$3:$B$501=N1043,$I$3:$I$501))</f>
        <v>#N/A</v>
      </c>
    </row>
    <row r="1044" spans="1:15">
      <c r="A1044" s="235"/>
      <c r="B1044" s="327" t="str">
        <f>IFERROR(VLOOKUP(A1044,'Cadastro de Produtos'!$B$5:$C$500,2,0),"")</f>
        <v/>
      </c>
      <c r="C1044" s="165"/>
      <c r="D1044" s="231"/>
      <c r="E1044" s="327"/>
      <c r="F1044" s="328"/>
      <c r="G1044" s="329">
        <f>IFERROR(VLOOKUP(D1044,Estoque!$A$4:$J$304,10,),0)</f>
        <v>0</v>
      </c>
      <c r="H1044" s="235"/>
      <c r="I1044" s="333"/>
      <c r="J1044" s="334"/>
      <c r="K1044" s="334">
        <f t="shared" si="65"/>
        <v>0</v>
      </c>
      <c r="L1044" s="328">
        <f>SUMIF(Vendas!$B$5:$B$1712,'Combos Promocionais'!A1044,Vendas!$I$5:$I$1824)</f>
        <v>0</v>
      </c>
      <c r="M1044" s="328">
        <f t="shared" si="66"/>
        <v>0</v>
      </c>
      <c r="N1044" s="328" t="e">
        <f t="shared" si="67"/>
        <v>#N/A</v>
      </c>
      <c r="O1044" s="335" t="e">
        <f t="array" ref="O1044">MIN(IF($B$3:$B$501=N1044,$I$3:$I$501))</f>
        <v>#N/A</v>
      </c>
    </row>
    <row r="1045" spans="1:15">
      <c r="A1045" s="236"/>
      <c r="B1045" s="324" t="str">
        <f>IFERROR(VLOOKUP(A1045,'Cadastro de Produtos'!$B$5:$C$500,2,0),"")</f>
        <v/>
      </c>
      <c r="C1045" s="232"/>
      <c r="D1045" s="233"/>
      <c r="E1045" s="324"/>
      <c r="F1045" s="325"/>
      <c r="G1045" s="326">
        <f>IFERROR(VLOOKUP(D1045,Estoque!$A$4:$J$304,10,),0)</f>
        <v>0</v>
      </c>
      <c r="H1045" s="236"/>
      <c r="I1045" s="330"/>
      <c r="J1045" s="331"/>
      <c r="K1045" s="331">
        <f t="shared" si="65"/>
        <v>0</v>
      </c>
      <c r="L1045" s="325">
        <f>SUMIF(Vendas!$B$5:$B$1712,'Combos Promocionais'!A1045,Vendas!$I$5:$I$1824)</f>
        <v>0</v>
      </c>
      <c r="M1045" s="325">
        <f t="shared" si="66"/>
        <v>0</v>
      </c>
      <c r="N1045" s="325" t="e">
        <f t="shared" si="67"/>
        <v>#N/A</v>
      </c>
      <c r="O1045" s="332" t="e">
        <f t="array" ref="O1045">MIN(IF($B$3:$B$501=N1045,$I$3:$I$501))</f>
        <v>#N/A</v>
      </c>
    </row>
    <row r="1046" spans="1:15">
      <c r="A1046" s="235"/>
      <c r="B1046" s="327" t="str">
        <f>IFERROR(VLOOKUP(A1046,'Cadastro de Produtos'!$B$5:$C$500,2,0),"")</f>
        <v/>
      </c>
      <c r="C1046" s="165"/>
      <c r="D1046" s="231"/>
      <c r="E1046" s="327"/>
      <c r="F1046" s="328"/>
      <c r="G1046" s="329">
        <f>IFERROR(VLOOKUP(D1046,Estoque!$A$4:$J$304,10,),0)</f>
        <v>0</v>
      </c>
      <c r="H1046" s="235"/>
      <c r="I1046" s="333"/>
      <c r="J1046" s="334"/>
      <c r="K1046" s="334">
        <f t="shared" si="65"/>
        <v>0</v>
      </c>
      <c r="L1046" s="328">
        <f>SUMIF(Vendas!$B$5:$B$1712,'Combos Promocionais'!A1046,Vendas!$I$5:$I$1824)</f>
        <v>0</v>
      </c>
      <c r="M1046" s="328">
        <f t="shared" si="66"/>
        <v>0</v>
      </c>
      <c r="N1046" s="328" t="e">
        <f t="shared" si="67"/>
        <v>#N/A</v>
      </c>
      <c r="O1046" s="335" t="e">
        <f t="array" ref="O1046">MIN(IF($B$3:$B$501=N1046,$I$3:$I$501))</f>
        <v>#N/A</v>
      </c>
    </row>
    <row r="1047" spans="1:15">
      <c r="A1047" s="236"/>
      <c r="B1047" s="324" t="str">
        <f>IFERROR(VLOOKUP(A1047,'Cadastro de Produtos'!$B$5:$C$500,2,0),"")</f>
        <v/>
      </c>
      <c r="C1047" s="232"/>
      <c r="D1047" s="233"/>
      <c r="E1047" s="324"/>
      <c r="F1047" s="325"/>
      <c r="G1047" s="326">
        <f>IFERROR(VLOOKUP(D1047,Estoque!$A$4:$J$304,10,),0)</f>
        <v>0</v>
      </c>
      <c r="H1047" s="236"/>
      <c r="I1047" s="330"/>
      <c r="J1047" s="331"/>
      <c r="K1047" s="331">
        <f t="shared" si="65"/>
        <v>0</v>
      </c>
      <c r="L1047" s="325">
        <f>SUMIF(Vendas!$B$5:$B$1712,'Combos Promocionais'!A1047,Vendas!$I$5:$I$1824)</f>
        <v>0</v>
      </c>
      <c r="M1047" s="325">
        <f t="shared" si="66"/>
        <v>0</v>
      </c>
      <c r="N1047" s="325" t="e">
        <f t="shared" si="67"/>
        <v>#N/A</v>
      </c>
      <c r="O1047" s="332" t="e">
        <f t="array" ref="O1047">MIN(IF($B$3:$B$501=N1047,$I$3:$I$501))</f>
        <v>#N/A</v>
      </c>
    </row>
    <row r="1048" spans="1:15">
      <c r="A1048" s="235"/>
      <c r="B1048" s="327" t="str">
        <f>IFERROR(VLOOKUP(A1048,'Cadastro de Produtos'!$B$5:$C$500,2,0),"")</f>
        <v/>
      </c>
      <c r="C1048" s="165"/>
      <c r="D1048" s="231"/>
      <c r="E1048" s="327"/>
      <c r="F1048" s="328"/>
      <c r="G1048" s="329">
        <f>IFERROR(VLOOKUP(D1048,Estoque!$A$4:$J$304,10,),0)</f>
        <v>0</v>
      </c>
      <c r="H1048" s="235"/>
      <c r="I1048" s="333"/>
      <c r="J1048" s="334"/>
      <c r="K1048" s="334">
        <f t="shared" si="65"/>
        <v>0</v>
      </c>
      <c r="L1048" s="328">
        <f>SUMIF(Vendas!$B$5:$B$1712,'Combos Promocionais'!A1048,Vendas!$I$5:$I$1824)</f>
        <v>0</v>
      </c>
      <c r="M1048" s="328">
        <f t="shared" si="66"/>
        <v>0</v>
      </c>
      <c r="N1048" s="328" t="e">
        <f t="shared" si="67"/>
        <v>#N/A</v>
      </c>
      <c r="O1048" s="335" t="e">
        <f t="array" ref="O1048">MIN(IF($B$3:$B$501=N1048,$I$3:$I$501))</f>
        <v>#N/A</v>
      </c>
    </row>
    <row r="1049" spans="1:15">
      <c r="A1049" s="236"/>
      <c r="B1049" s="324" t="str">
        <f>IFERROR(VLOOKUP(A1049,'Cadastro de Produtos'!$B$5:$C$500,2,0),"")</f>
        <v/>
      </c>
      <c r="C1049" s="232"/>
      <c r="D1049" s="233"/>
      <c r="E1049" s="324"/>
      <c r="F1049" s="325"/>
      <c r="G1049" s="326">
        <f>IFERROR(VLOOKUP(D1049,Estoque!$A$4:$J$304,10,),0)</f>
        <v>0</v>
      </c>
      <c r="H1049" s="236"/>
      <c r="I1049" s="330"/>
      <c r="J1049" s="331"/>
      <c r="K1049" s="331">
        <f t="shared" si="65"/>
        <v>0</v>
      </c>
      <c r="L1049" s="325">
        <f>SUMIF(Vendas!$B$5:$B$1712,'Combos Promocionais'!A1049,Vendas!$I$5:$I$1824)</f>
        <v>0</v>
      </c>
      <c r="M1049" s="325">
        <f t="shared" si="66"/>
        <v>0</v>
      </c>
      <c r="N1049" s="325" t="e">
        <f t="shared" si="67"/>
        <v>#N/A</v>
      </c>
      <c r="O1049" s="332" t="e">
        <f t="array" ref="O1049">MIN(IF($B$3:$B$501=N1049,$I$3:$I$501))</f>
        <v>#N/A</v>
      </c>
    </row>
    <row r="1050" spans="1:15">
      <c r="A1050" s="235"/>
      <c r="B1050" s="327" t="str">
        <f>IFERROR(VLOOKUP(A1050,'Cadastro de Produtos'!$B$5:$C$500,2,0),"")</f>
        <v/>
      </c>
      <c r="C1050" s="165"/>
      <c r="D1050" s="231"/>
      <c r="E1050" s="327"/>
      <c r="F1050" s="328"/>
      <c r="G1050" s="329">
        <f>IFERROR(VLOOKUP(D1050,Estoque!$A$4:$J$304,10,),0)</f>
        <v>0</v>
      </c>
      <c r="H1050" s="235"/>
      <c r="I1050" s="333"/>
      <c r="J1050" s="334"/>
      <c r="K1050" s="334">
        <f t="shared" si="65"/>
        <v>0</v>
      </c>
      <c r="L1050" s="328">
        <f>SUMIF(Vendas!$B$5:$B$1712,'Combos Promocionais'!A1050,Vendas!$I$5:$I$1824)</f>
        <v>0</v>
      </c>
      <c r="M1050" s="328">
        <f t="shared" si="66"/>
        <v>0</v>
      </c>
      <c r="N1050" s="328" t="e">
        <f t="shared" si="67"/>
        <v>#N/A</v>
      </c>
      <c r="O1050" s="335" t="e">
        <f t="array" ref="O1050">MIN(IF($B$3:$B$501=N1050,$I$3:$I$501))</f>
        <v>#N/A</v>
      </c>
    </row>
    <row r="1051" spans="1:15">
      <c r="A1051" s="236"/>
      <c r="B1051" s="324" t="str">
        <f>IFERROR(VLOOKUP(A1051,'Cadastro de Produtos'!$B$5:$C$500,2,0),"")</f>
        <v/>
      </c>
      <c r="C1051" s="232"/>
      <c r="D1051" s="233"/>
      <c r="E1051" s="324"/>
      <c r="F1051" s="325"/>
      <c r="G1051" s="326">
        <f>IFERROR(VLOOKUP(D1051,Estoque!$A$4:$J$304,10,),0)</f>
        <v>0</v>
      </c>
      <c r="H1051" s="236"/>
      <c r="I1051" s="330"/>
      <c r="J1051" s="331"/>
      <c r="K1051" s="331">
        <f t="shared" si="65"/>
        <v>0</v>
      </c>
      <c r="L1051" s="325">
        <f>SUMIF(Vendas!$B$5:$B$1712,'Combos Promocionais'!A1051,Vendas!$I$5:$I$1824)</f>
        <v>0</v>
      </c>
      <c r="M1051" s="325">
        <f t="shared" si="66"/>
        <v>0</v>
      </c>
      <c r="N1051" s="325" t="e">
        <f t="shared" si="67"/>
        <v>#N/A</v>
      </c>
      <c r="O1051" s="332" t="e">
        <f t="array" ref="O1051">MIN(IF($B$3:$B$501=N1051,$I$3:$I$501))</f>
        <v>#N/A</v>
      </c>
    </row>
    <row r="1052" spans="1:15">
      <c r="A1052" s="235"/>
      <c r="B1052" s="327" t="str">
        <f>IFERROR(VLOOKUP(A1052,'Cadastro de Produtos'!$B$5:$C$500,2,0),"")</f>
        <v/>
      </c>
      <c r="C1052" s="165"/>
      <c r="D1052" s="231"/>
      <c r="E1052" s="327"/>
      <c r="F1052" s="328"/>
      <c r="G1052" s="329">
        <f>IFERROR(VLOOKUP(D1052,Estoque!$A$4:$J$304,10,),0)</f>
        <v>0</v>
      </c>
      <c r="H1052" s="235"/>
      <c r="I1052" s="333"/>
      <c r="J1052" s="334"/>
      <c r="K1052" s="334">
        <f t="shared" si="65"/>
        <v>0</v>
      </c>
      <c r="L1052" s="328">
        <f>SUMIF(Vendas!$B$5:$B$1712,'Combos Promocionais'!A1052,Vendas!$I$5:$I$1824)</f>
        <v>0</v>
      </c>
      <c r="M1052" s="328">
        <f t="shared" si="66"/>
        <v>0</v>
      </c>
      <c r="N1052" s="328" t="e">
        <f t="shared" si="67"/>
        <v>#N/A</v>
      </c>
      <c r="O1052" s="335" t="e">
        <f t="array" ref="O1052">MIN(IF($B$3:$B$501=N1052,$I$3:$I$501))</f>
        <v>#N/A</v>
      </c>
    </row>
    <row r="1053" spans="1:15">
      <c r="A1053" s="236"/>
      <c r="B1053" s="324" t="str">
        <f>IFERROR(VLOOKUP(A1053,'Cadastro de Produtos'!$B$5:$C$500,2,0),"")</f>
        <v/>
      </c>
      <c r="C1053" s="232"/>
      <c r="D1053" s="233"/>
      <c r="E1053" s="324"/>
      <c r="F1053" s="325"/>
      <c r="G1053" s="326">
        <f>IFERROR(VLOOKUP(D1053,Estoque!$A$4:$J$304,10,),0)</f>
        <v>0</v>
      </c>
      <c r="H1053" s="236"/>
      <c r="I1053" s="330"/>
      <c r="J1053" s="331"/>
      <c r="K1053" s="331">
        <f t="shared" si="65"/>
        <v>0</v>
      </c>
      <c r="L1053" s="325">
        <f>SUMIF(Vendas!$B$5:$B$1712,'Combos Promocionais'!A1053,Vendas!$I$5:$I$1824)</f>
        <v>0</v>
      </c>
      <c r="M1053" s="325">
        <f t="shared" si="66"/>
        <v>0</v>
      </c>
      <c r="N1053" s="325" t="e">
        <f t="shared" si="67"/>
        <v>#N/A</v>
      </c>
      <c r="O1053" s="332" t="e">
        <f t="array" ref="O1053">MIN(IF($B$3:$B$501=N1053,$I$3:$I$501))</f>
        <v>#N/A</v>
      </c>
    </row>
    <row r="1054" spans="1:15">
      <c r="A1054" s="235"/>
      <c r="B1054" s="327" t="str">
        <f>IFERROR(VLOOKUP(A1054,'Cadastro de Produtos'!$B$5:$C$500,2,0),"")</f>
        <v/>
      </c>
      <c r="C1054" s="165"/>
      <c r="D1054" s="231"/>
      <c r="E1054" s="327"/>
      <c r="F1054" s="328"/>
      <c r="G1054" s="329">
        <f>IFERROR(VLOOKUP(D1054,Estoque!$A$4:$J$304,10,),0)</f>
        <v>0</v>
      </c>
      <c r="H1054" s="235"/>
      <c r="I1054" s="333"/>
      <c r="J1054" s="334"/>
      <c r="K1054" s="334">
        <f t="shared" si="65"/>
        <v>0</v>
      </c>
      <c r="L1054" s="328">
        <f>SUMIF(Vendas!$B$5:$B$1712,'Combos Promocionais'!A1054,Vendas!$I$5:$I$1824)</f>
        <v>0</v>
      </c>
      <c r="M1054" s="328">
        <f t="shared" si="66"/>
        <v>0</v>
      </c>
      <c r="N1054" s="328" t="e">
        <f t="shared" si="67"/>
        <v>#N/A</v>
      </c>
      <c r="O1054" s="335" t="e">
        <f t="array" ref="O1054">MIN(IF($B$3:$B$501=N1054,$I$3:$I$501))</f>
        <v>#N/A</v>
      </c>
    </row>
    <row r="1055" spans="1:15">
      <c r="A1055" s="236"/>
      <c r="B1055" s="324" t="str">
        <f>IFERROR(VLOOKUP(A1055,'Cadastro de Produtos'!$B$5:$C$500,2,0),"")</f>
        <v/>
      </c>
      <c r="C1055" s="232"/>
      <c r="D1055" s="233"/>
      <c r="E1055" s="324"/>
      <c r="F1055" s="325"/>
      <c r="G1055" s="326">
        <f>IFERROR(VLOOKUP(D1055,Estoque!$A$4:$J$304,10,),0)</f>
        <v>0</v>
      </c>
      <c r="H1055" s="236"/>
      <c r="I1055" s="330"/>
      <c r="J1055" s="331"/>
      <c r="K1055" s="331">
        <f t="shared" si="65"/>
        <v>0</v>
      </c>
      <c r="L1055" s="325">
        <f>SUMIF(Vendas!$B$5:$B$1712,'Combos Promocionais'!A1055,Vendas!$I$5:$I$1824)</f>
        <v>0</v>
      </c>
      <c r="M1055" s="325">
        <f t="shared" si="66"/>
        <v>0</v>
      </c>
      <c r="N1055" s="325" t="e">
        <f t="shared" si="67"/>
        <v>#N/A</v>
      </c>
      <c r="O1055" s="332" t="e">
        <f t="array" ref="O1055">MIN(IF($B$3:$B$501=N1055,$I$3:$I$501))</f>
        <v>#N/A</v>
      </c>
    </row>
    <row r="1056" spans="1:15">
      <c r="A1056" s="235"/>
      <c r="B1056" s="327" t="str">
        <f>IFERROR(VLOOKUP(A1056,'Cadastro de Produtos'!$B$5:$C$500,2,0),"")</f>
        <v/>
      </c>
      <c r="C1056" s="165"/>
      <c r="D1056" s="231"/>
      <c r="E1056" s="327"/>
      <c r="F1056" s="328"/>
      <c r="G1056" s="329">
        <f>IFERROR(VLOOKUP(D1056,Estoque!$A$4:$J$304,10,),0)</f>
        <v>0</v>
      </c>
      <c r="H1056" s="235"/>
      <c r="I1056" s="333"/>
      <c r="J1056" s="334"/>
      <c r="K1056" s="334">
        <f t="shared" si="65"/>
        <v>0</v>
      </c>
      <c r="L1056" s="328">
        <f>SUMIF(Vendas!$B$5:$B$1712,'Combos Promocionais'!A1056,Vendas!$I$5:$I$1824)</f>
        <v>0</v>
      </c>
      <c r="M1056" s="328">
        <f t="shared" si="66"/>
        <v>0</v>
      </c>
      <c r="N1056" s="328" t="e">
        <f t="shared" si="67"/>
        <v>#N/A</v>
      </c>
      <c r="O1056" s="335" t="e">
        <f t="array" ref="O1056">MIN(IF($B$3:$B$501=N1056,$I$3:$I$501))</f>
        <v>#N/A</v>
      </c>
    </row>
    <row r="1057" spans="1:15">
      <c r="A1057" s="236"/>
      <c r="B1057" s="324" t="str">
        <f>IFERROR(VLOOKUP(A1057,'Cadastro de Produtos'!$B$5:$C$500,2,0),"")</f>
        <v/>
      </c>
      <c r="C1057" s="232"/>
      <c r="D1057" s="233"/>
      <c r="E1057" s="324"/>
      <c r="F1057" s="325"/>
      <c r="G1057" s="326">
        <f>IFERROR(VLOOKUP(D1057,Estoque!$A$4:$J$304,10,),0)</f>
        <v>0</v>
      </c>
      <c r="H1057" s="236"/>
      <c r="I1057" s="330"/>
      <c r="J1057" s="331"/>
      <c r="K1057" s="331">
        <f t="shared" si="65"/>
        <v>0</v>
      </c>
      <c r="L1057" s="325">
        <f>SUMIF(Vendas!$B$5:$B$1712,'Combos Promocionais'!A1057,Vendas!$I$5:$I$1824)</f>
        <v>0</v>
      </c>
      <c r="M1057" s="325">
        <f t="shared" si="66"/>
        <v>0</v>
      </c>
      <c r="N1057" s="325" t="e">
        <f t="shared" si="67"/>
        <v>#N/A</v>
      </c>
      <c r="O1057" s="332" t="e">
        <f t="array" ref="O1057">MIN(IF($B$3:$B$501=N1057,$I$3:$I$501))</f>
        <v>#N/A</v>
      </c>
    </row>
    <row r="1058" spans="1:15">
      <c r="A1058" s="235"/>
      <c r="B1058" s="327" t="str">
        <f>IFERROR(VLOOKUP(A1058,'Cadastro de Produtos'!$B$5:$C$500,2,0),"")</f>
        <v/>
      </c>
      <c r="C1058" s="165"/>
      <c r="D1058" s="231"/>
      <c r="E1058" s="327"/>
      <c r="F1058" s="328"/>
      <c r="G1058" s="329">
        <f>IFERROR(VLOOKUP(D1058,Estoque!$A$4:$J$304,10,),0)</f>
        <v>0</v>
      </c>
      <c r="H1058" s="235"/>
      <c r="I1058" s="333"/>
      <c r="J1058" s="334"/>
      <c r="K1058" s="334">
        <f t="shared" si="65"/>
        <v>0</v>
      </c>
      <c r="L1058" s="328">
        <f>SUMIF(Vendas!$B$5:$B$1712,'Combos Promocionais'!A1058,Vendas!$I$5:$I$1824)</f>
        <v>0</v>
      </c>
      <c r="M1058" s="328">
        <f t="shared" si="66"/>
        <v>0</v>
      </c>
      <c r="N1058" s="328" t="e">
        <f t="shared" si="67"/>
        <v>#N/A</v>
      </c>
      <c r="O1058" s="335" t="e">
        <f t="array" ref="O1058">MIN(IF($B$3:$B$501=N1058,$I$3:$I$501))</f>
        <v>#N/A</v>
      </c>
    </row>
    <row r="1059" spans="1:15">
      <c r="A1059" s="236"/>
      <c r="B1059" s="324" t="str">
        <f>IFERROR(VLOOKUP(A1059,'Cadastro de Produtos'!$B$5:$C$500,2,0),"")</f>
        <v/>
      </c>
      <c r="C1059" s="232"/>
      <c r="D1059" s="233"/>
      <c r="E1059" s="324"/>
      <c r="F1059" s="325"/>
      <c r="G1059" s="326">
        <f>IFERROR(VLOOKUP(D1059,Estoque!$A$4:$J$304,10,),0)</f>
        <v>0</v>
      </c>
      <c r="H1059" s="236"/>
      <c r="I1059" s="330"/>
      <c r="J1059" s="331"/>
      <c r="K1059" s="331">
        <f t="shared" si="65"/>
        <v>0</v>
      </c>
      <c r="L1059" s="325">
        <f>SUMIF(Vendas!$B$5:$B$1712,'Combos Promocionais'!A1059,Vendas!$I$5:$I$1824)</f>
        <v>0</v>
      </c>
      <c r="M1059" s="325">
        <f t="shared" si="66"/>
        <v>0</v>
      </c>
      <c r="N1059" s="325" t="e">
        <f t="shared" si="67"/>
        <v>#N/A</v>
      </c>
      <c r="O1059" s="332" t="e">
        <f t="array" ref="O1059">MIN(IF($B$3:$B$501=N1059,$I$3:$I$501))</f>
        <v>#N/A</v>
      </c>
    </row>
    <row r="1060" spans="1:15">
      <c r="A1060" s="235"/>
      <c r="B1060" s="327" t="str">
        <f>IFERROR(VLOOKUP(A1060,'Cadastro de Produtos'!$B$5:$C$500,2,0),"")</f>
        <v/>
      </c>
      <c r="C1060" s="165"/>
      <c r="D1060" s="231"/>
      <c r="E1060" s="327"/>
      <c r="F1060" s="328"/>
      <c r="G1060" s="329">
        <f>IFERROR(VLOOKUP(D1060,Estoque!$A$4:$J$304,10,),0)</f>
        <v>0</v>
      </c>
      <c r="H1060" s="235"/>
      <c r="I1060" s="333"/>
      <c r="J1060" s="334"/>
      <c r="K1060" s="334">
        <f t="shared" si="65"/>
        <v>0</v>
      </c>
      <c r="L1060" s="328">
        <f>SUMIF(Vendas!$B$5:$B$1712,'Combos Promocionais'!A1060,Vendas!$I$5:$I$1824)</f>
        <v>0</v>
      </c>
      <c r="M1060" s="328">
        <f t="shared" si="66"/>
        <v>0</v>
      </c>
      <c r="N1060" s="328" t="e">
        <f t="shared" si="67"/>
        <v>#N/A</v>
      </c>
      <c r="O1060" s="335" t="e">
        <f t="array" ref="O1060">MIN(IF($B$3:$B$501=N1060,$I$3:$I$501))</f>
        <v>#N/A</v>
      </c>
    </row>
    <row r="1061" spans="1:15">
      <c r="A1061" s="236"/>
      <c r="B1061" s="324" t="str">
        <f>IFERROR(VLOOKUP(A1061,'Cadastro de Produtos'!$B$5:$C$500,2,0),"")</f>
        <v/>
      </c>
      <c r="C1061" s="232"/>
      <c r="D1061" s="233"/>
      <c r="E1061" s="324"/>
      <c r="F1061" s="325"/>
      <c r="G1061" s="326">
        <f>IFERROR(VLOOKUP(D1061,Estoque!$A$4:$J$304,10,),0)</f>
        <v>0</v>
      </c>
      <c r="H1061" s="236"/>
      <c r="I1061" s="330"/>
      <c r="J1061" s="331"/>
      <c r="K1061" s="331">
        <f t="shared" si="65"/>
        <v>0</v>
      </c>
      <c r="L1061" s="325">
        <f>SUMIF(Vendas!$B$5:$B$1712,'Combos Promocionais'!A1061,Vendas!$I$5:$I$1824)</f>
        <v>0</v>
      </c>
      <c r="M1061" s="325">
        <f t="shared" si="66"/>
        <v>0</v>
      </c>
      <c r="N1061" s="325" t="e">
        <f t="shared" si="67"/>
        <v>#N/A</v>
      </c>
      <c r="O1061" s="332" t="e">
        <f t="array" ref="O1061">MIN(IF($B$3:$B$501=N1061,$I$3:$I$501))</f>
        <v>#N/A</v>
      </c>
    </row>
    <row r="1062" spans="1:15">
      <c r="A1062" s="235"/>
      <c r="B1062" s="327" t="str">
        <f>IFERROR(VLOOKUP(A1062,'Cadastro de Produtos'!$B$5:$C$500,2,0),"")</f>
        <v/>
      </c>
      <c r="C1062" s="165"/>
      <c r="D1062" s="231"/>
      <c r="E1062" s="327"/>
      <c r="F1062" s="328"/>
      <c r="G1062" s="329">
        <f>IFERROR(VLOOKUP(D1062,Estoque!$A$4:$J$304,10,),0)</f>
        <v>0</v>
      </c>
      <c r="H1062" s="235"/>
      <c r="I1062" s="333"/>
      <c r="J1062" s="334"/>
      <c r="K1062" s="334">
        <f t="shared" si="65"/>
        <v>0</v>
      </c>
      <c r="L1062" s="328">
        <f>SUMIF(Vendas!$B$5:$B$1712,'Combos Promocionais'!A1062,Vendas!$I$5:$I$1824)</f>
        <v>0</v>
      </c>
      <c r="M1062" s="328">
        <f t="shared" si="66"/>
        <v>0</v>
      </c>
      <c r="N1062" s="328" t="e">
        <f t="shared" si="67"/>
        <v>#N/A</v>
      </c>
      <c r="O1062" s="335" t="e">
        <f t="array" ref="O1062">MIN(IF($B$3:$B$501=N1062,$I$3:$I$501))</f>
        <v>#N/A</v>
      </c>
    </row>
    <row r="1063" spans="1:15">
      <c r="A1063" s="236"/>
      <c r="B1063" s="324" t="str">
        <f>IFERROR(VLOOKUP(A1063,'Cadastro de Produtos'!$B$5:$C$500,2,0),"")</f>
        <v/>
      </c>
      <c r="C1063" s="232"/>
      <c r="D1063" s="233"/>
      <c r="E1063" s="324"/>
      <c r="F1063" s="325"/>
      <c r="G1063" s="326">
        <f>IFERROR(VLOOKUP(D1063,Estoque!$A$4:$J$304,10,),0)</f>
        <v>0</v>
      </c>
      <c r="H1063" s="236"/>
      <c r="I1063" s="330"/>
      <c r="J1063" s="331"/>
      <c r="K1063" s="331">
        <f t="shared" si="65"/>
        <v>0</v>
      </c>
      <c r="L1063" s="325">
        <f>SUMIF(Vendas!$B$5:$B$1712,'Combos Promocionais'!A1063,Vendas!$I$5:$I$1824)</f>
        <v>0</v>
      </c>
      <c r="M1063" s="325">
        <f t="shared" si="66"/>
        <v>0</v>
      </c>
      <c r="N1063" s="325" t="e">
        <f t="shared" si="67"/>
        <v>#N/A</v>
      </c>
      <c r="O1063" s="332" t="e">
        <f t="array" ref="O1063">MIN(IF($B$3:$B$501=N1063,$I$3:$I$501))</f>
        <v>#N/A</v>
      </c>
    </row>
    <row r="1064" spans="1:15">
      <c r="A1064" s="235"/>
      <c r="B1064" s="327" t="str">
        <f>IFERROR(VLOOKUP(A1064,'Cadastro de Produtos'!$B$5:$C$500,2,0),"")</f>
        <v/>
      </c>
      <c r="C1064" s="165"/>
      <c r="D1064" s="231"/>
      <c r="E1064" s="327"/>
      <c r="F1064" s="328"/>
      <c r="G1064" s="329">
        <f>IFERROR(VLOOKUP(D1064,Estoque!$A$4:$J$304,10,),0)</f>
        <v>0</v>
      </c>
      <c r="H1064" s="235"/>
      <c r="I1064" s="333"/>
      <c r="J1064" s="334"/>
      <c r="K1064" s="334">
        <f t="shared" si="65"/>
        <v>0</v>
      </c>
      <c r="L1064" s="328">
        <f>SUMIF(Vendas!$B$5:$B$1712,'Combos Promocionais'!A1064,Vendas!$I$5:$I$1824)</f>
        <v>0</v>
      </c>
      <c r="M1064" s="328">
        <f t="shared" si="66"/>
        <v>0</v>
      </c>
      <c r="N1064" s="328" t="e">
        <f t="shared" si="67"/>
        <v>#N/A</v>
      </c>
      <c r="O1064" s="335" t="e">
        <f t="array" ref="O1064">MIN(IF($B$3:$B$501=N1064,$I$3:$I$501))</f>
        <v>#N/A</v>
      </c>
    </row>
    <row r="1065" spans="1:15">
      <c r="A1065" s="236"/>
      <c r="B1065" s="324" t="str">
        <f>IFERROR(VLOOKUP(A1065,'Cadastro de Produtos'!$B$5:$C$500,2,0),"")</f>
        <v/>
      </c>
      <c r="C1065" s="232"/>
      <c r="D1065" s="233"/>
      <c r="E1065" s="324"/>
      <c r="F1065" s="325"/>
      <c r="G1065" s="326">
        <f>IFERROR(VLOOKUP(D1065,Estoque!$A$4:$J$304,10,),0)</f>
        <v>0</v>
      </c>
      <c r="H1065" s="236"/>
      <c r="I1065" s="330"/>
      <c r="J1065" s="331"/>
      <c r="K1065" s="331">
        <f t="shared" si="65"/>
        <v>0</v>
      </c>
      <c r="L1065" s="325">
        <f>SUMIF(Vendas!$B$5:$B$1712,'Combos Promocionais'!A1065,Vendas!$I$5:$I$1824)</f>
        <v>0</v>
      </c>
      <c r="M1065" s="325">
        <f t="shared" si="66"/>
        <v>0</v>
      </c>
      <c r="N1065" s="325" t="e">
        <f t="shared" si="67"/>
        <v>#N/A</v>
      </c>
      <c r="O1065" s="332" t="e">
        <f t="array" ref="O1065">MIN(IF($B$3:$B$501=N1065,$I$3:$I$501))</f>
        <v>#N/A</v>
      </c>
    </row>
    <row r="1066" spans="1:15">
      <c r="A1066" s="235"/>
      <c r="B1066" s="327" t="str">
        <f>IFERROR(VLOOKUP(A1066,'Cadastro de Produtos'!$B$5:$C$500,2,0),"")</f>
        <v/>
      </c>
      <c r="C1066" s="165"/>
      <c r="D1066" s="231"/>
      <c r="E1066" s="327"/>
      <c r="F1066" s="328"/>
      <c r="G1066" s="329">
        <f>IFERROR(VLOOKUP(D1066,Estoque!$A$4:$J$304,10,),0)</f>
        <v>0</v>
      </c>
      <c r="H1066" s="235"/>
      <c r="I1066" s="333"/>
      <c r="J1066" s="334"/>
      <c r="K1066" s="334">
        <f t="shared" si="65"/>
        <v>0</v>
      </c>
      <c r="L1066" s="328">
        <f>SUMIF(Vendas!$B$5:$B$1712,'Combos Promocionais'!A1066,Vendas!$I$5:$I$1824)</f>
        <v>0</v>
      </c>
      <c r="M1066" s="328">
        <f t="shared" si="66"/>
        <v>0</v>
      </c>
      <c r="N1066" s="328" t="e">
        <f t="shared" si="67"/>
        <v>#N/A</v>
      </c>
      <c r="O1066" s="335" t="e">
        <f t="array" ref="O1066">MIN(IF($B$3:$B$501=N1066,$I$3:$I$501))</f>
        <v>#N/A</v>
      </c>
    </row>
    <row r="1067" spans="1:15">
      <c r="A1067" s="236"/>
      <c r="B1067" s="324" t="str">
        <f>IFERROR(VLOOKUP(A1067,'Cadastro de Produtos'!$B$5:$C$500,2,0),"")</f>
        <v/>
      </c>
      <c r="C1067" s="232"/>
      <c r="D1067" s="233"/>
      <c r="E1067" s="324"/>
      <c r="F1067" s="325"/>
      <c r="G1067" s="326">
        <f>IFERROR(VLOOKUP(D1067,Estoque!$A$4:$J$304,10,),0)</f>
        <v>0</v>
      </c>
      <c r="H1067" s="236"/>
      <c r="I1067" s="330"/>
      <c r="J1067" s="331"/>
      <c r="K1067" s="331">
        <f t="shared" si="65"/>
        <v>0</v>
      </c>
      <c r="L1067" s="325">
        <f>SUMIF(Vendas!$B$5:$B$1712,'Combos Promocionais'!A1067,Vendas!$I$5:$I$1824)</f>
        <v>0</v>
      </c>
      <c r="M1067" s="325">
        <f t="shared" si="66"/>
        <v>0</v>
      </c>
      <c r="N1067" s="325" t="e">
        <f t="shared" si="67"/>
        <v>#N/A</v>
      </c>
      <c r="O1067" s="332" t="e">
        <f t="array" ref="O1067">MIN(IF($B$3:$B$501=N1067,$I$3:$I$501))</f>
        <v>#N/A</v>
      </c>
    </row>
    <row r="1068" spans="1:15">
      <c r="A1068" s="235"/>
      <c r="B1068" s="327" t="str">
        <f>IFERROR(VLOOKUP(A1068,'Cadastro de Produtos'!$B$5:$C$500,2,0),"")</f>
        <v/>
      </c>
      <c r="C1068" s="165"/>
      <c r="D1068" s="231"/>
      <c r="E1068" s="327"/>
      <c r="F1068" s="328"/>
      <c r="G1068" s="329">
        <f>IFERROR(VLOOKUP(D1068,Estoque!$A$4:$J$304,10,),0)</f>
        <v>0</v>
      </c>
      <c r="H1068" s="235"/>
      <c r="I1068" s="333"/>
      <c r="J1068" s="334"/>
      <c r="K1068" s="334">
        <f t="shared" si="65"/>
        <v>0</v>
      </c>
      <c r="L1068" s="328">
        <f>SUMIF(Vendas!$B$5:$B$1712,'Combos Promocionais'!A1068,Vendas!$I$5:$I$1824)</f>
        <v>0</v>
      </c>
      <c r="M1068" s="328">
        <f t="shared" si="66"/>
        <v>0</v>
      </c>
      <c r="N1068" s="328" t="e">
        <f t="shared" si="67"/>
        <v>#N/A</v>
      </c>
      <c r="O1068" s="335" t="e">
        <f t="array" ref="O1068">MIN(IF($B$3:$B$501=N1068,$I$3:$I$501))</f>
        <v>#N/A</v>
      </c>
    </row>
    <row r="1069" spans="1:15">
      <c r="A1069" s="236"/>
      <c r="B1069" s="324" t="str">
        <f>IFERROR(VLOOKUP(A1069,'Cadastro de Produtos'!$B$5:$C$500,2,0),"")</f>
        <v/>
      </c>
      <c r="C1069" s="232"/>
      <c r="D1069" s="233"/>
      <c r="E1069" s="324"/>
      <c r="F1069" s="325"/>
      <c r="G1069" s="326">
        <f>IFERROR(VLOOKUP(D1069,Estoque!$A$4:$J$304,10,),0)</f>
        <v>0</v>
      </c>
      <c r="H1069" s="236"/>
      <c r="I1069" s="330"/>
      <c r="J1069" s="331"/>
      <c r="K1069" s="331">
        <f t="shared" si="65"/>
        <v>0</v>
      </c>
      <c r="L1069" s="325">
        <f>SUMIF(Vendas!$B$5:$B$1712,'Combos Promocionais'!A1069,Vendas!$I$5:$I$1824)</f>
        <v>0</v>
      </c>
      <c r="M1069" s="325">
        <f t="shared" si="66"/>
        <v>0</v>
      </c>
      <c r="N1069" s="325" t="e">
        <f t="shared" si="67"/>
        <v>#N/A</v>
      </c>
      <c r="O1069" s="332" t="e">
        <f t="array" ref="O1069">MIN(IF($B$3:$B$501=N1069,$I$3:$I$501))</f>
        <v>#N/A</v>
      </c>
    </row>
    <row r="1070" spans="1:15">
      <c r="A1070" s="235"/>
      <c r="B1070" s="327" t="str">
        <f>IFERROR(VLOOKUP(A1070,'Cadastro de Produtos'!$B$5:$C$500,2,0),"")</f>
        <v/>
      </c>
      <c r="C1070" s="165"/>
      <c r="D1070" s="231"/>
      <c r="E1070" s="327"/>
      <c r="F1070" s="328"/>
      <c r="G1070" s="329">
        <f>IFERROR(VLOOKUP(D1070,Estoque!$A$4:$J$304,10,),0)</f>
        <v>0</v>
      </c>
      <c r="H1070" s="235"/>
      <c r="I1070" s="333"/>
      <c r="J1070" s="334"/>
      <c r="K1070" s="334">
        <f t="shared" si="65"/>
        <v>0</v>
      </c>
      <c r="L1070" s="328">
        <f>SUMIF(Vendas!$B$5:$B$1712,'Combos Promocionais'!A1070,Vendas!$I$5:$I$1824)</f>
        <v>0</v>
      </c>
      <c r="M1070" s="328">
        <f t="shared" si="66"/>
        <v>0</v>
      </c>
      <c r="N1070" s="328" t="e">
        <f t="shared" si="67"/>
        <v>#N/A</v>
      </c>
      <c r="O1070" s="335" t="e">
        <f t="array" ref="O1070">MIN(IF($B$3:$B$501=N1070,$I$3:$I$501))</f>
        <v>#N/A</v>
      </c>
    </row>
    <row r="1071" spans="1:15">
      <c r="A1071" s="236"/>
      <c r="B1071" s="324" t="str">
        <f>IFERROR(VLOOKUP(A1071,'Cadastro de Produtos'!$B$5:$C$500,2,0),"")</f>
        <v/>
      </c>
      <c r="C1071" s="232"/>
      <c r="D1071" s="233"/>
      <c r="E1071" s="324"/>
      <c r="F1071" s="325"/>
      <c r="G1071" s="326">
        <f>IFERROR(VLOOKUP(D1071,Estoque!$A$4:$J$304,10,),0)</f>
        <v>0</v>
      </c>
      <c r="H1071" s="236"/>
      <c r="I1071" s="330"/>
      <c r="J1071" s="331"/>
      <c r="K1071" s="331">
        <f t="shared" si="65"/>
        <v>0</v>
      </c>
      <c r="L1071" s="325">
        <f>SUMIF(Vendas!$B$5:$B$1712,'Combos Promocionais'!A1071,Vendas!$I$5:$I$1824)</f>
        <v>0</v>
      </c>
      <c r="M1071" s="325">
        <f t="shared" si="66"/>
        <v>0</v>
      </c>
      <c r="N1071" s="325" t="e">
        <f t="shared" si="67"/>
        <v>#N/A</v>
      </c>
      <c r="O1071" s="332" t="e">
        <f t="array" ref="O1071">MIN(IF($B$3:$B$501=N1071,$I$3:$I$501))</f>
        <v>#N/A</v>
      </c>
    </row>
    <row r="1072" spans="1:15">
      <c r="A1072" s="235"/>
      <c r="B1072" s="327" t="str">
        <f>IFERROR(VLOOKUP(A1072,'Cadastro de Produtos'!$B$5:$C$500,2,0),"")</f>
        <v/>
      </c>
      <c r="C1072" s="165"/>
      <c r="D1072" s="231"/>
      <c r="E1072" s="327"/>
      <c r="F1072" s="328"/>
      <c r="G1072" s="329">
        <f>IFERROR(VLOOKUP(D1072,Estoque!$A$4:$J$304,10,),0)</f>
        <v>0</v>
      </c>
      <c r="H1072" s="235"/>
      <c r="I1072" s="333"/>
      <c r="J1072" s="334"/>
      <c r="K1072" s="334">
        <f t="shared" si="65"/>
        <v>0</v>
      </c>
      <c r="L1072" s="328">
        <f>SUMIF(Vendas!$B$5:$B$1712,'Combos Promocionais'!A1072,Vendas!$I$5:$I$1824)</f>
        <v>0</v>
      </c>
      <c r="M1072" s="328">
        <f t="shared" si="66"/>
        <v>0</v>
      </c>
      <c r="N1072" s="328" t="e">
        <f t="shared" si="67"/>
        <v>#N/A</v>
      </c>
      <c r="O1072" s="335" t="e">
        <f t="array" ref="O1072">MIN(IF($B$3:$B$501=N1072,$I$3:$I$501))</f>
        <v>#N/A</v>
      </c>
    </row>
    <row r="1073" spans="1:15">
      <c r="A1073" s="236"/>
      <c r="B1073" s="324" t="str">
        <f>IFERROR(VLOOKUP(A1073,'Cadastro de Produtos'!$B$5:$C$500,2,0),"")</f>
        <v/>
      </c>
      <c r="C1073" s="232"/>
      <c r="D1073" s="233"/>
      <c r="E1073" s="324"/>
      <c r="F1073" s="325"/>
      <c r="G1073" s="326">
        <f>IFERROR(VLOOKUP(D1073,Estoque!$A$4:$J$304,10,),0)</f>
        <v>0</v>
      </c>
      <c r="H1073" s="236"/>
      <c r="I1073" s="330"/>
      <c r="J1073" s="331"/>
      <c r="K1073" s="331">
        <f t="shared" si="65"/>
        <v>0</v>
      </c>
      <c r="L1073" s="325">
        <f>SUMIF(Vendas!$B$5:$B$1712,'Combos Promocionais'!A1073,Vendas!$I$5:$I$1824)</f>
        <v>0</v>
      </c>
      <c r="M1073" s="325">
        <f t="shared" si="66"/>
        <v>0</v>
      </c>
      <c r="N1073" s="325" t="e">
        <f t="shared" si="67"/>
        <v>#N/A</v>
      </c>
      <c r="O1073" s="332" t="e">
        <f t="array" ref="O1073">MIN(IF($B$3:$B$501=N1073,$I$3:$I$501))</f>
        <v>#N/A</v>
      </c>
    </row>
    <row r="1074" spans="1:15">
      <c r="A1074" s="235"/>
      <c r="B1074" s="327" t="str">
        <f>IFERROR(VLOOKUP(A1074,'Cadastro de Produtos'!$B$5:$C$500,2,0),"")</f>
        <v/>
      </c>
      <c r="C1074" s="165"/>
      <c r="D1074" s="231"/>
      <c r="E1074" s="327"/>
      <c r="F1074" s="328"/>
      <c r="G1074" s="329">
        <f>IFERROR(VLOOKUP(D1074,Estoque!$A$4:$J$304,10,),0)</f>
        <v>0</v>
      </c>
      <c r="H1074" s="235"/>
      <c r="I1074" s="333"/>
      <c r="J1074" s="334"/>
      <c r="K1074" s="334">
        <f t="shared" si="65"/>
        <v>0</v>
      </c>
      <c r="L1074" s="328">
        <f>SUMIF(Vendas!$B$5:$B$1712,'Combos Promocionais'!A1074,Vendas!$I$5:$I$1824)</f>
        <v>0</v>
      </c>
      <c r="M1074" s="328">
        <f t="shared" si="66"/>
        <v>0</v>
      </c>
      <c r="N1074" s="328" t="e">
        <f t="shared" si="67"/>
        <v>#N/A</v>
      </c>
      <c r="O1074" s="335" t="e">
        <f t="array" ref="O1074">MIN(IF($B$3:$B$501=N1074,$I$3:$I$501))</f>
        <v>#N/A</v>
      </c>
    </row>
    <row r="1075" spans="1:15">
      <c r="A1075" s="236"/>
      <c r="B1075" s="324" t="str">
        <f>IFERROR(VLOOKUP(A1075,'Cadastro de Produtos'!$B$5:$C$500,2,0),"")</f>
        <v/>
      </c>
      <c r="C1075" s="232"/>
      <c r="D1075" s="233"/>
      <c r="E1075" s="324"/>
      <c r="F1075" s="325"/>
      <c r="G1075" s="326">
        <f>IFERROR(VLOOKUP(D1075,Estoque!$A$4:$J$304,10,),0)</f>
        <v>0</v>
      </c>
      <c r="H1075" s="236"/>
      <c r="I1075" s="330"/>
      <c r="J1075" s="331"/>
      <c r="K1075" s="331">
        <f t="shared" si="65"/>
        <v>0</v>
      </c>
      <c r="L1075" s="325">
        <f>SUMIF(Vendas!$B$5:$B$1712,'Combos Promocionais'!A1075,Vendas!$I$5:$I$1824)</f>
        <v>0</v>
      </c>
      <c r="M1075" s="325">
        <f t="shared" si="66"/>
        <v>0</v>
      </c>
      <c r="N1075" s="325" t="e">
        <f t="shared" si="67"/>
        <v>#N/A</v>
      </c>
      <c r="O1075" s="332" t="e">
        <f t="array" ref="O1075">MIN(IF($B$3:$B$501=N1075,$I$3:$I$501))</f>
        <v>#N/A</v>
      </c>
    </row>
    <row r="1076" spans="1:15">
      <c r="A1076" s="235"/>
      <c r="B1076" s="327" t="str">
        <f>IFERROR(VLOOKUP(A1076,'Cadastro de Produtos'!$B$5:$C$500,2,0),"")</f>
        <v/>
      </c>
      <c r="C1076" s="165"/>
      <c r="D1076" s="231"/>
      <c r="E1076" s="327"/>
      <c r="F1076" s="328"/>
      <c r="G1076" s="329">
        <f>IFERROR(VLOOKUP(D1076,Estoque!$A$4:$J$304,10,),0)</f>
        <v>0</v>
      </c>
      <c r="H1076" s="235"/>
      <c r="I1076" s="333"/>
      <c r="J1076" s="334"/>
      <c r="K1076" s="334">
        <f t="shared" si="65"/>
        <v>0</v>
      </c>
      <c r="L1076" s="328">
        <f>SUMIF(Vendas!$B$5:$B$1712,'Combos Promocionais'!A1076,Vendas!$I$5:$I$1824)</f>
        <v>0</v>
      </c>
      <c r="M1076" s="328">
        <f t="shared" si="66"/>
        <v>0</v>
      </c>
      <c r="N1076" s="328" t="e">
        <f t="shared" si="67"/>
        <v>#N/A</v>
      </c>
      <c r="O1076" s="335" t="e">
        <f t="array" ref="O1076">MIN(IF($B$3:$B$501=N1076,$I$3:$I$501))</f>
        <v>#N/A</v>
      </c>
    </row>
    <row r="1077" spans="1:15">
      <c r="A1077" s="236"/>
      <c r="B1077" s="324" t="str">
        <f>IFERROR(VLOOKUP(A1077,'Cadastro de Produtos'!$B$5:$C$500,2,0),"")</f>
        <v/>
      </c>
      <c r="C1077" s="232"/>
      <c r="D1077" s="233"/>
      <c r="E1077" s="324"/>
      <c r="F1077" s="325"/>
      <c r="G1077" s="326">
        <f>IFERROR(VLOOKUP(D1077,Estoque!$A$4:$J$304,10,),0)</f>
        <v>0</v>
      </c>
      <c r="H1077" s="236"/>
      <c r="I1077" s="330"/>
      <c r="J1077" s="331"/>
      <c r="K1077" s="331">
        <f t="shared" si="65"/>
        <v>0</v>
      </c>
      <c r="L1077" s="325">
        <f>SUMIF(Vendas!$B$5:$B$1712,'Combos Promocionais'!A1077,Vendas!$I$5:$I$1824)</f>
        <v>0</v>
      </c>
      <c r="M1077" s="325">
        <f t="shared" si="66"/>
        <v>0</v>
      </c>
      <c r="N1077" s="325" t="e">
        <f t="shared" si="67"/>
        <v>#N/A</v>
      </c>
      <c r="O1077" s="332" t="e">
        <f t="array" ref="O1077">MIN(IF($B$3:$B$501=N1077,$I$3:$I$501))</f>
        <v>#N/A</v>
      </c>
    </row>
    <row r="1078" spans="1:15">
      <c r="A1078" s="235"/>
      <c r="B1078" s="327" t="str">
        <f>IFERROR(VLOOKUP(A1078,'Cadastro de Produtos'!$B$5:$C$500,2,0),"")</f>
        <v/>
      </c>
      <c r="C1078" s="165"/>
      <c r="D1078" s="231"/>
      <c r="E1078" s="327"/>
      <c r="F1078" s="328"/>
      <c r="G1078" s="329">
        <f>IFERROR(VLOOKUP(D1078,Estoque!$A$4:$J$304,10,),0)</f>
        <v>0</v>
      </c>
      <c r="H1078" s="235"/>
      <c r="I1078" s="333"/>
      <c r="J1078" s="334"/>
      <c r="K1078" s="334">
        <f t="shared" si="65"/>
        <v>0</v>
      </c>
      <c r="L1078" s="328">
        <f>SUMIF(Vendas!$B$5:$B$1712,'Combos Promocionais'!A1078,Vendas!$I$5:$I$1824)</f>
        <v>0</v>
      </c>
      <c r="M1078" s="328">
        <f t="shared" si="66"/>
        <v>0</v>
      </c>
      <c r="N1078" s="328" t="e">
        <f t="shared" si="67"/>
        <v>#N/A</v>
      </c>
      <c r="O1078" s="335" t="e">
        <f t="array" ref="O1078">MIN(IF($B$3:$B$501=N1078,$I$3:$I$501))</f>
        <v>#N/A</v>
      </c>
    </row>
    <row r="1079" spans="1:15">
      <c r="A1079" s="236"/>
      <c r="B1079" s="324" t="str">
        <f>IFERROR(VLOOKUP(A1079,'Cadastro de Produtos'!$B$5:$C$500,2,0),"")</f>
        <v/>
      </c>
      <c r="C1079" s="232"/>
      <c r="D1079" s="233"/>
      <c r="E1079" s="324"/>
      <c r="F1079" s="325"/>
      <c r="G1079" s="326">
        <f>IFERROR(VLOOKUP(D1079,Estoque!$A$4:$J$304,10,),0)</f>
        <v>0</v>
      </c>
      <c r="H1079" s="236"/>
      <c r="I1079" s="330"/>
      <c r="J1079" s="331"/>
      <c r="K1079" s="331">
        <f t="shared" si="65"/>
        <v>0</v>
      </c>
      <c r="L1079" s="325">
        <f>SUMIF(Vendas!$B$5:$B$1712,'Combos Promocionais'!A1079,Vendas!$I$5:$I$1824)</f>
        <v>0</v>
      </c>
      <c r="M1079" s="325">
        <f t="shared" si="66"/>
        <v>0</v>
      </c>
      <c r="N1079" s="325" t="e">
        <f t="shared" si="67"/>
        <v>#N/A</v>
      </c>
      <c r="O1079" s="332" t="e">
        <f t="array" ref="O1079">MIN(IF($B$3:$B$501=N1079,$I$3:$I$501))</f>
        <v>#N/A</v>
      </c>
    </row>
    <row r="1080" spans="1:15">
      <c r="A1080" s="235"/>
      <c r="B1080" s="327" t="str">
        <f>IFERROR(VLOOKUP(A1080,'Cadastro de Produtos'!$B$5:$C$500,2,0),"")</f>
        <v/>
      </c>
      <c r="C1080" s="165"/>
      <c r="D1080" s="231"/>
      <c r="E1080" s="327"/>
      <c r="F1080" s="328"/>
      <c r="G1080" s="329">
        <f>IFERROR(VLOOKUP(D1080,Estoque!$A$4:$J$304,10,),0)</f>
        <v>0</v>
      </c>
      <c r="H1080" s="235"/>
      <c r="I1080" s="333"/>
      <c r="J1080" s="334"/>
      <c r="K1080" s="334">
        <f t="shared" si="65"/>
        <v>0</v>
      </c>
      <c r="L1080" s="328">
        <f>SUMIF(Vendas!$B$5:$B$1712,'Combos Promocionais'!A1080,Vendas!$I$5:$I$1824)</f>
        <v>0</v>
      </c>
      <c r="M1080" s="328">
        <f t="shared" si="66"/>
        <v>0</v>
      </c>
      <c r="N1080" s="328" t="e">
        <f t="shared" si="67"/>
        <v>#N/A</v>
      </c>
      <c r="O1080" s="335" t="e">
        <f t="array" ref="O1080">MIN(IF($B$3:$B$501=N1080,$I$3:$I$501))</f>
        <v>#N/A</v>
      </c>
    </row>
    <row r="1081" spans="1:15">
      <c r="A1081" s="236"/>
      <c r="B1081" s="324" t="str">
        <f>IFERROR(VLOOKUP(A1081,'Cadastro de Produtos'!$B$5:$C$500,2,0),"")</f>
        <v/>
      </c>
      <c r="C1081" s="232"/>
      <c r="D1081" s="233"/>
      <c r="E1081" s="324"/>
      <c r="F1081" s="325"/>
      <c r="G1081" s="326">
        <f>IFERROR(VLOOKUP(D1081,Estoque!$A$4:$J$304,10,),0)</f>
        <v>0</v>
      </c>
      <c r="H1081" s="236"/>
      <c r="I1081" s="330"/>
      <c r="J1081" s="331"/>
      <c r="K1081" s="331">
        <f t="shared" si="65"/>
        <v>0</v>
      </c>
      <c r="L1081" s="325">
        <f>SUMIF(Vendas!$B$5:$B$1712,'Combos Promocionais'!A1081,Vendas!$I$5:$I$1824)</f>
        <v>0</v>
      </c>
      <c r="M1081" s="325">
        <f t="shared" si="66"/>
        <v>0</v>
      </c>
      <c r="N1081" s="325" t="e">
        <f t="shared" si="67"/>
        <v>#N/A</v>
      </c>
      <c r="O1081" s="332" t="e">
        <f t="array" ref="O1081">MIN(IF($B$3:$B$501=N1081,$I$3:$I$501))</f>
        <v>#N/A</v>
      </c>
    </row>
    <row r="1082" spans="1:15">
      <c r="A1082" s="235"/>
      <c r="B1082" s="327" t="str">
        <f>IFERROR(VLOOKUP(A1082,'Cadastro de Produtos'!$B$5:$C$500,2,0),"")</f>
        <v/>
      </c>
      <c r="C1082" s="165"/>
      <c r="D1082" s="231"/>
      <c r="E1082" s="327"/>
      <c r="F1082" s="328"/>
      <c r="G1082" s="329">
        <f>IFERROR(VLOOKUP(D1082,Estoque!$A$4:$J$304,10,),0)</f>
        <v>0</v>
      </c>
      <c r="H1082" s="235"/>
      <c r="I1082" s="333"/>
      <c r="J1082" s="334"/>
      <c r="K1082" s="334">
        <f t="shared" si="65"/>
        <v>0</v>
      </c>
      <c r="L1082" s="328">
        <f>SUMIF(Vendas!$B$5:$B$1712,'Combos Promocionais'!A1082,Vendas!$I$5:$I$1824)</f>
        <v>0</v>
      </c>
      <c r="M1082" s="328">
        <f t="shared" si="66"/>
        <v>0</v>
      </c>
      <c r="N1082" s="328" t="e">
        <f t="shared" si="67"/>
        <v>#N/A</v>
      </c>
      <c r="O1082" s="335" t="e">
        <f t="array" ref="O1082">MIN(IF($B$3:$B$501=N1082,$I$3:$I$501))</f>
        <v>#N/A</v>
      </c>
    </row>
    <row r="1083" spans="1:15">
      <c r="A1083" s="236"/>
      <c r="B1083" s="324" t="str">
        <f>IFERROR(VLOOKUP(A1083,'Cadastro de Produtos'!$B$5:$C$500,2,0),"")</f>
        <v/>
      </c>
      <c r="C1083" s="232"/>
      <c r="D1083" s="233"/>
      <c r="E1083" s="324"/>
      <c r="F1083" s="325"/>
      <c r="G1083" s="326">
        <f>IFERROR(VLOOKUP(D1083,Estoque!$A$4:$J$304,10,),0)</f>
        <v>0</v>
      </c>
      <c r="H1083" s="236"/>
      <c r="I1083" s="330"/>
      <c r="J1083" s="331"/>
      <c r="K1083" s="331">
        <f t="shared" si="65"/>
        <v>0</v>
      </c>
      <c r="L1083" s="325">
        <f>SUMIF(Vendas!$B$5:$B$1712,'Combos Promocionais'!A1083,Vendas!$I$5:$I$1824)</f>
        <v>0</v>
      </c>
      <c r="M1083" s="325">
        <f t="shared" si="66"/>
        <v>0</v>
      </c>
      <c r="N1083" s="325" t="e">
        <f t="shared" si="67"/>
        <v>#N/A</v>
      </c>
      <c r="O1083" s="332" t="e">
        <f t="array" ref="O1083">MIN(IF($B$3:$B$501=N1083,$I$3:$I$501))</f>
        <v>#N/A</v>
      </c>
    </row>
    <row r="1084" spans="1:15">
      <c r="A1084" s="235"/>
      <c r="B1084" s="327" t="str">
        <f>IFERROR(VLOOKUP(A1084,'Cadastro de Produtos'!$B$5:$C$500,2,0),"")</f>
        <v/>
      </c>
      <c r="C1084" s="165"/>
      <c r="D1084" s="231"/>
      <c r="E1084" s="327"/>
      <c r="F1084" s="328"/>
      <c r="G1084" s="329">
        <f>IFERROR(VLOOKUP(D1084,Estoque!$A$4:$J$304,10,),0)</f>
        <v>0</v>
      </c>
      <c r="H1084" s="235"/>
      <c r="I1084" s="333"/>
      <c r="J1084" s="334"/>
      <c r="K1084" s="334">
        <f t="shared" si="65"/>
        <v>0</v>
      </c>
      <c r="L1084" s="328">
        <f>SUMIF(Vendas!$B$5:$B$1712,'Combos Promocionais'!A1084,Vendas!$I$5:$I$1824)</f>
        <v>0</v>
      </c>
      <c r="M1084" s="328">
        <f t="shared" si="66"/>
        <v>0</v>
      </c>
      <c r="N1084" s="328" t="e">
        <f t="shared" si="67"/>
        <v>#N/A</v>
      </c>
      <c r="O1084" s="335" t="e">
        <f t="array" ref="O1084">MIN(IF($B$3:$B$501=N1084,$I$3:$I$501))</f>
        <v>#N/A</v>
      </c>
    </row>
    <row r="1085" spans="1:15">
      <c r="A1085" s="236"/>
      <c r="B1085" s="324" t="str">
        <f>IFERROR(VLOOKUP(A1085,'Cadastro de Produtos'!$B$5:$C$500,2,0),"")</f>
        <v/>
      </c>
      <c r="C1085" s="232"/>
      <c r="D1085" s="233"/>
      <c r="E1085" s="324"/>
      <c r="F1085" s="325"/>
      <c r="G1085" s="326">
        <f>IFERROR(VLOOKUP(D1085,Estoque!$A$4:$J$304,10,),0)</f>
        <v>0</v>
      </c>
      <c r="H1085" s="236"/>
      <c r="I1085" s="330"/>
      <c r="J1085" s="331"/>
      <c r="K1085" s="331">
        <f t="shared" si="65"/>
        <v>0</v>
      </c>
      <c r="L1085" s="325">
        <f>SUMIF(Vendas!$B$5:$B$1712,'Combos Promocionais'!A1085,Vendas!$I$5:$I$1824)</f>
        <v>0</v>
      </c>
      <c r="M1085" s="325">
        <f t="shared" si="66"/>
        <v>0</v>
      </c>
      <c r="N1085" s="325" t="e">
        <f t="shared" si="67"/>
        <v>#N/A</v>
      </c>
      <c r="O1085" s="332" t="e">
        <f t="array" ref="O1085">MIN(IF($B$3:$B$501=N1085,$I$3:$I$501))</f>
        <v>#N/A</v>
      </c>
    </row>
    <row r="1086" spans="1:15">
      <c r="A1086" s="235"/>
      <c r="B1086" s="327" t="str">
        <f>IFERROR(VLOOKUP(A1086,'Cadastro de Produtos'!$B$5:$C$500,2,0),"")</f>
        <v/>
      </c>
      <c r="C1086" s="165"/>
      <c r="D1086" s="231"/>
      <c r="E1086" s="327"/>
      <c r="F1086" s="328"/>
      <c r="G1086" s="329">
        <f>IFERROR(VLOOKUP(D1086,Estoque!$A$4:$J$304,10,),0)</f>
        <v>0</v>
      </c>
      <c r="H1086" s="235"/>
      <c r="I1086" s="333"/>
      <c r="J1086" s="334"/>
      <c r="K1086" s="334">
        <f t="shared" si="65"/>
        <v>0</v>
      </c>
      <c r="L1086" s="328">
        <f>SUMIF(Vendas!$B$5:$B$1712,'Combos Promocionais'!A1086,Vendas!$I$5:$I$1824)</f>
        <v>0</v>
      </c>
      <c r="M1086" s="328">
        <f t="shared" si="66"/>
        <v>0</v>
      </c>
      <c r="N1086" s="328" t="e">
        <f t="shared" si="67"/>
        <v>#N/A</v>
      </c>
      <c r="O1086" s="335" t="e">
        <f t="array" ref="O1086">MIN(IF($B$3:$B$501=N1086,$I$3:$I$501))</f>
        <v>#N/A</v>
      </c>
    </row>
    <row r="1087" spans="1:15">
      <c r="A1087" s="236"/>
      <c r="B1087" s="324" t="str">
        <f>IFERROR(VLOOKUP(A1087,'Cadastro de Produtos'!$B$5:$C$500,2,0),"")</f>
        <v/>
      </c>
      <c r="C1087" s="232"/>
      <c r="D1087" s="233"/>
      <c r="E1087" s="324"/>
      <c r="F1087" s="325"/>
      <c r="G1087" s="326">
        <f>IFERROR(VLOOKUP(D1087,Estoque!$A$4:$J$304,10,),0)</f>
        <v>0</v>
      </c>
      <c r="H1087" s="236"/>
      <c r="I1087" s="330"/>
      <c r="J1087" s="331"/>
      <c r="K1087" s="331">
        <f t="shared" si="65"/>
        <v>0</v>
      </c>
      <c r="L1087" s="325">
        <f>SUMIF(Vendas!$B$5:$B$1712,'Combos Promocionais'!A1087,Vendas!$I$5:$I$1824)</f>
        <v>0</v>
      </c>
      <c r="M1087" s="325">
        <f t="shared" si="66"/>
        <v>0</v>
      </c>
      <c r="N1087" s="325" t="e">
        <f t="shared" si="67"/>
        <v>#N/A</v>
      </c>
      <c r="O1087" s="332" t="e">
        <f t="array" ref="O1087">MIN(IF($B$3:$B$501=N1087,$I$3:$I$501))</f>
        <v>#N/A</v>
      </c>
    </row>
    <row r="1088" spans="1:15">
      <c r="A1088" s="235"/>
      <c r="B1088" s="327" t="str">
        <f>IFERROR(VLOOKUP(A1088,'Cadastro de Produtos'!$B$5:$C$500,2,0),"")</f>
        <v/>
      </c>
      <c r="C1088" s="165"/>
      <c r="D1088" s="231"/>
      <c r="E1088" s="327"/>
      <c r="F1088" s="328"/>
      <c r="G1088" s="329">
        <f>IFERROR(VLOOKUP(D1088,Estoque!$A$4:$J$304,10,),0)</f>
        <v>0</v>
      </c>
      <c r="H1088" s="235"/>
      <c r="I1088" s="333"/>
      <c r="J1088" s="334"/>
      <c r="K1088" s="334">
        <f t="shared" si="65"/>
        <v>0</v>
      </c>
      <c r="L1088" s="328">
        <f>SUMIF(Vendas!$B$5:$B$1712,'Combos Promocionais'!A1088,Vendas!$I$5:$I$1824)</f>
        <v>0</v>
      </c>
      <c r="M1088" s="328">
        <f t="shared" si="66"/>
        <v>0</v>
      </c>
      <c r="N1088" s="328" t="e">
        <f t="shared" si="67"/>
        <v>#N/A</v>
      </c>
      <c r="O1088" s="335" t="e">
        <f t="array" ref="O1088">MIN(IF($B$3:$B$501=N1088,$I$3:$I$501))</f>
        <v>#N/A</v>
      </c>
    </row>
    <row r="1089" spans="1:15">
      <c r="A1089" s="236"/>
      <c r="B1089" s="324" t="str">
        <f>IFERROR(VLOOKUP(A1089,'Cadastro de Produtos'!$B$5:$C$500,2,0),"")</f>
        <v/>
      </c>
      <c r="C1089" s="232"/>
      <c r="D1089" s="233"/>
      <c r="E1089" s="324"/>
      <c r="F1089" s="325"/>
      <c r="G1089" s="326">
        <f>IFERROR(VLOOKUP(D1089,Estoque!$A$4:$J$304,10,),0)</f>
        <v>0</v>
      </c>
      <c r="H1089" s="236"/>
      <c r="I1089" s="330"/>
      <c r="J1089" s="331"/>
      <c r="K1089" s="331">
        <f t="shared" si="65"/>
        <v>0</v>
      </c>
      <c r="L1089" s="325">
        <f>SUMIF(Vendas!$B$5:$B$1712,'Combos Promocionais'!A1089,Vendas!$I$5:$I$1824)</f>
        <v>0</v>
      </c>
      <c r="M1089" s="325">
        <f t="shared" si="66"/>
        <v>0</v>
      </c>
      <c r="N1089" s="325" t="e">
        <f t="shared" si="67"/>
        <v>#N/A</v>
      </c>
      <c r="O1089" s="332" t="e">
        <f t="array" ref="O1089">MIN(IF($B$3:$B$501=N1089,$I$3:$I$501))</f>
        <v>#N/A</v>
      </c>
    </row>
    <row r="1090" spans="1:15">
      <c r="A1090" s="235"/>
      <c r="B1090" s="327" t="str">
        <f>IFERROR(VLOOKUP(A1090,'Cadastro de Produtos'!$B$5:$C$500,2,0),"")</f>
        <v/>
      </c>
      <c r="C1090" s="165"/>
      <c r="D1090" s="231"/>
      <c r="E1090" s="327"/>
      <c r="F1090" s="328"/>
      <c r="G1090" s="329">
        <f>IFERROR(VLOOKUP(D1090,Estoque!$A$4:$J$304,10,),0)</f>
        <v>0</v>
      </c>
      <c r="H1090" s="235"/>
      <c r="I1090" s="333"/>
      <c r="J1090" s="334"/>
      <c r="K1090" s="334">
        <f t="shared" si="65"/>
        <v>0</v>
      </c>
      <c r="L1090" s="328">
        <f>SUMIF(Vendas!$B$5:$B$1712,'Combos Promocionais'!A1090,Vendas!$I$5:$I$1824)</f>
        <v>0</v>
      </c>
      <c r="M1090" s="328">
        <f t="shared" si="66"/>
        <v>0</v>
      </c>
      <c r="N1090" s="328" t="e">
        <f t="shared" si="67"/>
        <v>#N/A</v>
      </c>
      <c r="O1090" s="335" t="e">
        <f t="array" ref="O1090">MIN(IF($B$3:$B$501=N1090,$I$3:$I$501))</f>
        <v>#N/A</v>
      </c>
    </row>
    <row r="1091" spans="1:15">
      <c r="A1091" s="236"/>
      <c r="B1091" s="324" t="str">
        <f>IFERROR(VLOOKUP(A1091,'Cadastro de Produtos'!$B$5:$C$500,2,0),"")</f>
        <v/>
      </c>
      <c r="C1091" s="232"/>
      <c r="D1091" s="233"/>
      <c r="E1091" s="324"/>
      <c r="F1091" s="325"/>
      <c r="G1091" s="326">
        <f>IFERROR(VLOOKUP(D1091,Estoque!$A$4:$J$304,10,),0)</f>
        <v>0</v>
      </c>
      <c r="H1091" s="236"/>
      <c r="I1091" s="330"/>
      <c r="J1091" s="331"/>
      <c r="K1091" s="331">
        <f t="shared" si="65"/>
        <v>0</v>
      </c>
      <c r="L1091" s="325">
        <f>SUMIF(Vendas!$B$5:$B$1712,'Combos Promocionais'!A1091,Vendas!$I$5:$I$1824)</f>
        <v>0</v>
      </c>
      <c r="M1091" s="325">
        <f t="shared" si="66"/>
        <v>0</v>
      </c>
      <c r="N1091" s="325" t="e">
        <f t="shared" si="67"/>
        <v>#N/A</v>
      </c>
      <c r="O1091" s="332" t="e">
        <f t="array" ref="O1091">MIN(IF($B$3:$B$501=N1091,$I$3:$I$501))</f>
        <v>#N/A</v>
      </c>
    </row>
    <row r="1092" spans="1:15">
      <c r="A1092" s="235"/>
      <c r="B1092" s="327" t="str">
        <f>IFERROR(VLOOKUP(A1092,'Cadastro de Produtos'!$B$5:$C$500,2,0),"")</f>
        <v/>
      </c>
      <c r="C1092" s="165"/>
      <c r="D1092" s="231"/>
      <c r="E1092" s="327"/>
      <c r="F1092" s="328"/>
      <c r="G1092" s="329">
        <f>IFERROR(VLOOKUP(D1092,Estoque!$A$4:$J$304,10,),0)</f>
        <v>0</v>
      </c>
      <c r="H1092" s="235"/>
      <c r="I1092" s="333"/>
      <c r="J1092" s="334"/>
      <c r="K1092" s="334">
        <f t="shared" ref="K1092:K1155" si="68">SUMIF($A$3:$A$500,A1092,$J$3:$J$500)</f>
        <v>0</v>
      </c>
      <c r="L1092" s="328">
        <f>SUMIF(Vendas!$B$5:$B$1712,'Combos Promocionais'!A1092,Vendas!$I$5:$I$1824)</f>
        <v>0</v>
      </c>
      <c r="M1092" s="328">
        <f t="shared" ref="M1092:M1155" si="69">SUM(L1092*H1092)</f>
        <v>0</v>
      </c>
      <c r="N1092" s="328" t="e">
        <f t="shared" ref="N1092:N1155" si="70">VLOOKUP(A1092,$A$3:$K$501,2,0)</f>
        <v>#N/A</v>
      </c>
      <c r="O1092" s="335" t="e">
        <f t="array" ref="O1092">MIN(IF($B$3:$B$501=N1092,$I$3:$I$501))</f>
        <v>#N/A</v>
      </c>
    </row>
    <row r="1093" spans="1:15">
      <c r="A1093" s="236"/>
      <c r="B1093" s="324" t="str">
        <f>IFERROR(VLOOKUP(A1093,'Cadastro de Produtos'!$B$5:$C$500,2,0),"")</f>
        <v/>
      </c>
      <c r="C1093" s="232"/>
      <c r="D1093" s="233"/>
      <c r="E1093" s="324"/>
      <c r="F1093" s="325"/>
      <c r="G1093" s="326">
        <f>IFERROR(VLOOKUP(D1093,Estoque!$A$4:$J$304,10,),0)</f>
        <v>0</v>
      </c>
      <c r="H1093" s="236"/>
      <c r="I1093" s="330"/>
      <c r="J1093" s="331"/>
      <c r="K1093" s="331">
        <f t="shared" si="68"/>
        <v>0</v>
      </c>
      <c r="L1093" s="325">
        <f>SUMIF(Vendas!$B$5:$B$1712,'Combos Promocionais'!A1093,Vendas!$I$5:$I$1824)</f>
        <v>0</v>
      </c>
      <c r="M1093" s="325">
        <f t="shared" si="69"/>
        <v>0</v>
      </c>
      <c r="N1093" s="325" t="e">
        <f t="shared" si="70"/>
        <v>#N/A</v>
      </c>
      <c r="O1093" s="332" t="e">
        <f t="array" ref="O1093">MIN(IF($B$3:$B$501=N1093,$I$3:$I$501))</f>
        <v>#N/A</v>
      </c>
    </row>
    <row r="1094" spans="1:15">
      <c r="A1094" s="235"/>
      <c r="B1094" s="327" t="str">
        <f>IFERROR(VLOOKUP(A1094,'Cadastro de Produtos'!$B$5:$C$500,2,0),"")</f>
        <v/>
      </c>
      <c r="C1094" s="165"/>
      <c r="D1094" s="231"/>
      <c r="E1094" s="327"/>
      <c r="F1094" s="328"/>
      <c r="G1094" s="329">
        <f>IFERROR(VLOOKUP(D1094,Estoque!$A$4:$J$304,10,),0)</f>
        <v>0</v>
      </c>
      <c r="H1094" s="235"/>
      <c r="I1094" s="333"/>
      <c r="J1094" s="334"/>
      <c r="K1094" s="334">
        <f t="shared" si="68"/>
        <v>0</v>
      </c>
      <c r="L1094" s="328">
        <f>SUMIF(Vendas!$B$5:$B$1712,'Combos Promocionais'!A1094,Vendas!$I$5:$I$1824)</f>
        <v>0</v>
      </c>
      <c r="M1094" s="328">
        <f t="shared" si="69"/>
        <v>0</v>
      </c>
      <c r="N1094" s="328" t="e">
        <f t="shared" si="70"/>
        <v>#N/A</v>
      </c>
      <c r="O1094" s="335" t="e">
        <f t="array" ref="O1094">MIN(IF($B$3:$B$501=N1094,$I$3:$I$501))</f>
        <v>#N/A</v>
      </c>
    </row>
    <row r="1095" spans="1:15">
      <c r="A1095" s="236"/>
      <c r="B1095" s="324" t="str">
        <f>IFERROR(VLOOKUP(A1095,'Cadastro de Produtos'!$B$5:$C$500,2,0),"")</f>
        <v/>
      </c>
      <c r="C1095" s="232"/>
      <c r="D1095" s="233"/>
      <c r="E1095" s="324"/>
      <c r="F1095" s="325"/>
      <c r="G1095" s="326">
        <f>IFERROR(VLOOKUP(D1095,Estoque!$A$4:$J$304,10,),0)</f>
        <v>0</v>
      </c>
      <c r="H1095" s="236"/>
      <c r="I1095" s="330"/>
      <c r="J1095" s="331"/>
      <c r="K1095" s="331">
        <f t="shared" si="68"/>
        <v>0</v>
      </c>
      <c r="L1095" s="325">
        <f>SUMIF(Vendas!$B$5:$B$1712,'Combos Promocionais'!A1095,Vendas!$I$5:$I$1824)</f>
        <v>0</v>
      </c>
      <c r="M1095" s="325">
        <f t="shared" si="69"/>
        <v>0</v>
      </c>
      <c r="N1095" s="325" t="e">
        <f t="shared" si="70"/>
        <v>#N/A</v>
      </c>
      <c r="O1095" s="332" t="e">
        <f t="array" ref="O1095">MIN(IF($B$3:$B$501=N1095,$I$3:$I$501))</f>
        <v>#N/A</v>
      </c>
    </row>
    <row r="1096" spans="1:15">
      <c r="A1096" s="235"/>
      <c r="B1096" s="327" t="str">
        <f>IFERROR(VLOOKUP(A1096,'Cadastro de Produtos'!$B$5:$C$500,2,0),"")</f>
        <v/>
      </c>
      <c r="C1096" s="165"/>
      <c r="D1096" s="231"/>
      <c r="E1096" s="327"/>
      <c r="F1096" s="328"/>
      <c r="G1096" s="329">
        <f>IFERROR(VLOOKUP(D1096,Estoque!$A$4:$J$304,10,),0)</f>
        <v>0</v>
      </c>
      <c r="H1096" s="235"/>
      <c r="I1096" s="333"/>
      <c r="J1096" s="334"/>
      <c r="K1096" s="334">
        <f t="shared" si="68"/>
        <v>0</v>
      </c>
      <c r="L1096" s="328">
        <f>SUMIF(Vendas!$B$5:$B$1712,'Combos Promocionais'!A1096,Vendas!$I$5:$I$1824)</f>
        <v>0</v>
      </c>
      <c r="M1096" s="328">
        <f t="shared" si="69"/>
        <v>0</v>
      </c>
      <c r="N1096" s="328" t="e">
        <f t="shared" si="70"/>
        <v>#N/A</v>
      </c>
      <c r="O1096" s="335" t="e">
        <f t="array" ref="O1096">MIN(IF($B$3:$B$501=N1096,$I$3:$I$501))</f>
        <v>#N/A</v>
      </c>
    </row>
    <row r="1097" spans="1:15">
      <c r="A1097" s="236"/>
      <c r="B1097" s="324" t="str">
        <f>IFERROR(VLOOKUP(A1097,'Cadastro de Produtos'!$B$5:$C$500,2,0),"")</f>
        <v/>
      </c>
      <c r="C1097" s="232"/>
      <c r="D1097" s="233"/>
      <c r="E1097" s="324"/>
      <c r="F1097" s="325"/>
      <c r="G1097" s="326">
        <f>IFERROR(VLOOKUP(D1097,Estoque!$A$4:$J$304,10,),0)</f>
        <v>0</v>
      </c>
      <c r="H1097" s="236"/>
      <c r="I1097" s="330"/>
      <c r="J1097" s="331"/>
      <c r="K1097" s="331">
        <f t="shared" si="68"/>
        <v>0</v>
      </c>
      <c r="L1097" s="325">
        <f>SUMIF(Vendas!$B$5:$B$1712,'Combos Promocionais'!A1097,Vendas!$I$5:$I$1824)</f>
        <v>0</v>
      </c>
      <c r="M1097" s="325">
        <f t="shared" si="69"/>
        <v>0</v>
      </c>
      <c r="N1097" s="325" t="e">
        <f t="shared" si="70"/>
        <v>#N/A</v>
      </c>
      <c r="O1097" s="332" t="e">
        <f t="array" ref="O1097">MIN(IF($B$3:$B$501=N1097,$I$3:$I$501))</f>
        <v>#N/A</v>
      </c>
    </row>
    <row r="1098" spans="1:15">
      <c r="A1098" s="235"/>
      <c r="B1098" s="327" t="str">
        <f>IFERROR(VLOOKUP(A1098,'Cadastro de Produtos'!$B$5:$C$500,2,0),"")</f>
        <v/>
      </c>
      <c r="C1098" s="165"/>
      <c r="D1098" s="231"/>
      <c r="E1098" s="327"/>
      <c r="F1098" s="328"/>
      <c r="G1098" s="329">
        <f>IFERROR(VLOOKUP(D1098,Estoque!$A$4:$J$304,10,),0)</f>
        <v>0</v>
      </c>
      <c r="H1098" s="235"/>
      <c r="I1098" s="333"/>
      <c r="J1098" s="334"/>
      <c r="K1098" s="334">
        <f t="shared" si="68"/>
        <v>0</v>
      </c>
      <c r="L1098" s="328">
        <f>SUMIF(Vendas!$B$5:$B$1712,'Combos Promocionais'!A1098,Vendas!$I$5:$I$1824)</f>
        <v>0</v>
      </c>
      <c r="M1098" s="328">
        <f t="shared" si="69"/>
        <v>0</v>
      </c>
      <c r="N1098" s="328" t="e">
        <f t="shared" si="70"/>
        <v>#N/A</v>
      </c>
      <c r="O1098" s="335" t="e">
        <f t="array" ref="O1098">MIN(IF($B$3:$B$501=N1098,$I$3:$I$501))</f>
        <v>#N/A</v>
      </c>
    </row>
    <row r="1099" spans="1:15">
      <c r="A1099" s="236"/>
      <c r="B1099" s="324" t="str">
        <f>IFERROR(VLOOKUP(A1099,'Cadastro de Produtos'!$B$5:$C$500,2,0),"")</f>
        <v/>
      </c>
      <c r="C1099" s="232"/>
      <c r="D1099" s="233"/>
      <c r="E1099" s="324"/>
      <c r="F1099" s="325"/>
      <c r="G1099" s="326">
        <f>IFERROR(VLOOKUP(D1099,Estoque!$A$4:$J$304,10,),0)</f>
        <v>0</v>
      </c>
      <c r="H1099" s="236"/>
      <c r="I1099" s="330"/>
      <c r="J1099" s="331"/>
      <c r="K1099" s="331">
        <f t="shared" si="68"/>
        <v>0</v>
      </c>
      <c r="L1099" s="325">
        <f>SUMIF(Vendas!$B$5:$B$1712,'Combos Promocionais'!A1099,Vendas!$I$5:$I$1824)</f>
        <v>0</v>
      </c>
      <c r="M1099" s="325">
        <f t="shared" si="69"/>
        <v>0</v>
      </c>
      <c r="N1099" s="325" t="e">
        <f t="shared" si="70"/>
        <v>#N/A</v>
      </c>
      <c r="O1099" s="332" t="e">
        <f t="array" ref="O1099">MIN(IF($B$3:$B$501=N1099,$I$3:$I$501))</f>
        <v>#N/A</v>
      </c>
    </row>
    <row r="1100" spans="1:15">
      <c r="A1100" s="235"/>
      <c r="B1100" s="327" t="str">
        <f>IFERROR(VLOOKUP(A1100,'Cadastro de Produtos'!$B$5:$C$500,2,0),"")</f>
        <v/>
      </c>
      <c r="C1100" s="165"/>
      <c r="D1100" s="231"/>
      <c r="E1100" s="327"/>
      <c r="F1100" s="328"/>
      <c r="G1100" s="329">
        <f>IFERROR(VLOOKUP(D1100,Estoque!$A$4:$J$304,10,),0)</f>
        <v>0</v>
      </c>
      <c r="H1100" s="235"/>
      <c r="I1100" s="333"/>
      <c r="J1100" s="334"/>
      <c r="K1100" s="334">
        <f t="shared" si="68"/>
        <v>0</v>
      </c>
      <c r="L1100" s="328">
        <f>SUMIF(Vendas!$B$5:$B$1712,'Combos Promocionais'!A1100,Vendas!$I$5:$I$1824)</f>
        <v>0</v>
      </c>
      <c r="M1100" s="328">
        <f t="shared" si="69"/>
        <v>0</v>
      </c>
      <c r="N1100" s="328" t="e">
        <f t="shared" si="70"/>
        <v>#N/A</v>
      </c>
      <c r="O1100" s="335" t="e">
        <f t="array" ref="O1100">MIN(IF($B$3:$B$501=N1100,$I$3:$I$501))</f>
        <v>#N/A</v>
      </c>
    </row>
    <row r="1101" spans="1:15">
      <c r="A1101" s="236"/>
      <c r="B1101" s="324" t="str">
        <f>IFERROR(VLOOKUP(A1101,'Cadastro de Produtos'!$B$5:$C$500,2,0),"")</f>
        <v/>
      </c>
      <c r="C1101" s="232"/>
      <c r="D1101" s="233"/>
      <c r="E1101" s="324"/>
      <c r="F1101" s="325"/>
      <c r="G1101" s="326">
        <f>IFERROR(VLOOKUP(D1101,Estoque!$A$4:$J$304,10,),0)</f>
        <v>0</v>
      </c>
      <c r="H1101" s="236"/>
      <c r="I1101" s="330"/>
      <c r="J1101" s="331"/>
      <c r="K1101" s="331">
        <f t="shared" si="68"/>
        <v>0</v>
      </c>
      <c r="L1101" s="325">
        <f>SUMIF(Vendas!$B$5:$B$1712,'Combos Promocionais'!A1101,Vendas!$I$5:$I$1824)</f>
        <v>0</v>
      </c>
      <c r="M1101" s="325">
        <f t="shared" si="69"/>
        <v>0</v>
      </c>
      <c r="N1101" s="325" t="e">
        <f t="shared" si="70"/>
        <v>#N/A</v>
      </c>
      <c r="O1101" s="332" t="e">
        <f t="array" ref="O1101">MIN(IF($B$3:$B$501=N1101,$I$3:$I$501))</f>
        <v>#N/A</v>
      </c>
    </row>
    <row r="1102" spans="1:15">
      <c r="A1102" s="235"/>
      <c r="B1102" s="327" t="str">
        <f>IFERROR(VLOOKUP(A1102,'Cadastro de Produtos'!$B$5:$C$500,2,0),"")</f>
        <v/>
      </c>
      <c r="C1102" s="165"/>
      <c r="D1102" s="231"/>
      <c r="E1102" s="327"/>
      <c r="F1102" s="328"/>
      <c r="G1102" s="329">
        <f>IFERROR(VLOOKUP(D1102,Estoque!$A$4:$J$304,10,),0)</f>
        <v>0</v>
      </c>
      <c r="H1102" s="235"/>
      <c r="I1102" s="333"/>
      <c r="J1102" s="334"/>
      <c r="K1102" s="334">
        <f t="shared" si="68"/>
        <v>0</v>
      </c>
      <c r="L1102" s="328">
        <f>SUMIF(Vendas!$B$5:$B$1712,'Combos Promocionais'!A1102,Vendas!$I$5:$I$1824)</f>
        <v>0</v>
      </c>
      <c r="M1102" s="328">
        <f t="shared" si="69"/>
        <v>0</v>
      </c>
      <c r="N1102" s="328" t="e">
        <f t="shared" si="70"/>
        <v>#N/A</v>
      </c>
      <c r="O1102" s="335" t="e">
        <f t="array" ref="O1102">MIN(IF($B$3:$B$501=N1102,$I$3:$I$501))</f>
        <v>#N/A</v>
      </c>
    </row>
    <row r="1103" spans="1:15">
      <c r="A1103" s="236"/>
      <c r="B1103" s="324" t="str">
        <f>IFERROR(VLOOKUP(A1103,'Cadastro de Produtos'!$B$5:$C$500,2,0),"")</f>
        <v/>
      </c>
      <c r="C1103" s="232"/>
      <c r="D1103" s="233"/>
      <c r="E1103" s="324"/>
      <c r="F1103" s="325"/>
      <c r="G1103" s="326">
        <f>IFERROR(VLOOKUP(D1103,Estoque!$A$4:$J$304,10,),0)</f>
        <v>0</v>
      </c>
      <c r="H1103" s="236"/>
      <c r="I1103" s="330"/>
      <c r="J1103" s="331"/>
      <c r="K1103" s="331">
        <f t="shared" si="68"/>
        <v>0</v>
      </c>
      <c r="L1103" s="325">
        <f>SUMIF(Vendas!$B$5:$B$1712,'Combos Promocionais'!A1103,Vendas!$I$5:$I$1824)</f>
        <v>0</v>
      </c>
      <c r="M1103" s="325">
        <f t="shared" si="69"/>
        <v>0</v>
      </c>
      <c r="N1103" s="325" t="e">
        <f t="shared" si="70"/>
        <v>#N/A</v>
      </c>
      <c r="O1103" s="332" t="e">
        <f t="array" ref="O1103">MIN(IF($B$3:$B$501=N1103,$I$3:$I$501))</f>
        <v>#N/A</v>
      </c>
    </row>
    <row r="1104" spans="1:15">
      <c r="A1104" s="235"/>
      <c r="B1104" s="327" t="str">
        <f>IFERROR(VLOOKUP(A1104,'Cadastro de Produtos'!$B$5:$C$500,2,0),"")</f>
        <v/>
      </c>
      <c r="C1104" s="165"/>
      <c r="D1104" s="231"/>
      <c r="E1104" s="327"/>
      <c r="F1104" s="328"/>
      <c r="G1104" s="329">
        <f>IFERROR(VLOOKUP(D1104,Estoque!$A$4:$J$304,10,),0)</f>
        <v>0</v>
      </c>
      <c r="H1104" s="235"/>
      <c r="I1104" s="333"/>
      <c r="J1104" s="334"/>
      <c r="K1104" s="334">
        <f t="shared" si="68"/>
        <v>0</v>
      </c>
      <c r="L1104" s="328">
        <f>SUMIF(Vendas!$B$5:$B$1712,'Combos Promocionais'!A1104,Vendas!$I$5:$I$1824)</f>
        <v>0</v>
      </c>
      <c r="M1104" s="328">
        <f t="shared" si="69"/>
        <v>0</v>
      </c>
      <c r="N1104" s="328" t="e">
        <f t="shared" si="70"/>
        <v>#N/A</v>
      </c>
      <c r="O1104" s="335" t="e">
        <f t="array" ref="O1104">MIN(IF($B$3:$B$501=N1104,$I$3:$I$501))</f>
        <v>#N/A</v>
      </c>
    </row>
    <row r="1105" spans="1:15">
      <c r="A1105" s="236"/>
      <c r="B1105" s="324" t="str">
        <f>IFERROR(VLOOKUP(A1105,'Cadastro de Produtos'!$B$5:$C$500,2,0),"")</f>
        <v/>
      </c>
      <c r="C1105" s="232"/>
      <c r="D1105" s="233"/>
      <c r="E1105" s="324"/>
      <c r="F1105" s="325"/>
      <c r="G1105" s="326">
        <f>IFERROR(VLOOKUP(D1105,Estoque!$A$4:$J$304,10,),0)</f>
        <v>0</v>
      </c>
      <c r="H1105" s="236"/>
      <c r="I1105" s="330"/>
      <c r="J1105" s="331"/>
      <c r="K1105" s="331">
        <f t="shared" si="68"/>
        <v>0</v>
      </c>
      <c r="L1105" s="325">
        <f>SUMIF(Vendas!$B$5:$B$1712,'Combos Promocionais'!A1105,Vendas!$I$5:$I$1824)</f>
        <v>0</v>
      </c>
      <c r="M1105" s="325">
        <f t="shared" si="69"/>
        <v>0</v>
      </c>
      <c r="N1105" s="325" t="e">
        <f t="shared" si="70"/>
        <v>#N/A</v>
      </c>
      <c r="O1105" s="332" t="e">
        <f t="array" ref="O1105">MIN(IF($B$3:$B$501=N1105,$I$3:$I$501))</f>
        <v>#N/A</v>
      </c>
    </row>
    <row r="1106" spans="1:15">
      <c r="A1106" s="235"/>
      <c r="B1106" s="327" t="str">
        <f>IFERROR(VLOOKUP(A1106,'Cadastro de Produtos'!$B$5:$C$500,2,0),"")</f>
        <v/>
      </c>
      <c r="C1106" s="165"/>
      <c r="D1106" s="231"/>
      <c r="E1106" s="327"/>
      <c r="F1106" s="328"/>
      <c r="G1106" s="329">
        <f>IFERROR(VLOOKUP(D1106,Estoque!$A$4:$J$304,10,),0)</f>
        <v>0</v>
      </c>
      <c r="H1106" s="235"/>
      <c r="I1106" s="333"/>
      <c r="J1106" s="334"/>
      <c r="K1106" s="334">
        <f t="shared" si="68"/>
        <v>0</v>
      </c>
      <c r="L1106" s="328">
        <f>SUMIF(Vendas!$B$5:$B$1712,'Combos Promocionais'!A1106,Vendas!$I$5:$I$1824)</f>
        <v>0</v>
      </c>
      <c r="M1106" s="328">
        <f t="shared" si="69"/>
        <v>0</v>
      </c>
      <c r="N1106" s="328" t="e">
        <f t="shared" si="70"/>
        <v>#N/A</v>
      </c>
      <c r="O1106" s="335" t="e">
        <f t="array" ref="O1106">MIN(IF($B$3:$B$501=N1106,$I$3:$I$501))</f>
        <v>#N/A</v>
      </c>
    </row>
    <row r="1107" spans="1:15">
      <c r="A1107" s="236"/>
      <c r="B1107" s="324" t="str">
        <f>IFERROR(VLOOKUP(A1107,'Cadastro de Produtos'!$B$5:$C$500,2,0),"")</f>
        <v/>
      </c>
      <c r="C1107" s="232"/>
      <c r="D1107" s="233"/>
      <c r="E1107" s="324"/>
      <c r="F1107" s="325"/>
      <c r="G1107" s="326">
        <f>IFERROR(VLOOKUP(D1107,Estoque!$A$4:$J$304,10,),0)</f>
        <v>0</v>
      </c>
      <c r="H1107" s="236"/>
      <c r="I1107" s="330"/>
      <c r="J1107" s="331"/>
      <c r="K1107" s="331">
        <f t="shared" si="68"/>
        <v>0</v>
      </c>
      <c r="L1107" s="325">
        <f>SUMIF(Vendas!$B$5:$B$1712,'Combos Promocionais'!A1107,Vendas!$I$5:$I$1824)</f>
        <v>0</v>
      </c>
      <c r="M1107" s="325">
        <f t="shared" si="69"/>
        <v>0</v>
      </c>
      <c r="N1107" s="325" t="e">
        <f t="shared" si="70"/>
        <v>#N/A</v>
      </c>
      <c r="O1107" s="332" t="e">
        <f t="array" ref="O1107">MIN(IF($B$3:$B$501=N1107,$I$3:$I$501))</f>
        <v>#N/A</v>
      </c>
    </row>
    <row r="1108" spans="1:15">
      <c r="A1108" s="235"/>
      <c r="B1108" s="327" t="str">
        <f>IFERROR(VLOOKUP(A1108,'Cadastro de Produtos'!$B$5:$C$500,2,0),"")</f>
        <v/>
      </c>
      <c r="C1108" s="165"/>
      <c r="D1108" s="231"/>
      <c r="E1108" s="327"/>
      <c r="F1108" s="328"/>
      <c r="G1108" s="329">
        <f>IFERROR(VLOOKUP(D1108,Estoque!$A$4:$J$304,10,),0)</f>
        <v>0</v>
      </c>
      <c r="H1108" s="235"/>
      <c r="I1108" s="333"/>
      <c r="J1108" s="334"/>
      <c r="K1108" s="334">
        <f t="shared" si="68"/>
        <v>0</v>
      </c>
      <c r="L1108" s="328">
        <f>SUMIF(Vendas!$B$5:$B$1712,'Combos Promocionais'!A1108,Vendas!$I$5:$I$1824)</f>
        <v>0</v>
      </c>
      <c r="M1108" s="328">
        <f t="shared" si="69"/>
        <v>0</v>
      </c>
      <c r="N1108" s="328" t="e">
        <f t="shared" si="70"/>
        <v>#N/A</v>
      </c>
      <c r="O1108" s="335" t="e">
        <f t="array" ref="O1108">MIN(IF($B$3:$B$501=N1108,$I$3:$I$501))</f>
        <v>#N/A</v>
      </c>
    </row>
    <row r="1109" spans="1:15">
      <c r="A1109" s="236"/>
      <c r="B1109" s="324" t="str">
        <f>IFERROR(VLOOKUP(A1109,'Cadastro de Produtos'!$B$5:$C$500,2,0),"")</f>
        <v/>
      </c>
      <c r="C1109" s="232"/>
      <c r="D1109" s="233"/>
      <c r="E1109" s="324"/>
      <c r="F1109" s="325"/>
      <c r="G1109" s="326">
        <f>IFERROR(VLOOKUP(D1109,Estoque!$A$4:$J$304,10,),0)</f>
        <v>0</v>
      </c>
      <c r="H1109" s="236"/>
      <c r="I1109" s="330"/>
      <c r="J1109" s="331"/>
      <c r="K1109" s="331">
        <f t="shared" si="68"/>
        <v>0</v>
      </c>
      <c r="L1109" s="325">
        <f>SUMIF(Vendas!$B$5:$B$1712,'Combos Promocionais'!A1109,Vendas!$I$5:$I$1824)</f>
        <v>0</v>
      </c>
      <c r="M1109" s="325">
        <f t="shared" si="69"/>
        <v>0</v>
      </c>
      <c r="N1109" s="325" t="e">
        <f t="shared" si="70"/>
        <v>#N/A</v>
      </c>
      <c r="O1109" s="332" t="e">
        <f t="array" ref="O1109">MIN(IF($B$3:$B$501=N1109,$I$3:$I$501))</f>
        <v>#N/A</v>
      </c>
    </row>
    <row r="1110" spans="1:15">
      <c r="A1110" s="235"/>
      <c r="B1110" s="327" t="str">
        <f>IFERROR(VLOOKUP(A1110,'Cadastro de Produtos'!$B$5:$C$500,2,0),"")</f>
        <v/>
      </c>
      <c r="C1110" s="165"/>
      <c r="D1110" s="231"/>
      <c r="E1110" s="327"/>
      <c r="F1110" s="328"/>
      <c r="G1110" s="329">
        <f>IFERROR(VLOOKUP(D1110,Estoque!$A$4:$J$304,10,),0)</f>
        <v>0</v>
      </c>
      <c r="H1110" s="235"/>
      <c r="I1110" s="333"/>
      <c r="J1110" s="334"/>
      <c r="K1110" s="334">
        <f t="shared" si="68"/>
        <v>0</v>
      </c>
      <c r="L1110" s="328">
        <f>SUMIF(Vendas!$B$5:$B$1712,'Combos Promocionais'!A1110,Vendas!$I$5:$I$1824)</f>
        <v>0</v>
      </c>
      <c r="M1110" s="328">
        <f t="shared" si="69"/>
        <v>0</v>
      </c>
      <c r="N1110" s="328" t="e">
        <f t="shared" si="70"/>
        <v>#N/A</v>
      </c>
      <c r="O1110" s="335" t="e">
        <f t="array" ref="O1110">MIN(IF($B$3:$B$501=N1110,$I$3:$I$501))</f>
        <v>#N/A</v>
      </c>
    </row>
    <row r="1111" spans="1:15">
      <c r="A1111" s="236"/>
      <c r="B1111" s="324" t="str">
        <f>IFERROR(VLOOKUP(A1111,'Cadastro de Produtos'!$B$5:$C$500,2,0),"")</f>
        <v/>
      </c>
      <c r="C1111" s="232"/>
      <c r="D1111" s="233"/>
      <c r="E1111" s="324"/>
      <c r="F1111" s="325"/>
      <c r="G1111" s="326">
        <f>IFERROR(VLOOKUP(D1111,Estoque!$A$4:$J$304,10,),0)</f>
        <v>0</v>
      </c>
      <c r="H1111" s="236"/>
      <c r="I1111" s="330"/>
      <c r="J1111" s="331"/>
      <c r="K1111" s="331">
        <f t="shared" si="68"/>
        <v>0</v>
      </c>
      <c r="L1111" s="325">
        <f>SUMIF(Vendas!$B$5:$B$1712,'Combos Promocionais'!A1111,Vendas!$I$5:$I$1824)</f>
        <v>0</v>
      </c>
      <c r="M1111" s="325">
        <f t="shared" si="69"/>
        <v>0</v>
      </c>
      <c r="N1111" s="325" t="e">
        <f t="shared" si="70"/>
        <v>#N/A</v>
      </c>
      <c r="O1111" s="332" t="e">
        <f t="array" ref="O1111">MIN(IF($B$3:$B$501=N1111,$I$3:$I$501))</f>
        <v>#N/A</v>
      </c>
    </row>
    <row r="1112" spans="1:15">
      <c r="A1112" s="235"/>
      <c r="B1112" s="327" t="str">
        <f>IFERROR(VLOOKUP(A1112,'Cadastro de Produtos'!$B$5:$C$500,2,0),"")</f>
        <v/>
      </c>
      <c r="C1112" s="165"/>
      <c r="D1112" s="231"/>
      <c r="E1112" s="327"/>
      <c r="F1112" s="328"/>
      <c r="G1112" s="329">
        <f>IFERROR(VLOOKUP(D1112,Estoque!$A$4:$J$304,10,),0)</f>
        <v>0</v>
      </c>
      <c r="H1112" s="235"/>
      <c r="I1112" s="333"/>
      <c r="J1112" s="334"/>
      <c r="K1112" s="334">
        <f t="shared" si="68"/>
        <v>0</v>
      </c>
      <c r="L1112" s="328">
        <f>SUMIF(Vendas!$B$5:$B$1712,'Combos Promocionais'!A1112,Vendas!$I$5:$I$1824)</f>
        <v>0</v>
      </c>
      <c r="M1112" s="328">
        <f t="shared" si="69"/>
        <v>0</v>
      </c>
      <c r="N1112" s="328" t="e">
        <f t="shared" si="70"/>
        <v>#N/A</v>
      </c>
      <c r="O1112" s="335" t="e">
        <f t="array" ref="O1112">MIN(IF($B$3:$B$501=N1112,$I$3:$I$501))</f>
        <v>#N/A</v>
      </c>
    </row>
    <row r="1113" spans="1:15">
      <c r="A1113" s="236"/>
      <c r="B1113" s="324" t="str">
        <f>IFERROR(VLOOKUP(A1113,'Cadastro de Produtos'!$B$5:$C$500,2,0),"")</f>
        <v/>
      </c>
      <c r="C1113" s="232"/>
      <c r="D1113" s="233"/>
      <c r="E1113" s="324"/>
      <c r="F1113" s="325"/>
      <c r="G1113" s="326">
        <f>IFERROR(VLOOKUP(D1113,Estoque!$A$4:$J$304,10,),0)</f>
        <v>0</v>
      </c>
      <c r="H1113" s="236"/>
      <c r="I1113" s="330"/>
      <c r="J1113" s="331"/>
      <c r="K1113" s="331">
        <f t="shared" si="68"/>
        <v>0</v>
      </c>
      <c r="L1113" s="325">
        <f>SUMIF(Vendas!$B$5:$B$1712,'Combos Promocionais'!A1113,Vendas!$I$5:$I$1824)</f>
        <v>0</v>
      </c>
      <c r="M1113" s="325">
        <f t="shared" si="69"/>
        <v>0</v>
      </c>
      <c r="N1113" s="325" t="e">
        <f t="shared" si="70"/>
        <v>#N/A</v>
      </c>
      <c r="O1113" s="332" t="e">
        <f t="array" ref="O1113">MIN(IF($B$3:$B$501=N1113,$I$3:$I$501))</f>
        <v>#N/A</v>
      </c>
    </row>
    <row r="1114" spans="1:15">
      <c r="A1114" s="235"/>
      <c r="B1114" s="327" t="str">
        <f>IFERROR(VLOOKUP(A1114,'Cadastro de Produtos'!$B$5:$C$500,2,0),"")</f>
        <v/>
      </c>
      <c r="C1114" s="165"/>
      <c r="D1114" s="231"/>
      <c r="E1114" s="327"/>
      <c r="F1114" s="328"/>
      <c r="G1114" s="329">
        <f>IFERROR(VLOOKUP(D1114,Estoque!$A$4:$J$304,10,),0)</f>
        <v>0</v>
      </c>
      <c r="H1114" s="235"/>
      <c r="I1114" s="333"/>
      <c r="J1114" s="334"/>
      <c r="K1114" s="334">
        <f t="shared" si="68"/>
        <v>0</v>
      </c>
      <c r="L1114" s="328">
        <f>SUMIF(Vendas!$B$5:$B$1712,'Combos Promocionais'!A1114,Vendas!$I$5:$I$1824)</f>
        <v>0</v>
      </c>
      <c r="M1114" s="328">
        <f t="shared" si="69"/>
        <v>0</v>
      </c>
      <c r="N1114" s="328" t="e">
        <f t="shared" si="70"/>
        <v>#N/A</v>
      </c>
      <c r="O1114" s="335" t="e">
        <f t="array" ref="O1114">MIN(IF($B$3:$B$501=N1114,$I$3:$I$501))</f>
        <v>#N/A</v>
      </c>
    </row>
    <row r="1115" spans="1:15">
      <c r="A1115" s="236"/>
      <c r="B1115" s="324" t="str">
        <f>IFERROR(VLOOKUP(A1115,'Cadastro de Produtos'!$B$5:$C$500,2,0),"")</f>
        <v/>
      </c>
      <c r="C1115" s="232"/>
      <c r="D1115" s="233"/>
      <c r="E1115" s="324"/>
      <c r="F1115" s="325"/>
      <c r="G1115" s="326">
        <f>IFERROR(VLOOKUP(D1115,Estoque!$A$4:$J$304,10,),0)</f>
        <v>0</v>
      </c>
      <c r="H1115" s="236"/>
      <c r="I1115" s="330"/>
      <c r="J1115" s="331"/>
      <c r="K1115" s="331">
        <f t="shared" si="68"/>
        <v>0</v>
      </c>
      <c r="L1115" s="325">
        <f>SUMIF(Vendas!$B$5:$B$1712,'Combos Promocionais'!A1115,Vendas!$I$5:$I$1824)</f>
        <v>0</v>
      </c>
      <c r="M1115" s="325">
        <f t="shared" si="69"/>
        <v>0</v>
      </c>
      <c r="N1115" s="325" t="e">
        <f t="shared" si="70"/>
        <v>#N/A</v>
      </c>
      <c r="O1115" s="332" t="e">
        <f t="array" ref="O1115">MIN(IF($B$3:$B$501=N1115,$I$3:$I$501))</f>
        <v>#N/A</v>
      </c>
    </row>
    <row r="1116" spans="1:15">
      <c r="A1116" s="235"/>
      <c r="B1116" s="327" t="str">
        <f>IFERROR(VLOOKUP(A1116,'Cadastro de Produtos'!$B$5:$C$500,2,0),"")</f>
        <v/>
      </c>
      <c r="C1116" s="165"/>
      <c r="D1116" s="231"/>
      <c r="E1116" s="327"/>
      <c r="F1116" s="328"/>
      <c r="G1116" s="329">
        <f>IFERROR(VLOOKUP(D1116,Estoque!$A$4:$J$304,10,),0)</f>
        <v>0</v>
      </c>
      <c r="H1116" s="235"/>
      <c r="I1116" s="333"/>
      <c r="J1116" s="334"/>
      <c r="K1116" s="334">
        <f t="shared" si="68"/>
        <v>0</v>
      </c>
      <c r="L1116" s="328">
        <f>SUMIF(Vendas!$B$5:$B$1712,'Combos Promocionais'!A1116,Vendas!$I$5:$I$1824)</f>
        <v>0</v>
      </c>
      <c r="M1116" s="328">
        <f t="shared" si="69"/>
        <v>0</v>
      </c>
      <c r="N1116" s="328" t="e">
        <f t="shared" si="70"/>
        <v>#N/A</v>
      </c>
      <c r="O1116" s="335" t="e">
        <f t="array" ref="O1116">MIN(IF($B$3:$B$501=N1116,$I$3:$I$501))</f>
        <v>#N/A</v>
      </c>
    </row>
    <row r="1117" spans="1:15">
      <c r="A1117" s="236"/>
      <c r="B1117" s="324" t="str">
        <f>IFERROR(VLOOKUP(A1117,'Cadastro de Produtos'!$B$5:$C$500,2,0),"")</f>
        <v/>
      </c>
      <c r="C1117" s="232"/>
      <c r="D1117" s="233"/>
      <c r="E1117" s="324"/>
      <c r="F1117" s="325"/>
      <c r="G1117" s="326">
        <f>IFERROR(VLOOKUP(D1117,Estoque!$A$4:$J$304,10,),0)</f>
        <v>0</v>
      </c>
      <c r="H1117" s="236"/>
      <c r="I1117" s="330"/>
      <c r="J1117" s="331"/>
      <c r="K1117" s="331">
        <f t="shared" si="68"/>
        <v>0</v>
      </c>
      <c r="L1117" s="325">
        <f>SUMIF(Vendas!$B$5:$B$1712,'Combos Promocionais'!A1117,Vendas!$I$5:$I$1824)</f>
        <v>0</v>
      </c>
      <c r="M1117" s="325">
        <f t="shared" si="69"/>
        <v>0</v>
      </c>
      <c r="N1117" s="325" t="e">
        <f t="shared" si="70"/>
        <v>#N/A</v>
      </c>
      <c r="O1117" s="332" t="e">
        <f t="array" ref="O1117">MIN(IF($B$3:$B$501=N1117,$I$3:$I$501))</f>
        <v>#N/A</v>
      </c>
    </row>
    <row r="1118" spans="1:15">
      <c r="A1118" s="235"/>
      <c r="B1118" s="327" t="str">
        <f>IFERROR(VLOOKUP(A1118,'Cadastro de Produtos'!$B$5:$C$500,2,0),"")</f>
        <v/>
      </c>
      <c r="C1118" s="165"/>
      <c r="D1118" s="231"/>
      <c r="E1118" s="327"/>
      <c r="F1118" s="328"/>
      <c r="G1118" s="329">
        <f>IFERROR(VLOOKUP(D1118,Estoque!$A$4:$J$304,10,),0)</f>
        <v>0</v>
      </c>
      <c r="H1118" s="235"/>
      <c r="I1118" s="333"/>
      <c r="J1118" s="334"/>
      <c r="K1118" s="334">
        <f t="shared" si="68"/>
        <v>0</v>
      </c>
      <c r="L1118" s="328">
        <f>SUMIF(Vendas!$B$5:$B$1712,'Combos Promocionais'!A1118,Vendas!$I$5:$I$1824)</f>
        <v>0</v>
      </c>
      <c r="M1118" s="328">
        <f t="shared" si="69"/>
        <v>0</v>
      </c>
      <c r="N1118" s="328" t="e">
        <f t="shared" si="70"/>
        <v>#N/A</v>
      </c>
      <c r="O1118" s="335" t="e">
        <f t="array" ref="O1118">MIN(IF($B$3:$B$501=N1118,$I$3:$I$501))</f>
        <v>#N/A</v>
      </c>
    </row>
    <row r="1119" spans="1:15">
      <c r="A1119" s="236"/>
      <c r="B1119" s="324" t="str">
        <f>IFERROR(VLOOKUP(A1119,'Cadastro de Produtos'!$B$5:$C$500,2,0),"")</f>
        <v/>
      </c>
      <c r="C1119" s="232"/>
      <c r="D1119" s="233"/>
      <c r="E1119" s="324"/>
      <c r="F1119" s="325"/>
      <c r="G1119" s="326">
        <f>IFERROR(VLOOKUP(D1119,Estoque!$A$4:$J$304,10,),0)</f>
        <v>0</v>
      </c>
      <c r="H1119" s="236"/>
      <c r="I1119" s="330"/>
      <c r="J1119" s="331"/>
      <c r="K1119" s="331">
        <f t="shared" si="68"/>
        <v>0</v>
      </c>
      <c r="L1119" s="325">
        <f>SUMIF(Vendas!$B$5:$B$1712,'Combos Promocionais'!A1119,Vendas!$I$5:$I$1824)</f>
        <v>0</v>
      </c>
      <c r="M1119" s="325">
        <f t="shared" si="69"/>
        <v>0</v>
      </c>
      <c r="N1119" s="325" t="e">
        <f t="shared" si="70"/>
        <v>#N/A</v>
      </c>
      <c r="O1119" s="332" t="e">
        <f t="array" ref="O1119">MIN(IF($B$3:$B$501=N1119,$I$3:$I$501))</f>
        <v>#N/A</v>
      </c>
    </row>
    <row r="1120" spans="1:15">
      <c r="A1120" s="235"/>
      <c r="B1120" s="327" t="str">
        <f>IFERROR(VLOOKUP(A1120,'Cadastro de Produtos'!$B$5:$C$500,2,0),"")</f>
        <v/>
      </c>
      <c r="C1120" s="165"/>
      <c r="D1120" s="231"/>
      <c r="E1120" s="327"/>
      <c r="F1120" s="328"/>
      <c r="G1120" s="329">
        <f>IFERROR(VLOOKUP(D1120,Estoque!$A$4:$J$304,10,),0)</f>
        <v>0</v>
      </c>
      <c r="H1120" s="235"/>
      <c r="I1120" s="333"/>
      <c r="J1120" s="334"/>
      <c r="K1120" s="334">
        <f t="shared" si="68"/>
        <v>0</v>
      </c>
      <c r="L1120" s="328">
        <f>SUMIF(Vendas!$B$5:$B$1712,'Combos Promocionais'!A1120,Vendas!$I$5:$I$1824)</f>
        <v>0</v>
      </c>
      <c r="M1120" s="328">
        <f t="shared" si="69"/>
        <v>0</v>
      </c>
      <c r="N1120" s="328" t="e">
        <f t="shared" si="70"/>
        <v>#N/A</v>
      </c>
      <c r="O1120" s="335" t="e">
        <f t="array" ref="O1120">MIN(IF($B$3:$B$501=N1120,$I$3:$I$501))</f>
        <v>#N/A</v>
      </c>
    </row>
    <row r="1121" spans="1:15">
      <c r="A1121" s="236"/>
      <c r="B1121" s="324" t="str">
        <f>IFERROR(VLOOKUP(A1121,'Cadastro de Produtos'!$B$5:$C$500,2,0),"")</f>
        <v/>
      </c>
      <c r="C1121" s="232"/>
      <c r="D1121" s="233"/>
      <c r="E1121" s="324"/>
      <c r="F1121" s="325"/>
      <c r="G1121" s="326">
        <f>IFERROR(VLOOKUP(D1121,Estoque!$A$4:$J$304,10,),0)</f>
        <v>0</v>
      </c>
      <c r="H1121" s="236"/>
      <c r="I1121" s="330"/>
      <c r="J1121" s="331"/>
      <c r="K1121" s="331">
        <f t="shared" si="68"/>
        <v>0</v>
      </c>
      <c r="L1121" s="325">
        <f>SUMIF(Vendas!$B$5:$B$1712,'Combos Promocionais'!A1121,Vendas!$I$5:$I$1824)</f>
        <v>0</v>
      </c>
      <c r="M1121" s="325">
        <f t="shared" si="69"/>
        <v>0</v>
      </c>
      <c r="N1121" s="325" t="e">
        <f t="shared" si="70"/>
        <v>#N/A</v>
      </c>
      <c r="O1121" s="332" t="e">
        <f t="array" ref="O1121">MIN(IF($B$3:$B$501=N1121,$I$3:$I$501))</f>
        <v>#N/A</v>
      </c>
    </row>
    <row r="1122" spans="1:15">
      <c r="A1122" s="235"/>
      <c r="B1122" s="327" t="str">
        <f>IFERROR(VLOOKUP(A1122,'Cadastro de Produtos'!$B$5:$C$500,2,0),"")</f>
        <v/>
      </c>
      <c r="C1122" s="165"/>
      <c r="D1122" s="231"/>
      <c r="E1122" s="327"/>
      <c r="F1122" s="328"/>
      <c r="G1122" s="329">
        <f>IFERROR(VLOOKUP(D1122,Estoque!$A$4:$J$304,10,),0)</f>
        <v>0</v>
      </c>
      <c r="H1122" s="235"/>
      <c r="I1122" s="333"/>
      <c r="J1122" s="334"/>
      <c r="K1122" s="334">
        <f t="shared" si="68"/>
        <v>0</v>
      </c>
      <c r="L1122" s="328">
        <f>SUMIF(Vendas!$B$5:$B$1712,'Combos Promocionais'!A1122,Vendas!$I$5:$I$1824)</f>
        <v>0</v>
      </c>
      <c r="M1122" s="328">
        <f t="shared" si="69"/>
        <v>0</v>
      </c>
      <c r="N1122" s="328" t="e">
        <f t="shared" si="70"/>
        <v>#N/A</v>
      </c>
      <c r="O1122" s="335" t="e">
        <f t="array" ref="O1122">MIN(IF($B$3:$B$501=N1122,$I$3:$I$501))</f>
        <v>#N/A</v>
      </c>
    </row>
    <row r="1123" spans="1:15">
      <c r="A1123" s="236"/>
      <c r="B1123" s="324" t="str">
        <f>IFERROR(VLOOKUP(A1123,'Cadastro de Produtos'!$B$5:$C$500,2,0),"")</f>
        <v/>
      </c>
      <c r="C1123" s="232"/>
      <c r="D1123" s="233"/>
      <c r="E1123" s="324"/>
      <c r="F1123" s="325"/>
      <c r="G1123" s="326">
        <f>IFERROR(VLOOKUP(D1123,Estoque!$A$4:$J$304,10,),0)</f>
        <v>0</v>
      </c>
      <c r="H1123" s="236"/>
      <c r="I1123" s="330"/>
      <c r="J1123" s="331"/>
      <c r="K1123" s="331">
        <f t="shared" si="68"/>
        <v>0</v>
      </c>
      <c r="L1123" s="325">
        <f>SUMIF(Vendas!$B$5:$B$1712,'Combos Promocionais'!A1123,Vendas!$I$5:$I$1824)</f>
        <v>0</v>
      </c>
      <c r="M1123" s="325">
        <f t="shared" si="69"/>
        <v>0</v>
      </c>
      <c r="N1123" s="325" t="e">
        <f t="shared" si="70"/>
        <v>#N/A</v>
      </c>
      <c r="O1123" s="332" t="e">
        <f t="array" ref="O1123">MIN(IF($B$3:$B$501=N1123,$I$3:$I$501))</f>
        <v>#N/A</v>
      </c>
    </row>
    <row r="1124" spans="1:15">
      <c r="A1124" s="235"/>
      <c r="B1124" s="327" t="str">
        <f>IFERROR(VLOOKUP(A1124,'Cadastro de Produtos'!$B$5:$C$500,2,0),"")</f>
        <v/>
      </c>
      <c r="C1124" s="165"/>
      <c r="D1124" s="231"/>
      <c r="E1124" s="327"/>
      <c r="F1124" s="328"/>
      <c r="G1124" s="329">
        <f>IFERROR(VLOOKUP(D1124,Estoque!$A$4:$J$304,10,),0)</f>
        <v>0</v>
      </c>
      <c r="H1124" s="235"/>
      <c r="I1124" s="333"/>
      <c r="J1124" s="334"/>
      <c r="K1124" s="334">
        <f t="shared" si="68"/>
        <v>0</v>
      </c>
      <c r="L1124" s="328">
        <f>SUMIF(Vendas!$B$5:$B$1712,'Combos Promocionais'!A1124,Vendas!$I$5:$I$1824)</f>
        <v>0</v>
      </c>
      <c r="M1124" s="328">
        <f t="shared" si="69"/>
        <v>0</v>
      </c>
      <c r="N1124" s="328" t="e">
        <f t="shared" si="70"/>
        <v>#N/A</v>
      </c>
      <c r="O1124" s="335" t="e">
        <f t="array" ref="O1124">MIN(IF($B$3:$B$501=N1124,$I$3:$I$501))</f>
        <v>#N/A</v>
      </c>
    </row>
    <row r="1125" spans="1:15">
      <c r="A1125" s="236"/>
      <c r="B1125" s="324" t="str">
        <f>IFERROR(VLOOKUP(A1125,'Cadastro de Produtos'!$B$5:$C$500,2,0),"")</f>
        <v/>
      </c>
      <c r="C1125" s="232"/>
      <c r="D1125" s="233"/>
      <c r="E1125" s="324"/>
      <c r="F1125" s="325"/>
      <c r="G1125" s="326">
        <f>IFERROR(VLOOKUP(D1125,Estoque!$A$4:$J$304,10,),0)</f>
        <v>0</v>
      </c>
      <c r="H1125" s="236"/>
      <c r="I1125" s="330"/>
      <c r="J1125" s="331"/>
      <c r="K1125" s="331">
        <f t="shared" si="68"/>
        <v>0</v>
      </c>
      <c r="L1125" s="325">
        <f>SUMIF(Vendas!$B$5:$B$1712,'Combos Promocionais'!A1125,Vendas!$I$5:$I$1824)</f>
        <v>0</v>
      </c>
      <c r="M1125" s="325">
        <f t="shared" si="69"/>
        <v>0</v>
      </c>
      <c r="N1125" s="325" t="e">
        <f t="shared" si="70"/>
        <v>#N/A</v>
      </c>
      <c r="O1125" s="332" t="e">
        <f t="array" ref="O1125">MIN(IF($B$3:$B$501=N1125,$I$3:$I$501))</f>
        <v>#N/A</v>
      </c>
    </row>
    <row r="1126" spans="1:15">
      <c r="A1126" s="235"/>
      <c r="B1126" s="327" t="str">
        <f>IFERROR(VLOOKUP(A1126,'Cadastro de Produtos'!$B$5:$C$500,2,0),"")</f>
        <v/>
      </c>
      <c r="C1126" s="165"/>
      <c r="D1126" s="231"/>
      <c r="E1126" s="327"/>
      <c r="F1126" s="328"/>
      <c r="G1126" s="329">
        <f>IFERROR(VLOOKUP(D1126,Estoque!$A$4:$J$304,10,),0)</f>
        <v>0</v>
      </c>
      <c r="H1126" s="235"/>
      <c r="I1126" s="333"/>
      <c r="J1126" s="334"/>
      <c r="K1126" s="334">
        <f t="shared" si="68"/>
        <v>0</v>
      </c>
      <c r="L1126" s="328">
        <f>SUMIF(Vendas!$B$5:$B$1712,'Combos Promocionais'!A1126,Vendas!$I$5:$I$1824)</f>
        <v>0</v>
      </c>
      <c r="M1126" s="328">
        <f t="shared" si="69"/>
        <v>0</v>
      </c>
      <c r="N1126" s="328" t="e">
        <f t="shared" si="70"/>
        <v>#N/A</v>
      </c>
      <c r="O1126" s="335" t="e">
        <f t="array" ref="O1126">MIN(IF($B$3:$B$501=N1126,$I$3:$I$501))</f>
        <v>#N/A</v>
      </c>
    </row>
    <row r="1127" spans="1:15">
      <c r="A1127" s="236"/>
      <c r="B1127" s="324" t="str">
        <f>IFERROR(VLOOKUP(A1127,'Cadastro de Produtos'!$B$5:$C$500,2,0),"")</f>
        <v/>
      </c>
      <c r="C1127" s="232"/>
      <c r="D1127" s="233"/>
      <c r="E1127" s="324"/>
      <c r="F1127" s="325"/>
      <c r="G1127" s="326">
        <f>IFERROR(VLOOKUP(D1127,Estoque!$A$4:$J$304,10,),0)</f>
        <v>0</v>
      </c>
      <c r="H1127" s="236"/>
      <c r="I1127" s="330"/>
      <c r="J1127" s="331"/>
      <c r="K1127" s="331">
        <f t="shared" si="68"/>
        <v>0</v>
      </c>
      <c r="L1127" s="325">
        <f>SUMIF(Vendas!$B$5:$B$1712,'Combos Promocionais'!A1127,Vendas!$I$5:$I$1824)</f>
        <v>0</v>
      </c>
      <c r="M1127" s="325">
        <f t="shared" si="69"/>
        <v>0</v>
      </c>
      <c r="N1127" s="325" t="e">
        <f t="shared" si="70"/>
        <v>#N/A</v>
      </c>
      <c r="O1127" s="332" t="e">
        <f t="array" ref="O1127">MIN(IF($B$3:$B$501=N1127,$I$3:$I$501))</f>
        <v>#N/A</v>
      </c>
    </row>
    <row r="1128" spans="1:15">
      <c r="A1128" s="235"/>
      <c r="B1128" s="327" t="str">
        <f>IFERROR(VLOOKUP(A1128,'Cadastro de Produtos'!$B$5:$C$500,2,0),"")</f>
        <v/>
      </c>
      <c r="C1128" s="165"/>
      <c r="D1128" s="231"/>
      <c r="E1128" s="327"/>
      <c r="F1128" s="328"/>
      <c r="G1128" s="329">
        <f>IFERROR(VLOOKUP(D1128,Estoque!$A$4:$J$304,10,),0)</f>
        <v>0</v>
      </c>
      <c r="H1128" s="235"/>
      <c r="I1128" s="333"/>
      <c r="J1128" s="334"/>
      <c r="K1128" s="334">
        <f t="shared" si="68"/>
        <v>0</v>
      </c>
      <c r="L1128" s="328">
        <f>SUMIF(Vendas!$B$5:$B$1712,'Combos Promocionais'!A1128,Vendas!$I$5:$I$1824)</f>
        <v>0</v>
      </c>
      <c r="M1128" s="328">
        <f t="shared" si="69"/>
        <v>0</v>
      </c>
      <c r="N1128" s="328" t="e">
        <f t="shared" si="70"/>
        <v>#N/A</v>
      </c>
      <c r="O1128" s="335" t="e">
        <f t="array" ref="O1128">MIN(IF($B$3:$B$501=N1128,$I$3:$I$501))</f>
        <v>#N/A</v>
      </c>
    </row>
    <row r="1129" spans="1:15">
      <c r="A1129" s="236"/>
      <c r="B1129" s="324" t="str">
        <f>IFERROR(VLOOKUP(A1129,'Cadastro de Produtos'!$B$5:$C$500,2,0),"")</f>
        <v/>
      </c>
      <c r="C1129" s="232"/>
      <c r="D1129" s="233"/>
      <c r="E1129" s="324"/>
      <c r="F1129" s="325"/>
      <c r="G1129" s="326">
        <f>IFERROR(VLOOKUP(D1129,Estoque!$A$4:$J$304,10,),0)</f>
        <v>0</v>
      </c>
      <c r="H1129" s="236"/>
      <c r="I1129" s="330"/>
      <c r="J1129" s="331"/>
      <c r="K1129" s="331">
        <f t="shared" si="68"/>
        <v>0</v>
      </c>
      <c r="L1129" s="325">
        <f>SUMIF(Vendas!$B$5:$B$1712,'Combos Promocionais'!A1129,Vendas!$I$5:$I$1824)</f>
        <v>0</v>
      </c>
      <c r="M1129" s="325">
        <f t="shared" si="69"/>
        <v>0</v>
      </c>
      <c r="N1129" s="325" t="e">
        <f t="shared" si="70"/>
        <v>#N/A</v>
      </c>
      <c r="O1129" s="332" t="e">
        <f t="array" ref="O1129">MIN(IF($B$3:$B$501=N1129,$I$3:$I$501))</f>
        <v>#N/A</v>
      </c>
    </row>
    <row r="1130" spans="1:15">
      <c r="A1130" s="235"/>
      <c r="B1130" s="327" t="str">
        <f>IFERROR(VLOOKUP(A1130,'Cadastro de Produtos'!$B$5:$C$500,2,0),"")</f>
        <v/>
      </c>
      <c r="C1130" s="165"/>
      <c r="D1130" s="231"/>
      <c r="E1130" s="327"/>
      <c r="F1130" s="328"/>
      <c r="G1130" s="329">
        <f>IFERROR(VLOOKUP(D1130,Estoque!$A$4:$J$304,10,),0)</f>
        <v>0</v>
      </c>
      <c r="H1130" s="235"/>
      <c r="I1130" s="333"/>
      <c r="J1130" s="334"/>
      <c r="K1130" s="334">
        <f t="shared" si="68"/>
        <v>0</v>
      </c>
      <c r="L1130" s="328">
        <f>SUMIF(Vendas!$B$5:$B$1712,'Combos Promocionais'!A1130,Vendas!$I$5:$I$1824)</f>
        <v>0</v>
      </c>
      <c r="M1130" s="328">
        <f t="shared" si="69"/>
        <v>0</v>
      </c>
      <c r="N1130" s="328" t="e">
        <f t="shared" si="70"/>
        <v>#N/A</v>
      </c>
      <c r="O1130" s="335" t="e">
        <f t="array" ref="O1130">MIN(IF($B$3:$B$501=N1130,$I$3:$I$501))</f>
        <v>#N/A</v>
      </c>
    </row>
    <row r="1131" spans="1:15">
      <c r="A1131" s="236"/>
      <c r="B1131" s="324" t="str">
        <f>IFERROR(VLOOKUP(A1131,'Cadastro de Produtos'!$B$5:$C$500,2,0),"")</f>
        <v/>
      </c>
      <c r="C1131" s="232"/>
      <c r="D1131" s="233"/>
      <c r="E1131" s="324"/>
      <c r="F1131" s="325"/>
      <c r="G1131" s="326">
        <f>IFERROR(VLOOKUP(D1131,Estoque!$A$4:$J$304,10,),0)</f>
        <v>0</v>
      </c>
      <c r="H1131" s="236"/>
      <c r="I1131" s="330"/>
      <c r="J1131" s="331"/>
      <c r="K1131" s="331">
        <f t="shared" si="68"/>
        <v>0</v>
      </c>
      <c r="L1131" s="325">
        <f>SUMIF(Vendas!$B$5:$B$1712,'Combos Promocionais'!A1131,Vendas!$I$5:$I$1824)</f>
        <v>0</v>
      </c>
      <c r="M1131" s="325">
        <f t="shared" si="69"/>
        <v>0</v>
      </c>
      <c r="N1131" s="325" t="e">
        <f t="shared" si="70"/>
        <v>#N/A</v>
      </c>
      <c r="O1131" s="332" t="e">
        <f t="array" ref="O1131">MIN(IF($B$3:$B$501=N1131,$I$3:$I$501))</f>
        <v>#N/A</v>
      </c>
    </row>
    <row r="1132" spans="1:15">
      <c r="A1132" s="235"/>
      <c r="B1132" s="327" t="str">
        <f>IFERROR(VLOOKUP(A1132,'Cadastro de Produtos'!$B$5:$C$500,2,0),"")</f>
        <v/>
      </c>
      <c r="C1132" s="165"/>
      <c r="D1132" s="231"/>
      <c r="E1132" s="327"/>
      <c r="F1132" s="328"/>
      <c r="G1132" s="329">
        <f>IFERROR(VLOOKUP(D1132,Estoque!$A$4:$J$304,10,),0)</f>
        <v>0</v>
      </c>
      <c r="H1132" s="235"/>
      <c r="I1132" s="333"/>
      <c r="J1132" s="334"/>
      <c r="K1132" s="334">
        <f t="shared" si="68"/>
        <v>0</v>
      </c>
      <c r="L1132" s="328">
        <f>SUMIF(Vendas!$B$5:$B$1712,'Combos Promocionais'!A1132,Vendas!$I$5:$I$1824)</f>
        <v>0</v>
      </c>
      <c r="M1132" s="328">
        <f t="shared" si="69"/>
        <v>0</v>
      </c>
      <c r="N1132" s="328" t="e">
        <f t="shared" si="70"/>
        <v>#N/A</v>
      </c>
      <c r="O1132" s="335" t="e">
        <f t="array" ref="O1132">MIN(IF($B$3:$B$501=N1132,$I$3:$I$501))</f>
        <v>#N/A</v>
      </c>
    </row>
    <row r="1133" spans="1:15">
      <c r="A1133" s="236"/>
      <c r="B1133" s="324" t="str">
        <f>IFERROR(VLOOKUP(A1133,'Cadastro de Produtos'!$B$5:$C$500,2,0),"")</f>
        <v/>
      </c>
      <c r="C1133" s="232"/>
      <c r="D1133" s="233"/>
      <c r="E1133" s="324"/>
      <c r="F1133" s="325"/>
      <c r="G1133" s="326">
        <f>IFERROR(VLOOKUP(D1133,Estoque!$A$4:$J$304,10,),0)</f>
        <v>0</v>
      </c>
      <c r="H1133" s="236"/>
      <c r="I1133" s="330"/>
      <c r="J1133" s="331"/>
      <c r="K1133" s="331">
        <f t="shared" si="68"/>
        <v>0</v>
      </c>
      <c r="L1133" s="325">
        <f>SUMIF(Vendas!$B$5:$B$1712,'Combos Promocionais'!A1133,Vendas!$I$5:$I$1824)</f>
        <v>0</v>
      </c>
      <c r="M1133" s="325">
        <f t="shared" si="69"/>
        <v>0</v>
      </c>
      <c r="N1133" s="325" t="e">
        <f t="shared" si="70"/>
        <v>#N/A</v>
      </c>
      <c r="O1133" s="332" t="e">
        <f t="array" ref="O1133">MIN(IF($B$3:$B$501=N1133,$I$3:$I$501))</f>
        <v>#N/A</v>
      </c>
    </row>
    <row r="1134" spans="1:15">
      <c r="A1134" s="235"/>
      <c r="B1134" s="327" t="str">
        <f>IFERROR(VLOOKUP(A1134,'Cadastro de Produtos'!$B$5:$C$500,2,0),"")</f>
        <v/>
      </c>
      <c r="C1134" s="165"/>
      <c r="D1134" s="231"/>
      <c r="E1134" s="327"/>
      <c r="F1134" s="328"/>
      <c r="G1134" s="329">
        <f>IFERROR(VLOOKUP(D1134,Estoque!$A$4:$J$304,10,),0)</f>
        <v>0</v>
      </c>
      <c r="H1134" s="235"/>
      <c r="I1134" s="333"/>
      <c r="J1134" s="334"/>
      <c r="K1134" s="334">
        <f t="shared" si="68"/>
        <v>0</v>
      </c>
      <c r="L1134" s="328">
        <f>SUMIF(Vendas!$B$5:$B$1712,'Combos Promocionais'!A1134,Vendas!$I$5:$I$1824)</f>
        <v>0</v>
      </c>
      <c r="M1134" s="328">
        <f t="shared" si="69"/>
        <v>0</v>
      </c>
      <c r="N1134" s="328" t="e">
        <f t="shared" si="70"/>
        <v>#N/A</v>
      </c>
      <c r="O1134" s="335" t="e">
        <f t="array" ref="O1134">MIN(IF($B$3:$B$501=N1134,$I$3:$I$501))</f>
        <v>#N/A</v>
      </c>
    </row>
    <row r="1135" spans="1:15">
      <c r="A1135" s="236"/>
      <c r="B1135" s="324" t="str">
        <f>IFERROR(VLOOKUP(A1135,'Cadastro de Produtos'!$B$5:$C$500,2,0),"")</f>
        <v/>
      </c>
      <c r="C1135" s="232"/>
      <c r="D1135" s="233"/>
      <c r="E1135" s="324"/>
      <c r="F1135" s="325"/>
      <c r="G1135" s="326">
        <f>IFERROR(VLOOKUP(D1135,Estoque!$A$4:$J$304,10,),0)</f>
        <v>0</v>
      </c>
      <c r="H1135" s="236"/>
      <c r="I1135" s="330"/>
      <c r="J1135" s="331"/>
      <c r="K1135" s="331">
        <f t="shared" si="68"/>
        <v>0</v>
      </c>
      <c r="L1135" s="325">
        <f>SUMIF(Vendas!$B$5:$B$1712,'Combos Promocionais'!A1135,Vendas!$I$5:$I$1824)</f>
        <v>0</v>
      </c>
      <c r="M1135" s="325">
        <f t="shared" si="69"/>
        <v>0</v>
      </c>
      <c r="N1135" s="325" t="e">
        <f t="shared" si="70"/>
        <v>#N/A</v>
      </c>
      <c r="O1135" s="332" t="e">
        <f t="array" ref="O1135">MIN(IF($B$3:$B$501=N1135,$I$3:$I$501))</f>
        <v>#N/A</v>
      </c>
    </row>
    <row r="1136" spans="1:15">
      <c r="A1136" s="235"/>
      <c r="B1136" s="327" t="str">
        <f>IFERROR(VLOOKUP(A1136,'Cadastro de Produtos'!$B$5:$C$500,2,0),"")</f>
        <v/>
      </c>
      <c r="C1136" s="165"/>
      <c r="D1136" s="231"/>
      <c r="E1136" s="327"/>
      <c r="F1136" s="328"/>
      <c r="G1136" s="329">
        <f>IFERROR(VLOOKUP(D1136,Estoque!$A$4:$J$304,10,),0)</f>
        <v>0</v>
      </c>
      <c r="H1136" s="235"/>
      <c r="I1136" s="333"/>
      <c r="J1136" s="334"/>
      <c r="K1136" s="334">
        <f t="shared" si="68"/>
        <v>0</v>
      </c>
      <c r="L1136" s="328">
        <f>SUMIF(Vendas!$B$5:$B$1712,'Combos Promocionais'!A1136,Vendas!$I$5:$I$1824)</f>
        <v>0</v>
      </c>
      <c r="M1136" s="328">
        <f t="shared" si="69"/>
        <v>0</v>
      </c>
      <c r="N1136" s="328" t="e">
        <f t="shared" si="70"/>
        <v>#N/A</v>
      </c>
      <c r="O1136" s="335" t="e">
        <f t="array" ref="O1136">MIN(IF($B$3:$B$501=N1136,$I$3:$I$501))</f>
        <v>#N/A</v>
      </c>
    </row>
    <row r="1137" spans="1:15">
      <c r="A1137" s="236"/>
      <c r="B1137" s="324" t="str">
        <f>IFERROR(VLOOKUP(A1137,'Cadastro de Produtos'!$B$5:$C$500,2,0),"")</f>
        <v/>
      </c>
      <c r="C1137" s="232"/>
      <c r="D1137" s="233"/>
      <c r="E1137" s="324"/>
      <c r="F1137" s="325"/>
      <c r="G1137" s="326">
        <f>IFERROR(VLOOKUP(D1137,Estoque!$A$4:$J$304,10,),0)</f>
        <v>0</v>
      </c>
      <c r="H1137" s="236"/>
      <c r="I1137" s="330"/>
      <c r="J1137" s="331"/>
      <c r="K1137" s="331">
        <f t="shared" si="68"/>
        <v>0</v>
      </c>
      <c r="L1137" s="325">
        <f>SUMIF(Vendas!$B$5:$B$1712,'Combos Promocionais'!A1137,Vendas!$I$5:$I$1824)</f>
        <v>0</v>
      </c>
      <c r="M1137" s="325">
        <f t="shared" si="69"/>
        <v>0</v>
      </c>
      <c r="N1137" s="325" t="e">
        <f t="shared" si="70"/>
        <v>#N/A</v>
      </c>
      <c r="O1137" s="332" t="e">
        <f t="array" ref="O1137">MIN(IF($B$3:$B$501=N1137,$I$3:$I$501))</f>
        <v>#N/A</v>
      </c>
    </row>
    <row r="1138" spans="1:15">
      <c r="A1138" s="235"/>
      <c r="B1138" s="327" t="str">
        <f>IFERROR(VLOOKUP(A1138,'Cadastro de Produtos'!$B$5:$C$500,2,0),"")</f>
        <v/>
      </c>
      <c r="C1138" s="165"/>
      <c r="D1138" s="231"/>
      <c r="E1138" s="327"/>
      <c r="F1138" s="328"/>
      <c r="G1138" s="329">
        <f>IFERROR(VLOOKUP(D1138,Estoque!$A$4:$J$304,10,),0)</f>
        <v>0</v>
      </c>
      <c r="H1138" s="235"/>
      <c r="I1138" s="333"/>
      <c r="J1138" s="334"/>
      <c r="K1138" s="334">
        <f t="shared" si="68"/>
        <v>0</v>
      </c>
      <c r="L1138" s="328">
        <f>SUMIF(Vendas!$B$5:$B$1712,'Combos Promocionais'!A1138,Vendas!$I$5:$I$1824)</f>
        <v>0</v>
      </c>
      <c r="M1138" s="328">
        <f t="shared" si="69"/>
        <v>0</v>
      </c>
      <c r="N1138" s="328" t="e">
        <f t="shared" si="70"/>
        <v>#N/A</v>
      </c>
      <c r="O1138" s="335" t="e">
        <f t="array" ref="O1138">MIN(IF($B$3:$B$501=N1138,$I$3:$I$501))</f>
        <v>#N/A</v>
      </c>
    </row>
    <row r="1139" spans="1:15">
      <c r="A1139" s="236"/>
      <c r="B1139" s="324" t="str">
        <f>IFERROR(VLOOKUP(A1139,'Cadastro de Produtos'!$B$5:$C$500,2,0),"")</f>
        <v/>
      </c>
      <c r="C1139" s="232"/>
      <c r="D1139" s="233"/>
      <c r="E1139" s="324"/>
      <c r="F1139" s="325"/>
      <c r="G1139" s="326">
        <f>IFERROR(VLOOKUP(D1139,Estoque!$A$4:$J$304,10,),0)</f>
        <v>0</v>
      </c>
      <c r="H1139" s="236"/>
      <c r="I1139" s="330"/>
      <c r="J1139" s="331"/>
      <c r="K1139" s="331">
        <f t="shared" si="68"/>
        <v>0</v>
      </c>
      <c r="L1139" s="325">
        <f>SUMIF(Vendas!$B$5:$B$1712,'Combos Promocionais'!A1139,Vendas!$I$5:$I$1824)</f>
        <v>0</v>
      </c>
      <c r="M1139" s="325">
        <f t="shared" si="69"/>
        <v>0</v>
      </c>
      <c r="N1139" s="325" t="e">
        <f t="shared" si="70"/>
        <v>#N/A</v>
      </c>
      <c r="O1139" s="332" t="e">
        <f t="array" ref="O1139">MIN(IF($B$3:$B$501=N1139,$I$3:$I$501))</f>
        <v>#N/A</v>
      </c>
    </row>
    <row r="1140" spans="1:15">
      <c r="A1140" s="235"/>
      <c r="B1140" s="327" t="str">
        <f>IFERROR(VLOOKUP(A1140,'Cadastro de Produtos'!$B$5:$C$500,2,0),"")</f>
        <v/>
      </c>
      <c r="C1140" s="165"/>
      <c r="D1140" s="231"/>
      <c r="E1140" s="327"/>
      <c r="F1140" s="328"/>
      <c r="G1140" s="329">
        <f>IFERROR(VLOOKUP(D1140,Estoque!$A$4:$J$304,10,),0)</f>
        <v>0</v>
      </c>
      <c r="H1140" s="235"/>
      <c r="I1140" s="333"/>
      <c r="J1140" s="334"/>
      <c r="K1140" s="334">
        <f t="shared" si="68"/>
        <v>0</v>
      </c>
      <c r="L1140" s="328">
        <f>SUMIF(Vendas!$B$5:$B$1712,'Combos Promocionais'!A1140,Vendas!$I$5:$I$1824)</f>
        <v>0</v>
      </c>
      <c r="M1140" s="328">
        <f t="shared" si="69"/>
        <v>0</v>
      </c>
      <c r="N1140" s="328" t="e">
        <f t="shared" si="70"/>
        <v>#N/A</v>
      </c>
      <c r="O1140" s="335" t="e">
        <f t="array" ref="O1140">MIN(IF($B$3:$B$501=N1140,$I$3:$I$501))</f>
        <v>#N/A</v>
      </c>
    </row>
    <row r="1141" spans="1:15">
      <c r="A1141" s="236"/>
      <c r="B1141" s="324" t="str">
        <f>IFERROR(VLOOKUP(A1141,'Cadastro de Produtos'!$B$5:$C$500,2,0),"")</f>
        <v/>
      </c>
      <c r="C1141" s="232"/>
      <c r="D1141" s="233"/>
      <c r="E1141" s="324"/>
      <c r="F1141" s="325"/>
      <c r="G1141" s="326">
        <f>IFERROR(VLOOKUP(D1141,Estoque!$A$4:$J$304,10,),0)</f>
        <v>0</v>
      </c>
      <c r="H1141" s="236"/>
      <c r="I1141" s="330"/>
      <c r="J1141" s="331"/>
      <c r="K1141" s="331">
        <f t="shared" si="68"/>
        <v>0</v>
      </c>
      <c r="L1141" s="325">
        <f>SUMIF(Vendas!$B$5:$B$1712,'Combos Promocionais'!A1141,Vendas!$I$5:$I$1824)</f>
        <v>0</v>
      </c>
      <c r="M1141" s="325">
        <f t="shared" si="69"/>
        <v>0</v>
      </c>
      <c r="N1141" s="325" t="e">
        <f t="shared" si="70"/>
        <v>#N/A</v>
      </c>
      <c r="O1141" s="332" t="e">
        <f t="array" ref="O1141">MIN(IF($B$3:$B$501=N1141,$I$3:$I$501))</f>
        <v>#N/A</v>
      </c>
    </row>
    <row r="1142" spans="1:15">
      <c r="A1142" s="235"/>
      <c r="B1142" s="327" t="str">
        <f>IFERROR(VLOOKUP(A1142,'Cadastro de Produtos'!$B$5:$C$500,2,0),"")</f>
        <v/>
      </c>
      <c r="C1142" s="165"/>
      <c r="D1142" s="231"/>
      <c r="E1142" s="327"/>
      <c r="F1142" s="328"/>
      <c r="G1142" s="329">
        <f>IFERROR(VLOOKUP(D1142,Estoque!$A$4:$J$304,10,),0)</f>
        <v>0</v>
      </c>
      <c r="H1142" s="235"/>
      <c r="I1142" s="333"/>
      <c r="J1142" s="334"/>
      <c r="K1142" s="334">
        <f t="shared" si="68"/>
        <v>0</v>
      </c>
      <c r="L1142" s="328">
        <f>SUMIF(Vendas!$B$5:$B$1712,'Combos Promocionais'!A1142,Vendas!$I$5:$I$1824)</f>
        <v>0</v>
      </c>
      <c r="M1142" s="328">
        <f t="shared" si="69"/>
        <v>0</v>
      </c>
      <c r="N1142" s="328" t="e">
        <f t="shared" si="70"/>
        <v>#N/A</v>
      </c>
      <c r="O1142" s="335" t="e">
        <f t="array" ref="O1142">MIN(IF($B$3:$B$501=N1142,$I$3:$I$501))</f>
        <v>#N/A</v>
      </c>
    </row>
    <row r="1143" spans="1:15">
      <c r="A1143" s="236"/>
      <c r="B1143" s="324" t="str">
        <f>IFERROR(VLOOKUP(A1143,'Cadastro de Produtos'!$B$5:$C$500,2,0),"")</f>
        <v/>
      </c>
      <c r="C1143" s="232"/>
      <c r="D1143" s="233"/>
      <c r="E1143" s="324"/>
      <c r="F1143" s="325"/>
      <c r="G1143" s="326">
        <f>IFERROR(VLOOKUP(D1143,Estoque!$A$4:$J$304,10,),0)</f>
        <v>0</v>
      </c>
      <c r="H1143" s="236"/>
      <c r="I1143" s="330"/>
      <c r="J1143" s="331"/>
      <c r="K1143" s="331">
        <f t="shared" si="68"/>
        <v>0</v>
      </c>
      <c r="L1143" s="325">
        <f>SUMIF(Vendas!$B$5:$B$1712,'Combos Promocionais'!A1143,Vendas!$I$5:$I$1824)</f>
        <v>0</v>
      </c>
      <c r="M1143" s="325">
        <f t="shared" si="69"/>
        <v>0</v>
      </c>
      <c r="N1143" s="325" t="e">
        <f t="shared" si="70"/>
        <v>#N/A</v>
      </c>
      <c r="O1143" s="332" t="e">
        <f t="array" ref="O1143">MIN(IF($B$3:$B$501=N1143,$I$3:$I$501))</f>
        <v>#N/A</v>
      </c>
    </row>
    <row r="1144" spans="1:15">
      <c r="A1144" s="235"/>
      <c r="B1144" s="327" t="str">
        <f>IFERROR(VLOOKUP(A1144,'Cadastro de Produtos'!$B$5:$C$500,2,0),"")</f>
        <v/>
      </c>
      <c r="C1144" s="165"/>
      <c r="D1144" s="231"/>
      <c r="E1144" s="327"/>
      <c r="F1144" s="328"/>
      <c r="G1144" s="329">
        <f>IFERROR(VLOOKUP(D1144,Estoque!$A$4:$J$304,10,),0)</f>
        <v>0</v>
      </c>
      <c r="H1144" s="235"/>
      <c r="I1144" s="333"/>
      <c r="J1144" s="334"/>
      <c r="K1144" s="334">
        <f t="shared" si="68"/>
        <v>0</v>
      </c>
      <c r="L1144" s="328">
        <f>SUMIF(Vendas!$B$5:$B$1712,'Combos Promocionais'!A1144,Vendas!$I$5:$I$1824)</f>
        <v>0</v>
      </c>
      <c r="M1144" s="328">
        <f t="shared" si="69"/>
        <v>0</v>
      </c>
      <c r="N1144" s="328" t="e">
        <f t="shared" si="70"/>
        <v>#N/A</v>
      </c>
      <c r="O1144" s="335" t="e">
        <f t="array" ref="O1144">MIN(IF($B$3:$B$501=N1144,$I$3:$I$501))</f>
        <v>#N/A</v>
      </c>
    </row>
    <row r="1145" spans="1:15">
      <c r="A1145" s="236"/>
      <c r="B1145" s="324" t="str">
        <f>IFERROR(VLOOKUP(A1145,'Cadastro de Produtos'!$B$5:$C$500,2,0),"")</f>
        <v/>
      </c>
      <c r="C1145" s="232"/>
      <c r="D1145" s="233"/>
      <c r="E1145" s="324"/>
      <c r="F1145" s="325"/>
      <c r="G1145" s="326">
        <f>IFERROR(VLOOKUP(D1145,Estoque!$A$4:$J$304,10,),0)</f>
        <v>0</v>
      </c>
      <c r="H1145" s="236"/>
      <c r="I1145" s="330"/>
      <c r="J1145" s="331"/>
      <c r="K1145" s="331">
        <f t="shared" si="68"/>
        <v>0</v>
      </c>
      <c r="L1145" s="325">
        <f>SUMIF(Vendas!$B$5:$B$1712,'Combos Promocionais'!A1145,Vendas!$I$5:$I$1824)</f>
        <v>0</v>
      </c>
      <c r="M1145" s="325">
        <f t="shared" si="69"/>
        <v>0</v>
      </c>
      <c r="N1145" s="325" t="e">
        <f t="shared" si="70"/>
        <v>#N/A</v>
      </c>
      <c r="O1145" s="332" t="e">
        <f t="array" ref="O1145">MIN(IF($B$3:$B$501=N1145,$I$3:$I$501))</f>
        <v>#N/A</v>
      </c>
    </row>
    <row r="1146" spans="1:15">
      <c r="A1146" s="235"/>
      <c r="B1146" s="327" t="str">
        <f>IFERROR(VLOOKUP(A1146,'Cadastro de Produtos'!$B$5:$C$500,2,0),"")</f>
        <v/>
      </c>
      <c r="C1146" s="165"/>
      <c r="D1146" s="231"/>
      <c r="E1146" s="327"/>
      <c r="F1146" s="328"/>
      <c r="G1146" s="329">
        <f>IFERROR(VLOOKUP(D1146,Estoque!$A$4:$J$304,10,),0)</f>
        <v>0</v>
      </c>
      <c r="H1146" s="235"/>
      <c r="I1146" s="333"/>
      <c r="J1146" s="334"/>
      <c r="K1146" s="334">
        <f t="shared" si="68"/>
        <v>0</v>
      </c>
      <c r="L1146" s="328">
        <f>SUMIF(Vendas!$B$5:$B$1712,'Combos Promocionais'!A1146,Vendas!$I$5:$I$1824)</f>
        <v>0</v>
      </c>
      <c r="M1146" s="328">
        <f t="shared" si="69"/>
        <v>0</v>
      </c>
      <c r="N1146" s="328" t="e">
        <f t="shared" si="70"/>
        <v>#N/A</v>
      </c>
      <c r="O1146" s="335" t="e">
        <f t="array" ref="O1146">MIN(IF($B$3:$B$501=N1146,$I$3:$I$501))</f>
        <v>#N/A</v>
      </c>
    </row>
    <row r="1147" spans="1:15">
      <c r="A1147" s="236"/>
      <c r="B1147" s="324" t="str">
        <f>IFERROR(VLOOKUP(A1147,'Cadastro de Produtos'!$B$5:$C$500,2,0),"")</f>
        <v/>
      </c>
      <c r="C1147" s="232"/>
      <c r="D1147" s="233"/>
      <c r="E1147" s="324"/>
      <c r="F1147" s="325"/>
      <c r="G1147" s="326">
        <f>IFERROR(VLOOKUP(D1147,Estoque!$A$4:$J$304,10,),0)</f>
        <v>0</v>
      </c>
      <c r="H1147" s="236"/>
      <c r="I1147" s="330"/>
      <c r="J1147" s="331"/>
      <c r="K1147" s="331">
        <f t="shared" si="68"/>
        <v>0</v>
      </c>
      <c r="L1147" s="325">
        <f>SUMIF(Vendas!$B$5:$B$1712,'Combos Promocionais'!A1147,Vendas!$I$5:$I$1824)</f>
        <v>0</v>
      </c>
      <c r="M1147" s="325">
        <f t="shared" si="69"/>
        <v>0</v>
      </c>
      <c r="N1147" s="325" t="e">
        <f t="shared" si="70"/>
        <v>#N/A</v>
      </c>
      <c r="O1147" s="332" t="e">
        <f t="array" ref="O1147">MIN(IF($B$3:$B$501=N1147,$I$3:$I$501))</f>
        <v>#N/A</v>
      </c>
    </row>
    <row r="1148" spans="1:15">
      <c r="A1148" s="235"/>
      <c r="B1148" s="327" t="str">
        <f>IFERROR(VLOOKUP(A1148,'Cadastro de Produtos'!$B$5:$C$500,2,0),"")</f>
        <v/>
      </c>
      <c r="C1148" s="165"/>
      <c r="D1148" s="231"/>
      <c r="E1148" s="327"/>
      <c r="F1148" s="328"/>
      <c r="G1148" s="329">
        <f>IFERROR(VLOOKUP(D1148,Estoque!$A$4:$J$304,10,),0)</f>
        <v>0</v>
      </c>
      <c r="H1148" s="235"/>
      <c r="I1148" s="333"/>
      <c r="J1148" s="334"/>
      <c r="K1148" s="334">
        <f t="shared" si="68"/>
        <v>0</v>
      </c>
      <c r="L1148" s="328">
        <f>SUMIF(Vendas!$B$5:$B$1712,'Combos Promocionais'!A1148,Vendas!$I$5:$I$1824)</f>
        <v>0</v>
      </c>
      <c r="M1148" s="328">
        <f t="shared" si="69"/>
        <v>0</v>
      </c>
      <c r="N1148" s="328" t="e">
        <f t="shared" si="70"/>
        <v>#N/A</v>
      </c>
      <c r="O1148" s="335" t="e">
        <f t="array" ref="O1148">MIN(IF($B$3:$B$501=N1148,$I$3:$I$501))</f>
        <v>#N/A</v>
      </c>
    </row>
    <row r="1149" spans="1:15">
      <c r="A1149" s="236"/>
      <c r="B1149" s="324" t="str">
        <f>IFERROR(VLOOKUP(A1149,'Cadastro de Produtos'!$B$5:$C$500,2,0),"")</f>
        <v/>
      </c>
      <c r="C1149" s="232"/>
      <c r="D1149" s="233"/>
      <c r="E1149" s="324"/>
      <c r="F1149" s="325"/>
      <c r="G1149" s="326">
        <f>IFERROR(VLOOKUP(D1149,Estoque!$A$4:$J$304,10,),0)</f>
        <v>0</v>
      </c>
      <c r="H1149" s="236"/>
      <c r="I1149" s="330"/>
      <c r="J1149" s="331"/>
      <c r="K1149" s="331">
        <f t="shared" si="68"/>
        <v>0</v>
      </c>
      <c r="L1149" s="325">
        <f>SUMIF(Vendas!$B$5:$B$1712,'Combos Promocionais'!A1149,Vendas!$I$5:$I$1824)</f>
        <v>0</v>
      </c>
      <c r="M1149" s="325">
        <f t="shared" si="69"/>
        <v>0</v>
      </c>
      <c r="N1149" s="325" t="e">
        <f t="shared" si="70"/>
        <v>#N/A</v>
      </c>
      <c r="O1149" s="332" t="e">
        <f t="array" ref="O1149">MIN(IF($B$3:$B$501=N1149,$I$3:$I$501))</f>
        <v>#N/A</v>
      </c>
    </row>
    <row r="1150" spans="1:15">
      <c r="A1150" s="235"/>
      <c r="B1150" s="327" t="str">
        <f>IFERROR(VLOOKUP(A1150,'Cadastro de Produtos'!$B$5:$C$500,2,0),"")</f>
        <v/>
      </c>
      <c r="C1150" s="165"/>
      <c r="D1150" s="231"/>
      <c r="E1150" s="327"/>
      <c r="F1150" s="328"/>
      <c r="G1150" s="329">
        <f>IFERROR(VLOOKUP(D1150,Estoque!$A$4:$J$304,10,),0)</f>
        <v>0</v>
      </c>
      <c r="H1150" s="235"/>
      <c r="I1150" s="333"/>
      <c r="J1150" s="334"/>
      <c r="K1150" s="334">
        <f t="shared" si="68"/>
        <v>0</v>
      </c>
      <c r="L1150" s="328">
        <f>SUMIF(Vendas!$B$5:$B$1712,'Combos Promocionais'!A1150,Vendas!$I$5:$I$1824)</f>
        <v>0</v>
      </c>
      <c r="M1150" s="328">
        <f t="shared" si="69"/>
        <v>0</v>
      </c>
      <c r="N1150" s="328" t="e">
        <f t="shared" si="70"/>
        <v>#N/A</v>
      </c>
      <c r="O1150" s="335" t="e">
        <f t="array" ref="O1150">MIN(IF($B$3:$B$501=N1150,$I$3:$I$501))</f>
        <v>#N/A</v>
      </c>
    </row>
    <row r="1151" spans="1:15">
      <c r="A1151" s="236"/>
      <c r="B1151" s="324" t="str">
        <f>IFERROR(VLOOKUP(A1151,'Cadastro de Produtos'!$B$5:$C$500,2,0),"")</f>
        <v/>
      </c>
      <c r="C1151" s="232"/>
      <c r="D1151" s="233"/>
      <c r="E1151" s="324"/>
      <c r="F1151" s="325"/>
      <c r="G1151" s="326">
        <f>IFERROR(VLOOKUP(D1151,Estoque!$A$4:$J$304,10,),0)</f>
        <v>0</v>
      </c>
      <c r="H1151" s="236"/>
      <c r="I1151" s="330"/>
      <c r="J1151" s="331"/>
      <c r="K1151" s="331">
        <f t="shared" si="68"/>
        <v>0</v>
      </c>
      <c r="L1151" s="325">
        <f>SUMIF(Vendas!$B$5:$B$1712,'Combos Promocionais'!A1151,Vendas!$I$5:$I$1824)</f>
        <v>0</v>
      </c>
      <c r="M1151" s="325">
        <f t="shared" si="69"/>
        <v>0</v>
      </c>
      <c r="N1151" s="325" t="e">
        <f t="shared" si="70"/>
        <v>#N/A</v>
      </c>
      <c r="O1151" s="332" t="e">
        <f t="array" ref="O1151">MIN(IF($B$3:$B$501=N1151,$I$3:$I$501))</f>
        <v>#N/A</v>
      </c>
    </row>
    <row r="1152" spans="1:15">
      <c r="A1152" s="235"/>
      <c r="B1152" s="327" t="str">
        <f>IFERROR(VLOOKUP(A1152,'Cadastro de Produtos'!$B$5:$C$500,2,0),"")</f>
        <v/>
      </c>
      <c r="C1152" s="165"/>
      <c r="D1152" s="231"/>
      <c r="E1152" s="327"/>
      <c r="F1152" s="328"/>
      <c r="G1152" s="329">
        <f>IFERROR(VLOOKUP(D1152,Estoque!$A$4:$J$304,10,),0)</f>
        <v>0</v>
      </c>
      <c r="H1152" s="235"/>
      <c r="I1152" s="333"/>
      <c r="J1152" s="334"/>
      <c r="K1152" s="334">
        <f t="shared" si="68"/>
        <v>0</v>
      </c>
      <c r="L1152" s="328">
        <f>SUMIF(Vendas!$B$5:$B$1712,'Combos Promocionais'!A1152,Vendas!$I$5:$I$1824)</f>
        <v>0</v>
      </c>
      <c r="M1152" s="328">
        <f t="shared" si="69"/>
        <v>0</v>
      </c>
      <c r="N1152" s="328" t="e">
        <f t="shared" si="70"/>
        <v>#N/A</v>
      </c>
      <c r="O1152" s="335" t="e">
        <f t="array" ref="O1152">MIN(IF($B$3:$B$501=N1152,$I$3:$I$501))</f>
        <v>#N/A</v>
      </c>
    </row>
    <row r="1153" spans="1:15">
      <c r="A1153" s="236"/>
      <c r="B1153" s="324" t="str">
        <f>IFERROR(VLOOKUP(A1153,'Cadastro de Produtos'!$B$5:$C$500,2,0),"")</f>
        <v/>
      </c>
      <c r="C1153" s="232"/>
      <c r="D1153" s="233"/>
      <c r="E1153" s="324"/>
      <c r="F1153" s="325"/>
      <c r="G1153" s="326">
        <f>IFERROR(VLOOKUP(D1153,Estoque!$A$4:$J$304,10,),0)</f>
        <v>0</v>
      </c>
      <c r="H1153" s="236"/>
      <c r="I1153" s="330"/>
      <c r="J1153" s="331"/>
      <c r="K1153" s="331">
        <f t="shared" si="68"/>
        <v>0</v>
      </c>
      <c r="L1153" s="325">
        <f>SUMIF(Vendas!$B$5:$B$1712,'Combos Promocionais'!A1153,Vendas!$I$5:$I$1824)</f>
        <v>0</v>
      </c>
      <c r="M1153" s="325">
        <f t="shared" si="69"/>
        <v>0</v>
      </c>
      <c r="N1153" s="325" t="e">
        <f t="shared" si="70"/>
        <v>#N/A</v>
      </c>
      <c r="O1153" s="332" t="e">
        <f t="array" ref="O1153">MIN(IF($B$3:$B$501=N1153,$I$3:$I$501))</f>
        <v>#N/A</v>
      </c>
    </row>
    <row r="1154" spans="1:15">
      <c r="A1154" s="235"/>
      <c r="B1154" s="327" t="str">
        <f>IFERROR(VLOOKUP(A1154,'Cadastro de Produtos'!$B$5:$C$500,2,0),"")</f>
        <v/>
      </c>
      <c r="C1154" s="165"/>
      <c r="D1154" s="231"/>
      <c r="E1154" s="327"/>
      <c r="F1154" s="328"/>
      <c r="G1154" s="329">
        <f>IFERROR(VLOOKUP(D1154,Estoque!$A$4:$J$304,10,),0)</f>
        <v>0</v>
      </c>
      <c r="H1154" s="235"/>
      <c r="I1154" s="333"/>
      <c r="J1154" s="334"/>
      <c r="K1154" s="334">
        <f t="shared" si="68"/>
        <v>0</v>
      </c>
      <c r="L1154" s="328">
        <f>SUMIF(Vendas!$B$5:$B$1712,'Combos Promocionais'!A1154,Vendas!$I$5:$I$1824)</f>
        <v>0</v>
      </c>
      <c r="M1154" s="328">
        <f t="shared" si="69"/>
        <v>0</v>
      </c>
      <c r="N1154" s="328" t="e">
        <f t="shared" si="70"/>
        <v>#N/A</v>
      </c>
      <c r="O1154" s="335" t="e">
        <f t="array" ref="O1154">MIN(IF($B$3:$B$501=N1154,$I$3:$I$501))</f>
        <v>#N/A</v>
      </c>
    </row>
    <row r="1155" spans="1:15">
      <c r="A1155" s="236"/>
      <c r="B1155" s="324" t="str">
        <f>IFERROR(VLOOKUP(A1155,'Cadastro de Produtos'!$B$5:$C$500,2,0),"")</f>
        <v/>
      </c>
      <c r="C1155" s="232"/>
      <c r="D1155" s="233"/>
      <c r="E1155" s="324"/>
      <c r="F1155" s="325"/>
      <c r="G1155" s="326">
        <f>IFERROR(VLOOKUP(D1155,Estoque!$A$4:$J$304,10,),0)</f>
        <v>0</v>
      </c>
      <c r="H1155" s="236"/>
      <c r="I1155" s="330"/>
      <c r="J1155" s="331"/>
      <c r="K1155" s="331">
        <f t="shared" si="68"/>
        <v>0</v>
      </c>
      <c r="L1155" s="325">
        <f>SUMIF(Vendas!$B$5:$B$1712,'Combos Promocionais'!A1155,Vendas!$I$5:$I$1824)</f>
        <v>0</v>
      </c>
      <c r="M1155" s="325">
        <f t="shared" si="69"/>
        <v>0</v>
      </c>
      <c r="N1155" s="325" t="e">
        <f t="shared" si="70"/>
        <v>#N/A</v>
      </c>
      <c r="O1155" s="332" t="e">
        <f t="array" ref="O1155">MIN(IF($B$3:$B$501=N1155,$I$3:$I$501))</f>
        <v>#N/A</v>
      </c>
    </row>
    <row r="1156" spans="1:15">
      <c r="A1156" s="235"/>
      <c r="B1156" s="327" t="str">
        <f>IFERROR(VLOOKUP(A1156,'Cadastro de Produtos'!$B$5:$C$500,2,0),"")</f>
        <v/>
      </c>
      <c r="C1156" s="165"/>
      <c r="D1156" s="231"/>
      <c r="E1156" s="327"/>
      <c r="F1156" s="328"/>
      <c r="G1156" s="329">
        <f>IFERROR(VLOOKUP(D1156,Estoque!$A$4:$J$304,10,),0)</f>
        <v>0</v>
      </c>
      <c r="H1156" s="235"/>
      <c r="I1156" s="333"/>
      <c r="J1156" s="334"/>
      <c r="K1156" s="334">
        <f t="shared" ref="K1156:K1219" si="71">SUMIF($A$3:$A$500,A1156,$J$3:$J$500)</f>
        <v>0</v>
      </c>
      <c r="L1156" s="328">
        <f>SUMIF(Vendas!$B$5:$B$1712,'Combos Promocionais'!A1156,Vendas!$I$5:$I$1824)</f>
        <v>0</v>
      </c>
      <c r="M1156" s="328">
        <f t="shared" ref="M1156:M1219" si="72">SUM(L1156*H1156)</f>
        <v>0</v>
      </c>
      <c r="N1156" s="328" t="e">
        <f t="shared" ref="N1156:N1219" si="73">VLOOKUP(A1156,$A$3:$K$501,2,0)</f>
        <v>#N/A</v>
      </c>
      <c r="O1156" s="335" t="e">
        <f t="array" ref="O1156">MIN(IF($B$3:$B$501=N1156,$I$3:$I$501))</f>
        <v>#N/A</v>
      </c>
    </row>
    <row r="1157" spans="1:15">
      <c r="A1157" s="236"/>
      <c r="B1157" s="324" t="str">
        <f>IFERROR(VLOOKUP(A1157,'Cadastro de Produtos'!$B$5:$C$500,2,0),"")</f>
        <v/>
      </c>
      <c r="C1157" s="232"/>
      <c r="D1157" s="233"/>
      <c r="E1157" s="324"/>
      <c r="F1157" s="325"/>
      <c r="G1157" s="326">
        <f>IFERROR(VLOOKUP(D1157,Estoque!$A$4:$J$304,10,),0)</f>
        <v>0</v>
      </c>
      <c r="H1157" s="236"/>
      <c r="I1157" s="330"/>
      <c r="J1157" s="331"/>
      <c r="K1157" s="331">
        <f t="shared" si="71"/>
        <v>0</v>
      </c>
      <c r="L1157" s="325">
        <f>SUMIF(Vendas!$B$5:$B$1712,'Combos Promocionais'!A1157,Vendas!$I$5:$I$1824)</f>
        <v>0</v>
      </c>
      <c r="M1157" s="325">
        <f t="shared" si="72"/>
        <v>0</v>
      </c>
      <c r="N1157" s="325" t="e">
        <f t="shared" si="73"/>
        <v>#N/A</v>
      </c>
      <c r="O1157" s="332" t="e">
        <f t="array" ref="O1157">MIN(IF($B$3:$B$501=N1157,$I$3:$I$501))</f>
        <v>#N/A</v>
      </c>
    </row>
    <row r="1158" spans="1:15">
      <c r="A1158" s="235"/>
      <c r="B1158" s="327" t="str">
        <f>IFERROR(VLOOKUP(A1158,'Cadastro de Produtos'!$B$5:$C$500,2,0),"")</f>
        <v/>
      </c>
      <c r="C1158" s="165"/>
      <c r="D1158" s="231"/>
      <c r="E1158" s="327"/>
      <c r="F1158" s="328"/>
      <c r="G1158" s="329">
        <f>IFERROR(VLOOKUP(D1158,Estoque!$A$4:$J$304,10,),0)</f>
        <v>0</v>
      </c>
      <c r="H1158" s="235"/>
      <c r="I1158" s="333"/>
      <c r="J1158" s="334"/>
      <c r="K1158" s="334">
        <f t="shared" si="71"/>
        <v>0</v>
      </c>
      <c r="L1158" s="328">
        <f>SUMIF(Vendas!$B$5:$B$1712,'Combos Promocionais'!A1158,Vendas!$I$5:$I$1824)</f>
        <v>0</v>
      </c>
      <c r="M1158" s="328">
        <f t="shared" si="72"/>
        <v>0</v>
      </c>
      <c r="N1158" s="328" t="e">
        <f t="shared" si="73"/>
        <v>#N/A</v>
      </c>
      <c r="O1158" s="335" t="e">
        <f t="array" ref="O1158">MIN(IF($B$3:$B$501=N1158,$I$3:$I$501))</f>
        <v>#N/A</v>
      </c>
    </row>
    <row r="1159" spans="1:15">
      <c r="A1159" s="236"/>
      <c r="B1159" s="324" t="str">
        <f>IFERROR(VLOOKUP(A1159,'Cadastro de Produtos'!$B$5:$C$500,2,0),"")</f>
        <v/>
      </c>
      <c r="C1159" s="232"/>
      <c r="D1159" s="233"/>
      <c r="E1159" s="324"/>
      <c r="F1159" s="325"/>
      <c r="G1159" s="326">
        <f>IFERROR(VLOOKUP(D1159,Estoque!$A$4:$J$304,10,),0)</f>
        <v>0</v>
      </c>
      <c r="H1159" s="236"/>
      <c r="I1159" s="330"/>
      <c r="J1159" s="331"/>
      <c r="K1159" s="331">
        <f t="shared" si="71"/>
        <v>0</v>
      </c>
      <c r="L1159" s="325">
        <f>SUMIF(Vendas!$B$5:$B$1712,'Combos Promocionais'!A1159,Vendas!$I$5:$I$1824)</f>
        <v>0</v>
      </c>
      <c r="M1159" s="325">
        <f t="shared" si="72"/>
        <v>0</v>
      </c>
      <c r="N1159" s="325" t="e">
        <f t="shared" si="73"/>
        <v>#N/A</v>
      </c>
      <c r="O1159" s="332" t="e">
        <f t="array" ref="O1159">MIN(IF($B$3:$B$501=N1159,$I$3:$I$501))</f>
        <v>#N/A</v>
      </c>
    </row>
    <row r="1160" spans="1:15">
      <c r="A1160" s="235"/>
      <c r="B1160" s="327" t="str">
        <f>IFERROR(VLOOKUP(A1160,'Cadastro de Produtos'!$B$5:$C$500,2,0),"")</f>
        <v/>
      </c>
      <c r="C1160" s="165"/>
      <c r="D1160" s="231"/>
      <c r="E1160" s="327"/>
      <c r="F1160" s="328"/>
      <c r="G1160" s="329">
        <f>IFERROR(VLOOKUP(D1160,Estoque!$A$4:$J$304,10,),0)</f>
        <v>0</v>
      </c>
      <c r="H1160" s="235"/>
      <c r="I1160" s="333"/>
      <c r="J1160" s="334"/>
      <c r="K1160" s="334">
        <f t="shared" si="71"/>
        <v>0</v>
      </c>
      <c r="L1160" s="328">
        <f>SUMIF(Vendas!$B$5:$B$1712,'Combos Promocionais'!A1160,Vendas!$I$5:$I$1824)</f>
        <v>0</v>
      </c>
      <c r="M1160" s="328">
        <f t="shared" si="72"/>
        <v>0</v>
      </c>
      <c r="N1160" s="328" t="e">
        <f t="shared" si="73"/>
        <v>#N/A</v>
      </c>
      <c r="O1160" s="335" t="e">
        <f t="array" ref="O1160">MIN(IF($B$3:$B$501=N1160,$I$3:$I$501))</f>
        <v>#N/A</v>
      </c>
    </row>
    <row r="1161" spans="1:15">
      <c r="A1161" s="236"/>
      <c r="B1161" s="324" t="str">
        <f>IFERROR(VLOOKUP(A1161,'Cadastro de Produtos'!$B$5:$C$500,2,0),"")</f>
        <v/>
      </c>
      <c r="C1161" s="232"/>
      <c r="D1161" s="233"/>
      <c r="E1161" s="324"/>
      <c r="F1161" s="325"/>
      <c r="G1161" s="326">
        <f>IFERROR(VLOOKUP(D1161,Estoque!$A$4:$J$304,10,),0)</f>
        <v>0</v>
      </c>
      <c r="H1161" s="236"/>
      <c r="I1161" s="330"/>
      <c r="J1161" s="331"/>
      <c r="K1161" s="331">
        <f t="shared" si="71"/>
        <v>0</v>
      </c>
      <c r="L1161" s="325">
        <f>SUMIF(Vendas!$B$5:$B$1712,'Combos Promocionais'!A1161,Vendas!$I$5:$I$1824)</f>
        <v>0</v>
      </c>
      <c r="M1161" s="325">
        <f t="shared" si="72"/>
        <v>0</v>
      </c>
      <c r="N1161" s="325" t="e">
        <f t="shared" si="73"/>
        <v>#N/A</v>
      </c>
      <c r="O1161" s="332" t="e">
        <f t="array" ref="O1161">MIN(IF($B$3:$B$501=N1161,$I$3:$I$501))</f>
        <v>#N/A</v>
      </c>
    </row>
    <row r="1162" spans="1:15">
      <c r="A1162" s="235"/>
      <c r="B1162" s="327" t="str">
        <f>IFERROR(VLOOKUP(A1162,'Cadastro de Produtos'!$B$5:$C$500,2,0),"")</f>
        <v/>
      </c>
      <c r="C1162" s="165"/>
      <c r="D1162" s="231"/>
      <c r="E1162" s="327"/>
      <c r="F1162" s="328"/>
      <c r="G1162" s="329">
        <f>IFERROR(VLOOKUP(D1162,Estoque!$A$4:$J$304,10,),0)</f>
        <v>0</v>
      </c>
      <c r="H1162" s="235"/>
      <c r="I1162" s="333"/>
      <c r="J1162" s="334"/>
      <c r="K1162" s="334">
        <f t="shared" si="71"/>
        <v>0</v>
      </c>
      <c r="L1162" s="328">
        <f>SUMIF(Vendas!$B$5:$B$1712,'Combos Promocionais'!A1162,Vendas!$I$5:$I$1824)</f>
        <v>0</v>
      </c>
      <c r="M1162" s="328">
        <f t="shared" si="72"/>
        <v>0</v>
      </c>
      <c r="N1162" s="328" t="e">
        <f t="shared" si="73"/>
        <v>#N/A</v>
      </c>
      <c r="O1162" s="335" t="e">
        <f t="array" ref="O1162">MIN(IF($B$3:$B$501=N1162,$I$3:$I$501))</f>
        <v>#N/A</v>
      </c>
    </row>
    <row r="1163" spans="1:15">
      <c r="A1163" s="236"/>
      <c r="B1163" s="324" t="str">
        <f>IFERROR(VLOOKUP(A1163,'Cadastro de Produtos'!$B$5:$C$500,2,0),"")</f>
        <v/>
      </c>
      <c r="C1163" s="232"/>
      <c r="D1163" s="233"/>
      <c r="E1163" s="324"/>
      <c r="F1163" s="325"/>
      <c r="G1163" s="326">
        <f>IFERROR(VLOOKUP(D1163,Estoque!$A$4:$J$304,10,),0)</f>
        <v>0</v>
      </c>
      <c r="H1163" s="236"/>
      <c r="I1163" s="330"/>
      <c r="J1163" s="331"/>
      <c r="K1163" s="331">
        <f t="shared" si="71"/>
        <v>0</v>
      </c>
      <c r="L1163" s="325">
        <f>SUMIF(Vendas!$B$5:$B$1712,'Combos Promocionais'!A1163,Vendas!$I$5:$I$1824)</f>
        <v>0</v>
      </c>
      <c r="M1163" s="325">
        <f t="shared" si="72"/>
        <v>0</v>
      </c>
      <c r="N1163" s="325" t="e">
        <f t="shared" si="73"/>
        <v>#N/A</v>
      </c>
      <c r="O1163" s="332" t="e">
        <f t="array" ref="O1163">MIN(IF($B$3:$B$501=N1163,$I$3:$I$501))</f>
        <v>#N/A</v>
      </c>
    </row>
    <row r="1164" spans="1:15">
      <c r="A1164" s="235"/>
      <c r="B1164" s="327" t="str">
        <f>IFERROR(VLOOKUP(A1164,'Cadastro de Produtos'!$B$5:$C$500,2,0),"")</f>
        <v/>
      </c>
      <c r="C1164" s="165"/>
      <c r="D1164" s="231"/>
      <c r="E1164" s="327"/>
      <c r="F1164" s="328"/>
      <c r="G1164" s="329">
        <f>IFERROR(VLOOKUP(D1164,Estoque!$A$4:$J$304,10,),0)</f>
        <v>0</v>
      </c>
      <c r="H1164" s="235"/>
      <c r="I1164" s="333"/>
      <c r="J1164" s="334"/>
      <c r="K1164" s="334">
        <f t="shared" si="71"/>
        <v>0</v>
      </c>
      <c r="L1164" s="328">
        <f>SUMIF(Vendas!$B$5:$B$1712,'Combos Promocionais'!A1164,Vendas!$I$5:$I$1824)</f>
        <v>0</v>
      </c>
      <c r="M1164" s="328">
        <f t="shared" si="72"/>
        <v>0</v>
      </c>
      <c r="N1164" s="328" t="e">
        <f t="shared" si="73"/>
        <v>#N/A</v>
      </c>
      <c r="O1164" s="335" t="e">
        <f t="array" ref="O1164">MIN(IF($B$3:$B$501=N1164,$I$3:$I$501))</f>
        <v>#N/A</v>
      </c>
    </row>
    <row r="1165" spans="1:15">
      <c r="A1165" s="236"/>
      <c r="B1165" s="324" t="str">
        <f>IFERROR(VLOOKUP(A1165,'Cadastro de Produtos'!$B$5:$C$500,2,0),"")</f>
        <v/>
      </c>
      <c r="C1165" s="232"/>
      <c r="D1165" s="233"/>
      <c r="E1165" s="324"/>
      <c r="F1165" s="325"/>
      <c r="G1165" s="326">
        <f>IFERROR(VLOOKUP(D1165,Estoque!$A$4:$J$304,10,),0)</f>
        <v>0</v>
      </c>
      <c r="H1165" s="236"/>
      <c r="I1165" s="330"/>
      <c r="J1165" s="331"/>
      <c r="K1165" s="331">
        <f t="shared" si="71"/>
        <v>0</v>
      </c>
      <c r="L1165" s="325">
        <f>SUMIF(Vendas!$B$5:$B$1712,'Combos Promocionais'!A1165,Vendas!$I$5:$I$1824)</f>
        <v>0</v>
      </c>
      <c r="M1165" s="325">
        <f t="shared" si="72"/>
        <v>0</v>
      </c>
      <c r="N1165" s="325" t="e">
        <f t="shared" si="73"/>
        <v>#N/A</v>
      </c>
      <c r="O1165" s="332" t="e">
        <f t="array" ref="O1165">MIN(IF($B$3:$B$501=N1165,$I$3:$I$501))</f>
        <v>#N/A</v>
      </c>
    </row>
    <row r="1166" spans="1:15">
      <c r="A1166" s="235"/>
      <c r="B1166" s="327" t="str">
        <f>IFERROR(VLOOKUP(A1166,'Cadastro de Produtos'!$B$5:$C$500,2,0),"")</f>
        <v/>
      </c>
      <c r="C1166" s="165"/>
      <c r="D1166" s="231"/>
      <c r="E1166" s="327"/>
      <c r="F1166" s="328"/>
      <c r="G1166" s="329">
        <f>IFERROR(VLOOKUP(D1166,Estoque!$A$4:$J$304,10,),0)</f>
        <v>0</v>
      </c>
      <c r="H1166" s="235"/>
      <c r="I1166" s="333"/>
      <c r="J1166" s="334"/>
      <c r="K1166" s="334">
        <f t="shared" si="71"/>
        <v>0</v>
      </c>
      <c r="L1166" s="328">
        <f>SUMIF(Vendas!$B$5:$B$1712,'Combos Promocionais'!A1166,Vendas!$I$5:$I$1824)</f>
        <v>0</v>
      </c>
      <c r="M1166" s="328">
        <f t="shared" si="72"/>
        <v>0</v>
      </c>
      <c r="N1166" s="328" t="e">
        <f t="shared" si="73"/>
        <v>#N/A</v>
      </c>
      <c r="O1166" s="335" t="e">
        <f t="array" ref="O1166">MIN(IF($B$3:$B$501=N1166,$I$3:$I$501))</f>
        <v>#N/A</v>
      </c>
    </row>
    <row r="1167" spans="1:15">
      <c r="A1167" s="236"/>
      <c r="B1167" s="324" t="str">
        <f>IFERROR(VLOOKUP(A1167,'Cadastro de Produtos'!$B$5:$C$500,2,0),"")</f>
        <v/>
      </c>
      <c r="C1167" s="232"/>
      <c r="D1167" s="233"/>
      <c r="E1167" s="324"/>
      <c r="F1167" s="325"/>
      <c r="G1167" s="326">
        <f>IFERROR(VLOOKUP(D1167,Estoque!$A$4:$J$304,10,),0)</f>
        <v>0</v>
      </c>
      <c r="H1167" s="236"/>
      <c r="I1167" s="330"/>
      <c r="J1167" s="331"/>
      <c r="K1167" s="331">
        <f t="shared" si="71"/>
        <v>0</v>
      </c>
      <c r="L1167" s="325">
        <f>SUMIF(Vendas!$B$5:$B$1712,'Combos Promocionais'!A1167,Vendas!$I$5:$I$1824)</f>
        <v>0</v>
      </c>
      <c r="M1167" s="325">
        <f t="shared" si="72"/>
        <v>0</v>
      </c>
      <c r="N1167" s="325" t="e">
        <f t="shared" si="73"/>
        <v>#N/A</v>
      </c>
      <c r="O1167" s="332" t="e">
        <f t="array" ref="O1167">MIN(IF($B$3:$B$501=N1167,$I$3:$I$501))</f>
        <v>#N/A</v>
      </c>
    </row>
    <row r="1168" spans="1:15">
      <c r="A1168" s="235"/>
      <c r="B1168" s="327" t="str">
        <f>IFERROR(VLOOKUP(A1168,'Cadastro de Produtos'!$B$5:$C$500,2,0),"")</f>
        <v/>
      </c>
      <c r="C1168" s="165"/>
      <c r="D1168" s="231"/>
      <c r="E1168" s="327"/>
      <c r="F1168" s="328"/>
      <c r="G1168" s="329">
        <f>IFERROR(VLOOKUP(D1168,Estoque!$A$4:$J$304,10,),0)</f>
        <v>0</v>
      </c>
      <c r="H1168" s="235"/>
      <c r="I1168" s="333"/>
      <c r="J1168" s="334"/>
      <c r="K1168" s="334">
        <f t="shared" si="71"/>
        <v>0</v>
      </c>
      <c r="L1168" s="328">
        <f>SUMIF(Vendas!$B$5:$B$1712,'Combos Promocionais'!A1168,Vendas!$I$5:$I$1824)</f>
        <v>0</v>
      </c>
      <c r="M1168" s="328">
        <f t="shared" si="72"/>
        <v>0</v>
      </c>
      <c r="N1168" s="328" t="e">
        <f t="shared" si="73"/>
        <v>#N/A</v>
      </c>
      <c r="O1168" s="335" t="e">
        <f t="array" ref="O1168">MIN(IF($B$3:$B$501=N1168,$I$3:$I$501))</f>
        <v>#N/A</v>
      </c>
    </row>
    <row r="1169" spans="1:15">
      <c r="A1169" s="236"/>
      <c r="B1169" s="324" t="str">
        <f>IFERROR(VLOOKUP(A1169,'Cadastro de Produtos'!$B$5:$C$500,2,0),"")</f>
        <v/>
      </c>
      <c r="C1169" s="232"/>
      <c r="D1169" s="233"/>
      <c r="E1169" s="324"/>
      <c r="F1169" s="325"/>
      <c r="G1169" s="326">
        <f>IFERROR(VLOOKUP(D1169,Estoque!$A$4:$J$304,10,),0)</f>
        <v>0</v>
      </c>
      <c r="H1169" s="236"/>
      <c r="I1169" s="330"/>
      <c r="J1169" s="331"/>
      <c r="K1169" s="331">
        <f t="shared" si="71"/>
        <v>0</v>
      </c>
      <c r="L1169" s="325">
        <f>SUMIF(Vendas!$B$5:$B$1712,'Combos Promocionais'!A1169,Vendas!$I$5:$I$1824)</f>
        <v>0</v>
      </c>
      <c r="M1169" s="325">
        <f t="shared" si="72"/>
        <v>0</v>
      </c>
      <c r="N1169" s="325" t="e">
        <f t="shared" si="73"/>
        <v>#N/A</v>
      </c>
      <c r="O1169" s="332" t="e">
        <f t="array" ref="O1169">MIN(IF($B$3:$B$501=N1169,$I$3:$I$501))</f>
        <v>#N/A</v>
      </c>
    </row>
    <row r="1170" spans="1:15">
      <c r="A1170" s="235"/>
      <c r="B1170" s="327" t="str">
        <f>IFERROR(VLOOKUP(A1170,'Cadastro de Produtos'!$B$5:$C$500,2,0),"")</f>
        <v/>
      </c>
      <c r="C1170" s="165"/>
      <c r="D1170" s="231"/>
      <c r="E1170" s="327"/>
      <c r="F1170" s="328"/>
      <c r="G1170" s="329">
        <f>IFERROR(VLOOKUP(D1170,Estoque!$A$4:$J$304,10,),0)</f>
        <v>0</v>
      </c>
      <c r="H1170" s="235"/>
      <c r="I1170" s="333"/>
      <c r="J1170" s="334"/>
      <c r="K1170" s="334">
        <f t="shared" si="71"/>
        <v>0</v>
      </c>
      <c r="L1170" s="328">
        <f>SUMIF(Vendas!$B$5:$B$1712,'Combos Promocionais'!A1170,Vendas!$I$5:$I$1824)</f>
        <v>0</v>
      </c>
      <c r="M1170" s="328">
        <f t="shared" si="72"/>
        <v>0</v>
      </c>
      <c r="N1170" s="328" t="e">
        <f t="shared" si="73"/>
        <v>#N/A</v>
      </c>
      <c r="O1170" s="335" t="e">
        <f t="array" ref="O1170">MIN(IF($B$3:$B$501=N1170,$I$3:$I$501))</f>
        <v>#N/A</v>
      </c>
    </row>
    <row r="1171" spans="1:15">
      <c r="A1171" s="236"/>
      <c r="B1171" s="324" t="str">
        <f>IFERROR(VLOOKUP(A1171,'Cadastro de Produtos'!$B$5:$C$500,2,0),"")</f>
        <v/>
      </c>
      <c r="C1171" s="232"/>
      <c r="D1171" s="233"/>
      <c r="E1171" s="324"/>
      <c r="F1171" s="325"/>
      <c r="G1171" s="326">
        <f>IFERROR(VLOOKUP(D1171,Estoque!$A$4:$J$304,10,),0)</f>
        <v>0</v>
      </c>
      <c r="H1171" s="236"/>
      <c r="I1171" s="330"/>
      <c r="J1171" s="331"/>
      <c r="K1171" s="331">
        <f t="shared" si="71"/>
        <v>0</v>
      </c>
      <c r="L1171" s="325">
        <f>SUMIF(Vendas!$B$5:$B$1712,'Combos Promocionais'!A1171,Vendas!$I$5:$I$1824)</f>
        <v>0</v>
      </c>
      <c r="M1171" s="325">
        <f t="shared" si="72"/>
        <v>0</v>
      </c>
      <c r="N1171" s="325" t="e">
        <f t="shared" si="73"/>
        <v>#N/A</v>
      </c>
      <c r="O1171" s="332" t="e">
        <f t="array" ref="O1171">MIN(IF($B$3:$B$501=N1171,$I$3:$I$501))</f>
        <v>#N/A</v>
      </c>
    </row>
    <row r="1172" spans="1:15">
      <c r="A1172" s="235"/>
      <c r="B1172" s="327" t="str">
        <f>IFERROR(VLOOKUP(A1172,'Cadastro de Produtos'!$B$5:$C$500,2,0),"")</f>
        <v/>
      </c>
      <c r="C1172" s="165"/>
      <c r="D1172" s="231"/>
      <c r="E1172" s="327"/>
      <c r="F1172" s="328"/>
      <c r="G1172" s="329">
        <f>IFERROR(VLOOKUP(D1172,Estoque!$A$4:$J$304,10,),0)</f>
        <v>0</v>
      </c>
      <c r="H1172" s="235"/>
      <c r="I1172" s="333"/>
      <c r="J1172" s="334"/>
      <c r="K1172" s="334">
        <f t="shared" si="71"/>
        <v>0</v>
      </c>
      <c r="L1172" s="328">
        <f>SUMIF(Vendas!$B$5:$B$1712,'Combos Promocionais'!A1172,Vendas!$I$5:$I$1824)</f>
        <v>0</v>
      </c>
      <c r="M1172" s="328">
        <f t="shared" si="72"/>
        <v>0</v>
      </c>
      <c r="N1172" s="328" t="e">
        <f t="shared" si="73"/>
        <v>#N/A</v>
      </c>
      <c r="O1172" s="335" t="e">
        <f t="array" ref="O1172">MIN(IF($B$3:$B$501=N1172,$I$3:$I$501))</f>
        <v>#N/A</v>
      </c>
    </row>
    <row r="1173" spans="1:15">
      <c r="A1173" s="236"/>
      <c r="B1173" s="324" t="str">
        <f>IFERROR(VLOOKUP(A1173,'Cadastro de Produtos'!$B$5:$C$500,2,0),"")</f>
        <v/>
      </c>
      <c r="C1173" s="232"/>
      <c r="D1173" s="233"/>
      <c r="E1173" s="324"/>
      <c r="F1173" s="325"/>
      <c r="G1173" s="326">
        <f>IFERROR(VLOOKUP(D1173,Estoque!$A$4:$J$304,10,),0)</f>
        <v>0</v>
      </c>
      <c r="H1173" s="236"/>
      <c r="I1173" s="330"/>
      <c r="J1173" s="331"/>
      <c r="K1173" s="331">
        <f t="shared" si="71"/>
        <v>0</v>
      </c>
      <c r="L1173" s="325">
        <f>SUMIF(Vendas!$B$5:$B$1712,'Combos Promocionais'!A1173,Vendas!$I$5:$I$1824)</f>
        <v>0</v>
      </c>
      <c r="M1173" s="325">
        <f t="shared" si="72"/>
        <v>0</v>
      </c>
      <c r="N1173" s="325" t="e">
        <f t="shared" si="73"/>
        <v>#N/A</v>
      </c>
      <c r="O1173" s="332" t="e">
        <f t="array" ref="O1173">MIN(IF($B$3:$B$501=N1173,$I$3:$I$501))</f>
        <v>#N/A</v>
      </c>
    </row>
    <row r="1174" spans="1:15">
      <c r="A1174" s="235"/>
      <c r="B1174" s="327" t="str">
        <f>IFERROR(VLOOKUP(A1174,'Cadastro de Produtos'!$B$5:$C$500,2,0),"")</f>
        <v/>
      </c>
      <c r="C1174" s="165"/>
      <c r="D1174" s="231"/>
      <c r="E1174" s="327"/>
      <c r="F1174" s="328"/>
      <c r="G1174" s="329">
        <f>IFERROR(VLOOKUP(D1174,Estoque!$A$4:$J$304,10,),0)</f>
        <v>0</v>
      </c>
      <c r="H1174" s="235"/>
      <c r="I1174" s="333"/>
      <c r="J1174" s="334"/>
      <c r="K1174" s="334">
        <f t="shared" si="71"/>
        <v>0</v>
      </c>
      <c r="L1174" s="328">
        <f>SUMIF(Vendas!$B$5:$B$1712,'Combos Promocionais'!A1174,Vendas!$I$5:$I$1824)</f>
        <v>0</v>
      </c>
      <c r="M1174" s="328">
        <f t="shared" si="72"/>
        <v>0</v>
      </c>
      <c r="N1174" s="328" t="e">
        <f t="shared" si="73"/>
        <v>#N/A</v>
      </c>
      <c r="O1174" s="335" t="e">
        <f t="array" ref="O1174">MIN(IF($B$3:$B$501=N1174,$I$3:$I$501))</f>
        <v>#N/A</v>
      </c>
    </row>
    <row r="1175" spans="1:15">
      <c r="A1175" s="236"/>
      <c r="B1175" s="324" t="str">
        <f>IFERROR(VLOOKUP(A1175,'Cadastro de Produtos'!$B$5:$C$500,2,0),"")</f>
        <v/>
      </c>
      <c r="C1175" s="232"/>
      <c r="D1175" s="233"/>
      <c r="E1175" s="324"/>
      <c r="F1175" s="325"/>
      <c r="G1175" s="326">
        <f>IFERROR(VLOOKUP(D1175,Estoque!$A$4:$J$304,10,),0)</f>
        <v>0</v>
      </c>
      <c r="H1175" s="236"/>
      <c r="I1175" s="330"/>
      <c r="J1175" s="331"/>
      <c r="K1175" s="331">
        <f t="shared" si="71"/>
        <v>0</v>
      </c>
      <c r="L1175" s="325">
        <f>SUMIF(Vendas!$B$5:$B$1712,'Combos Promocionais'!A1175,Vendas!$I$5:$I$1824)</f>
        <v>0</v>
      </c>
      <c r="M1175" s="325">
        <f t="shared" si="72"/>
        <v>0</v>
      </c>
      <c r="N1175" s="325" t="e">
        <f t="shared" si="73"/>
        <v>#N/A</v>
      </c>
      <c r="O1175" s="332" t="e">
        <f t="array" ref="O1175">MIN(IF($B$3:$B$501=N1175,$I$3:$I$501))</f>
        <v>#N/A</v>
      </c>
    </row>
    <row r="1176" spans="1:15">
      <c r="A1176" s="235"/>
      <c r="B1176" s="327" t="str">
        <f>IFERROR(VLOOKUP(A1176,'Cadastro de Produtos'!$B$5:$C$500,2,0),"")</f>
        <v/>
      </c>
      <c r="C1176" s="165"/>
      <c r="D1176" s="231"/>
      <c r="E1176" s="327"/>
      <c r="F1176" s="328"/>
      <c r="G1176" s="329">
        <f>IFERROR(VLOOKUP(D1176,Estoque!$A$4:$J$304,10,),0)</f>
        <v>0</v>
      </c>
      <c r="H1176" s="235"/>
      <c r="I1176" s="333"/>
      <c r="J1176" s="334"/>
      <c r="K1176" s="334">
        <f t="shared" si="71"/>
        <v>0</v>
      </c>
      <c r="L1176" s="328">
        <f>SUMIF(Vendas!$B$5:$B$1712,'Combos Promocionais'!A1176,Vendas!$I$5:$I$1824)</f>
        <v>0</v>
      </c>
      <c r="M1176" s="328">
        <f t="shared" si="72"/>
        <v>0</v>
      </c>
      <c r="N1176" s="328" t="e">
        <f t="shared" si="73"/>
        <v>#N/A</v>
      </c>
      <c r="O1176" s="335" t="e">
        <f t="array" ref="O1176">MIN(IF($B$3:$B$501=N1176,$I$3:$I$501))</f>
        <v>#N/A</v>
      </c>
    </row>
    <row r="1177" spans="1:15">
      <c r="A1177" s="236"/>
      <c r="B1177" s="324" t="str">
        <f>IFERROR(VLOOKUP(A1177,'Cadastro de Produtos'!$B$5:$C$500,2,0),"")</f>
        <v/>
      </c>
      <c r="C1177" s="232"/>
      <c r="D1177" s="233"/>
      <c r="E1177" s="324"/>
      <c r="F1177" s="325"/>
      <c r="G1177" s="326">
        <f>IFERROR(VLOOKUP(D1177,Estoque!$A$4:$J$304,10,),0)</f>
        <v>0</v>
      </c>
      <c r="H1177" s="236"/>
      <c r="I1177" s="330"/>
      <c r="J1177" s="331"/>
      <c r="K1177" s="331">
        <f t="shared" si="71"/>
        <v>0</v>
      </c>
      <c r="L1177" s="325">
        <f>SUMIF(Vendas!$B$5:$B$1712,'Combos Promocionais'!A1177,Vendas!$I$5:$I$1824)</f>
        <v>0</v>
      </c>
      <c r="M1177" s="325">
        <f t="shared" si="72"/>
        <v>0</v>
      </c>
      <c r="N1177" s="325" t="e">
        <f t="shared" si="73"/>
        <v>#N/A</v>
      </c>
      <c r="O1177" s="332" t="e">
        <f t="array" ref="O1177">MIN(IF($B$3:$B$501=N1177,$I$3:$I$501))</f>
        <v>#N/A</v>
      </c>
    </row>
    <row r="1178" spans="1:15">
      <c r="A1178" s="235"/>
      <c r="B1178" s="327" t="str">
        <f>IFERROR(VLOOKUP(A1178,'Cadastro de Produtos'!$B$5:$C$500,2,0),"")</f>
        <v/>
      </c>
      <c r="C1178" s="165"/>
      <c r="D1178" s="231"/>
      <c r="E1178" s="327"/>
      <c r="F1178" s="328"/>
      <c r="G1178" s="329">
        <f>IFERROR(VLOOKUP(D1178,Estoque!$A$4:$J$304,10,),0)</f>
        <v>0</v>
      </c>
      <c r="H1178" s="235"/>
      <c r="I1178" s="333"/>
      <c r="J1178" s="334"/>
      <c r="K1178" s="334">
        <f t="shared" si="71"/>
        <v>0</v>
      </c>
      <c r="L1178" s="328">
        <f>SUMIF(Vendas!$B$5:$B$1712,'Combos Promocionais'!A1178,Vendas!$I$5:$I$1824)</f>
        <v>0</v>
      </c>
      <c r="M1178" s="328">
        <f t="shared" si="72"/>
        <v>0</v>
      </c>
      <c r="N1178" s="328" t="e">
        <f t="shared" si="73"/>
        <v>#N/A</v>
      </c>
      <c r="O1178" s="335" t="e">
        <f t="array" ref="O1178">MIN(IF($B$3:$B$501=N1178,$I$3:$I$501))</f>
        <v>#N/A</v>
      </c>
    </row>
    <row r="1179" spans="1:15">
      <c r="A1179" s="236"/>
      <c r="B1179" s="324" t="str">
        <f>IFERROR(VLOOKUP(A1179,'Cadastro de Produtos'!$B$5:$C$500,2,0),"")</f>
        <v/>
      </c>
      <c r="C1179" s="232"/>
      <c r="D1179" s="233"/>
      <c r="E1179" s="324"/>
      <c r="F1179" s="325"/>
      <c r="G1179" s="326">
        <f>IFERROR(VLOOKUP(D1179,Estoque!$A$4:$J$304,10,),0)</f>
        <v>0</v>
      </c>
      <c r="H1179" s="236"/>
      <c r="I1179" s="330"/>
      <c r="J1179" s="331"/>
      <c r="K1179" s="331">
        <f t="shared" si="71"/>
        <v>0</v>
      </c>
      <c r="L1179" s="325">
        <f>SUMIF(Vendas!$B$5:$B$1712,'Combos Promocionais'!A1179,Vendas!$I$5:$I$1824)</f>
        <v>0</v>
      </c>
      <c r="M1179" s="325">
        <f t="shared" si="72"/>
        <v>0</v>
      </c>
      <c r="N1179" s="325" t="e">
        <f t="shared" si="73"/>
        <v>#N/A</v>
      </c>
      <c r="O1179" s="332" t="e">
        <f t="array" ref="O1179">MIN(IF($B$3:$B$501=N1179,$I$3:$I$501))</f>
        <v>#N/A</v>
      </c>
    </row>
    <row r="1180" spans="1:15">
      <c r="A1180" s="235"/>
      <c r="B1180" s="327" t="str">
        <f>IFERROR(VLOOKUP(A1180,'Cadastro de Produtos'!$B$5:$C$500,2,0),"")</f>
        <v/>
      </c>
      <c r="C1180" s="165"/>
      <c r="D1180" s="231"/>
      <c r="E1180" s="327"/>
      <c r="F1180" s="328"/>
      <c r="G1180" s="329">
        <f>IFERROR(VLOOKUP(D1180,Estoque!$A$4:$J$304,10,),0)</f>
        <v>0</v>
      </c>
      <c r="H1180" s="235"/>
      <c r="I1180" s="333"/>
      <c r="J1180" s="334"/>
      <c r="K1180" s="334">
        <f t="shared" si="71"/>
        <v>0</v>
      </c>
      <c r="L1180" s="328">
        <f>SUMIF(Vendas!$B$5:$B$1712,'Combos Promocionais'!A1180,Vendas!$I$5:$I$1824)</f>
        <v>0</v>
      </c>
      <c r="M1180" s="328">
        <f t="shared" si="72"/>
        <v>0</v>
      </c>
      <c r="N1180" s="328" t="e">
        <f t="shared" si="73"/>
        <v>#N/A</v>
      </c>
      <c r="O1180" s="335" t="e">
        <f t="array" ref="O1180">MIN(IF($B$3:$B$501=N1180,$I$3:$I$501))</f>
        <v>#N/A</v>
      </c>
    </row>
    <row r="1181" spans="1:15">
      <c r="A1181" s="236"/>
      <c r="B1181" s="324" t="str">
        <f>IFERROR(VLOOKUP(A1181,'Cadastro de Produtos'!$B$5:$C$500,2,0),"")</f>
        <v/>
      </c>
      <c r="C1181" s="232"/>
      <c r="D1181" s="233"/>
      <c r="E1181" s="324"/>
      <c r="F1181" s="325"/>
      <c r="G1181" s="326">
        <f>IFERROR(VLOOKUP(D1181,Estoque!$A$4:$J$304,10,),0)</f>
        <v>0</v>
      </c>
      <c r="H1181" s="236"/>
      <c r="I1181" s="330"/>
      <c r="J1181" s="331"/>
      <c r="K1181" s="331">
        <f t="shared" si="71"/>
        <v>0</v>
      </c>
      <c r="L1181" s="325">
        <f>SUMIF(Vendas!$B$5:$B$1712,'Combos Promocionais'!A1181,Vendas!$I$5:$I$1824)</f>
        <v>0</v>
      </c>
      <c r="M1181" s="325">
        <f t="shared" si="72"/>
        <v>0</v>
      </c>
      <c r="N1181" s="325" t="e">
        <f t="shared" si="73"/>
        <v>#N/A</v>
      </c>
      <c r="O1181" s="332" t="e">
        <f t="array" ref="O1181">MIN(IF($B$3:$B$501=N1181,$I$3:$I$501))</f>
        <v>#N/A</v>
      </c>
    </row>
    <row r="1182" spans="1:15">
      <c r="A1182" s="235"/>
      <c r="B1182" s="327" t="str">
        <f>IFERROR(VLOOKUP(A1182,'Cadastro de Produtos'!$B$5:$C$500,2,0),"")</f>
        <v/>
      </c>
      <c r="C1182" s="165"/>
      <c r="D1182" s="231"/>
      <c r="E1182" s="327"/>
      <c r="F1182" s="328"/>
      <c r="G1182" s="329">
        <f>IFERROR(VLOOKUP(D1182,Estoque!$A$4:$J$304,10,),0)</f>
        <v>0</v>
      </c>
      <c r="H1182" s="235"/>
      <c r="I1182" s="333"/>
      <c r="J1182" s="334"/>
      <c r="K1182" s="334">
        <f t="shared" si="71"/>
        <v>0</v>
      </c>
      <c r="L1182" s="328">
        <f>SUMIF(Vendas!$B$5:$B$1712,'Combos Promocionais'!A1182,Vendas!$I$5:$I$1824)</f>
        <v>0</v>
      </c>
      <c r="M1182" s="328">
        <f t="shared" si="72"/>
        <v>0</v>
      </c>
      <c r="N1182" s="328" t="e">
        <f t="shared" si="73"/>
        <v>#N/A</v>
      </c>
      <c r="O1182" s="335" t="e">
        <f t="array" ref="O1182">MIN(IF($B$3:$B$501=N1182,$I$3:$I$501))</f>
        <v>#N/A</v>
      </c>
    </row>
    <row r="1183" spans="1:15">
      <c r="A1183" s="236"/>
      <c r="B1183" s="324" t="str">
        <f>IFERROR(VLOOKUP(A1183,'Cadastro de Produtos'!$B$5:$C$500,2,0),"")</f>
        <v/>
      </c>
      <c r="C1183" s="232"/>
      <c r="D1183" s="233"/>
      <c r="E1183" s="324"/>
      <c r="F1183" s="325"/>
      <c r="G1183" s="326">
        <f>IFERROR(VLOOKUP(D1183,Estoque!$A$4:$J$304,10,),0)</f>
        <v>0</v>
      </c>
      <c r="H1183" s="236"/>
      <c r="I1183" s="330"/>
      <c r="J1183" s="331"/>
      <c r="K1183" s="331">
        <f t="shared" si="71"/>
        <v>0</v>
      </c>
      <c r="L1183" s="325">
        <f>SUMIF(Vendas!$B$5:$B$1712,'Combos Promocionais'!A1183,Vendas!$I$5:$I$1824)</f>
        <v>0</v>
      </c>
      <c r="M1183" s="325">
        <f t="shared" si="72"/>
        <v>0</v>
      </c>
      <c r="N1183" s="325" t="e">
        <f t="shared" si="73"/>
        <v>#N/A</v>
      </c>
      <c r="O1183" s="332" t="e">
        <f t="array" ref="O1183">MIN(IF($B$3:$B$501=N1183,$I$3:$I$501))</f>
        <v>#N/A</v>
      </c>
    </row>
    <row r="1184" spans="1:15">
      <c r="A1184" s="235"/>
      <c r="B1184" s="327" t="str">
        <f>IFERROR(VLOOKUP(A1184,'Cadastro de Produtos'!$B$5:$C$500,2,0),"")</f>
        <v/>
      </c>
      <c r="C1184" s="165"/>
      <c r="D1184" s="231"/>
      <c r="E1184" s="327"/>
      <c r="F1184" s="328"/>
      <c r="G1184" s="329">
        <f>IFERROR(VLOOKUP(D1184,Estoque!$A$4:$J$304,10,),0)</f>
        <v>0</v>
      </c>
      <c r="H1184" s="235"/>
      <c r="I1184" s="333"/>
      <c r="J1184" s="334"/>
      <c r="K1184" s="334">
        <f t="shared" si="71"/>
        <v>0</v>
      </c>
      <c r="L1184" s="328">
        <f>SUMIF(Vendas!$B$5:$B$1712,'Combos Promocionais'!A1184,Vendas!$I$5:$I$1824)</f>
        <v>0</v>
      </c>
      <c r="M1184" s="328">
        <f t="shared" si="72"/>
        <v>0</v>
      </c>
      <c r="N1184" s="328" t="e">
        <f t="shared" si="73"/>
        <v>#N/A</v>
      </c>
      <c r="O1184" s="335" t="e">
        <f t="array" ref="O1184">MIN(IF($B$3:$B$501=N1184,$I$3:$I$501))</f>
        <v>#N/A</v>
      </c>
    </row>
    <row r="1185" spans="1:15">
      <c r="A1185" s="236"/>
      <c r="B1185" s="324" t="str">
        <f>IFERROR(VLOOKUP(A1185,'Cadastro de Produtos'!$B$5:$C$500,2,0),"")</f>
        <v/>
      </c>
      <c r="C1185" s="232"/>
      <c r="D1185" s="233"/>
      <c r="E1185" s="324"/>
      <c r="F1185" s="325"/>
      <c r="G1185" s="326">
        <f>IFERROR(VLOOKUP(D1185,Estoque!$A$4:$J$304,10,),0)</f>
        <v>0</v>
      </c>
      <c r="H1185" s="236"/>
      <c r="I1185" s="330"/>
      <c r="J1185" s="331"/>
      <c r="K1185" s="331">
        <f t="shared" si="71"/>
        <v>0</v>
      </c>
      <c r="L1185" s="325">
        <f>SUMIF(Vendas!$B$5:$B$1712,'Combos Promocionais'!A1185,Vendas!$I$5:$I$1824)</f>
        <v>0</v>
      </c>
      <c r="M1185" s="325">
        <f t="shared" si="72"/>
        <v>0</v>
      </c>
      <c r="N1185" s="325" t="e">
        <f t="shared" si="73"/>
        <v>#N/A</v>
      </c>
      <c r="O1185" s="332" t="e">
        <f t="array" ref="O1185">MIN(IF($B$3:$B$501=N1185,$I$3:$I$501))</f>
        <v>#N/A</v>
      </c>
    </row>
    <row r="1186" spans="1:15">
      <c r="A1186" s="235"/>
      <c r="B1186" s="327" t="str">
        <f>IFERROR(VLOOKUP(A1186,'Cadastro de Produtos'!$B$5:$C$500,2,0),"")</f>
        <v/>
      </c>
      <c r="C1186" s="165"/>
      <c r="D1186" s="231"/>
      <c r="E1186" s="327"/>
      <c r="F1186" s="328"/>
      <c r="G1186" s="329">
        <f>IFERROR(VLOOKUP(D1186,Estoque!$A$4:$J$304,10,),0)</f>
        <v>0</v>
      </c>
      <c r="H1186" s="235"/>
      <c r="I1186" s="333"/>
      <c r="J1186" s="334"/>
      <c r="K1186" s="334">
        <f t="shared" si="71"/>
        <v>0</v>
      </c>
      <c r="L1186" s="328">
        <f>SUMIF(Vendas!$B$5:$B$1712,'Combos Promocionais'!A1186,Vendas!$I$5:$I$1824)</f>
        <v>0</v>
      </c>
      <c r="M1186" s="328">
        <f t="shared" si="72"/>
        <v>0</v>
      </c>
      <c r="N1186" s="328" t="e">
        <f t="shared" si="73"/>
        <v>#N/A</v>
      </c>
      <c r="O1186" s="335" t="e">
        <f t="array" ref="O1186">MIN(IF($B$3:$B$501=N1186,$I$3:$I$501))</f>
        <v>#N/A</v>
      </c>
    </row>
    <row r="1187" spans="1:15">
      <c r="A1187" s="236"/>
      <c r="B1187" s="324" t="str">
        <f>IFERROR(VLOOKUP(A1187,'Cadastro de Produtos'!$B$5:$C$500,2,0),"")</f>
        <v/>
      </c>
      <c r="C1187" s="232"/>
      <c r="D1187" s="233"/>
      <c r="E1187" s="324"/>
      <c r="F1187" s="325"/>
      <c r="G1187" s="326">
        <f>IFERROR(VLOOKUP(D1187,Estoque!$A$4:$J$304,10,),0)</f>
        <v>0</v>
      </c>
      <c r="H1187" s="236"/>
      <c r="I1187" s="330"/>
      <c r="J1187" s="331"/>
      <c r="K1187" s="331">
        <f t="shared" si="71"/>
        <v>0</v>
      </c>
      <c r="L1187" s="325">
        <f>SUMIF(Vendas!$B$5:$B$1712,'Combos Promocionais'!A1187,Vendas!$I$5:$I$1824)</f>
        <v>0</v>
      </c>
      <c r="M1187" s="325">
        <f t="shared" si="72"/>
        <v>0</v>
      </c>
      <c r="N1187" s="325" t="e">
        <f t="shared" si="73"/>
        <v>#N/A</v>
      </c>
      <c r="O1187" s="332" t="e">
        <f t="array" ref="O1187">MIN(IF($B$3:$B$501=N1187,$I$3:$I$501))</f>
        <v>#N/A</v>
      </c>
    </row>
    <row r="1188" spans="1:15">
      <c r="A1188" s="235"/>
      <c r="B1188" s="327" t="str">
        <f>IFERROR(VLOOKUP(A1188,'Cadastro de Produtos'!$B$5:$C$500,2,0),"")</f>
        <v/>
      </c>
      <c r="C1188" s="165"/>
      <c r="D1188" s="231"/>
      <c r="E1188" s="327"/>
      <c r="F1188" s="328"/>
      <c r="G1188" s="329">
        <f>IFERROR(VLOOKUP(D1188,Estoque!$A$4:$J$304,10,),0)</f>
        <v>0</v>
      </c>
      <c r="H1188" s="235"/>
      <c r="I1188" s="333"/>
      <c r="J1188" s="334"/>
      <c r="K1188" s="334">
        <f t="shared" si="71"/>
        <v>0</v>
      </c>
      <c r="L1188" s="328">
        <f>SUMIF(Vendas!$B$5:$B$1712,'Combos Promocionais'!A1188,Vendas!$I$5:$I$1824)</f>
        <v>0</v>
      </c>
      <c r="M1188" s="328">
        <f t="shared" si="72"/>
        <v>0</v>
      </c>
      <c r="N1188" s="328" t="e">
        <f t="shared" si="73"/>
        <v>#N/A</v>
      </c>
      <c r="O1188" s="335" t="e">
        <f t="array" ref="O1188">MIN(IF($B$3:$B$501=N1188,$I$3:$I$501))</f>
        <v>#N/A</v>
      </c>
    </row>
    <row r="1189" spans="1:15">
      <c r="A1189" s="236"/>
      <c r="B1189" s="324" t="str">
        <f>IFERROR(VLOOKUP(A1189,'Cadastro de Produtos'!$B$5:$C$500,2,0),"")</f>
        <v/>
      </c>
      <c r="C1189" s="232"/>
      <c r="D1189" s="233"/>
      <c r="E1189" s="324"/>
      <c r="F1189" s="325"/>
      <c r="G1189" s="326">
        <f>IFERROR(VLOOKUP(D1189,Estoque!$A$4:$J$304,10,),0)</f>
        <v>0</v>
      </c>
      <c r="H1189" s="236"/>
      <c r="I1189" s="330"/>
      <c r="J1189" s="331"/>
      <c r="K1189" s="331">
        <f t="shared" si="71"/>
        <v>0</v>
      </c>
      <c r="L1189" s="325">
        <f>SUMIF(Vendas!$B$5:$B$1712,'Combos Promocionais'!A1189,Vendas!$I$5:$I$1824)</f>
        <v>0</v>
      </c>
      <c r="M1189" s="325">
        <f t="shared" si="72"/>
        <v>0</v>
      </c>
      <c r="N1189" s="325" t="e">
        <f t="shared" si="73"/>
        <v>#N/A</v>
      </c>
      <c r="O1189" s="332" t="e">
        <f t="array" ref="O1189">MIN(IF($B$3:$B$501=N1189,$I$3:$I$501))</f>
        <v>#N/A</v>
      </c>
    </row>
    <row r="1190" spans="1:15">
      <c r="A1190" s="235"/>
      <c r="B1190" s="327" t="str">
        <f>IFERROR(VLOOKUP(A1190,'Cadastro de Produtos'!$B$5:$C$500,2,0),"")</f>
        <v/>
      </c>
      <c r="C1190" s="165"/>
      <c r="D1190" s="231"/>
      <c r="E1190" s="327"/>
      <c r="F1190" s="328"/>
      <c r="G1190" s="329">
        <f>IFERROR(VLOOKUP(D1190,Estoque!$A$4:$J$304,10,),0)</f>
        <v>0</v>
      </c>
      <c r="H1190" s="235"/>
      <c r="I1190" s="333"/>
      <c r="J1190" s="334"/>
      <c r="K1190" s="334">
        <f t="shared" si="71"/>
        <v>0</v>
      </c>
      <c r="L1190" s="328">
        <f>SUMIF(Vendas!$B$5:$B$1712,'Combos Promocionais'!A1190,Vendas!$I$5:$I$1824)</f>
        <v>0</v>
      </c>
      <c r="M1190" s="328">
        <f t="shared" si="72"/>
        <v>0</v>
      </c>
      <c r="N1190" s="328" t="e">
        <f t="shared" si="73"/>
        <v>#N/A</v>
      </c>
      <c r="O1190" s="335" t="e">
        <f t="array" ref="O1190">MIN(IF($B$3:$B$501=N1190,$I$3:$I$501))</f>
        <v>#N/A</v>
      </c>
    </row>
    <row r="1191" spans="1:15">
      <c r="A1191" s="236"/>
      <c r="B1191" s="324" t="str">
        <f>IFERROR(VLOOKUP(A1191,'Cadastro de Produtos'!$B$5:$C$500,2,0),"")</f>
        <v/>
      </c>
      <c r="C1191" s="232"/>
      <c r="D1191" s="233"/>
      <c r="E1191" s="324"/>
      <c r="F1191" s="325"/>
      <c r="G1191" s="326">
        <f>IFERROR(VLOOKUP(D1191,Estoque!$A$4:$J$304,10,),0)</f>
        <v>0</v>
      </c>
      <c r="H1191" s="236"/>
      <c r="I1191" s="330"/>
      <c r="J1191" s="331"/>
      <c r="K1191" s="331">
        <f t="shared" si="71"/>
        <v>0</v>
      </c>
      <c r="L1191" s="325">
        <f>SUMIF(Vendas!$B$5:$B$1712,'Combos Promocionais'!A1191,Vendas!$I$5:$I$1824)</f>
        <v>0</v>
      </c>
      <c r="M1191" s="325">
        <f t="shared" si="72"/>
        <v>0</v>
      </c>
      <c r="N1191" s="325" t="e">
        <f t="shared" si="73"/>
        <v>#N/A</v>
      </c>
      <c r="O1191" s="332" t="e">
        <f t="array" ref="O1191">MIN(IF($B$3:$B$501=N1191,$I$3:$I$501))</f>
        <v>#N/A</v>
      </c>
    </row>
    <row r="1192" spans="1:15">
      <c r="A1192" s="235"/>
      <c r="B1192" s="327" t="str">
        <f>IFERROR(VLOOKUP(A1192,'Cadastro de Produtos'!$B$5:$C$500,2,0),"")</f>
        <v/>
      </c>
      <c r="C1192" s="165"/>
      <c r="D1192" s="231"/>
      <c r="E1192" s="327"/>
      <c r="F1192" s="328"/>
      <c r="G1192" s="329">
        <f>IFERROR(VLOOKUP(D1192,Estoque!$A$4:$J$304,10,),0)</f>
        <v>0</v>
      </c>
      <c r="H1192" s="235"/>
      <c r="I1192" s="333"/>
      <c r="J1192" s="334"/>
      <c r="K1192" s="334">
        <f t="shared" si="71"/>
        <v>0</v>
      </c>
      <c r="L1192" s="328">
        <f>SUMIF(Vendas!$B$5:$B$1712,'Combos Promocionais'!A1192,Vendas!$I$5:$I$1824)</f>
        <v>0</v>
      </c>
      <c r="M1192" s="328">
        <f t="shared" si="72"/>
        <v>0</v>
      </c>
      <c r="N1192" s="328" t="e">
        <f t="shared" si="73"/>
        <v>#N/A</v>
      </c>
      <c r="O1192" s="335" t="e">
        <f t="array" ref="O1192">MIN(IF($B$3:$B$501=N1192,$I$3:$I$501))</f>
        <v>#N/A</v>
      </c>
    </row>
    <row r="1193" spans="1:15">
      <c r="A1193" s="236"/>
      <c r="B1193" s="324" t="str">
        <f>IFERROR(VLOOKUP(A1193,'Cadastro de Produtos'!$B$5:$C$500,2,0),"")</f>
        <v/>
      </c>
      <c r="C1193" s="232"/>
      <c r="D1193" s="233"/>
      <c r="E1193" s="324"/>
      <c r="F1193" s="325"/>
      <c r="G1193" s="326">
        <f>IFERROR(VLOOKUP(D1193,Estoque!$A$4:$J$304,10,),0)</f>
        <v>0</v>
      </c>
      <c r="H1193" s="236"/>
      <c r="I1193" s="330"/>
      <c r="J1193" s="331"/>
      <c r="K1193" s="331">
        <f t="shared" si="71"/>
        <v>0</v>
      </c>
      <c r="L1193" s="325">
        <f>SUMIF(Vendas!$B$5:$B$1712,'Combos Promocionais'!A1193,Vendas!$I$5:$I$1824)</f>
        <v>0</v>
      </c>
      <c r="M1193" s="325">
        <f t="shared" si="72"/>
        <v>0</v>
      </c>
      <c r="N1193" s="325" t="e">
        <f t="shared" si="73"/>
        <v>#N/A</v>
      </c>
      <c r="O1193" s="332" t="e">
        <f t="array" ref="O1193">MIN(IF($B$3:$B$501=N1193,$I$3:$I$501))</f>
        <v>#N/A</v>
      </c>
    </row>
    <row r="1194" spans="1:15">
      <c r="A1194" s="235"/>
      <c r="B1194" s="327" t="str">
        <f>IFERROR(VLOOKUP(A1194,'Cadastro de Produtos'!$B$5:$C$500,2,0),"")</f>
        <v/>
      </c>
      <c r="C1194" s="165"/>
      <c r="D1194" s="231"/>
      <c r="E1194" s="327"/>
      <c r="F1194" s="328"/>
      <c r="G1194" s="329">
        <f>IFERROR(VLOOKUP(D1194,Estoque!$A$4:$J$304,10,),0)</f>
        <v>0</v>
      </c>
      <c r="H1194" s="235"/>
      <c r="I1194" s="333"/>
      <c r="J1194" s="334"/>
      <c r="K1194" s="334">
        <f t="shared" si="71"/>
        <v>0</v>
      </c>
      <c r="L1194" s="328">
        <f>SUMIF(Vendas!$B$5:$B$1712,'Combos Promocionais'!A1194,Vendas!$I$5:$I$1824)</f>
        <v>0</v>
      </c>
      <c r="M1194" s="328">
        <f t="shared" si="72"/>
        <v>0</v>
      </c>
      <c r="N1194" s="328" t="e">
        <f t="shared" si="73"/>
        <v>#N/A</v>
      </c>
      <c r="O1194" s="335" t="e">
        <f t="array" ref="O1194">MIN(IF($B$3:$B$501=N1194,$I$3:$I$501))</f>
        <v>#N/A</v>
      </c>
    </row>
    <row r="1195" spans="1:15">
      <c r="A1195" s="236"/>
      <c r="B1195" s="324" t="str">
        <f>IFERROR(VLOOKUP(A1195,'Cadastro de Produtos'!$B$5:$C$500,2,0),"")</f>
        <v/>
      </c>
      <c r="C1195" s="232"/>
      <c r="D1195" s="233"/>
      <c r="E1195" s="324"/>
      <c r="F1195" s="325"/>
      <c r="G1195" s="326">
        <f>IFERROR(VLOOKUP(D1195,Estoque!$A$4:$J$304,10,),0)</f>
        <v>0</v>
      </c>
      <c r="H1195" s="236"/>
      <c r="I1195" s="330"/>
      <c r="J1195" s="331"/>
      <c r="K1195" s="331">
        <f t="shared" si="71"/>
        <v>0</v>
      </c>
      <c r="L1195" s="325">
        <f>SUMIF(Vendas!$B$5:$B$1712,'Combos Promocionais'!A1195,Vendas!$I$5:$I$1824)</f>
        <v>0</v>
      </c>
      <c r="M1195" s="325">
        <f t="shared" si="72"/>
        <v>0</v>
      </c>
      <c r="N1195" s="325" t="e">
        <f t="shared" si="73"/>
        <v>#N/A</v>
      </c>
      <c r="O1195" s="332" t="e">
        <f t="array" ref="O1195">MIN(IF($B$3:$B$501=N1195,$I$3:$I$501))</f>
        <v>#N/A</v>
      </c>
    </row>
    <row r="1196" spans="1:15">
      <c r="A1196" s="235"/>
      <c r="B1196" s="327" t="str">
        <f>IFERROR(VLOOKUP(A1196,'Cadastro de Produtos'!$B$5:$C$500,2,0),"")</f>
        <v/>
      </c>
      <c r="C1196" s="165"/>
      <c r="D1196" s="231"/>
      <c r="E1196" s="327"/>
      <c r="F1196" s="328"/>
      <c r="G1196" s="329">
        <f>IFERROR(VLOOKUP(D1196,Estoque!$A$4:$J$304,10,),0)</f>
        <v>0</v>
      </c>
      <c r="H1196" s="235"/>
      <c r="I1196" s="333"/>
      <c r="J1196" s="334"/>
      <c r="K1196" s="334">
        <f t="shared" si="71"/>
        <v>0</v>
      </c>
      <c r="L1196" s="328">
        <f>SUMIF(Vendas!$B$5:$B$1712,'Combos Promocionais'!A1196,Vendas!$I$5:$I$1824)</f>
        <v>0</v>
      </c>
      <c r="M1196" s="328">
        <f t="shared" si="72"/>
        <v>0</v>
      </c>
      <c r="N1196" s="328" t="e">
        <f t="shared" si="73"/>
        <v>#N/A</v>
      </c>
      <c r="O1196" s="335" t="e">
        <f t="array" ref="O1196">MIN(IF($B$3:$B$501=N1196,$I$3:$I$501))</f>
        <v>#N/A</v>
      </c>
    </row>
    <row r="1197" spans="1:15">
      <c r="A1197" s="236"/>
      <c r="B1197" s="324" t="str">
        <f>IFERROR(VLOOKUP(A1197,'Cadastro de Produtos'!$B$5:$C$500,2,0),"")</f>
        <v/>
      </c>
      <c r="C1197" s="232"/>
      <c r="D1197" s="233"/>
      <c r="E1197" s="324"/>
      <c r="F1197" s="325"/>
      <c r="G1197" s="326">
        <f>IFERROR(VLOOKUP(D1197,Estoque!$A$4:$J$304,10,),0)</f>
        <v>0</v>
      </c>
      <c r="H1197" s="236"/>
      <c r="I1197" s="330"/>
      <c r="J1197" s="331"/>
      <c r="K1197" s="331">
        <f t="shared" si="71"/>
        <v>0</v>
      </c>
      <c r="L1197" s="325">
        <f>SUMIF(Vendas!$B$5:$B$1712,'Combos Promocionais'!A1197,Vendas!$I$5:$I$1824)</f>
        <v>0</v>
      </c>
      <c r="M1197" s="325">
        <f t="shared" si="72"/>
        <v>0</v>
      </c>
      <c r="N1197" s="325" t="e">
        <f t="shared" si="73"/>
        <v>#N/A</v>
      </c>
      <c r="O1197" s="332" t="e">
        <f t="array" ref="O1197">MIN(IF($B$3:$B$501=N1197,$I$3:$I$501))</f>
        <v>#N/A</v>
      </c>
    </row>
    <row r="1198" spans="1:15">
      <c r="A1198" s="235"/>
      <c r="B1198" s="327" t="str">
        <f>IFERROR(VLOOKUP(A1198,'Cadastro de Produtos'!$B$5:$C$500,2,0),"")</f>
        <v/>
      </c>
      <c r="C1198" s="165"/>
      <c r="D1198" s="231"/>
      <c r="E1198" s="327"/>
      <c r="F1198" s="328"/>
      <c r="G1198" s="329">
        <f>IFERROR(VLOOKUP(D1198,Estoque!$A$4:$J$304,10,),0)</f>
        <v>0</v>
      </c>
      <c r="H1198" s="235"/>
      <c r="I1198" s="333"/>
      <c r="J1198" s="334"/>
      <c r="K1198" s="334">
        <f t="shared" si="71"/>
        <v>0</v>
      </c>
      <c r="L1198" s="328">
        <f>SUMIF(Vendas!$B$5:$B$1712,'Combos Promocionais'!A1198,Vendas!$I$5:$I$1824)</f>
        <v>0</v>
      </c>
      <c r="M1198" s="328">
        <f t="shared" si="72"/>
        <v>0</v>
      </c>
      <c r="N1198" s="328" t="e">
        <f t="shared" si="73"/>
        <v>#N/A</v>
      </c>
      <c r="O1198" s="335" t="e">
        <f t="array" ref="O1198">MIN(IF($B$3:$B$501=N1198,$I$3:$I$501))</f>
        <v>#N/A</v>
      </c>
    </row>
    <row r="1199" spans="1:15">
      <c r="A1199" s="236"/>
      <c r="B1199" s="324" t="str">
        <f>IFERROR(VLOOKUP(A1199,'Cadastro de Produtos'!$B$5:$C$500,2,0),"")</f>
        <v/>
      </c>
      <c r="C1199" s="232"/>
      <c r="D1199" s="233"/>
      <c r="E1199" s="324"/>
      <c r="F1199" s="325"/>
      <c r="G1199" s="326">
        <f>IFERROR(VLOOKUP(D1199,Estoque!$A$4:$J$304,10,),0)</f>
        <v>0</v>
      </c>
      <c r="H1199" s="236"/>
      <c r="I1199" s="330"/>
      <c r="J1199" s="331"/>
      <c r="K1199" s="331">
        <f t="shared" si="71"/>
        <v>0</v>
      </c>
      <c r="L1199" s="325">
        <f>SUMIF(Vendas!$B$5:$B$1712,'Combos Promocionais'!A1199,Vendas!$I$5:$I$1824)</f>
        <v>0</v>
      </c>
      <c r="M1199" s="325">
        <f t="shared" si="72"/>
        <v>0</v>
      </c>
      <c r="N1199" s="325" t="e">
        <f t="shared" si="73"/>
        <v>#N/A</v>
      </c>
      <c r="O1199" s="332" t="e">
        <f t="array" ref="O1199">MIN(IF($B$3:$B$501=N1199,$I$3:$I$501))</f>
        <v>#N/A</v>
      </c>
    </row>
    <row r="1200" spans="1:15">
      <c r="A1200" s="235"/>
      <c r="B1200" s="327" t="str">
        <f>IFERROR(VLOOKUP(A1200,'Cadastro de Produtos'!$B$5:$C$500,2,0),"")</f>
        <v/>
      </c>
      <c r="C1200" s="165"/>
      <c r="D1200" s="231"/>
      <c r="E1200" s="327"/>
      <c r="F1200" s="328"/>
      <c r="G1200" s="329">
        <f>IFERROR(VLOOKUP(D1200,Estoque!$A$4:$J$304,10,),0)</f>
        <v>0</v>
      </c>
      <c r="H1200" s="235"/>
      <c r="I1200" s="333"/>
      <c r="J1200" s="334"/>
      <c r="K1200" s="334">
        <f t="shared" si="71"/>
        <v>0</v>
      </c>
      <c r="L1200" s="328">
        <f>SUMIF(Vendas!$B$5:$B$1712,'Combos Promocionais'!A1200,Vendas!$I$5:$I$1824)</f>
        <v>0</v>
      </c>
      <c r="M1200" s="328">
        <f t="shared" si="72"/>
        <v>0</v>
      </c>
      <c r="N1200" s="328" t="e">
        <f t="shared" si="73"/>
        <v>#N/A</v>
      </c>
      <c r="O1200" s="335" t="e">
        <f t="array" ref="O1200">MIN(IF($B$3:$B$501=N1200,$I$3:$I$501))</f>
        <v>#N/A</v>
      </c>
    </row>
    <row r="1201" spans="1:15">
      <c r="A1201" s="236"/>
      <c r="B1201" s="324" t="str">
        <f>IFERROR(VLOOKUP(A1201,'Cadastro de Produtos'!$B$5:$C$500,2,0),"")</f>
        <v/>
      </c>
      <c r="C1201" s="232"/>
      <c r="D1201" s="233"/>
      <c r="E1201" s="324"/>
      <c r="F1201" s="325"/>
      <c r="G1201" s="326">
        <f>IFERROR(VLOOKUP(D1201,Estoque!$A$4:$J$304,10,),0)</f>
        <v>0</v>
      </c>
      <c r="H1201" s="236"/>
      <c r="I1201" s="330"/>
      <c r="J1201" s="331"/>
      <c r="K1201" s="331">
        <f t="shared" si="71"/>
        <v>0</v>
      </c>
      <c r="L1201" s="325">
        <f>SUMIF(Vendas!$B$5:$B$1712,'Combos Promocionais'!A1201,Vendas!$I$5:$I$1824)</f>
        <v>0</v>
      </c>
      <c r="M1201" s="325">
        <f t="shared" si="72"/>
        <v>0</v>
      </c>
      <c r="N1201" s="325" t="e">
        <f t="shared" si="73"/>
        <v>#N/A</v>
      </c>
      <c r="O1201" s="332" t="e">
        <f t="array" ref="O1201">MIN(IF($B$3:$B$501=N1201,$I$3:$I$501))</f>
        <v>#N/A</v>
      </c>
    </row>
    <row r="1202" spans="1:15">
      <c r="A1202" s="235"/>
      <c r="B1202" s="327" t="str">
        <f>IFERROR(VLOOKUP(A1202,'Cadastro de Produtos'!$B$5:$C$500,2,0),"")</f>
        <v/>
      </c>
      <c r="C1202" s="165"/>
      <c r="D1202" s="231"/>
      <c r="E1202" s="327"/>
      <c r="F1202" s="328"/>
      <c r="G1202" s="329">
        <f>IFERROR(VLOOKUP(D1202,Estoque!$A$4:$J$304,10,),0)</f>
        <v>0</v>
      </c>
      <c r="H1202" s="235"/>
      <c r="I1202" s="333"/>
      <c r="J1202" s="334"/>
      <c r="K1202" s="334">
        <f t="shared" si="71"/>
        <v>0</v>
      </c>
      <c r="L1202" s="328">
        <f>SUMIF(Vendas!$B$5:$B$1712,'Combos Promocionais'!A1202,Vendas!$I$5:$I$1824)</f>
        <v>0</v>
      </c>
      <c r="M1202" s="328">
        <f t="shared" si="72"/>
        <v>0</v>
      </c>
      <c r="N1202" s="328" t="e">
        <f t="shared" si="73"/>
        <v>#N/A</v>
      </c>
      <c r="O1202" s="335" t="e">
        <f t="array" ref="O1202">MIN(IF($B$3:$B$501=N1202,$I$3:$I$501))</f>
        <v>#N/A</v>
      </c>
    </row>
    <row r="1203" spans="1:15">
      <c r="A1203" s="236"/>
      <c r="B1203" s="324" t="str">
        <f>IFERROR(VLOOKUP(A1203,'Cadastro de Produtos'!$B$5:$C$500,2,0),"")</f>
        <v/>
      </c>
      <c r="C1203" s="232"/>
      <c r="D1203" s="233"/>
      <c r="E1203" s="324"/>
      <c r="F1203" s="325"/>
      <c r="G1203" s="326">
        <f>IFERROR(VLOOKUP(D1203,Estoque!$A$4:$J$304,10,),0)</f>
        <v>0</v>
      </c>
      <c r="H1203" s="236"/>
      <c r="I1203" s="330"/>
      <c r="J1203" s="331"/>
      <c r="K1203" s="331">
        <f t="shared" si="71"/>
        <v>0</v>
      </c>
      <c r="L1203" s="325">
        <f>SUMIF(Vendas!$B$5:$B$1712,'Combos Promocionais'!A1203,Vendas!$I$5:$I$1824)</f>
        <v>0</v>
      </c>
      <c r="M1203" s="325">
        <f t="shared" si="72"/>
        <v>0</v>
      </c>
      <c r="N1203" s="325" t="e">
        <f t="shared" si="73"/>
        <v>#N/A</v>
      </c>
      <c r="O1203" s="332" t="e">
        <f t="array" ref="O1203">MIN(IF($B$3:$B$501=N1203,$I$3:$I$501))</f>
        <v>#N/A</v>
      </c>
    </row>
    <row r="1204" spans="1:15">
      <c r="A1204" s="235"/>
      <c r="B1204" s="327" t="str">
        <f>IFERROR(VLOOKUP(A1204,'Cadastro de Produtos'!$B$5:$C$500,2,0),"")</f>
        <v/>
      </c>
      <c r="C1204" s="165"/>
      <c r="D1204" s="231"/>
      <c r="E1204" s="327"/>
      <c r="F1204" s="328"/>
      <c r="G1204" s="329">
        <f>IFERROR(VLOOKUP(D1204,Estoque!$A$4:$J$304,10,),0)</f>
        <v>0</v>
      </c>
      <c r="H1204" s="235"/>
      <c r="I1204" s="333"/>
      <c r="J1204" s="334"/>
      <c r="K1204" s="334">
        <f t="shared" si="71"/>
        <v>0</v>
      </c>
      <c r="L1204" s="328">
        <f>SUMIF(Vendas!$B$5:$B$1712,'Combos Promocionais'!A1204,Vendas!$I$5:$I$1824)</f>
        <v>0</v>
      </c>
      <c r="M1204" s="328">
        <f t="shared" si="72"/>
        <v>0</v>
      </c>
      <c r="N1204" s="328" t="e">
        <f t="shared" si="73"/>
        <v>#N/A</v>
      </c>
      <c r="O1204" s="335" t="e">
        <f t="array" ref="O1204">MIN(IF($B$3:$B$501=N1204,$I$3:$I$501))</f>
        <v>#N/A</v>
      </c>
    </row>
    <row r="1205" spans="1:15">
      <c r="A1205" s="236"/>
      <c r="B1205" s="324" t="str">
        <f>IFERROR(VLOOKUP(A1205,'Cadastro de Produtos'!$B$5:$C$500,2,0),"")</f>
        <v/>
      </c>
      <c r="C1205" s="232"/>
      <c r="D1205" s="233"/>
      <c r="E1205" s="324"/>
      <c r="F1205" s="325"/>
      <c r="G1205" s="326">
        <f>IFERROR(VLOOKUP(D1205,Estoque!$A$4:$J$304,10,),0)</f>
        <v>0</v>
      </c>
      <c r="H1205" s="236"/>
      <c r="I1205" s="330"/>
      <c r="J1205" s="331"/>
      <c r="K1205" s="331">
        <f t="shared" si="71"/>
        <v>0</v>
      </c>
      <c r="L1205" s="325">
        <f>SUMIF(Vendas!$B$5:$B$1712,'Combos Promocionais'!A1205,Vendas!$I$5:$I$1824)</f>
        <v>0</v>
      </c>
      <c r="M1205" s="325">
        <f t="shared" si="72"/>
        <v>0</v>
      </c>
      <c r="N1205" s="325" t="e">
        <f t="shared" si="73"/>
        <v>#N/A</v>
      </c>
      <c r="O1205" s="332" t="e">
        <f t="array" ref="O1205">MIN(IF($B$3:$B$501=N1205,$I$3:$I$501))</f>
        <v>#N/A</v>
      </c>
    </row>
    <row r="1206" spans="1:15">
      <c r="A1206" s="235"/>
      <c r="B1206" s="327" t="str">
        <f>IFERROR(VLOOKUP(A1206,'Cadastro de Produtos'!$B$5:$C$500,2,0),"")</f>
        <v/>
      </c>
      <c r="C1206" s="165"/>
      <c r="D1206" s="231"/>
      <c r="E1206" s="327"/>
      <c r="F1206" s="328"/>
      <c r="G1206" s="329">
        <f>IFERROR(VLOOKUP(D1206,Estoque!$A$4:$J$304,10,),0)</f>
        <v>0</v>
      </c>
      <c r="H1206" s="235"/>
      <c r="I1206" s="333"/>
      <c r="J1206" s="334"/>
      <c r="K1206" s="334">
        <f t="shared" si="71"/>
        <v>0</v>
      </c>
      <c r="L1206" s="328">
        <f>SUMIF(Vendas!$B$5:$B$1712,'Combos Promocionais'!A1206,Vendas!$I$5:$I$1824)</f>
        <v>0</v>
      </c>
      <c r="M1206" s="328">
        <f t="shared" si="72"/>
        <v>0</v>
      </c>
      <c r="N1206" s="328" t="e">
        <f t="shared" si="73"/>
        <v>#N/A</v>
      </c>
      <c r="O1206" s="335" t="e">
        <f t="array" ref="O1206">MIN(IF($B$3:$B$501=N1206,$I$3:$I$501))</f>
        <v>#N/A</v>
      </c>
    </row>
    <row r="1207" spans="1:15">
      <c r="A1207" s="236"/>
      <c r="B1207" s="324" t="str">
        <f>IFERROR(VLOOKUP(A1207,'Cadastro de Produtos'!$B$5:$C$500,2,0),"")</f>
        <v/>
      </c>
      <c r="C1207" s="232"/>
      <c r="D1207" s="233"/>
      <c r="E1207" s="324"/>
      <c r="F1207" s="325"/>
      <c r="G1207" s="326">
        <f>IFERROR(VLOOKUP(D1207,Estoque!$A$4:$J$304,10,),0)</f>
        <v>0</v>
      </c>
      <c r="H1207" s="236"/>
      <c r="I1207" s="330"/>
      <c r="J1207" s="331"/>
      <c r="K1207" s="331">
        <f t="shared" si="71"/>
        <v>0</v>
      </c>
      <c r="L1207" s="325">
        <f>SUMIF(Vendas!$B$5:$B$1712,'Combos Promocionais'!A1207,Vendas!$I$5:$I$1824)</f>
        <v>0</v>
      </c>
      <c r="M1207" s="325">
        <f t="shared" si="72"/>
        <v>0</v>
      </c>
      <c r="N1207" s="325" t="e">
        <f t="shared" si="73"/>
        <v>#N/A</v>
      </c>
      <c r="O1207" s="332" t="e">
        <f t="array" ref="O1207">MIN(IF($B$3:$B$501=N1207,$I$3:$I$501))</f>
        <v>#N/A</v>
      </c>
    </row>
    <row r="1208" spans="1:15">
      <c r="A1208" s="235"/>
      <c r="B1208" s="327" t="str">
        <f>IFERROR(VLOOKUP(A1208,'Cadastro de Produtos'!$B$5:$C$500,2,0),"")</f>
        <v/>
      </c>
      <c r="C1208" s="165"/>
      <c r="D1208" s="231"/>
      <c r="E1208" s="327"/>
      <c r="F1208" s="328"/>
      <c r="G1208" s="329">
        <f>IFERROR(VLOOKUP(D1208,Estoque!$A$4:$J$304,10,),0)</f>
        <v>0</v>
      </c>
      <c r="H1208" s="235"/>
      <c r="I1208" s="333"/>
      <c r="J1208" s="334"/>
      <c r="K1208" s="334">
        <f t="shared" si="71"/>
        <v>0</v>
      </c>
      <c r="L1208" s="328">
        <f>SUMIF(Vendas!$B$5:$B$1712,'Combos Promocionais'!A1208,Vendas!$I$5:$I$1824)</f>
        <v>0</v>
      </c>
      <c r="M1208" s="328">
        <f t="shared" si="72"/>
        <v>0</v>
      </c>
      <c r="N1208" s="328" t="e">
        <f t="shared" si="73"/>
        <v>#N/A</v>
      </c>
      <c r="O1208" s="335" t="e">
        <f t="array" ref="O1208">MIN(IF($B$3:$B$501=N1208,$I$3:$I$501))</f>
        <v>#N/A</v>
      </c>
    </row>
    <row r="1209" spans="1:15">
      <c r="A1209" s="236"/>
      <c r="B1209" s="324" t="str">
        <f>IFERROR(VLOOKUP(A1209,'Cadastro de Produtos'!$B$5:$C$500,2,0),"")</f>
        <v/>
      </c>
      <c r="C1209" s="232"/>
      <c r="D1209" s="233"/>
      <c r="E1209" s="324"/>
      <c r="F1209" s="325"/>
      <c r="G1209" s="326">
        <f>IFERROR(VLOOKUP(D1209,Estoque!$A$4:$J$304,10,),0)</f>
        <v>0</v>
      </c>
      <c r="H1209" s="236"/>
      <c r="I1209" s="330"/>
      <c r="J1209" s="331"/>
      <c r="K1209" s="331">
        <f t="shared" si="71"/>
        <v>0</v>
      </c>
      <c r="L1209" s="325">
        <f>SUMIF(Vendas!$B$5:$B$1712,'Combos Promocionais'!A1209,Vendas!$I$5:$I$1824)</f>
        <v>0</v>
      </c>
      <c r="M1209" s="325">
        <f t="shared" si="72"/>
        <v>0</v>
      </c>
      <c r="N1209" s="325" t="e">
        <f t="shared" si="73"/>
        <v>#N/A</v>
      </c>
      <c r="O1209" s="332" t="e">
        <f t="array" ref="O1209">MIN(IF($B$3:$B$501=N1209,$I$3:$I$501))</f>
        <v>#N/A</v>
      </c>
    </row>
    <row r="1210" spans="1:15">
      <c r="A1210" s="235"/>
      <c r="B1210" s="327" t="str">
        <f>IFERROR(VLOOKUP(A1210,'Cadastro de Produtos'!$B$5:$C$500,2,0),"")</f>
        <v/>
      </c>
      <c r="C1210" s="165"/>
      <c r="D1210" s="231"/>
      <c r="E1210" s="327"/>
      <c r="F1210" s="328"/>
      <c r="G1210" s="329">
        <f>IFERROR(VLOOKUP(D1210,Estoque!$A$4:$J$304,10,),0)</f>
        <v>0</v>
      </c>
      <c r="H1210" s="235"/>
      <c r="I1210" s="333"/>
      <c r="J1210" s="334"/>
      <c r="K1210" s="334">
        <f t="shared" si="71"/>
        <v>0</v>
      </c>
      <c r="L1210" s="328">
        <f>SUMIF(Vendas!$B$5:$B$1712,'Combos Promocionais'!A1210,Vendas!$I$5:$I$1824)</f>
        <v>0</v>
      </c>
      <c r="M1210" s="328">
        <f t="shared" si="72"/>
        <v>0</v>
      </c>
      <c r="N1210" s="328" t="e">
        <f t="shared" si="73"/>
        <v>#N/A</v>
      </c>
      <c r="O1210" s="335" t="e">
        <f t="array" ref="O1210">MIN(IF($B$3:$B$501=N1210,$I$3:$I$501))</f>
        <v>#N/A</v>
      </c>
    </row>
    <row r="1211" spans="1:15">
      <c r="A1211" s="236"/>
      <c r="B1211" s="324" t="str">
        <f>IFERROR(VLOOKUP(A1211,'Cadastro de Produtos'!$B$5:$C$500,2,0),"")</f>
        <v/>
      </c>
      <c r="C1211" s="232"/>
      <c r="D1211" s="233"/>
      <c r="E1211" s="324"/>
      <c r="F1211" s="325"/>
      <c r="G1211" s="326">
        <f>IFERROR(VLOOKUP(D1211,Estoque!$A$4:$J$304,10,),0)</f>
        <v>0</v>
      </c>
      <c r="H1211" s="236"/>
      <c r="I1211" s="330"/>
      <c r="J1211" s="331"/>
      <c r="K1211" s="331">
        <f t="shared" si="71"/>
        <v>0</v>
      </c>
      <c r="L1211" s="325">
        <f>SUMIF(Vendas!$B$5:$B$1712,'Combos Promocionais'!A1211,Vendas!$I$5:$I$1824)</f>
        <v>0</v>
      </c>
      <c r="M1211" s="325">
        <f t="shared" si="72"/>
        <v>0</v>
      </c>
      <c r="N1211" s="325" t="e">
        <f t="shared" si="73"/>
        <v>#N/A</v>
      </c>
      <c r="O1211" s="332" t="e">
        <f t="array" ref="O1211">MIN(IF($B$3:$B$501=N1211,$I$3:$I$501))</f>
        <v>#N/A</v>
      </c>
    </row>
    <row r="1212" spans="1:15">
      <c r="A1212" s="235"/>
      <c r="B1212" s="327" t="str">
        <f>IFERROR(VLOOKUP(A1212,'Cadastro de Produtos'!$B$5:$C$500,2,0),"")</f>
        <v/>
      </c>
      <c r="C1212" s="165"/>
      <c r="D1212" s="231"/>
      <c r="E1212" s="327"/>
      <c r="F1212" s="328"/>
      <c r="G1212" s="329">
        <f>IFERROR(VLOOKUP(D1212,Estoque!$A$4:$J$304,10,),0)</f>
        <v>0</v>
      </c>
      <c r="H1212" s="235"/>
      <c r="I1212" s="333"/>
      <c r="J1212" s="334"/>
      <c r="K1212" s="334">
        <f t="shared" si="71"/>
        <v>0</v>
      </c>
      <c r="L1212" s="328">
        <f>SUMIF(Vendas!$B$5:$B$1712,'Combos Promocionais'!A1212,Vendas!$I$5:$I$1824)</f>
        <v>0</v>
      </c>
      <c r="M1212" s="328">
        <f t="shared" si="72"/>
        <v>0</v>
      </c>
      <c r="N1212" s="328" t="e">
        <f t="shared" si="73"/>
        <v>#N/A</v>
      </c>
      <c r="O1212" s="335" t="e">
        <f t="array" ref="O1212">MIN(IF($B$3:$B$501=N1212,$I$3:$I$501))</f>
        <v>#N/A</v>
      </c>
    </row>
    <row r="1213" spans="1:15">
      <c r="A1213" s="236"/>
      <c r="B1213" s="324" t="str">
        <f>IFERROR(VLOOKUP(A1213,'Cadastro de Produtos'!$B$5:$C$500,2,0),"")</f>
        <v/>
      </c>
      <c r="C1213" s="232"/>
      <c r="D1213" s="233"/>
      <c r="E1213" s="324"/>
      <c r="F1213" s="325"/>
      <c r="G1213" s="326">
        <f>IFERROR(VLOOKUP(D1213,Estoque!$A$4:$J$304,10,),0)</f>
        <v>0</v>
      </c>
      <c r="H1213" s="236"/>
      <c r="I1213" s="330"/>
      <c r="J1213" s="331"/>
      <c r="K1213" s="331">
        <f t="shared" si="71"/>
        <v>0</v>
      </c>
      <c r="L1213" s="325">
        <f>SUMIF(Vendas!$B$5:$B$1712,'Combos Promocionais'!A1213,Vendas!$I$5:$I$1824)</f>
        <v>0</v>
      </c>
      <c r="M1213" s="325">
        <f t="shared" si="72"/>
        <v>0</v>
      </c>
      <c r="N1213" s="325" t="e">
        <f t="shared" si="73"/>
        <v>#N/A</v>
      </c>
      <c r="O1213" s="332" t="e">
        <f t="array" ref="O1213">MIN(IF($B$3:$B$501=N1213,$I$3:$I$501))</f>
        <v>#N/A</v>
      </c>
    </row>
    <row r="1214" spans="1:15">
      <c r="A1214" s="235"/>
      <c r="B1214" s="327" t="str">
        <f>IFERROR(VLOOKUP(A1214,'Cadastro de Produtos'!$B$5:$C$500,2,0),"")</f>
        <v/>
      </c>
      <c r="C1214" s="165"/>
      <c r="D1214" s="231"/>
      <c r="E1214" s="327"/>
      <c r="F1214" s="328"/>
      <c r="G1214" s="329">
        <f>IFERROR(VLOOKUP(D1214,Estoque!$A$4:$J$304,10,),0)</f>
        <v>0</v>
      </c>
      <c r="H1214" s="235"/>
      <c r="I1214" s="333"/>
      <c r="J1214" s="334"/>
      <c r="K1214" s="334">
        <f t="shared" si="71"/>
        <v>0</v>
      </c>
      <c r="L1214" s="328">
        <f>SUMIF(Vendas!$B$5:$B$1712,'Combos Promocionais'!A1214,Vendas!$I$5:$I$1824)</f>
        <v>0</v>
      </c>
      <c r="M1214" s="328">
        <f t="shared" si="72"/>
        <v>0</v>
      </c>
      <c r="N1214" s="328" t="e">
        <f t="shared" si="73"/>
        <v>#N/A</v>
      </c>
      <c r="O1214" s="335" t="e">
        <f t="array" ref="O1214">MIN(IF($B$3:$B$501=N1214,$I$3:$I$501))</f>
        <v>#N/A</v>
      </c>
    </row>
    <row r="1215" spans="1:15">
      <c r="A1215" s="236"/>
      <c r="B1215" s="324" t="str">
        <f>IFERROR(VLOOKUP(A1215,'Cadastro de Produtos'!$B$5:$C$500,2,0),"")</f>
        <v/>
      </c>
      <c r="C1215" s="232"/>
      <c r="D1215" s="233"/>
      <c r="E1215" s="324"/>
      <c r="F1215" s="325"/>
      <c r="G1215" s="326">
        <f>IFERROR(VLOOKUP(D1215,Estoque!$A$4:$J$304,10,),0)</f>
        <v>0</v>
      </c>
      <c r="H1215" s="236"/>
      <c r="I1215" s="330"/>
      <c r="J1215" s="331"/>
      <c r="K1215" s="331">
        <f t="shared" si="71"/>
        <v>0</v>
      </c>
      <c r="L1215" s="325">
        <f>SUMIF(Vendas!$B$5:$B$1712,'Combos Promocionais'!A1215,Vendas!$I$5:$I$1824)</f>
        <v>0</v>
      </c>
      <c r="M1215" s="325">
        <f t="shared" si="72"/>
        <v>0</v>
      </c>
      <c r="N1215" s="325" t="e">
        <f t="shared" si="73"/>
        <v>#N/A</v>
      </c>
      <c r="O1215" s="332" t="e">
        <f t="array" ref="O1215">MIN(IF($B$3:$B$501=N1215,$I$3:$I$501))</f>
        <v>#N/A</v>
      </c>
    </row>
    <row r="1216" spans="1:15">
      <c r="A1216" s="235"/>
      <c r="B1216" s="327" t="str">
        <f>IFERROR(VLOOKUP(A1216,'Cadastro de Produtos'!$B$5:$C$500,2,0),"")</f>
        <v/>
      </c>
      <c r="C1216" s="165"/>
      <c r="D1216" s="231"/>
      <c r="E1216" s="327"/>
      <c r="F1216" s="328"/>
      <c r="G1216" s="329">
        <f>IFERROR(VLOOKUP(D1216,Estoque!$A$4:$J$304,10,),0)</f>
        <v>0</v>
      </c>
      <c r="H1216" s="235"/>
      <c r="I1216" s="333"/>
      <c r="J1216" s="334"/>
      <c r="K1216" s="334">
        <f t="shared" si="71"/>
        <v>0</v>
      </c>
      <c r="L1216" s="328">
        <f>SUMIF(Vendas!$B$5:$B$1712,'Combos Promocionais'!A1216,Vendas!$I$5:$I$1824)</f>
        <v>0</v>
      </c>
      <c r="M1216" s="328">
        <f t="shared" si="72"/>
        <v>0</v>
      </c>
      <c r="N1216" s="328" t="e">
        <f t="shared" si="73"/>
        <v>#N/A</v>
      </c>
      <c r="O1216" s="335" t="e">
        <f t="array" ref="O1216">MIN(IF($B$3:$B$501=N1216,$I$3:$I$501))</f>
        <v>#N/A</v>
      </c>
    </row>
    <row r="1217" spans="1:15">
      <c r="A1217" s="236"/>
      <c r="B1217" s="324" t="str">
        <f>IFERROR(VLOOKUP(A1217,'Cadastro de Produtos'!$B$5:$C$500,2,0),"")</f>
        <v/>
      </c>
      <c r="C1217" s="232"/>
      <c r="D1217" s="233"/>
      <c r="E1217" s="324"/>
      <c r="F1217" s="325"/>
      <c r="G1217" s="326">
        <f>IFERROR(VLOOKUP(D1217,Estoque!$A$4:$J$304,10,),0)</f>
        <v>0</v>
      </c>
      <c r="H1217" s="236"/>
      <c r="I1217" s="330"/>
      <c r="J1217" s="331"/>
      <c r="K1217" s="331">
        <f t="shared" si="71"/>
        <v>0</v>
      </c>
      <c r="L1217" s="325">
        <f>SUMIF(Vendas!$B$5:$B$1712,'Combos Promocionais'!A1217,Vendas!$I$5:$I$1824)</f>
        <v>0</v>
      </c>
      <c r="M1217" s="325">
        <f t="shared" si="72"/>
        <v>0</v>
      </c>
      <c r="N1217" s="325" t="e">
        <f t="shared" si="73"/>
        <v>#N/A</v>
      </c>
      <c r="O1217" s="332" t="e">
        <f t="array" ref="O1217">MIN(IF($B$3:$B$501=N1217,$I$3:$I$501))</f>
        <v>#N/A</v>
      </c>
    </row>
    <row r="1218" spans="1:15">
      <c r="A1218" s="235"/>
      <c r="B1218" s="327" t="str">
        <f>IFERROR(VLOOKUP(A1218,'Cadastro de Produtos'!$B$5:$C$500,2,0),"")</f>
        <v/>
      </c>
      <c r="C1218" s="165"/>
      <c r="D1218" s="231"/>
      <c r="E1218" s="327"/>
      <c r="F1218" s="328"/>
      <c r="G1218" s="329">
        <f>IFERROR(VLOOKUP(D1218,Estoque!$A$4:$J$304,10,),0)</f>
        <v>0</v>
      </c>
      <c r="H1218" s="235"/>
      <c r="I1218" s="333"/>
      <c r="J1218" s="334"/>
      <c r="K1218" s="334">
        <f t="shared" si="71"/>
        <v>0</v>
      </c>
      <c r="L1218" s="328">
        <f>SUMIF(Vendas!$B$5:$B$1712,'Combos Promocionais'!A1218,Vendas!$I$5:$I$1824)</f>
        <v>0</v>
      </c>
      <c r="M1218" s="328">
        <f t="shared" si="72"/>
        <v>0</v>
      </c>
      <c r="N1218" s="328" t="e">
        <f t="shared" si="73"/>
        <v>#N/A</v>
      </c>
      <c r="O1218" s="335" t="e">
        <f t="array" ref="O1218">MIN(IF($B$3:$B$501=N1218,$I$3:$I$501))</f>
        <v>#N/A</v>
      </c>
    </row>
    <row r="1219" spans="1:15">
      <c r="A1219" s="236"/>
      <c r="B1219" s="324" t="str">
        <f>IFERROR(VLOOKUP(A1219,'Cadastro de Produtos'!$B$5:$C$500,2,0),"")</f>
        <v/>
      </c>
      <c r="C1219" s="232"/>
      <c r="D1219" s="233"/>
      <c r="E1219" s="324"/>
      <c r="F1219" s="325"/>
      <c r="G1219" s="326">
        <f>IFERROR(VLOOKUP(D1219,Estoque!$A$4:$J$304,10,),0)</f>
        <v>0</v>
      </c>
      <c r="H1219" s="236"/>
      <c r="I1219" s="330"/>
      <c r="J1219" s="331"/>
      <c r="K1219" s="331">
        <f t="shared" si="71"/>
        <v>0</v>
      </c>
      <c r="L1219" s="325">
        <f>SUMIF(Vendas!$B$5:$B$1712,'Combos Promocionais'!A1219,Vendas!$I$5:$I$1824)</f>
        <v>0</v>
      </c>
      <c r="M1219" s="325">
        <f t="shared" si="72"/>
        <v>0</v>
      </c>
      <c r="N1219" s="325" t="e">
        <f t="shared" si="73"/>
        <v>#N/A</v>
      </c>
      <c r="O1219" s="332" t="e">
        <f t="array" ref="O1219">MIN(IF($B$3:$B$501=N1219,$I$3:$I$501))</f>
        <v>#N/A</v>
      </c>
    </row>
    <row r="1220" spans="1:15">
      <c r="A1220" s="235"/>
      <c r="B1220" s="327" t="str">
        <f>IFERROR(VLOOKUP(A1220,'Cadastro de Produtos'!$B$5:$C$500,2,0),"")</f>
        <v/>
      </c>
      <c r="C1220" s="165"/>
      <c r="D1220" s="231"/>
      <c r="E1220" s="327"/>
      <c r="F1220" s="328"/>
      <c r="G1220" s="329">
        <f>IFERROR(VLOOKUP(D1220,Estoque!$A$4:$J$304,10,),0)</f>
        <v>0</v>
      </c>
      <c r="H1220" s="235"/>
      <c r="I1220" s="333"/>
      <c r="J1220" s="334"/>
      <c r="K1220" s="334">
        <f t="shared" ref="K1220:K1283" si="74">SUMIF($A$3:$A$500,A1220,$J$3:$J$500)</f>
        <v>0</v>
      </c>
      <c r="L1220" s="328">
        <f>SUMIF(Vendas!$B$5:$B$1712,'Combos Promocionais'!A1220,Vendas!$I$5:$I$1824)</f>
        <v>0</v>
      </c>
      <c r="M1220" s="328">
        <f t="shared" ref="M1220:M1283" si="75">SUM(L1220*H1220)</f>
        <v>0</v>
      </c>
      <c r="N1220" s="328" t="e">
        <f t="shared" ref="N1220:N1283" si="76">VLOOKUP(A1220,$A$3:$K$501,2,0)</f>
        <v>#N/A</v>
      </c>
      <c r="O1220" s="335" t="e">
        <f t="array" ref="O1220">MIN(IF($B$3:$B$501=N1220,$I$3:$I$501))</f>
        <v>#N/A</v>
      </c>
    </row>
    <row r="1221" spans="1:15">
      <c r="A1221" s="236"/>
      <c r="B1221" s="324" t="str">
        <f>IFERROR(VLOOKUP(A1221,'Cadastro de Produtos'!$B$5:$C$500,2,0),"")</f>
        <v/>
      </c>
      <c r="C1221" s="232"/>
      <c r="D1221" s="233"/>
      <c r="E1221" s="324"/>
      <c r="F1221" s="325"/>
      <c r="G1221" s="326">
        <f>IFERROR(VLOOKUP(D1221,Estoque!$A$4:$J$304,10,),0)</f>
        <v>0</v>
      </c>
      <c r="H1221" s="236"/>
      <c r="I1221" s="330"/>
      <c r="J1221" s="331"/>
      <c r="K1221" s="331">
        <f t="shared" si="74"/>
        <v>0</v>
      </c>
      <c r="L1221" s="325">
        <f>SUMIF(Vendas!$B$5:$B$1712,'Combos Promocionais'!A1221,Vendas!$I$5:$I$1824)</f>
        <v>0</v>
      </c>
      <c r="M1221" s="325">
        <f t="shared" si="75"/>
        <v>0</v>
      </c>
      <c r="N1221" s="325" t="e">
        <f t="shared" si="76"/>
        <v>#N/A</v>
      </c>
      <c r="O1221" s="332" t="e">
        <f t="array" ref="O1221">MIN(IF($B$3:$B$501=N1221,$I$3:$I$501))</f>
        <v>#N/A</v>
      </c>
    </row>
    <row r="1222" spans="1:15">
      <c r="A1222" s="235"/>
      <c r="B1222" s="327" t="str">
        <f>IFERROR(VLOOKUP(A1222,'Cadastro de Produtos'!$B$5:$C$500,2,0),"")</f>
        <v/>
      </c>
      <c r="C1222" s="165"/>
      <c r="D1222" s="231"/>
      <c r="E1222" s="327"/>
      <c r="F1222" s="328"/>
      <c r="G1222" s="329">
        <f>IFERROR(VLOOKUP(D1222,Estoque!$A$4:$J$304,10,),0)</f>
        <v>0</v>
      </c>
      <c r="H1222" s="235"/>
      <c r="I1222" s="333"/>
      <c r="J1222" s="334"/>
      <c r="K1222" s="334">
        <f t="shared" si="74"/>
        <v>0</v>
      </c>
      <c r="L1222" s="328">
        <f>SUMIF(Vendas!$B$5:$B$1712,'Combos Promocionais'!A1222,Vendas!$I$5:$I$1824)</f>
        <v>0</v>
      </c>
      <c r="M1222" s="328">
        <f t="shared" si="75"/>
        <v>0</v>
      </c>
      <c r="N1222" s="328" t="e">
        <f t="shared" si="76"/>
        <v>#N/A</v>
      </c>
      <c r="O1222" s="335" t="e">
        <f t="array" ref="O1222">MIN(IF($B$3:$B$501=N1222,$I$3:$I$501))</f>
        <v>#N/A</v>
      </c>
    </row>
    <row r="1223" spans="1:15">
      <c r="A1223" s="236"/>
      <c r="B1223" s="324" t="str">
        <f>IFERROR(VLOOKUP(A1223,'Cadastro de Produtos'!$B$5:$C$500,2,0),"")</f>
        <v/>
      </c>
      <c r="C1223" s="232"/>
      <c r="D1223" s="233"/>
      <c r="E1223" s="324"/>
      <c r="F1223" s="325"/>
      <c r="G1223" s="326">
        <f>IFERROR(VLOOKUP(D1223,Estoque!$A$4:$J$304,10,),0)</f>
        <v>0</v>
      </c>
      <c r="H1223" s="236"/>
      <c r="I1223" s="330"/>
      <c r="J1223" s="331"/>
      <c r="K1223" s="331">
        <f t="shared" si="74"/>
        <v>0</v>
      </c>
      <c r="L1223" s="325">
        <f>SUMIF(Vendas!$B$5:$B$1712,'Combos Promocionais'!A1223,Vendas!$I$5:$I$1824)</f>
        <v>0</v>
      </c>
      <c r="M1223" s="325">
        <f t="shared" si="75"/>
        <v>0</v>
      </c>
      <c r="N1223" s="325" t="e">
        <f t="shared" si="76"/>
        <v>#N/A</v>
      </c>
      <c r="O1223" s="332" t="e">
        <f t="array" ref="O1223">MIN(IF($B$3:$B$501=N1223,$I$3:$I$501))</f>
        <v>#N/A</v>
      </c>
    </row>
    <row r="1224" spans="1:15">
      <c r="A1224" s="235"/>
      <c r="B1224" s="327" t="str">
        <f>IFERROR(VLOOKUP(A1224,'Cadastro de Produtos'!$B$5:$C$500,2,0),"")</f>
        <v/>
      </c>
      <c r="C1224" s="165"/>
      <c r="D1224" s="231"/>
      <c r="E1224" s="327"/>
      <c r="F1224" s="328"/>
      <c r="G1224" s="329">
        <f>IFERROR(VLOOKUP(D1224,Estoque!$A$4:$J$304,10,),0)</f>
        <v>0</v>
      </c>
      <c r="H1224" s="235"/>
      <c r="I1224" s="333"/>
      <c r="J1224" s="334"/>
      <c r="K1224" s="334">
        <f t="shared" si="74"/>
        <v>0</v>
      </c>
      <c r="L1224" s="328">
        <f>SUMIF(Vendas!$B$5:$B$1712,'Combos Promocionais'!A1224,Vendas!$I$5:$I$1824)</f>
        <v>0</v>
      </c>
      <c r="M1224" s="328">
        <f t="shared" si="75"/>
        <v>0</v>
      </c>
      <c r="N1224" s="328" t="e">
        <f t="shared" si="76"/>
        <v>#N/A</v>
      </c>
      <c r="O1224" s="335" t="e">
        <f t="array" ref="O1224">MIN(IF($B$3:$B$501=N1224,$I$3:$I$501))</f>
        <v>#N/A</v>
      </c>
    </row>
    <row r="1225" spans="1:15">
      <c r="A1225" s="236"/>
      <c r="B1225" s="324" t="str">
        <f>IFERROR(VLOOKUP(A1225,'Cadastro de Produtos'!$B$5:$C$500,2,0),"")</f>
        <v/>
      </c>
      <c r="C1225" s="232"/>
      <c r="D1225" s="233"/>
      <c r="E1225" s="324"/>
      <c r="F1225" s="325"/>
      <c r="G1225" s="326">
        <f>IFERROR(VLOOKUP(D1225,Estoque!$A$4:$J$304,10,),0)</f>
        <v>0</v>
      </c>
      <c r="H1225" s="236"/>
      <c r="I1225" s="330"/>
      <c r="J1225" s="331"/>
      <c r="K1225" s="331">
        <f t="shared" si="74"/>
        <v>0</v>
      </c>
      <c r="L1225" s="325">
        <f>SUMIF(Vendas!$B$5:$B$1712,'Combos Promocionais'!A1225,Vendas!$I$5:$I$1824)</f>
        <v>0</v>
      </c>
      <c r="M1225" s="325">
        <f t="shared" si="75"/>
        <v>0</v>
      </c>
      <c r="N1225" s="325" t="e">
        <f t="shared" si="76"/>
        <v>#N/A</v>
      </c>
      <c r="O1225" s="332" t="e">
        <f t="array" ref="O1225">MIN(IF($B$3:$B$501=N1225,$I$3:$I$501))</f>
        <v>#N/A</v>
      </c>
    </row>
    <row r="1226" spans="1:15">
      <c r="A1226" s="235"/>
      <c r="B1226" s="327" t="str">
        <f>IFERROR(VLOOKUP(A1226,'Cadastro de Produtos'!$B$5:$C$500,2,0),"")</f>
        <v/>
      </c>
      <c r="C1226" s="165"/>
      <c r="D1226" s="231"/>
      <c r="E1226" s="327"/>
      <c r="F1226" s="328"/>
      <c r="G1226" s="329">
        <f>IFERROR(VLOOKUP(D1226,Estoque!$A$4:$J$304,10,),0)</f>
        <v>0</v>
      </c>
      <c r="H1226" s="235"/>
      <c r="I1226" s="333"/>
      <c r="J1226" s="334"/>
      <c r="K1226" s="334">
        <f t="shared" si="74"/>
        <v>0</v>
      </c>
      <c r="L1226" s="328">
        <f>SUMIF(Vendas!$B$5:$B$1712,'Combos Promocionais'!A1226,Vendas!$I$5:$I$1824)</f>
        <v>0</v>
      </c>
      <c r="M1226" s="328">
        <f t="shared" si="75"/>
        <v>0</v>
      </c>
      <c r="N1226" s="328" t="e">
        <f t="shared" si="76"/>
        <v>#N/A</v>
      </c>
      <c r="O1226" s="335" t="e">
        <f t="array" ref="O1226">MIN(IF($B$3:$B$501=N1226,$I$3:$I$501))</f>
        <v>#N/A</v>
      </c>
    </row>
    <row r="1227" spans="1:15">
      <c r="A1227" s="236"/>
      <c r="B1227" s="324" t="str">
        <f>IFERROR(VLOOKUP(A1227,'Cadastro de Produtos'!$B$5:$C$500,2,0),"")</f>
        <v/>
      </c>
      <c r="C1227" s="232"/>
      <c r="D1227" s="233"/>
      <c r="E1227" s="324"/>
      <c r="F1227" s="325"/>
      <c r="G1227" s="326">
        <f>IFERROR(VLOOKUP(D1227,Estoque!$A$4:$J$304,10,),0)</f>
        <v>0</v>
      </c>
      <c r="H1227" s="236"/>
      <c r="I1227" s="330"/>
      <c r="J1227" s="331"/>
      <c r="K1227" s="331">
        <f t="shared" si="74"/>
        <v>0</v>
      </c>
      <c r="L1227" s="325">
        <f>SUMIF(Vendas!$B$5:$B$1712,'Combos Promocionais'!A1227,Vendas!$I$5:$I$1824)</f>
        <v>0</v>
      </c>
      <c r="M1227" s="325">
        <f t="shared" si="75"/>
        <v>0</v>
      </c>
      <c r="N1227" s="325" t="e">
        <f t="shared" si="76"/>
        <v>#N/A</v>
      </c>
      <c r="O1227" s="332" t="e">
        <f t="array" ref="O1227">MIN(IF($B$3:$B$501=N1227,$I$3:$I$501))</f>
        <v>#N/A</v>
      </c>
    </row>
    <row r="1228" spans="1:15">
      <c r="A1228" s="235"/>
      <c r="B1228" s="327" t="str">
        <f>IFERROR(VLOOKUP(A1228,'Cadastro de Produtos'!$B$5:$C$500,2,0),"")</f>
        <v/>
      </c>
      <c r="C1228" s="165"/>
      <c r="D1228" s="231"/>
      <c r="E1228" s="327"/>
      <c r="F1228" s="328"/>
      <c r="G1228" s="329">
        <f>IFERROR(VLOOKUP(D1228,Estoque!$A$4:$J$304,10,),0)</f>
        <v>0</v>
      </c>
      <c r="H1228" s="235"/>
      <c r="I1228" s="333"/>
      <c r="J1228" s="334"/>
      <c r="K1228" s="334">
        <f t="shared" si="74"/>
        <v>0</v>
      </c>
      <c r="L1228" s="328">
        <f>SUMIF(Vendas!$B$5:$B$1712,'Combos Promocionais'!A1228,Vendas!$I$5:$I$1824)</f>
        <v>0</v>
      </c>
      <c r="M1228" s="328">
        <f t="shared" si="75"/>
        <v>0</v>
      </c>
      <c r="N1228" s="328" t="e">
        <f t="shared" si="76"/>
        <v>#N/A</v>
      </c>
      <c r="O1228" s="335" t="e">
        <f t="array" ref="O1228">MIN(IF($B$3:$B$501=N1228,$I$3:$I$501))</f>
        <v>#N/A</v>
      </c>
    </row>
    <row r="1229" spans="1:15">
      <c r="A1229" s="236"/>
      <c r="B1229" s="324" t="str">
        <f>IFERROR(VLOOKUP(A1229,'Cadastro de Produtos'!$B$5:$C$500,2,0),"")</f>
        <v/>
      </c>
      <c r="C1229" s="232"/>
      <c r="D1229" s="233"/>
      <c r="E1229" s="324"/>
      <c r="F1229" s="325"/>
      <c r="G1229" s="326">
        <f>IFERROR(VLOOKUP(D1229,Estoque!$A$4:$J$304,10,),0)</f>
        <v>0</v>
      </c>
      <c r="H1229" s="236"/>
      <c r="I1229" s="330"/>
      <c r="J1229" s="331"/>
      <c r="K1229" s="331">
        <f t="shared" si="74"/>
        <v>0</v>
      </c>
      <c r="L1229" s="325">
        <f>SUMIF(Vendas!$B$5:$B$1712,'Combos Promocionais'!A1229,Vendas!$I$5:$I$1824)</f>
        <v>0</v>
      </c>
      <c r="M1229" s="325">
        <f t="shared" si="75"/>
        <v>0</v>
      </c>
      <c r="N1229" s="325" t="e">
        <f t="shared" si="76"/>
        <v>#N/A</v>
      </c>
      <c r="O1229" s="332" t="e">
        <f t="array" ref="O1229">MIN(IF($B$3:$B$501=N1229,$I$3:$I$501))</f>
        <v>#N/A</v>
      </c>
    </row>
    <row r="1230" spans="1:15">
      <c r="A1230" s="235"/>
      <c r="B1230" s="327" t="str">
        <f>IFERROR(VLOOKUP(A1230,'Cadastro de Produtos'!$B$5:$C$500,2,0),"")</f>
        <v/>
      </c>
      <c r="C1230" s="165"/>
      <c r="D1230" s="231"/>
      <c r="E1230" s="327"/>
      <c r="F1230" s="328"/>
      <c r="G1230" s="329">
        <f>IFERROR(VLOOKUP(D1230,Estoque!$A$4:$J$304,10,),0)</f>
        <v>0</v>
      </c>
      <c r="H1230" s="235"/>
      <c r="I1230" s="333"/>
      <c r="J1230" s="334"/>
      <c r="K1230" s="334">
        <f t="shared" si="74"/>
        <v>0</v>
      </c>
      <c r="L1230" s="328">
        <f>SUMIF(Vendas!$B$5:$B$1712,'Combos Promocionais'!A1230,Vendas!$I$5:$I$1824)</f>
        <v>0</v>
      </c>
      <c r="M1230" s="328">
        <f t="shared" si="75"/>
        <v>0</v>
      </c>
      <c r="N1230" s="328" t="e">
        <f t="shared" si="76"/>
        <v>#N/A</v>
      </c>
      <c r="O1230" s="335" t="e">
        <f t="array" ref="O1230">MIN(IF($B$3:$B$501=N1230,$I$3:$I$501))</f>
        <v>#N/A</v>
      </c>
    </row>
    <row r="1231" spans="1:15">
      <c r="A1231" s="236"/>
      <c r="B1231" s="324" t="str">
        <f>IFERROR(VLOOKUP(A1231,'Cadastro de Produtos'!$B$5:$C$500,2,0),"")</f>
        <v/>
      </c>
      <c r="C1231" s="232"/>
      <c r="D1231" s="233"/>
      <c r="E1231" s="324"/>
      <c r="F1231" s="325"/>
      <c r="G1231" s="326">
        <f>IFERROR(VLOOKUP(D1231,Estoque!$A$4:$J$304,10,),0)</f>
        <v>0</v>
      </c>
      <c r="H1231" s="236"/>
      <c r="I1231" s="330"/>
      <c r="J1231" s="331"/>
      <c r="K1231" s="331">
        <f t="shared" si="74"/>
        <v>0</v>
      </c>
      <c r="L1231" s="325">
        <f>SUMIF(Vendas!$B$5:$B$1712,'Combos Promocionais'!A1231,Vendas!$I$5:$I$1824)</f>
        <v>0</v>
      </c>
      <c r="M1231" s="325">
        <f t="shared" si="75"/>
        <v>0</v>
      </c>
      <c r="N1231" s="325" t="e">
        <f t="shared" si="76"/>
        <v>#N/A</v>
      </c>
      <c r="O1231" s="332" t="e">
        <f t="array" ref="O1231">MIN(IF($B$3:$B$501=N1231,$I$3:$I$501))</f>
        <v>#N/A</v>
      </c>
    </row>
    <row r="1232" spans="1:15">
      <c r="A1232" s="235"/>
      <c r="B1232" s="327" t="str">
        <f>IFERROR(VLOOKUP(A1232,'Cadastro de Produtos'!$B$5:$C$500,2,0),"")</f>
        <v/>
      </c>
      <c r="C1232" s="165"/>
      <c r="D1232" s="231"/>
      <c r="E1232" s="327"/>
      <c r="F1232" s="328"/>
      <c r="G1232" s="329">
        <f>IFERROR(VLOOKUP(D1232,Estoque!$A$4:$J$304,10,),0)</f>
        <v>0</v>
      </c>
      <c r="H1232" s="235"/>
      <c r="I1232" s="333"/>
      <c r="J1232" s="334"/>
      <c r="K1232" s="334">
        <f t="shared" si="74"/>
        <v>0</v>
      </c>
      <c r="L1232" s="328">
        <f>SUMIF(Vendas!$B$5:$B$1712,'Combos Promocionais'!A1232,Vendas!$I$5:$I$1824)</f>
        <v>0</v>
      </c>
      <c r="M1232" s="328">
        <f t="shared" si="75"/>
        <v>0</v>
      </c>
      <c r="N1232" s="328" t="e">
        <f t="shared" si="76"/>
        <v>#N/A</v>
      </c>
      <c r="O1232" s="335" t="e">
        <f t="array" ref="O1232">MIN(IF($B$3:$B$501=N1232,$I$3:$I$501))</f>
        <v>#N/A</v>
      </c>
    </row>
    <row r="1233" spans="1:15">
      <c r="A1233" s="236"/>
      <c r="B1233" s="324" t="str">
        <f>IFERROR(VLOOKUP(A1233,'Cadastro de Produtos'!$B$5:$C$500,2,0),"")</f>
        <v/>
      </c>
      <c r="C1233" s="232"/>
      <c r="D1233" s="233"/>
      <c r="E1233" s="324"/>
      <c r="F1233" s="325"/>
      <c r="G1233" s="326">
        <f>IFERROR(VLOOKUP(D1233,Estoque!$A$4:$J$304,10,),0)</f>
        <v>0</v>
      </c>
      <c r="H1233" s="236"/>
      <c r="I1233" s="330"/>
      <c r="J1233" s="331"/>
      <c r="K1233" s="331">
        <f t="shared" si="74"/>
        <v>0</v>
      </c>
      <c r="L1233" s="325">
        <f>SUMIF(Vendas!$B$5:$B$1712,'Combos Promocionais'!A1233,Vendas!$I$5:$I$1824)</f>
        <v>0</v>
      </c>
      <c r="M1233" s="325">
        <f t="shared" si="75"/>
        <v>0</v>
      </c>
      <c r="N1233" s="325" t="e">
        <f t="shared" si="76"/>
        <v>#N/A</v>
      </c>
      <c r="O1233" s="332" t="e">
        <f t="array" ref="O1233">MIN(IF($B$3:$B$501=N1233,$I$3:$I$501))</f>
        <v>#N/A</v>
      </c>
    </row>
    <row r="1234" spans="1:15">
      <c r="A1234" s="235"/>
      <c r="B1234" s="327" t="str">
        <f>IFERROR(VLOOKUP(A1234,'Cadastro de Produtos'!$B$5:$C$500,2,0),"")</f>
        <v/>
      </c>
      <c r="C1234" s="165"/>
      <c r="D1234" s="231"/>
      <c r="E1234" s="327"/>
      <c r="F1234" s="328"/>
      <c r="G1234" s="329">
        <f>IFERROR(VLOOKUP(D1234,Estoque!$A$4:$J$304,10,),0)</f>
        <v>0</v>
      </c>
      <c r="H1234" s="235"/>
      <c r="I1234" s="333"/>
      <c r="J1234" s="334"/>
      <c r="K1234" s="334">
        <f t="shared" si="74"/>
        <v>0</v>
      </c>
      <c r="L1234" s="328">
        <f>SUMIF(Vendas!$B$5:$B$1712,'Combos Promocionais'!A1234,Vendas!$I$5:$I$1824)</f>
        <v>0</v>
      </c>
      <c r="M1234" s="328">
        <f t="shared" si="75"/>
        <v>0</v>
      </c>
      <c r="N1234" s="328" t="e">
        <f t="shared" si="76"/>
        <v>#N/A</v>
      </c>
      <c r="O1234" s="335" t="e">
        <f t="array" ref="O1234">MIN(IF($B$3:$B$501=N1234,$I$3:$I$501))</f>
        <v>#N/A</v>
      </c>
    </row>
    <row r="1235" spans="1:15">
      <c r="A1235" s="236"/>
      <c r="B1235" s="324" t="str">
        <f>IFERROR(VLOOKUP(A1235,'Cadastro de Produtos'!$B$5:$C$500,2,0),"")</f>
        <v/>
      </c>
      <c r="C1235" s="232"/>
      <c r="D1235" s="233"/>
      <c r="E1235" s="324"/>
      <c r="F1235" s="325"/>
      <c r="G1235" s="326">
        <f>IFERROR(VLOOKUP(D1235,Estoque!$A$4:$J$304,10,),0)</f>
        <v>0</v>
      </c>
      <c r="H1235" s="236"/>
      <c r="I1235" s="330"/>
      <c r="J1235" s="331"/>
      <c r="K1235" s="331">
        <f t="shared" si="74"/>
        <v>0</v>
      </c>
      <c r="L1235" s="325">
        <f>SUMIF(Vendas!$B$5:$B$1712,'Combos Promocionais'!A1235,Vendas!$I$5:$I$1824)</f>
        <v>0</v>
      </c>
      <c r="M1235" s="325">
        <f t="shared" si="75"/>
        <v>0</v>
      </c>
      <c r="N1235" s="325" t="e">
        <f t="shared" si="76"/>
        <v>#N/A</v>
      </c>
      <c r="O1235" s="332" t="e">
        <f t="array" ref="O1235">MIN(IF($B$3:$B$501=N1235,$I$3:$I$501))</f>
        <v>#N/A</v>
      </c>
    </row>
    <row r="1236" spans="1:15">
      <c r="A1236" s="235"/>
      <c r="B1236" s="327" t="str">
        <f>IFERROR(VLOOKUP(A1236,'Cadastro de Produtos'!$B$5:$C$500,2,0),"")</f>
        <v/>
      </c>
      <c r="C1236" s="165"/>
      <c r="D1236" s="231"/>
      <c r="E1236" s="327"/>
      <c r="F1236" s="328"/>
      <c r="G1236" s="329">
        <f>IFERROR(VLOOKUP(D1236,Estoque!$A$4:$J$304,10,),0)</f>
        <v>0</v>
      </c>
      <c r="H1236" s="235"/>
      <c r="I1236" s="333"/>
      <c r="J1236" s="334"/>
      <c r="K1236" s="334">
        <f t="shared" si="74"/>
        <v>0</v>
      </c>
      <c r="L1236" s="328">
        <f>SUMIF(Vendas!$B$5:$B$1712,'Combos Promocionais'!A1236,Vendas!$I$5:$I$1824)</f>
        <v>0</v>
      </c>
      <c r="M1236" s="328">
        <f t="shared" si="75"/>
        <v>0</v>
      </c>
      <c r="N1236" s="328" t="e">
        <f t="shared" si="76"/>
        <v>#N/A</v>
      </c>
      <c r="O1236" s="335" t="e">
        <f t="array" ref="O1236">MIN(IF($B$3:$B$501=N1236,$I$3:$I$501))</f>
        <v>#N/A</v>
      </c>
    </row>
    <row r="1237" spans="1:15">
      <c r="A1237" s="236"/>
      <c r="B1237" s="324" t="str">
        <f>IFERROR(VLOOKUP(A1237,'Cadastro de Produtos'!$B$5:$C$500,2,0),"")</f>
        <v/>
      </c>
      <c r="C1237" s="232"/>
      <c r="D1237" s="233"/>
      <c r="E1237" s="324"/>
      <c r="F1237" s="325"/>
      <c r="G1237" s="326">
        <f>IFERROR(VLOOKUP(D1237,Estoque!$A$4:$J$304,10,),0)</f>
        <v>0</v>
      </c>
      <c r="H1237" s="236"/>
      <c r="I1237" s="330"/>
      <c r="J1237" s="331"/>
      <c r="K1237" s="331">
        <f t="shared" si="74"/>
        <v>0</v>
      </c>
      <c r="L1237" s="325">
        <f>SUMIF(Vendas!$B$5:$B$1712,'Combos Promocionais'!A1237,Vendas!$I$5:$I$1824)</f>
        <v>0</v>
      </c>
      <c r="M1237" s="325">
        <f t="shared" si="75"/>
        <v>0</v>
      </c>
      <c r="N1237" s="325" t="e">
        <f t="shared" si="76"/>
        <v>#N/A</v>
      </c>
      <c r="O1237" s="332" t="e">
        <f t="array" ref="O1237">MIN(IF($B$3:$B$501=N1237,$I$3:$I$501))</f>
        <v>#N/A</v>
      </c>
    </row>
    <row r="1238" spans="1:15">
      <c r="A1238" s="235"/>
      <c r="B1238" s="327" t="str">
        <f>IFERROR(VLOOKUP(A1238,'Cadastro de Produtos'!$B$5:$C$500,2,0),"")</f>
        <v/>
      </c>
      <c r="C1238" s="165"/>
      <c r="D1238" s="231"/>
      <c r="E1238" s="327"/>
      <c r="F1238" s="328"/>
      <c r="G1238" s="329">
        <f>IFERROR(VLOOKUP(D1238,Estoque!$A$4:$J$304,10,),0)</f>
        <v>0</v>
      </c>
      <c r="H1238" s="235"/>
      <c r="I1238" s="333"/>
      <c r="J1238" s="334"/>
      <c r="K1238" s="334">
        <f t="shared" si="74"/>
        <v>0</v>
      </c>
      <c r="L1238" s="328">
        <f>SUMIF(Vendas!$B$5:$B$1712,'Combos Promocionais'!A1238,Vendas!$I$5:$I$1824)</f>
        <v>0</v>
      </c>
      <c r="M1238" s="328">
        <f t="shared" si="75"/>
        <v>0</v>
      </c>
      <c r="N1238" s="328" t="e">
        <f t="shared" si="76"/>
        <v>#N/A</v>
      </c>
      <c r="O1238" s="335" t="e">
        <f t="array" ref="O1238">MIN(IF($B$3:$B$501=N1238,$I$3:$I$501))</f>
        <v>#N/A</v>
      </c>
    </row>
    <row r="1239" spans="1:15">
      <c r="A1239" s="236"/>
      <c r="B1239" s="324" t="str">
        <f>IFERROR(VLOOKUP(A1239,'Cadastro de Produtos'!$B$5:$C$500,2,0),"")</f>
        <v/>
      </c>
      <c r="C1239" s="232"/>
      <c r="D1239" s="233"/>
      <c r="E1239" s="324"/>
      <c r="F1239" s="325"/>
      <c r="G1239" s="326">
        <f>IFERROR(VLOOKUP(D1239,Estoque!$A$4:$J$304,10,),0)</f>
        <v>0</v>
      </c>
      <c r="H1239" s="236"/>
      <c r="I1239" s="330"/>
      <c r="J1239" s="331"/>
      <c r="K1239" s="331">
        <f t="shared" si="74"/>
        <v>0</v>
      </c>
      <c r="L1239" s="325">
        <f>SUMIF(Vendas!$B$5:$B$1712,'Combos Promocionais'!A1239,Vendas!$I$5:$I$1824)</f>
        <v>0</v>
      </c>
      <c r="M1239" s="325">
        <f t="shared" si="75"/>
        <v>0</v>
      </c>
      <c r="N1239" s="325" t="e">
        <f t="shared" si="76"/>
        <v>#N/A</v>
      </c>
      <c r="O1239" s="332" t="e">
        <f t="array" ref="O1239">MIN(IF($B$3:$B$501=N1239,$I$3:$I$501))</f>
        <v>#N/A</v>
      </c>
    </row>
    <row r="1240" spans="1:15">
      <c r="A1240" s="235"/>
      <c r="B1240" s="327" t="str">
        <f>IFERROR(VLOOKUP(A1240,'Cadastro de Produtos'!$B$5:$C$500,2,0),"")</f>
        <v/>
      </c>
      <c r="C1240" s="165"/>
      <c r="D1240" s="231"/>
      <c r="E1240" s="327"/>
      <c r="F1240" s="328"/>
      <c r="G1240" s="329">
        <f>IFERROR(VLOOKUP(D1240,Estoque!$A$4:$J$304,10,),0)</f>
        <v>0</v>
      </c>
      <c r="H1240" s="235"/>
      <c r="I1240" s="333"/>
      <c r="J1240" s="334"/>
      <c r="K1240" s="334">
        <f t="shared" si="74"/>
        <v>0</v>
      </c>
      <c r="L1240" s="328">
        <f>SUMIF(Vendas!$B$5:$B$1712,'Combos Promocionais'!A1240,Vendas!$I$5:$I$1824)</f>
        <v>0</v>
      </c>
      <c r="M1240" s="328">
        <f t="shared" si="75"/>
        <v>0</v>
      </c>
      <c r="N1240" s="328" t="e">
        <f t="shared" si="76"/>
        <v>#N/A</v>
      </c>
      <c r="O1240" s="335" t="e">
        <f t="array" ref="O1240">MIN(IF($B$3:$B$501=N1240,$I$3:$I$501))</f>
        <v>#N/A</v>
      </c>
    </row>
    <row r="1241" spans="1:15">
      <c r="A1241" s="236"/>
      <c r="B1241" s="324" t="str">
        <f>IFERROR(VLOOKUP(A1241,'Cadastro de Produtos'!$B$5:$C$500,2,0),"")</f>
        <v/>
      </c>
      <c r="C1241" s="232"/>
      <c r="D1241" s="233"/>
      <c r="E1241" s="324"/>
      <c r="F1241" s="325"/>
      <c r="G1241" s="326">
        <f>IFERROR(VLOOKUP(D1241,Estoque!$A$4:$J$304,10,),0)</f>
        <v>0</v>
      </c>
      <c r="H1241" s="236"/>
      <c r="I1241" s="330"/>
      <c r="J1241" s="331"/>
      <c r="K1241" s="331">
        <f t="shared" si="74"/>
        <v>0</v>
      </c>
      <c r="L1241" s="325">
        <f>SUMIF(Vendas!$B$5:$B$1712,'Combos Promocionais'!A1241,Vendas!$I$5:$I$1824)</f>
        <v>0</v>
      </c>
      <c r="M1241" s="325">
        <f t="shared" si="75"/>
        <v>0</v>
      </c>
      <c r="N1241" s="325" t="e">
        <f t="shared" si="76"/>
        <v>#N/A</v>
      </c>
      <c r="O1241" s="332" t="e">
        <f t="array" ref="O1241">MIN(IF($B$3:$B$501=N1241,$I$3:$I$501))</f>
        <v>#N/A</v>
      </c>
    </row>
    <row r="1242" spans="1:15">
      <c r="A1242" s="235"/>
      <c r="B1242" s="327" t="str">
        <f>IFERROR(VLOOKUP(A1242,'Cadastro de Produtos'!$B$5:$C$500,2,0),"")</f>
        <v/>
      </c>
      <c r="C1242" s="165"/>
      <c r="D1242" s="231"/>
      <c r="E1242" s="327"/>
      <c r="F1242" s="328"/>
      <c r="G1242" s="329">
        <f>IFERROR(VLOOKUP(D1242,Estoque!$A$4:$J$304,10,),0)</f>
        <v>0</v>
      </c>
      <c r="H1242" s="235"/>
      <c r="I1242" s="333"/>
      <c r="J1242" s="334"/>
      <c r="K1242" s="334">
        <f t="shared" si="74"/>
        <v>0</v>
      </c>
      <c r="L1242" s="328">
        <f>SUMIF(Vendas!$B$5:$B$1712,'Combos Promocionais'!A1242,Vendas!$I$5:$I$1824)</f>
        <v>0</v>
      </c>
      <c r="M1242" s="328">
        <f t="shared" si="75"/>
        <v>0</v>
      </c>
      <c r="N1242" s="328" t="e">
        <f t="shared" si="76"/>
        <v>#N/A</v>
      </c>
      <c r="O1242" s="335" t="e">
        <f t="array" ref="O1242">MIN(IF($B$3:$B$501=N1242,$I$3:$I$501))</f>
        <v>#N/A</v>
      </c>
    </row>
    <row r="1243" spans="1:15">
      <c r="A1243" s="236"/>
      <c r="B1243" s="324" t="str">
        <f>IFERROR(VLOOKUP(A1243,'Cadastro de Produtos'!$B$5:$C$500,2,0),"")</f>
        <v/>
      </c>
      <c r="C1243" s="232"/>
      <c r="D1243" s="233"/>
      <c r="E1243" s="324"/>
      <c r="F1243" s="325"/>
      <c r="G1243" s="326">
        <f>IFERROR(VLOOKUP(D1243,Estoque!$A$4:$J$304,10,),0)</f>
        <v>0</v>
      </c>
      <c r="H1243" s="236"/>
      <c r="I1243" s="330"/>
      <c r="J1243" s="331"/>
      <c r="K1243" s="331">
        <f t="shared" si="74"/>
        <v>0</v>
      </c>
      <c r="L1243" s="325">
        <f>SUMIF(Vendas!$B$5:$B$1712,'Combos Promocionais'!A1243,Vendas!$I$5:$I$1824)</f>
        <v>0</v>
      </c>
      <c r="M1243" s="325">
        <f t="shared" si="75"/>
        <v>0</v>
      </c>
      <c r="N1243" s="325" t="e">
        <f t="shared" si="76"/>
        <v>#N/A</v>
      </c>
      <c r="O1243" s="332" t="e">
        <f t="array" ref="O1243">MIN(IF($B$3:$B$501=N1243,$I$3:$I$501))</f>
        <v>#N/A</v>
      </c>
    </row>
    <row r="1244" spans="1:15">
      <c r="A1244" s="235"/>
      <c r="B1244" s="327" t="str">
        <f>IFERROR(VLOOKUP(A1244,'Cadastro de Produtos'!$B$5:$C$500,2,0),"")</f>
        <v/>
      </c>
      <c r="C1244" s="165"/>
      <c r="D1244" s="231"/>
      <c r="E1244" s="327"/>
      <c r="F1244" s="328"/>
      <c r="G1244" s="329">
        <f>IFERROR(VLOOKUP(D1244,Estoque!$A$4:$J$304,10,),0)</f>
        <v>0</v>
      </c>
      <c r="H1244" s="235"/>
      <c r="I1244" s="333"/>
      <c r="J1244" s="334"/>
      <c r="K1244" s="334">
        <f t="shared" si="74"/>
        <v>0</v>
      </c>
      <c r="L1244" s="328">
        <f>SUMIF(Vendas!$B$5:$B$1712,'Combos Promocionais'!A1244,Vendas!$I$5:$I$1824)</f>
        <v>0</v>
      </c>
      <c r="M1244" s="328">
        <f t="shared" si="75"/>
        <v>0</v>
      </c>
      <c r="N1244" s="328" t="e">
        <f t="shared" si="76"/>
        <v>#N/A</v>
      </c>
      <c r="O1244" s="335" t="e">
        <f t="array" ref="O1244">MIN(IF($B$3:$B$501=N1244,$I$3:$I$501))</f>
        <v>#N/A</v>
      </c>
    </row>
    <row r="1245" spans="1:15">
      <c r="A1245" s="236"/>
      <c r="B1245" s="324" t="str">
        <f>IFERROR(VLOOKUP(A1245,'Cadastro de Produtos'!$B$5:$C$500,2,0),"")</f>
        <v/>
      </c>
      <c r="C1245" s="232"/>
      <c r="D1245" s="233"/>
      <c r="E1245" s="324"/>
      <c r="F1245" s="325"/>
      <c r="G1245" s="326">
        <f>IFERROR(VLOOKUP(D1245,Estoque!$A$4:$J$304,10,),0)</f>
        <v>0</v>
      </c>
      <c r="H1245" s="236"/>
      <c r="I1245" s="330"/>
      <c r="J1245" s="331"/>
      <c r="K1245" s="331">
        <f t="shared" si="74"/>
        <v>0</v>
      </c>
      <c r="L1245" s="325">
        <f>SUMIF(Vendas!$B$5:$B$1712,'Combos Promocionais'!A1245,Vendas!$I$5:$I$1824)</f>
        <v>0</v>
      </c>
      <c r="M1245" s="325">
        <f t="shared" si="75"/>
        <v>0</v>
      </c>
      <c r="N1245" s="325" t="e">
        <f t="shared" si="76"/>
        <v>#N/A</v>
      </c>
      <c r="O1245" s="332" t="e">
        <f t="array" ref="O1245">MIN(IF($B$3:$B$501=N1245,$I$3:$I$501))</f>
        <v>#N/A</v>
      </c>
    </row>
    <row r="1246" spans="1:15">
      <c r="A1246" s="235"/>
      <c r="B1246" s="327" t="str">
        <f>IFERROR(VLOOKUP(A1246,'Cadastro de Produtos'!$B$5:$C$500,2,0),"")</f>
        <v/>
      </c>
      <c r="C1246" s="165"/>
      <c r="D1246" s="231"/>
      <c r="E1246" s="327"/>
      <c r="F1246" s="328"/>
      <c r="G1246" s="329">
        <f>IFERROR(VLOOKUP(D1246,Estoque!$A$4:$J$304,10,),0)</f>
        <v>0</v>
      </c>
      <c r="H1246" s="235"/>
      <c r="I1246" s="333"/>
      <c r="J1246" s="334"/>
      <c r="K1246" s="334">
        <f t="shared" si="74"/>
        <v>0</v>
      </c>
      <c r="L1246" s="328">
        <f>SUMIF(Vendas!$B$5:$B$1712,'Combos Promocionais'!A1246,Vendas!$I$5:$I$1824)</f>
        <v>0</v>
      </c>
      <c r="M1246" s="328">
        <f t="shared" si="75"/>
        <v>0</v>
      </c>
      <c r="N1246" s="328" t="e">
        <f t="shared" si="76"/>
        <v>#N/A</v>
      </c>
      <c r="O1246" s="335" t="e">
        <f t="array" ref="O1246">MIN(IF($B$3:$B$501=N1246,$I$3:$I$501))</f>
        <v>#N/A</v>
      </c>
    </row>
    <row r="1247" spans="1:15">
      <c r="A1247" s="236"/>
      <c r="B1247" s="324" t="str">
        <f>IFERROR(VLOOKUP(A1247,'Cadastro de Produtos'!$B$5:$C$500,2,0),"")</f>
        <v/>
      </c>
      <c r="C1247" s="232"/>
      <c r="D1247" s="233"/>
      <c r="E1247" s="324"/>
      <c r="F1247" s="325"/>
      <c r="G1247" s="326">
        <f>IFERROR(VLOOKUP(D1247,Estoque!$A$4:$J$304,10,),0)</f>
        <v>0</v>
      </c>
      <c r="H1247" s="236"/>
      <c r="I1247" s="330"/>
      <c r="J1247" s="331"/>
      <c r="K1247" s="331">
        <f t="shared" si="74"/>
        <v>0</v>
      </c>
      <c r="L1247" s="325">
        <f>SUMIF(Vendas!$B$5:$B$1712,'Combos Promocionais'!A1247,Vendas!$I$5:$I$1824)</f>
        <v>0</v>
      </c>
      <c r="M1247" s="325">
        <f t="shared" si="75"/>
        <v>0</v>
      </c>
      <c r="N1247" s="325" t="e">
        <f t="shared" si="76"/>
        <v>#N/A</v>
      </c>
      <c r="O1247" s="332" t="e">
        <f t="array" ref="O1247">MIN(IF($B$3:$B$501=N1247,$I$3:$I$501))</f>
        <v>#N/A</v>
      </c>
    </row>
    <row r="1248" spans="1:15">
      <c r="A1248" s="235"/>
      <c r="B1248" s="327" t="str">
        <f>IFERROR(VLOOKUP(A1248,'Cadastro de Produtos'!$B$5:$C$500,2,0),"")</f>
        <v/>
      </c>
      <c r="C1248" s="165"/>
      <c r="D1248" s="231"/>
      <c r="E1248" s="327"/>
      <c r="F1248" s="328"/>
      <c r="G1248" s="329">
        <f>IFERROR(VLOOKUP(D1248,Estoque!$A$4:$J$304,10,),0)</f>
        <v>0</v>
      </c>
      <c r="H1248" s="235"/>
      <c r="I1248" s="333"/>
      <c r="J1248" s="334"/>
      <c r="K1248" s="334">
        <f t="shared" si="74"/>
        <v>0</v>
      </c>
      <c r="L1248" s="328">
        <f>SUMIF(Vendas!$B$5:$B$1712,'Combos Promocionais'!A1248,Vendas!$I$5:$I$1824)</f>
        <v>0</v>
      </c>
      <c r="M1248" s="328">
        <f t="shared" si="75"/>
        <v>0</v>
      </c>
      <c r="N1248" s="328" t="e">
        <f t="shared" si="76"/>
        <v>#N/A</v>
      </c>
      <c r="O1248" s="335" t="e">
        <f t="array" ref="O1248">MIN(IF($B$3:$B$501=N1248,$I$3:$I$501))</f>
        <v>#N/A</v>
      </c>
    </row>
    <row r="1249" spans="1:15">
      <c r="A1249" s="236"/>
      <c r="B1249" s="324" t="str">
        <f>IFERROR(VLOOKUP(A1249,'Cadastro de Produtos'!$B$5:$C$500,2,0),"")</f>
        <v/>
      </c>
      <c r="C1249" s="232"/>
      <c r="D1249" s="233"/>
      <c r="E1249" s="324"/>
      <c r="F1249" s="325"/>
      <c r="G1249" s="326">
        <f>IFERROR(VLOOKUP(D1249,Estoque!$A$4:$J$304,10,),0)</f>
        <v>0</v>
      </c>
      <c r="H1249" s="236"/>
      <c r="I1249" s="330"/>
      <c r="J1249" s="331"/>
      <c r="K1249" s="331">
        <f t="shared" si="74"/>
        <v>0</v>
      </c>
      <c r="L1249" s="325">
        <f>SUMIF(Vendas!$B$5:$B$1712,'Combos Promocionais'!A1249,Vendas!$I$5:$I$1824)</f>
        <v>0</v>
      </c>
      <c r="M1249" s="325">
        <f t="shared" si="75"/>
        <v>0</v>
      </c>
      <c r="N1249" s="325" t="e">
        <f t="shared" si="76"/>
        <v>#N/A</v>
      </c>
      <c r="O1249" s="332" t="e">
        <f t="array" ref="O1249">MIN(IF($B$3:$B$501=N1249,$I$3:$I$501))</f>
        <v>#N/A</v>
      </c>
    </row>
    <row r="1250" spans="1:15">
      <c r="A1250" s="235"/>
      <c r="B1250" s="327" t="str">
        <f>IFERROR(VLOOKUP(A1250,'Cadastro de Produtos'!$B$5:$C$500,2,0),"")</f>
        <v/>
      </c>
      <c r="C1250" s="165"/>
      <c r="D1250" s="231"/>
      <c r="E1250" s="327"/>
      <c r="F1250" s="328"/>
      <c r="G1250" s="329">
        <f>IFERROR(VLOOKUP(D1250,Estoque!$A$4:$J$304,10,),0)</f>
        <v>0</v>
      </c>
      <c r="H1250" s="235"/>
      <c r="I1250" s="333"/>
      <c r="J1250" s="334"/>
      <c r="K1250" s="334">
        <f t="shared" si="74"/>
        <v>0</v>
      </c>
      <c r="L1250" s="328">
        <f>SUMIF(Vendas!$B$5:$B$1712,'Combos Promocionais'!A1250,Vendas!$I$5:$I$1824)</f>
        <v>0</v>
      </c>
      <c r="M1250" s="328">
        <f t="shared" si="75"/>
        <v>0</v>
      </c>
      <c r="N1250" s="328" t="e">
        <f t="shared" si="76"/>
        <v>#N/A</v>
      </c>
      <c r="O1250" s="335" t="e">
        <f t="array" ref="O1250">MIN(IF($B$3:$B$501=N1250,$I$3:$I$501))</f>
        <v>#N/A</v>
      </c>
    </row>
    <row r="1251" spans="1:15">
      <c r="A1251" s="236"/>
      <c r="B1251" s="324" t="str">
        <f>IFERROR(VLOOKUP(A1251,'Cadastro de Produtos'!$B$5:$C$500,2,0),"")</f>
        <v/>
      </c>
      <c r="C1251" s="232"/>
      <c r="D1251" s="233"/>
      <c r="E1251" s="324"/>
      <c r="F1251" s="325"/>
      <c r="G1251" s="326">
        <f>IFERROR(VLOOKUP(D1251,Estoque!$A$4:$J$304,10,),0)</f>
        <v>0</v>
      </c>
      <c r="H1251" s="236"/>
      <c r="I1251" s="330"/>
      <c r="J1251" s="331"/>
      <c r="K1251" s="331">
        <f t="shared" si="74"/>
        <v>0</v>
      </c>
      <c r="L1251" s="325">
        <f>SUMIF(Vendas!$B$5:$B$1712,'Combos Promocionais'!A1251,Vendas!$I$5:$I$1824)</f>
        <v>0</v>
      </c>
      <c r="M1251" s="325">
        <f t="shared" si="75"/>
        <v>0</v>
      </c>
      <c r="N1251" s="325" t="e">
        <f t="shared" si="76"/>
        <v>#N/A</v>
      </c>
      <c r="O1251" s="332" t="e">
        <f t="array" ref="O1251">MIN(IF($B$3:$B$501=N1251,$I$3:$I$501))</f>
        <v>#N/A</v>
      </c>
    </row>
    <row r="1252" spans="1:15">
      <c r="A1252" s="235"/>
      <c r="B1252" s="327" t="str">
        <f>IFERROR(VLOOKUP(A1252,'Cadastro de Produtos'!$B$5:$C$500,2,0),"")</f>
        <v/>
      </c>
      <c r="C1252" s="165"/>
      <c r="D1252" s="231"/>
      <c r="E1252" s="327"/>
      <c r="F1252" s="328"/>
      <c r="G1252" s="329">
        <f>IFERROR(VLOOKUP(D1252,Estoque!$A$4:$J$304,10,),0)</f>
        <v>0</v>
      </c>
      <c r="H1252" s="235"/>
      <c r="I1252" s="333"/>
      <c r="J1252" s="334"/>
      <c r="K1252" s="334">
        <f t="shared" si="74"/>
        <v>0</v>
      </c>
      <c r="L1252" s="328">
        <f>SUMIF(Vendas!$B$5:$B$1712,'Combos Promocionais'!A1252,Vendas!$I$5:$I$1824)</f>
        <v>0</v>
      </c>
      <c r="M1252" s="328">
        <f t="shared" si="75"/>
        <v>0</v>
      </c>
      <c r="N1252" s="328" t="e">
        <f t="shared" si="76"/>
        <v>#N/A</v>
      </c>
      <c r="O1252" s="335" t="e">
        <f t="array" ref="O1252">MIN(IF($B$3:$B$501=N1252,$I$3:$I$501))</f>
        <v>#N/A</v>
      </c>
    </row>
    <row r="1253" spans="1:15">
      <c r="A1253" s="236"/>
      <c r="B1253" s="324" t="str">
        <f>IFERROR(VLOOKUP(A1253,'Cadastro de Produtos'!$B$5:$C$500,2,0),"")</f>
        <v/>
      </c>
      <c r="C1253" s="232"/>
      <c r="D1253" s="233"/>
      <c r="E1253" s="324"/>
      <c r="F1253" s="325"/>
      <c r="G1253" s="326">
        <f>IFERROR(VLOOKUP(D1253,Estoque!$A$4:$J$304,10,),0)</f>
        <v>0</v>
      </c>
      <c r="H1253" s="236"/>
      <c r="I1253" s="330"/>
      <c r="J1253" s="331"/>
      <c r="K1253" s="331">
        <f t="shared" si="74"/>
        <v>0</v>
      </c>
      <c r="L1253" s="325">
        <f>SUMIF(Vendas!$B$5:$B$1712,'Combos Promocionais'!A1253,Vendas!$I$5:$I$1824)</f>
        <v>0</v>
      </c>
      <c r="M1253" s="325">
        <f t="shared" si="75"/>
        <v>0</v>
      </c>
      <c r="N1253" s="325" t="e">
        <f t="shared" si="76"/>
        <v>#N/A</v>
      </c>
      <c r="O1253" s="332" t="e">
        <f t="array" ref="O1253">MIN(IF($B$3:$B$501=N1253,$I$3:$I$501))</f>
        <v>#N/A</v>
      </c>
    </row>
    <row r="1254" spans="1:15">
      <c r="A1254" s="235"/>
      <c r="B1254" s="327" t="str">
        <f>IFERROR(VLOOKUP(A1254,'Cadastro de Produtos'!$B$5:$C$500,2,0),"")</f>
        <v/>
      </c>
      <c r="C1254" s="165"/>
      <c r="D1254" s="231"/>
      <c r="E1254" s="327"/>
      <c r="F1254" s="328"/>
      <c r="G1254" s="329">
        <f>IFERROR(VLOOKUP(D1254,Estoque!$A$4:$J$304,10,),0)</f>
        <v>0</v>
      </c>
      <c r="H1254" s="235"/>
      <c r="I1254" s="333"/>
      <c r="J1254" s="334"/>
      <c r="K1254" s="334">
        <f t="shared" si="74"/>
        <v>0</v>
      </c>
      <c r="L1254" s="328">
        <f>SUMIF(Vendas!$B$5:$B$1712,'Combos Promocionais'!A1254,Vendas!$I$5:$I$1824)</f>
        <v>0</v>
      </c>
      <c r="M1254" s="328">
        <f t="shared" si="75"/>
        <v>0</v>
      </c>
      <c r="N1254" s="328" t="e">
        <f t="shared" si="76"/>
        <v>#N/A</v>
      </c>
      <c r="O1254" s="335" t="e">
        <f t="array" ref="O1254">MIN(IF($B$3:$B$501=N1254,$I$3:$I$501))</f>
        <v>#N/A</v>
      </c>
    </row>
    <row r="1255" spans="1:15">
      <c r="A1255" s="236"/>
      <c r="B1255" s="324" t="str">
        <f>IFERROR(VLOOKUP(A1255,'Cadastro de Produtos'!$B$5:$C$500,2,0),"")</f>
        <v/>
      </c>
      <c r="C1255" s="232"/>
      <c r="D1255" s="233"/>
      <c r="E1255" s="324"/>
      <c r="F1255" s="325"/>
      <c r="G1255" s="326">
        <f>IFERROR(VLOOKUP(D1255,Estoque!$A$4:$J$304,10,),0)</f>
        <v>0</v>
      </c>
      <c r="H1255" s="236"/>
      <c r="I1255" s="330"/>
      <c r="J1255" s="331"/>
      <c r="K1255" s="331">
        <f t="shared" si="74"/>
        <v>0</v>
      </c>
      <c r="L1255" s="325">
        <f>SUMIF(Vendas!$B$5:$B$1712,'Combos Promocionais'!A1255,Vendas!$I$5:$I$1824)</f>
        <v>0</v>
      </c>
      <c r="M1255" s="325">
        <f t="shared" si="75"/>
        <v>0</v>
      </c>
      <c r="N1255" s="325" t="e">
        <f t="shared" si="76"/>
        <v>#N/A</v>
      </c>
      <c r="O1255" s="332" t="e">
        <f t="array" ref="O1255">MIN(IF($B$3:$B$501=N1255,$I$3:$I$501))</f>
        <v>#N/A</v>
      </c>
    </row>
    <row r="1256" spans="1:15">
      <c r="A1256" s="235"/>
      <c r="B1256" s="327" t="str">
        <f>IFERROR(VLOOKUP(A1256,'Cadastro de Produtos'!$B$5:$C$500,2,0),"")</f>
        <v/>
      </c>
      <c r="C1256" s="165"/>
      <c r="D1256" s="231"/>
      <c r="E1256" s="327"/>
      <c r="F1256" s="328"/>
      <c r="G1256" s="329">
        <f>IFERROR(VLOOKUP(D1256,Estoque!$A$4:$J$304,10,),0)</f>
        <v>0</v>
      </c>
      <c r="H1256" s="235"/>
      <c r="I1256" s="333"/>
      <c r="J1256" s="334"/>
      <c r="K1256" s="334">
        <f t="shared" si="74"/>
        <v>0</v>
      </c>
      <c r="L1256" s="328">
        <f>SUMIF(Vendas!$B$5:$B$1712,'Combos Promocionais'!A1256,Vendas!$I$5:$I$1824)</f>
        <v>0</v>
      </c>
      <c r="M1256" s="328">
        <f t="shared" si="75"/>
        <v>0</v>
      </c>
      <c r="N1256" s="328" t="e">
        <f t="shared" si="76"/>
        <v>#N/A</v>
      </c>
      <c r="O1256" s="335" t="e">
        <f t="array" ref="O1256">MIN(IF($B$3:$B$501=N1256,$I$3:$I$501))</f>
        <v>#N/A</v>
      </c>
    </row>
    <row r="1257" spans="1:15">
      <c r="A1257" s="236"/>
      <c r="B1257" s="324" t="str">
        <f>IFERROR(VLOOKUP(A1257,'Cadastro de Produtos'!$B$5:$C$500,2,0),"")</f>
        <v/>
      </c>
      <c r="C1257" s="232"/>
      <c r="D1257" s="233"/>
      <c r="E1257" s="324"/>
      <c r="F1257" s="325"/>
      <c r="G1257" s="326">
        <f>IFERROR(VLOOKUP(D1257,Estoque!$A$4:$J$304,10,),0)</f>
        <v>0</v>
      </c>
      <c r="H1257" s="236"/>
      <c r="I1257" s="330"/>
      <c r="J1257" s="331"/>
      <c r="K1257" s="331">
        <f t="shared" si="74"/>
        <v>0</v>
      </c>
      <c r="L1257" s="325">
        <f>SUMIF(Vendas!$B$5:$B$1712,'Combos Promocionais'!A1257,Vendas!$I$5:$I$1824)</f>
        <v>0</v>
      </c>
      <c r="M1257" s="325">
        <f t="shared" si="75"/>
        <v>0</v>
      </c>
      <c r="N1257" s="325" t="e">
        <f t="shared" si="76"/>
        <v>#N/A</v>
      </c>
      <c r="O1257" s="332" t="e">
        <f t="array" ref="O1257">MIN(IF($B$3:$B$501=N1257,$I$3:$I$501))</f>
        <v>#N/A</v>
      </c>
    </row>
    <row r="1258" spans="1:15">
      <c r="A1258" s="235"/>
      <c r="B1258" s="327" t="str">
        <f>IFERROR(VLOOKUP(A1258,'Cadastro de Produtos'!$B$5:$C$500,2,0),"")</f>
        <v/>
      </c>
      <c r="C1258" s="165"/>
      <c r="D1258" s="231"/>
      <c r="E1258" s="327"/>
      <c r="F1258" s="328"/>
      <c r="G1258" s="329">
        <f>IFERROR(VLOOKUP(D1258,Estoque!$A$4:$J$304,10,),0)</f>
        <v>0</v>
      </c>
      <c r="H1258" s="235"/>
      <c r="I1258" s="333"/>
      <c r="J1258" s="334"/>
      <c r="K1258" s="334">
        <f t="shared" si="74"/>
        <v>0</v>
      </c>
      <c r="L1258" s="328">
        <f>SUMIF(Vendas!$B$5:$B$1712,'Combos Promocionais'!A1258,Vendas!$I$5:$I$1824)</f>
        <v>0</v>
      </c>
      <c r="M1258" s="328">
        <f t="shared" si="75"/>
        <v>0</v>
      </c>
      <c r="N1258" s="328" t="e">
        <f t="shared" si="76"/>
        <v>#N/A</v>
      </c>
      <c r="O1258" s="335" t="e">
        <f t="array" ref="O1258">MIN(IF($B$3:$B$501=N1258,$I$3:$I$501))</f>
        <v>#N/A</v>
      </c>
    </row>
    <row r="1259" spans="1:15">
      <c r="A1259" s="236"/>
      <c r="B1259" s="324" t="str">
        <f>IFERROR(VLOOKUP(A1259,'Cadastro de Produtos'!$B$5:$C$500,2,0),"")</f>
        <v/>
      </c>
      <c r="C1259" s="232"/>
      <c r="D1259" s="233"/>
      <c r="E1259" s="324"/>
      <c r="F1259" s="325"/>
      <c r="G1259" s="326">
        <f>IFERROR(VLOOKUP(D1259,Estoque!$A$4:$J$304,10,),0)</f>
        <v>0</v>
      </c>
      <c r="H1259" s="236"/>
      <c r="I1259" s="330"/>
      <c r="J1259" s="331"/>
      <c r="K1259" s="331">
        <f t="shared" si="74"/>
        <v>0</v>
      </c>
      <c r="L1259" s="325">
        <f>SUMIF(Vendas!$B$5:$B$1712,'Combos Promocionais'!A1259,Vendas!$I$5:$I$1824)</f>
        <v>0</v>
      </c>
      <c r="M1259" s="325">
        <f t="shared" si="75"/>
        <v>0</v>
      </c>
      <c r="N1259" s="325" t="e">
        <f t="shared" si="76"/>
        <v>#N/A</v>
      </c>
      <c r="O1259" s="332" t="e">
        <f t="array" ref="O1259">MIN(IF($B$3:$B$501=N1259,$I$3:$I$501))</f>
        <v>#N/A</v>
      </c>
    </row>
    <row r="1260" spans="1:15">
      <c r="A1260" s="235"/>
      <c r="B1260" s="327" t="str">
        <f>IFERROR(VLOOKUP(A1260,'Cadastro de Produtos'!$B$5:$C$500,2,0),"")</f>
        <v/>
      </c>
      <c r="C1260" s="165"/>
      <c r="D1260" s="231"/>
      <c r="E1260" s="327"/>
      <c r="F1260" s="328"/>
      <c r="G1260" s="329">
        <f>IFERROR(VLOOKUP(D1260,Estoque!$A$4:$J$304,10,),0)</f>
        <v>0</v>
      </c>
      <c r="H1260" s="235"/>
      <c r="I1260" s="333"/>
      <c r="J1260" s="334"/>
      <c r="K1260" s="334">
        <f t="shared" si="74"/>
        <v>0</v>
      </c>
      <c r="L1260" s="328">
        <f>SUMIF(Vendas!$B$5:$B$1712,'Combos Promocionais'!A1260,Vendas!$I$5:$I$1824)</f>
        <v>0</v>
      </c>
      <c r="M1260" s="328">
        <f t="shared" si="75"/>
        <v>0</v>
      </c>
      <c r="N1260" s="328" t="e">
        <f t="shared" si="76"/>
        <v>#N/A</v>
      </c>
      <c r="O1260" s="335" t="e">
        <f t="array" ref="O1260">MIN(IF($B$3:$B$501=N1260,$I$3:$I$501))</f>
        <v>#N/A</v>
      </c>
    </row>
    <row r="1261" spans="1:15">
      <c r="A1261" s="236"/>
      <c r="B1261" s="324" t="str">
        <f>IFERROR(VLOOKUP(A1261,'Cadastro de Produtos'!$B$5:$C$500,2,0),"")</f>
        <v/>
      </c>
      <c r="C1261" s="232"/>
      <c r="D1261" s="233"/>
      <c r="E1261" s="324"/>
      <c r="F1261" s="325"/>
      <c r="G1261" s="326">
        <f>IFERROR(VLOOKUP(D1261,Estoque!$A$4:$J$304,10,),0)</f>
        <v>0</v>
      </c>
      <c r="H1261" s="236"/>
      <c r="I1261" s="330"/>
      <c r="J1261" s="331"/>
      <c r="K1261" s="331">
        <f t="shared" si="74"/>
        <v>0</v>
      </c>
      <c r="L1261" s="325">
        <f>SUMIF(Vendas!$B$5:$B$1712,'Combos Promocionais'!A1261,Vendas!$I$5:$I$1824)</f>
        <v>0</v>
      </c>
      <c r="M1261" s="325">
        <f t="shared" si="75"/>
        <v>0</v>
      </c>
      <c r="N1261" s="325" t="e">
        <f t="shared" si="76"/>
        <v>#N/A</v>
      </c>
      <c r="O1261" s="332" t="e">
        <f t="array" ref="O1261">MIN(IF($B$3:$B$501=N1261,$I$3:$I$501))</f>
        <v>#N/A</v>
      </c>
    </row>
    <row r="1262" spans="1:15">
      <c r="A1262" s="235"/>
      <c r="B1262" s="327" t="str">
        <f>IFERROR(VLOOKUP(A1262,'Cadastro de Produtos'!$B$5:$C$500,2,0),"")</f>
        <v/>
      </c>
      <c r="C1262" s="165"/>
      <c r="D1262" s="231"/>
      <c r="E1262" s="327"/>
      <c r="F1262" s="328"/>
      <c r="G1262" s="329">
        <f>IFERROR(VLOOKUP(D1262,Estoque!$A$4:$J$304,10,),0)</f>
        <v>0</v>
      </c>
      <c r="H1262" s="235"/>
      <c r="I1262" s="333"/>
      <c r="J1262" s="334"/>
      <c r="K1262" s="334">
        <f t="shared" si="74"/>
        <v>0</v>
      </c>
      <c r="L1262" s="328">
        <f>SUMIF(Vendas!$B$5:$B$1712,'Combos Promocionais'!A1262,Vendas!$I$5:$I$1824)</f>
        <v>0</v>
      </c>
      <c r="M1262" s="328">
        <f t="shared" si="75"/>
        <v>0</v>
      </c>
      <c r="N1262" s="328" t="e">
        <f t="shared" si="76"/>
        <v>#N/A</v>
      </c>
      <c r="O1262" s="335" t="e">
        <f t="array" ref="O1262">MIN(IF($B$3:$B$501=N1262,$I$3:$I$501))</f>
        <v>#N/A</v>
      </c>
    </row>
    <row r="1263" spans="1:15">
      <c r="A1263" s="236"/>
      <c r="B1263" s="324" t="str">
        <f>IFERROR(VLOOKUP(A1263,'Cadastro de Produtos'!$B$5:$C$500,2,0),"")</f>
        <v/>
      </c>
      <c r="C1263" s="232"/>
      <c r="D1263" s="233"/>
      <c r="E1263" s="324"/>
      <c r="F1263" s="325"/>
      <c r="G1263" s="326">
        <f>IFERROR(VLOOKUP(D1263,Estoque!$A$4:$J$304,10,),0)</f>
        <v>0</v>
      </c>
      <c r="H1263" s="236"/>
      <c r="I1263" s="330"/>
      <c r="J1263" s="331"/>
      <c r="K1263" s="331">
        <f t="shared" si="74"/>
        <v>0</v>
      </c>
      <c r="L1263" s="325">
        <f>SUMIF(Vendas!$B$5:$B$1712,'Combos Promocionais'!A1263,Vendas!$I$5:$I$1824)</f>
        <v>0</v>
      </c>
      <c r="M1263" s="325">
        <f t="shared" si="75"/>
        <v>0</v>
      </c>
      <c r="N1263" s="325" t="e">
        <f t="shared" si="76"/>
        <v>#N/A</v>
      </c>
      <c r="O1263" s="332" t="e">
        <f t="array" ref="O1263">MIN(IF($B$3:$B$501=N1263,$I$3:$I$501))</f>
        <v>#N/A</v>
      </c>
    </row>
    <row r="1264" spans="1:15">
      <c r="A1264" s="235"/>
      <c r="B1264" s="327" t="str">
        <f>IFERROR(VLOOKUP(A1264,'Cadastro de Produtos'!$B$5:$C$500,2,0),"")</f>
        <v/>
      </c>
      <c r="C1264" s="165"/>
      <c r="D1264" s="231"/>
      <c r="E1264" s="327"/>
      <c r="F1264" s="328"/>
      <c r="G1264" s="329">
        <f>IFERROR(VLOOKUP(D1264,Estoque!$A$4:$J$304,10,),0)</f>
        <v>0</v>
      </c>
      <c r="H1264" s="235"/>
      <c r="I1264" s="333"/>
      <c r="J1264" s="334"/>
      <c r="K1264" s="334">
        <f t="shared" si="74"/>
        <v>0</v>
      </c>
      <c r="L1264" s="328">
        <f>SUMIF(Vendas!$B$5:$B$1712,'Combos Promocionais'!A1264,Vendas!$I$5:$I$1824)</f>
        <v>0</v>
      </c>
      <c r="M1264" s="328">
        <f t="shared" si="75"/>
        <v>0</v>
      </c>
      <c r="N1264" s="328" t="e">
        <f t="shared" si="76"/>
        <v>#N/A</v>
      </c>
      <c r="O1264" s="335" t="e">
        <f t="array" ref="O1264">MIN(IF($B$3:$B$501=N1264,$I$3:$I$501))</f>
        <v>#N/A</v>
      </c>
    </row>
    <row r="1265" spans="1:15">
      <c r="A1265" s="236"/>
      <c r="B1265" s="324" t="str">
        <f>IFERROR(VLOOKUP(A1265,'Cadastro de Produtos'!$B$5:$C$500,2,0),"")</f>
        <v/>
      </c>
      <c r="C1265" s="232"/>
      <c r="D1265" s="233"/>
      <c r="E1265" s="324"/>
      <c r="F1265" s="325"/>
      <c r="G1265" s="326">
        <f>IFERROR(VLOOKUP(D1265,Estoque!$A$4:$J$304,10,),0)</f>
        <v>0</v>
      </c>
      <c r="H1265" s="236"/>
      <c r="I1265" s="330"/>
      <c r="J1265" s="331"/>
      <c r="K1265" s="331">
        <f t="shared" si="74"/>
        <v>0</v>
      </c>
      <c r="L1265" s="325">
        <f>SUMIF(Vendas!$B$5:$B$1712,'Combos Promocionais'!A1265,Vendas!$I$5:$I$1824)</f>
        <v>0</v>
      </c>
      <c r="M1265" s="325">
        <f t="shared" si="75"/>
        <v>0</v>
      </c>
      <c r="N1265" s="325" t="e">
        <f t="shared" si="76"/>
        <v>#N/A</v>
      </c>
      <c r="O1265" s="332" t="e">
        <f t="array" ref="O1265">MIN(IF($B$3:$B$501=N1265,$I$3:$I$501))</f>
        <v>#N/A</v>
      </c>
    </row>
    <row r="1266" spans="1:15">
      <c r="A1266" s="235"/>
      <c r="B1266" s="327" t="str">
        <f>IFERROR(VLOOKUP(A1266,'Cadastro de Produtos'!$B$5:$C$500,2,0),"")</f>
        <v/>
      </c>
      <c r="C1266" s="165"/>
      <c r="D1266" s="231"/>
      <c r="E1266" s="327"/>
      <c r="F1266" s="328"/>
      <c r="G1266" s="329">
        <f>IFERROR(VLOOKUP(D1266,Estoque!$A$4:$J$304,10,),0)</f>
        <v>0</v>
      </c>
      <c r="H1266" s="235"/>
      <c r="I1266" s="333"/>
      <c r="J1266" s="334"/>
      <c r="K1266" s="334">
        <f t="shared" si="74"/>
        <v>0</v>
      </c>
      <c r="L1266" s="328">
        <f>SUMIF(Vendas!$B$5:$B$1712,'Combos Promocionais'!A1266,Vendas!$I$5:$I$1824)</f>
        <v>0</v>
      </c>
      <c r="M1266" s="328">
        <f t="shared" si="75"/>
        <v>0</v>
      </c>
      <c r="N1266" s="328" t="e">
        <f t="shared" si="76"/>
        <v>#N/A</v>
      </c>
      <c r="O1266" s="335" t="e">
        <f t="array" ref="O1266">MIN(IF($B$3:$B$501=N1266,$I$3:$I$501))</f>
        <v>#N/A</v>
      </c>
    </row>
    <row r="1267" spans="1:15">
      <c r="A1267" s="236"/>
      <c r="B1267" s="324" t="str">
        <f>IFERROR(VLOOKUP(A1267,'Cadastro de Produtos'!$B$5:$C$500,2,0),"")</f>
        <v/>
      </c>
      <c r="C1267" s="232"/>
      <c r="D1267" s="233"/>
      <c r="E1267" s="324"/>
      <c r="F1267" s="325"/>
      <c r="G1267" s="326">
        <f>IFERROR(VLOOKUP(D1267,Estoque!$A$4:$J$304,10,),0)</f>
        <v>0</v>
      </c>
      <c r="H1267" s="236"/>
      <c r="I1267" s="330"/>
      <c r="J1267" s="331"/>
      <c r="K1267" s="331">
        <f t="shared" si="74"/>
        <v>0</v>
      </c>
      <c r="L1267" s="325">
        <f>SUMIF(Vendas!$B$5:$B$1712,'Combos Promocionais'!A1267,Vendas!$I$5:$I$1824)</f>
        <v>0</v>
      </c>
      <c r="M1267" s="325">
        <f t="shared" si="75"/>
        <v>0</v>
      </c>
      <c r="N1267" s="325" t="e">
        <f t="shared" si="76"/>
        <v>#N/A</v>
      </c>
      <c r="O1267" s="332" t="e">
        <f t="array" ref="O1267">MIN(IF($B$3:$B$501=N1267,$I$3:$I$501))</f>
        <v>#N/A</v>
      </c>
    </row>
    <row r="1268" spans="1:15">
      <c r="A1268" s="235"/>
      <c r="B1268" s="327" t="str">
        <f>IFERROR(VLOOKUP(A1268,'Cadastro de Produtos'!$B$5:$C$500,2,0),"")</f>
        <v/>
      </c>
      <c r="C1268" s="165"/>
      <c r="D1268" s="231"/>
      <c r="E1268" s="327"/>
      <c r="F1268" s="328"/>
      <c r="G1268" s="329">
        <f>IFERROR(VLOOKUP(D1268,Estoque!$A$4:$J$304,10,),0)</f>
        <v>0</v>
      </c>
      <c r="H1268" s="235"/>
      <c r="I1268" s="333"/>
      <c r="J1268" s="334"/>
      <c r="K1268" s="334">
        <f t="shared" si="74"/>
        <v>0</v>
      </c>
      <c r="L1268" s="328">
        <f>SUMIF(Vendas!$B$5:$B$1712,'Combos Promocionais'!A1268,Vendas!$I$5:$I$1824)</f>
        <v>0</v>
      </c>
      <c r="M1268" s="328">
        <f t="shared" si="75"/>
        <v>0</v>
      </c>
      <c r="N1268" s="328" t="e">
        <f t="shared" si="76"/>
        <v>#N/A</v>
      </c>
      <c r="O1268" s="335" t="e">
        <f t="array" ref="O1268">MIN(IF($B$3:$B$501=N1268,$I$3:$I$501))</f>
        <v>#N/A</v>
      </c>
    </row>
    <row r="1269" spans="1:15">
      <c r="A1269" s="236"/>
      <c r="B1269" s="324" t="str">
        <f>IFERROR(VLOOKUP(A1269,'Cadastro de Produtos'!$B$5:$C$500,2,0),"")</f>
        <v/>
      </c>
      <c r="C1269" s="232"/>
      <c r="D1269" s="233"/>
      <c r="E1269" s="324"/>
      <c r="F1269" s="325"/>
      <c r="G1269" s="326">
        <f>IFERROR(VLOOKUP(D1269,Estoque!$A$4:$J$304,10,),0)</f>
        <v>0</v>
      </c>
      <c r="H1269" s="236"/>
      <c r="I1269" s="330"/>
      <c r="J1269" s="331"/>
      <c r="K1269" s="331">
        <f t="shared" si="74"/>
        <v>0</v>
      </c>
      <c r="L1269" s="325">
        <f>SUMIF(Vendas!$B$5:$B$1712,'Combos Promocionais'!A1269,Vendas!$I$5:$I$1824)</f>
        <v>0</v>
      </c>
      <c r="M1269" s="325">
        <f t="shared" si="75"/>
        <v>0</v>
      </c>
      <c r="N1269" s="325" t="e">
        <f t="shared" si="76"/>
        <v>#N/A</v>
      </c>
      <c r="O1269" s="332" t="e">
        <f t="array" ref="O1269">MIN(IF($B$3:$B$501=N1269,$I$3:$I$501))</f>
        <v>#N/A</v>
      </c>
    </row>
    <row r="1270" spans="1:15">
      <c r="A1270" s="235"/>
      <c r="B1270" s="327" t="str">
        <f>IFERROR(VLOOKUP(A1270,'Cadastro de Produtos'!$B$5:$C$500,2,0),"")</f>
        <v/>
      </c>
      <c r="C1270" s="165"/>
      <c r="D1270" s="231"/>
      <c r="E1270" s="327"/>
      <c r="F1270" s="328"/>
      <c r="G1270" s="329">
        <f>IFERROR(VLOOKUP(D1270,Estoque!$A$4:$J$304,10,),0)</f>
        <v>0</v>
      </c>
      <c r="H1270" s="235"/>
      <c r="I1270" s="333"/>
      <c r="J1270" s="334"/>
      <c r="K1270" s="334">
        <f t="shared" si="74"/>
        <v>0</v>
      </c>
      <c r="L1270" s="328">
        <f>SUMIF(Vendas!$B$5:$B$1712,'Combos Promocionais'!A1270,Vendas!$I$5:$I$1824)</f>
        <v>0</v>
      </c>
      <c r="M1270" s="328">
        <f t="shared" si="75"/>
        <v>0</v>
      </c>
      <c r="N1270" s="328" t="e">
        <f t="shared" si="76"/>
        <v>#N/A</v>
      </c>
      <c r="O1270" s="335" t="e">
        <f t="array" ref="O1270">MIN(IF($B$3:$B$501=N1270,$I$3:$I$501))</f>
        <v>#N/A</v>
      </c>
    </row>
    <row r="1271" spans="1:15">
      <c r="A1271" s="236"/>
      <c r="B1271" s="324" t="str">
        <f>IFERROR(VLOOKUP(A1271,'Cadastro de Produtos'!$B$5:$C$500,2,0),"")</f>
        <v/>
      </c>
      <c r="C1271" s="232"/>
      <c r="D1271" s="233"/>
      <c r="E1271" s="324"/>
      <c r="F1271" s="325"/>
      <c r="G1271" s="326">
        <f>IFERROR(VLOOKUP(D1271,Estoque!$A$4:$J$304,10,),0)</f>
        <v>0</v>
      </c>
      <c r="H1271" s="236"/>
      <c r="I1271" s="330"/>
      <c r="J1271" s="331"/>
      <c r="K1271" s="331">
        <f t="shared" si="74"/>
        <v>0</v>
      </c>
      <c r="L1271" s="325">
        <f>SUMIF(Vendas!$B$5:$B$1712,'Combos Promocionais'!A1271,Vendas!$I$5:$I$1824)</f>
        <v>0</v>
      </c>
      <c r="M1271" s="325">
        <f t="shared" si="75"/>
        <v>0</v>
      </c>
      <c r="N1271" s="325" t="e">
        <f t="shared" si="76"/>
        <v>#N/A</v>
      </c>
      <c r="O1271" s="332" t="e">
        <f t="array" ref="O1271">MIN(IF($B$3:$B$501=N1271,$I$3:$I$501))</f>
        <v>#N/A</v>
      </c>
    </row>
    <row r="1272" spans="1:15">
      <c r="A1272" s="235"/>
      <c r="B1272" s="327" t="str">
        <f>IFERROR(VLOOKUP(A1272,'Cadastro de Produtos'!$B$5:$C$500,2,0),"")</f>
        <v/>
      </c>
      <c r="C1272" s="165"/>
      <c r="D1272" s="231"/>
      <c r="E1272" s="327"/>
      <c r="F1272" s="328"/>
      <c r="G1272" s="329">
        <f>IFERROR(VLOOKUP(D1272,Estoque!$A$4:$J$304,10,),0)</f>
        <v>0</v>
      </c>
      <c r="H1272" s="235"/>
      <c r="I1272" s="333"/>
      <c r="J1272" s="334"/>
      <c r="K1272" s="334">
        <f t="shared" si="74"/>
        <v>0</v>
      </c>
      <c r="L1272" s="328">
        <f>SUMIF(Vendas!$B$5:$B$1712,'Combos Promocionais'!A1272,Vendas!$I$5:$I$1824)</f>
        <v>0</v>
      </c>
      <c r="M1272" s="328">
        <f t="shared" si="75"/>
        <v>0</v>
      </c>
      <c r="N1272" s="328" t="e">
        <f t="shared" si="76"/>
        <v>#N/A</v>
      </c>
      <c r="O1272" s="335" t="e">
        <f t="array" ref="O1272">MIN(IF($B$3:$B$501=N1272,$I$3:$I$501))</f>
        <v>#N/A</v>
      </c>
    </row>
    <row r="1273" spans="1:15">
      <c r="A1273" s="236"/>
      <c r="B1273" s="324" t="str">
        <f>IFERROR(VLOOKUP(A1273,'Cadastro de Produtos'!$B$5:$C$500,2,0),"")</f>
        <v/>
      </c>
      <c r="C1273" s="232"/>
      <c r="D1273" s="233"/>
      <c r="E1273" s="324"/>
      <c r="F1273" s="325"/>
      <c r="G1273" s="326">
        <f>IFERROR(VLOOKUP(D1273,Estoque!$A$4:$J$304,10,),0)</f>
        <v>0</v>
      </c>
      <c r="H1273" s="236"/>
      <c r="I1273" s="330"/>
      <c r="J1273" s="331"/>
      <c r="K1273" s="331">
        <f t="shared" si="74"/>
        <v>0</v>
      </c>
      <c r="L1273" s="325">
        <f>SUMIF(Vendas!$B$5:$B$1712,'Combos Promocionais'!A1273,Vendas!$I$5:$I$1824)</f>
        <v>0</v>
      </c>
      <c r="M1273" s="325">
        <f t="shared" si="75"/>
        <v>0</v>
      </c>
      <c r="N1273" s="325" t="e">
        <f t="shared" si="76"/>
        <v>#N/A</v>
      </c>
      <c r="O1273" s="332" t="e">
        <f t="array" ref="O1273">MIN(IF($B$3:$B$501=N1273,$I$3:$I$501))</f>
        <v>#N/A</v>
      </c>
    </row>
    <row r="1274" spans="1:15">
      <c r="A1274" s="235"/>
      <c r="B1274" s="327" t="str">
        <f>IFERROR(VLOOKUP(A1274,'Cadastro de Produtos'!$B$5:$C$500,2,0),"")</f>
        <v/>
      </c>
      <c r="C1274" s="165"/>
      <c r="D1274" s="231"/>
      <c r="E1274" s="327"/>
      <c r="F1274" s="328"/>
      <c r="G1274" s="329">
        <f>IFERROR(VLOOKUP(D1274,Estoque!$A$4:$J$304,10,),0)</f>
        <v>0</v>
      </c>
      <c r="H1274" s="235"/>
      <c r="I1274" s="333"/>
      <c r="J1274" s="334"/>
      <c r="K1274" s="334">
        <f t="shared" si="74"/>
        <v>0</v>
      </c>
      <c r="L1274" s="328">
        <f>SUMIF(Vendas!$B$5:$B$1712,'Combos Promocionais'!A1274,Vendas!$I$5:$I$1824)</f>
        <v>0</v>
      </c>
      <c r="M1274" s="328">
        <f t="shared" si="75"/>
        <v>0</v>
      </c>
      <c r="N1274" s="328" t="e">
        <f t="shared" si="76"/>
        <v>#N/A</v>
      </c>
      <c r="O1274" s="335" t="e">
        <f t="array" ref="O1274">MIN(IF($B$3:$B$501=N1274,$I$3:$I$501))</f>
        <v>#N/A</v>
      </c>
    </row>
    <row r="1275" spans="1:15">
      <c r="A1275" s="236"/>
      <c r="B1275" s="324" t="str">
        <f>IFERROR(VLOOKUP(A1275,'Cadastro de Produtos'!$B$5:$C$500,2,0),"")</f>
        <v/>
      </c>
      <c r="C1275" s="232"/>
      <c r="D1275" s="233"/>
      <c r="E1275" s="324"/>
      <c r="F1275" s="325"/>
      <c r="G1275" s="326">
        <f>IFERROR(VLOOKUP(D1275,Estoque!$A$4:$J$304,10,),0)</f>
        <v>0</v>
      </c>
      <c r="H1275" s="236"/>
      <c r="I1275" s="330"/>
      <c r="J1275" s="331"/>
      <c r="K1275" s="331">
        <f t="shared" si="74"/>
        <v>0</v>
      </c>
      <c r="L1275" s="325">
        <f>SUMIF(Vendas!$B$5:$B$1712,'Combos Promocionais'!A1275,Vendas!$I$5:$I$1824)</f>
        <v>0</v>
      </c>
      <c r="M1275" s="325">
        <f t="shared" si="75"/>
        <v>0</v>
      </c>
      <c r="N1275" s="325" t="e">
        <f t="shared" si="76"/>
        <v>#N/A</v>
      </c>
      <c r="O1275" s="332" t="e">
        <f t="array" ref="O1275">MIN(IF($B$3:$B$501=N1275,$I$3:$I$501))</f>
        <v>#N/A</v>
      </c>
    </row>
    <row r="1276" spans="1:15">
      <c r="A1276" s="235"/>
      <c r="B1276" s="327" t="str">
        <f>IFERROR(VLOOKUP(A1276,'Cadastro de Produtos'!$B$5:$C$500,2,0),"")</f>
        <v/>
      </c>
      <c r="C1276" s="165"/>
      <c r="D1276" s="231"/>
      <c r="E1276" s="327"/>
      <c r="F1276" s="328"/>
      <c r="G1276" s="329">
        <f>IFERROR(VLOOKUP(D1276,Estoque!$A$4:$J$304,10,),0)</f>
        <v>0</v>
      </c>
      <c r="H1276" s="235"/>
      <c r="I1276" s="333"/>
      <c r="J1276" s="334"/>
      <c r="K1276" s="334">
        <f t="shared" si="74"/>
        <v>0</v>
      </c>
      <c r="L1276" s="328">
        <f>SUMIF(Vendas!$B$5:$B$1712,'Combos Promocionais'!A1276,Vendas!$I$5:$I$1824)</f>
        <v>0</v>
      </c>
      <c r="M1276" s="328">
        <f t="shared" si="75"/>
        <v>0</v>
      </c>
      <c r="N1276" s="328" t="e">
        <f t="shared" si="76"/>
        <v>#N/A</v>
      </c>
      <c r="O1276" s="335" t="e">
        <f t="array" ref="O1276">MIN(IF($B$3:$B$501=N1276,$I$3:$I$501))</f>
        <v>#N/A</v>
      </c>
    </row>
    <row r="1277" spans="1:15">
      <c r="A1277" s="236"/>
      <c r="B1277" s="324" t="str">
        <f>IFERROR(VLOOKUP(A1277,'Cadastro de Produtos'!$B$5:$C$500,2,0),"")</f>
        <v/>
      </c>
      <c r="C1277" s="232"/>
      <c r="D1277" s="233"/>
      <c r="E1277" s="324"/>
      <c r="F1277" s="325"/>
      <c r="G1277" s="326">
        <f>IFERROR(VLOOKUP(D1277,Estoque!$A$4:$J$304,10,),0)</f>
        <v>0</v>
      </c>
      <c r="H1277" s="236"/>
      <c r="I1277" s="330"/>
      <c r="J1277" s="331"/>
      <c r="K1277" s="331">
        <f t="shared" si="74"/>
        <v>0</v>
      </c>
      <c r="L1277" s="325">
        <f>SUMIF(Vendas!$B$5:$B$1712,'Combos Promocionais'!A1277,Vendas!$I$5:$I$1824)</f>
        <v>0</v>
      </c>
      <c r="M1277" s="325">
        <f t="shared" si="75"/>
        <v>0</v>
      </c>
      <c r="N1277" s="325" t="e">
        <f t="shared" si="76"/>
        <v>#N/A</v>
      </c>
      <c r="O1277" s="332" t="e">
        <f t="array" ref="O1277">MIN(IF($B$3:$B$501=N1277,$I$3:$I$501))</f>
        <v>#N/A</v>
      </c>
    </row>
    <row r="1278" spans="1:15">
      <c r="A1278" s="235"/>
      <c r="B1278" s="327" t="str">
        <f>IFERROR(VLOOKUP(A1278,'Cadastro de Produtos'!$B$5:$C$500,2,0),"")</f>
        <v/>
      </c>
      <c r="C1278" s="165"/>
      <c r="D1278" s="231"/>
      <c r="E1278" s="327"/>
      <c r="F1278" s="328"/>
      <c r="G1278" s="329">
        <f>IFERROR(VLOOKUP(D1278,Estoque!$A$4:$J$304,10,),0)</f>
        <v>0</v>
      </c>
      <c r="H1278" s="235"/>
      <c r="I1278" s="333"/>
      <c r="J1278" s="334"/>
      <c r="K1278" s="334">
        <f t="shared" si="74"/>
        <v>0</v>
      </c>
      <c r="L1278" s="328">
        <f>SUMIF(Vendas!$B$5:$B$1712,'Combos Promocionais'!A1278,Vendas!$I$5:$I$1824)</f>
        <v>0</v>
      </c>
      <c r="M1278" s="328">
        <f t="shared" si="75"/>
        <v>0</v>
      </c>
      <c r="N1278" s="328" t="e">
        <f t="shared" si="76"/>
        <v>#N/A</v>
      </c>
      <c r="O1278" s="335" t="e">
        <f t="array" ref="O1278">MIN(IF($B$3:$B$501=N1278,$I$3:$I$501))</f>
        <v>#N/A</v>
      </c>
    </row>
    <row r="1279" spans="1:15">
      <c r="A1279" s="236"/>
      <c r="B1279" s="324" t="str">
        <f>IFERROR(VLOOKUP(A1279,'Cadastro de Produtos'!$B$5:$C$500,2,0),"")</f>
        <v/>
      </c>
      <c r="C1279" s="232"/>
      <c r="D1279" s="233"/>
      <c r="E1279" s="324"/>
      <c r="F1279" s="325"/>
      <c r="G1279" s="326">
        <f>IFERROR(VLOOKUP(D1279,Estoque!$A$4:$J$304,10,),0)</f>
        <v>0</v>
      </c>
      <c r="H1279" s="236"/>
      <c r="I1279" s="330"/>
      <c r="J1279" s="331"/>
      <c r="K1279" s="331">
        <f t="shared" si="74"/>
        <v>0</v>
      </c>
      <c r="L1279" s="325">
        <f>SUMIF(Vendas!$B$5:$B$1712,'Combos Promocionais'!A1279,Vendas!$I$5:$I$1824)</f>
        <v>0</v>
      </c>
      <c r="M1279" s="325">
        <f t="shared" si="75"/>
        <v>0</v>
      </c>
      <c r="N1279" s="325" t="e">
        <f t="shared" si="76"/>
        <v>#N/A</v>
      </c>
      <c r="O1279" s="332" t="e">
        <f t="array" ref="O1279">MIN(IF($B$3:$B$501=N1279,$I$3:$I$501))</f>
        <v>#N/A</v>
      </c>
    </row>
    <row r="1280" spans="1:15">
      <c r="A1280" s="235"/>
      <c r="B1280" s="327" t="str">
        <f>IFERROR(VLOOKUP(A1280,'Cadastro de Produtos'!$B$5:$C$500,2,0),"")</f>
        <v/>
      </c>
      <c r="C1280" s="165"/>
      <c r="D1280" s="231"/>
      <c r="E1280" s="327"/>
      <c r="F1280" s="328"/>
      <c r="G1280" s="329">
        <f>IFERROR(VLOOKUP(D1280,Estoque!$A$4:$J$304,10,),0)</f>
        <v>0</v>
      </c>
      <c r="H1280" s="235"/>
      <c r="I1280" s="333"/>
      <c r="J1280" s="334"/>
      <c r="K1280" s="334">
        <f t="shared" si="74"/>
        <v>0</v>
      </c>
      <c r="L1280" s="328">
        <f>SUMIF(Vendas!$B$5:$B$1712,'Combos Promocionais'!A1280,Vendas!$I$5:$I$1824)</f>
        <v>0</v>
      </c>
      <c r="M1280" s="328">
        <f t="shared" si="75"/>
        <v>0</v>
      </c>
      <c r="N1280" s="328" t="e">
        <f t="shared" si="76"/>
        <v>#N/A</v>
      </c>
      <c r="O1280" s="335" t="e">
        <f t="array" ref="O1280">MIN(IF($B$3:$B$501=N1280,$I$3:$I$501))</f>
        <v>#N/A</v>
      </c>
    </row>
    <row r="1281" spans="1:15">
      <c r="A1281" s="236"/>
      <c r="B1281" s="324" t="str">
        <f>IFERROR(VLOOKUP(A1281,'Cadastro de Produtos'!$B$5:$C$500,2,0),"")</f>
        <v/>
      </c>
      <c r="C1281" s="232"/>
      <c r="D1281" s="233"/>
      <c r="E1281" s="324"/>
      <c r="F1281" s="325"/>
      <c r="G1281" s="326">
        <f>IFERROR(VLOOKUP(D1281,Estoque!$A$4:$J$304,10,),0)</f>
        <v>0</v>
      </c>
      <c r="H1281" s="236"/>
      <c r="I1281" s="330"/>
      <c r="J1281" s="331"/>
      <c r="K1281" s="331">
        <f t="shared" si="74"/>
        <v>0</v>
      </c>
      <c r="L1281" s="325">
        <f>SUMIF(Vendas!$B$5:$B$1712,'Combos Promocionais'!A1281,Vendas!$I$5:$I$1824)</f>
        <v>0</v>
      </c>
      <c r="M1281" s="325">
        <f t="shared" si="75"/>
        <v>0</v>
      </c>
      <c r="N1281" s="325" t="e">
        <f t="shared" si="76"/>
        <v>#N/A</v>
      </c>
      <c r="O1281" s="332" t="e">
        <f t="array" ref="O1281">MIN(IF($B$3:$B$501=N1281,$I$3:$I$501))</f>
        <v>#N/A</v>
      </c>
    </row>
    <row r="1282" spans="1:15">
      <c r="A1282" s="235"/>
      <c r="B1282" s="327" t="str">
        <f>IFERROR(VLOOKUP(A1282,'Cadastro de Produtos'!$B$5:$C$500,2,0),"")</f>
        <v/>
      </c>
      <c r="C1282" s="165"/>
      <c r="D1282" s="231"/>
      <c r="E1282" s="327"/>
      <c r="F1282" s="328"/>
      <c r="G1282" s="329">
        <f>IFERROR(VLOOKUP(D1282,Estoque!$A$4:$J$304,10,),0)</f>
        <v>0</v>
      </c>
      <c r="H1282" s="235"/>
      <c r="I1282" s="333"/>
      <c r="J1282" s="334"/>
      <c r="K1282" s="334">
        <f t="shared" si="74"/>
        <v>0</v>
      </c>
      <c r="L1282" s="328">
        <f>SUMIF(Vendas!$B$5:$B$1712,'Combos Promocionais'!A1282,Vendas!$I$5:$I$1824)</f>
        <v>0</v>
      </c>
      <c r="M1282" s="328">
        <f t="shared" si="75"/>
        <v>0</v>
      </c>
      <c r="N1282" s="328" t="e">
        <f t="shared" si="76"/>
        <v>#N/A</v>
      </c>
      <c r="O1282" s="335" t="e">
        <f t="array" ref="O1282">MIN(IF($B$3:$B$501=N1282,$I$3:$I$501))</f>
        <v>#N/A</v>
      </c>
    </row>
    <row r="1283" spans="1:15">
      <c r="A1283" s="236"/>
      <c r="B1283" s="324" t="str">
        <f>IFERROR(VLOOKUP(A1283,'Cadastro de Produtos'!$B$5:$C$500,2,0),"")</f>
        <v/>
      </c>
      <c r="C1283" s="232"/>
      <c r="D1283" s="233"/>
      <c r="E1283" s="324"/>
      <c r="F1283" s="325"/>
      <c r="G1283" s="326">
        <f>IFERROR(VLOOKUP(D1283,Estoque!$A$4:$J$304,10,),0)</f>
        <v>0</v>
      </c>
      <c r="H1283" s="236"/>
      <c r="I1283" s="330"/>
      <c r="J1283" s="331"/>
      <c r="K1283" s="331">
        <f t="shared" si="74"/>
        <v>0</v>
      </c>
      <c r="L1283" s="325">
        <f>SUMIF(Vendas!$B$5:$B$1712,'Combos Promocionais'!A1283,Vendas!$I$5:$I$1824)</f>
        <v>0</v>
      </c>
      <c r="M1283" s="325">
        <f t="shared" si="75"/>
        <v>0</v>
      </c>
      <c r="N1283" s="325" t="e">
        <f t="shared" si="76"/>
        <v>#N/A</v>
      </c>
      <c r="O1283" s="332" t="e">
        <f t="array" ref="O1283">MIN(IF($B$3:$B$501=N1283,$I$3:$I$501))</f>
        <v>#N/A</v>
      </c>
    </row>
    <row r="1284" spans="1:15">
      <c r="A1284" s="235"/>
      <c r="B1284" s="327" t="str">
        <f>IFERROR(VLOOKUP(A1284,'Cadastro de Produtos'!$B$5:$C$500,2,0),"")</f>
        <v/>
      </c>
      <c r="C1284" s="165"/>
      <c r="D1284" s="231"/>
      <c r="E1284" s="327"/>
      <c r="F1284" s="328"/>
      <c r="G1284" s="329">
        <f>IFERROR(VLOOKUP(D1284,Estoque!$A$4:$J$304,10,),0)</f>
        <v>0</v>
      </c>
      <c r="H1284" s="235"/>
      <c r="I1284" s="333"/>
      <c r="J1284" s="334"/>
      <c r="K1284" s="334">
        <f t="shared" ref="K1284:K1347" si="77">SUMIF($A$3:$A$500,A1284,$J$3:$J$500)</f>
        <v>0</v>
      </c>
      <c r="L1284" s="328">
        <f>SUMIF(Vendas!$B$5:$B$1712,'Combos Promocionais'!A1284,Vendas!$I$5:$I$1824)</f>
        <v>0</v>
      </c>
      <c r="M1284" s="328">
        <f t="shared" ref="M1284:M1347" si="78">SUM(L1284*H1284)</f>
        <v>0</v>
      </c>
      <c r="N1284" s="328" t="e">
        <f t="shared" ref="N1284:N1347" si="79">VLOOKUP(A1284,$A$3:$K$501,2,0)</f>
        <v>#N/A</v>
      </c>
      <c r="O1284" s="335" t="e">
        <f t="array" ref="O1284">MIN(IF($B$3:$B$501=N1284,$I$3:$I$501))</f>
        <v>#N/A</v>
      </c>
    </row>
    <row r="1285" spans="1:15">
      <c r="A1285" s="236"/>
      <c r="B1285" s="324" t="str">
        <f>IFERROR(VLOOKUP(A1285,'Cadastro de Produtos'!$B$5:$C$500,2,0),"")</f>
        <v/>
      </c>
      <c r="C1285" s="232"/>
      <c r="D1285" s="233"/>
      <c r="E1285" s="324"/>
      <c r="F1285" s="325"/>
      <c r="G1285" s="326">
        <f>IFERROR(VLOOKUP(D1285,Estoque!$A$4:$J$304,10,),0)</f>
        <v>0</v>
      </c>
      <c r="H1285" s="236"/>
      <c r="I1285" s="330"/>
      <c r="J1285" s="331"/>
      <c r="K1285" s="331">
        <f t="shared" si="77"/>
        <v>0</v>
      </c>
      <c r="L1285" s="325">
        <f>SUMIF(Vendas!$B$5:$B$1712,'Combos Promocionais'!A1285,Vendas!$I$5:$I$1824)</f>
        <v>0</v>
      </c>
      <c r="M1285" s="325">
        <f t="shared" si="78"/>
        <v>0</v>
      </c>
      <c r="N1285" s="325" t="e">
        <f t="shared" si="79"/>
        <v>#N/A</v>
      </c>
      <c r="O1285" s="332" t="e">
        <f t="array" ref="O1285">MIN(IF($B$3:$B$501=N1285,$I$3:$I$501))</f>
        <v>#N/A</v>
      </c>
    </row>
    <row r="1286" spans="1:15">
      <c r="A1286" s="235"/>
      <c r="B1286" s="327" t="str">
        <f>IFERROR(VLOOKUP(A1286,'Cadastro de Produtos'!$B$5:$C$500,2,0),"")</f>
        <v/>
      </c>
      <c r="C1286" s="165"/>
      <c r="D1286" s="231"/>
      <c r="E1286" s="327"/>
      <c r="F1286" s="328"/>
      <c r="G1286" s="329">
        <f>IFERROR(VLOOKUP(D1286,Estoque!$A$4:$J$304,10,),0)</f>
        <v>0</v>
      </c>
      <c r="H1286" s="235"/>
      <c r="I1286" s="333"/>
      <c r="J1286" s="334"/>
      <c r="K1286" s="334">
        <f t="shared" si="77"/>
        <v>0</v>
      </c>
      <c r="L1286" s="328">
        <f>SUMIF(Vendas!$B$5:$B$1712,'Combos Promocionais'!A1286,Vendas!$I$5:$I$1824)</f>
        <v>0</v>
      </c>
      <c r="M1286" s="328">
        <f t="shared" si="78"/>
        <v>0</v>
      </c>
      <c r="N1286" s="328" t="e">
        <f t="shared" si="79"/>
        <v>#N/A</v>
      </c>
      <c r="O1286" s="335" t="e">
        <f t="array" ref="O1286">MIN(IF($B$3:$B$501=N1286,$I$3:$I$501))</f>
        <v>#N/A</v>
      </c>
    </row>
    <row r="1287" spans="1:15">
      <c r="A1287" s="236"/>
      <c r="B1287" s="324" t="str">
        <f>IFERROR(VLOOKUP(A1287,'Cadastro de Produtos'!$B$5:$C$500,2,0),"")</f>
        <v/>
      </c>
      <c r="C1287" s="232"/>
      <c r="D1287" s="233"/>
      <c r="E1287" s="324"/>
      <c r="F1287" s="325"/>
      <c r="G1287" s="326">
        <f>IFERROR(VLOOKUP(D1287,Estoque!$A$4:$J$304,10,),0)</f>
        <v>0</v>
      </c>
      <c r="H1287" s="236"/>
      <c r="I1287" s="330"/>
      <c r="J1287" s="331"/>
      <c r="K1287" s="331">
        <f t="shared" si="77"/>
        <v>0</v>
      </c>
      <c r="L1287" s="325">
        <f>SUMIF(Vendas!$B$5:$B$1712,'Combos Promocionais'!A1287,Vendas!$I$5:$I$1824)</f>
        <v>0</v>
      </c>
      <c r="M1287" s="325">
        <f t="shared" si="78"/>
        <v>0</v>
      </c>
      <c r="N1287" s="325" t="e">
        <f t="shared" si="79"/>
        <v>#N/A</v>
      </c>
      <c r="O1287" s="332" t="e">
        <f t="array" ref="O1287">MIN(IF($B$3:$B$501=N1287,$I$3:$I$501))</f>
        <v>#N/A</v>
      </c>
    </row>
    <row r="1288" spans="1:15">
      <c r="A1288" s="235"/>
      <c r="B1288" s="327" t="str">
        <f>IFERROR(VLOOKUP(A1288,'Cadastro de Produtos'!$B$5:$C$500,2,0),"")</f>
        <v/>
      </c>
      <c r="C1288" s="165"/>
      <c r="D1288" s="231"/>
      <c r="E1288" s="327"/>
      <c r="F1288" s="328"/>
      <c r="G1288" s="329">
        <f>IFERROR(VLOOKUP(D1288,Estoque!$A$4:$J$304,10,),0)</f>
        <v>0</v>
      </c>
      <c r="H1288" s="235"/>
      <c r="I1288" s="333"/>
      <c r="J1288" s="334"/>
      <c r="K1288" s="334">
        <f t="shared" si="77"/>
        <v>0</v>
      </c>
      <c r="L1288" s="328">
        <f>SUMIF(Vendas!$B$5:$B$1712,'Combos Promocionais'!A1288,Vendas!$I$5:$I$1824)</f>
        <v>0</v>
      </c>
      <c r="M1288" s="328">
        <f t="shared" si="78"/>
        <v>0</v>
      </c>
      <c r="N1288" s="328" t="e">
        <f t="shared" si="79"/>
        <v>#N/A</v>
      </c>
      <c r="O1288" s="335" t="e">
        <f t="array" ref="O1288">MIN(IF($B$3:$B$501=N1288,$I$3:$I$501))</f>
        <v>#N/A</v>
      </c>
    </row>
    <row r="1289" spans="1:15">
      <c r="A1289" s="236"/>
      <c r="B1289" s="324" t="str">
        <f>IFERROR(VLOOKUP(A1289,'Cadastro de Produtos'!$B$5:$C$500,2,0),"")</f>
        <v/>
      </c>
      <c r="C1289" s="232"/>
      <c r="D1289" s="233"/>
      <c r="E1289" s="324"/>
      <c r="F1289" s="325"/>
      <c r="G1289" s="326">
        <f>IFERROR(VLOOKUP(D1289,Estoque!$A$4:$J$304,10,),0)</f>
        <v>0</v>
      </c>
      <c r="H1289" s="236"/>
      <c r="I1289" s="330"/>
      <c r="J1289" s="331"/>
      <c r="K1289" s="331">
        <f t="shared" si="77"/>
        <v>0</v>
      </c>
      <c r="L1289" s="325">
        <f>SUMIF(Vendas!$B$5:$B$1712,'Combos Promocionais'!A1289,Vendas!$I$5:$I$1824)</f>
        <v>0</v>
      </c>
      <c r="M1289" s="325">
        <f t="shared" si="78"/>
        <v>0</v>
      </c>
      <c r="N1289" s="325" t="e">
        <f t="shared" si="79"/>
        <v>#N/A</v>
      </c>
      <c r="O1289" s="332" t="e">
        <f t="array" ref="O1289">MIN(IF($B$3:$B$501=N1289,$I$3:$I$501))</f>
        <v>#N/A</v>
      </c>
    </row>
    <row r="1290" spans="1:15">
      <c r="A1290" s="235"/>
      <c r="B1290" s="327" t="str">
        <f>IFERROR(VLOOKUP(A1290,'Cadastro de Produtos'!$B$5:$C$500,2,0),"")</f>
        <v/>
      </c>
      <c r="C1290" s="165"/>
      <c r="D1290" s="231"/>
      <c r="E1290" s="327"/>
      <c r="F1290" s="328"/>
      <c r="G1290" s="329">
        <f>IFERROR(VLOOKUP(D1290,Estoque!$A$4:$J$304,10,),0)</f>
        <v>0</v>
      </c>
      <c r="H1290" s="235"/>
      <c r="I1290" s="333"/>
      <c r="J1290" s="334"/>
      <c r="K1290" s="334">
        <f t="shared" si="77"/>
        <v>0</v>
      </c>
      <c r="L1290" s="328">
        <f>SUMIF(Vendas!$B$5:$B$1712,'Combos Promocionais'!A1290,Vendas!$I$5:$I$1824)</f>
        <v>0</v>
      </c>
      <c r="M1290" s="328">
        <f t="shared" si="78"/>
        <v>0</v>
      </c>
      <c r="N1290" s="328" t="e">
        <f t="shared" si="79"/>
        <v>#N/A</v>
      </c>
      <c r="O1290" s="335" t="e">
        <f t="array" ref="O1290">MIN(IF($B$3:$B$501=N1290,$I$3:$I$501))</f>
        <v>#N/A</v>
      </c>
    </row>
    <row r="1291" spans="1:15">
      <c r="A1291" s="236"/>
      <c r="B1291" s="324" t="str">
        <f>IFERROR(VLOOKUP(A1291,'Cadastro de Produtos'!$B$5:$C$500,2,0),"")</f>
        <v/>
      </c>
      <c r="C1291" s="232"/>
      <c r="D1291" s="233"/>
      <c r="E1291" s="324"/>
      <c r="F1291" s="325"/>
      <c r="G1291" s="326">
        <f>IFERROR(VLOOKUP(D1291,Estoque!$A$4:$J$304,10,),0)</f>
        <v>0</v>
      </c>
      <c r="H1291" s="236"/>
      <c r="I1291" s="330"/>
      <c r="J1291" s="331"/>
      <c r="K1291" s="331">
        <f t="shared" si="77"/>
        <v>0</v>
      </c>
      <c r="L1291" s="325">
        <f>SUMIF(Vendas!$B$5:$B$1712,'Combos Promocionais'!A1291,Vendas!$I$5:$I$1824)</f>
        <v>0</v>
      </c>
      <c r="M1291" s="325">
        <f t="shared" si="78"/>
        <v>0</v>
      </c>
      <c r="N1291" s="325" t="e">
        <f t="shared" si="79"/>
        <v>#N/A</v>
      </c>
      <c r="O1291" s="332" t="e">
        <f t="array" ref="O1291">MIN(IF($B$3:$B$501=N1291,$I$3:$I$501))</f>
        <v>#N/A</v>
      </c>
    </row>
    <row r="1292" spans="1:15">
      <c r="A1292" s="235"/>
      <c r="B1292" s="327" t="str">
        <f>IFERROR(VLOOKUP(A1292,'Cadastro de Produtos'!$B$5:$C$500,2,0),"")</f>
        <v/>
      </c>
      <c r="C1292" s="165"/>
      <c r="D1292" s="231"/>
      <c r="E1292" s="327"/>
      <c r="F1292" s="328"/>
      <c r="G1292" s="329">
        <f>IFERROR(VLOOKUP(D1292,Estoque!$A$4:$J$304,10,),0)</f>
        <v>0</v>
      </c>
      <c r="H1292" s="235"/>
      <c r="I1292" s="333"/>
      <c r="J1292" s="334"/>
      <c r="K1292" s="334">
        <f t="shared" si="77"/>
        <v>0</v>
      </c>
      <c r="L1292" s="328">
        <f>SUMIF(Vendas!$B$5:$B$1712,'Combos Promocionais'!A1292,Vendas!$I$5:$I$1824)</f>
        <v>0</v>
      </c>
      <c r="M1292" s="328">
        <f t="shared" si="78"/>
        <v>0</v>
      </c>
      <c r="N1292" s="328" t="e">
        <f t="shared" si="79"/>
        <v>#N/A</v>
      </c>
      <c r="O1292" s="335" t="e">
        <f t="array" ref="O1292">MIN(IF($B$3:$B$501=N1292,$I$3:$I$501))</f>
        <v>#N/A</v>
      </c>
    </row>
    <row r="1293" spans="1:15">
      <c r="A1293" s="236"/>
      <c r="B1293" s="324" t="str">
        <f>IFERROR(VLOOKUP(A1293,'Cadastro de Produtos'!$B$5:$C$500,2,0),"")</f>
        <v/>
      </c>
      <c r="C1293" s="232"/>
      <c r="D1293" s="233"/>
      <c r="E1293" s="324"/>
      <c r="F1293" s="325"/>
      <c r="G1293" s="326">
        <f>IFERROR(VLOOKUP(D1293,Estoque!$A$4:$J$304,10,),0)</f>
        <v>0</v>
      </c>
      <c r="H1293" s="236"/>
      <c r="I1293" s="330"/>
      <c r="J1293" s="331"/>
      <c r="K1293" s="331">
        <f t="shared" si="77"/>
        <v>0</v>
      </c>
      <c r="L1293" s="325">
        <f>SUMIF(Vendas!$B$5:$B$1712,'Combos Promocionais'!A1293,Vendas!$I$5:$I$1824)</f>
        <v>0</v>
      </c>
      <c r="M1293" s="325">
        <f t="shared" si="78"/>
        <v>0</v>
      </c>
      <c r="N1293" s="325" t="e">
        <f t="shared" si="79"/>
        <v>#N/A</v>
      </c>
      <c r="O1293" s="332" t="e">
        <f t="array" ref="O1293">MIN(IF($B$3:$B$501=N1293,$I$3:$I$501))</f>
        <v>#N/A</v>
      </c>
    </row>
    <row r="1294" spans="1:15">
      <c r="A1294" s="235"/>
      <c r="B1294" s="327" t="str">
        <f>IFERROR(VLOOKUP(A1294,'Cadastro de Produtos'!$B$5:$C$500,2,0),"")</f>
        <v/>
      </c>
      <c r="C1294" s="165"/>
      <c r="D1294" s="231"/>
      <c r="E1294" s="327"/>
      <c r="F1294" s="328"/>
      <c r="G1294" s="329">
        <f>IFERROR(VLOOKUP(D1294,Estoque!$A$4:$J$304,10,),0)</f>
        <v>0</v>
      </c>
      <c r="H1294" s="235"/>
      <c r="I1294" s="333"/>
      <c r="J1294" s="334"/>
      <c r="K1294" s="334">
        <f t="shared" si="77"/>
        <v>0</v>
      </c>
      <c r="L1294" s="328">
        <f>SUMIF(Vendas!$B$5:$B$1712,'Combos Promocionais'!A1294,Vendas!$I$5:$I$1824)</f>
        <v>0</v>
      </c>
      <c r="M1294" s="328">
        <f t="shared" si="78"/>
        <v>0</v>
      </c>
      <c r="N1294" s="328" t="e">
        <f t="shared" si="79"/>
        <v>#N/A</v>
      </c>
      <c r="O1294" s="335" t="e">
        <f t="array" ref="O1294">MIN(IF($B$3:$B$501=N1294,$I$3:$I$501))</f>
        <v>#N/A</v>
      </c>
    </row>
    <row r="1295" spans="1:15">
      <c r="A1295" s="236"/>
      <c r="B1295" s="324" t="str">
        <f>IFERROR(VLOOKUP(A1295,'Cadastro de Produtos'!$B$5:$C$500,2,0),"")</f>
        <v/>
      </c>
      <c r="C1295" s="232"/>
      <c r="D1295" s="233"/>
      <c r="E1295" s="324"/>
      <c r="F1295" s="325"/>
      <c r="G1295" s="326">
        <f>IFERROR(VLOOKUP(D1295,Estoque!$A$4:$J$304,10,),0)</f>
        <v>0</v>
      </c>
      <c r="H1295" s="236"/>
      <c r="I1295" s="330"/>
      <c r="J1295" s="331"/>
      <c r="K1295" s="331">
        <f t="shared" si="77"/>
        <v>0</v>
      </c>
      <c r="L1295" s="325">
        <f>SUMIF(Vendas!$B$5:$B$1712,'Combos Promocionais'!A1295,Vendas!$I$5:$I$1824)</f>
        <v>0</v>
      </c>
      <c r="M1295" s="325">
        <f t="shared" si="78"/>
        <v>0</v>
      </c>
      <c r="N1295" s="325" t="e">
        <f t="shared" si="79"/>
        <v>#N/A</v>
      </c>
      <c r="O1295" s="332" t="e">
        <f t="array" ref="O1295">MIN(IF($B$3:$B$501=N1295,$I$3:$I$501))</f>
        <v>#N/A</v>
      </c>
    </row>
    <row r="1296" spans="1:15">
      <c r="A1296" s="235"/>
      <c r="B1296" s="327" t="str">
        <f>IFERROR(VLOOKUP(A1296,'Cadastro de Produtos'!$B$5:$C$500,2,0),"")</f>
        <v/>
      </c>
      <c r="C1296" s="165"/>
      <c r="D1296" s="231"/>
      <c r="E1296" s="327"/>
      <c r="F1296" s="328"/>
      <c r="G1296" s="329">
        <f>IFERROR(VLOOKUP(D1296,Estoque!$A$4:$J$304,10,),0)</f>
        <v>0</v>
      </c>
      <c r="H1296" s="235"/>
      <c r="I1296" s="333"/>
      <c r="J1296" s="334"/>
      <c r="K1296" s="334">
        <f t="shared" si="77"/>
        <v>0</v>
      </c>
      <c r="L1296" s="328">
        <f>SUMIF(Vendas!$B$5:$B$1712,'Combos Promocionais'!A1296,Vendas!$I$5:$I$1824)</f>
        <v>0</v>
      </c>
      <c r="M1296" s="328">
        <f t="shared" si="78"/>
        <v>0</v>
      </c>
      <c r="N1296" s="328" t="e">
        <f t="shared" si="79"/>
        <v>#N/A</v>
      </c>
      <c r="O1296" s="335" t="e">
        <f t="array" ref="O1296">MIN(IF($B$3:$B$501=N1296,$I$3:$I$501))</f>
        <v>#N/A</v>
      </c>
    </row>
    <row r="1297" spans="1:15">
      <c r="A1297" s="236"/>
      <c r="B1297" s="324" t="str">
        <f>IFERROR(VLOOKUP(A1297,'Cadastro de Produtos'!$B$5:$C$500,2,0),"")</f>
        <v/>
      </c>
      <c r="C1297" s="232"/>
      <c r="D1297" s="233"/>
      <c r="E1297" s="324"/>
      <c r="F1297" s="325"/>
      <c r="G1297" s="326">
        <f>IFERROR(VLOOKUP(D1297,Estoque!$A$4:$J$304,10,),0)</f>
        <v>0</v>
      </c>
      <c r="H1297" s="236"/>
      <c r="I1297" s="330"/>
      <c r="J1297" s="331"/>
      <c r="K1297" s="331">
        <f t="shared" si="77"/>
        <v>0</v>
      </c>
      <c r="L1297" s="325">
        <f>SUMIF(Vendas!$B$5:$B$1712,'Combos Promocionais'!A1297,Vendas!$I$5:$I$1824)</f>
        <v>0</v>
      </c>
      <c r="M1297" s="325">
        <f t="shared" si="78"/>
        <v>0</v>
      </c>
      <c r="N1297" s="325" t="e">
        <f t="shared" si="79"/>
        <v>#N/A</v>
      </c>
      <c r="O1297" s="332" t="e">
        <f t="array" ref="O1297">MIN(IF($B$3:$B$501=N1297,$I$3:$I$501))</f>
        <v>#N/A</v>
      </c>
    </row>
    <row r="1298" spans="1:15">
      <c r="A1298" s="235"/>
      <c r="B1298" s="327" t="str">
        <f>IFERROR(VLOOKUP(A1298,'Cadastro de Produtos'!$B$5:$C$500,2,0),"")</f>
        <v/>
      </c>
      <c r="C1298" s="165"/>
      <c r="D1298" s="231"/>
      <c r="E1298" s="327"/>
      <c r="F1298" s="328"/>
      <c r="G1298" s="329">
        <f>IFERROR(VLOOKUP(D1298,Estoque!$A$4:$J$304,10,),0)</f>
        <v>0</v>
      </c>
      <c r="H1298" s="235"/>
      <c r="I1298" s="333"/>
      <c r="J1298" s="334"/>
      <c r="K1298" s="334">
        <f t="shared" si="77"/>
        <v>0</v>
      </c>
      <c r="L1298" s="328">
        <f>SUMIF(Vendas!$B$5:$B$1712,'Combos Promocionais'!A1298,Vendas!$I$5:$I$1824)</f>
        <v>0</v>
      </c>
      <c r="M1298" s="328">
        <f t="shared" si="78"/>
        <v>0</v>
      </c>
      <c r="N1298" s="328" t="e">
        <f t="shared" si="79"/>
        <v>#N/A</v>
      </c>
      <c r="O1298" s="335" t="e">
        <f t="array" ref="O1298">MIN(IF($B$3:$B$501=N1298,$I$3:$I$501))</f>
        <v>#N/A</v>
      </c>
    </row>
    <row r="1299" spans="1:15">
      <c r="A1299" s="236"/>
      <c r="B1299" s="324" t="str">
        <f>IFERROR(VLOOKUP(A1299,'Cadastro de Produtos'!$B$5:$C$500,2,0),"")</f>
        <v/>
      </c>
      <c r="C1299" s="232"/>
      <c r="D1299" s="233"/>
      <c r="E1299" s="324"/>
      <c r="F1299" s="325"/>
      <c r="G1299" s="326">
        <f>IFERROR(VLOOKUP(D1299,Estoque!$A$4:$J$304,10,),0)</f>
        <v>0</v>
      </c>
      <c r="H1299" s="236"/>
      <c r="I1299" s="330"/>
      <c r="J1299" s="331"/>
      <c r="K1299" s="331">
        <f t="shared" si="77"/>
        <v>0</v>
      </c>
      <c r="L1299" s="325">
        <f>SUMIF(Vendas!$B$5:$B$1712,'Combos Promocionais'!A1299,Vendas!$I$5:$I$1824)</f>
        <v>0</v>
      </c>
      <c r="M1299" s="325">
        <f t="shared" si="78"/>
        <v>0</v>
      </c>
      <c r="N1299" s="325" t="e">
        <f t="shared" si="79"/>
        <v>#N/A</v>
      </c>
      <c r="O1299" s="332" t="e">
        <f t="array" ref="O1299">MIN(IF($B$3:$B$501=N1299,$I$3:$I$501))</f>
        <v>#N/A</v>
      </c>
    </row>
    <row r="1300" spans="1:15">
      <c r="A1300" s="235"/>
      <c r="B1300" s="327" t="str">
        <f>IFERROR(VLOOKUP(A1300,'Cadastro de Produtos'!$B$5:$C$500,2,0),"")</f>
        <v/>
      </c>
      <c r="C1300" s="165"/>
      <c r="D1300" s="231"/>
      <c r="E1300" s="327"/>
      <c r="F1300" s="328"/>
      <c r="G1300" s="329">
        <f>IFERROR(VLOOKUP(D1300,Estoque!$A$4:$J$304,10,),0)</f>
        <v>0</v>
      </c>
      <c r="H1300" s="235"/>
      <c r="I1300" s="333"/>
      <c r="J1300" s="334"/>
      <c r="K1300" s="334">
        <f t="shared" si="77"/>
        <v>0</v>
      </c>
      <c r="L1300" s="328">
        <f>SUMIF(Vendas!$B$5:$B$1712,'Combos Promocionais'!A1300,Vendas!$I$5:$I$1824)</f>
        <v>0</v>
      </c>
      <c r="M1300" s="328">
        <f t="shared" si="78"/>
        <v>0</v>
      </c>
      <c r="N1300" s="328" t="e">
        <f t="shared" si="79"/>
        <v>#N/A</v>
      </c>
      <c r="O1300" s="335" t="e">
        <f t="array" ref="O1300">MIN(IF($B$3:$B$501=N1300,$I$3:$I$501))</f>
        <v>#N/A</v>
      </c>
    </row>
    <row r="1301" spans="1:15">
      <c r="A1301" s="236"/>
      <c r="B1301" s="324" t="str">
        <f>IFERROR(VLOOKUP(A1301,'Cadastro de Produtos'!$B$5:$C$500,2,0),"")</f>
        <v/>
      </c>
      <c r="C1301" s="232"/>
      <c r="D1301" s="233"/>
      <c r="E1301" s="324"/>
      <c r="F1301" s="325"/>
      <c r="G1301" s="326">
        <f>IFERROR(VLOOKUP(D1301,Estoque!$A$4:$J$304,10,),0)</f>
        <v>0</v>
      </c>
      <c r="H1301" s="236"/>
      <c r="I1301" s="330"/>
      <c r="J1301" s="331"/>
      <c r="K1301" s="331">
        <f t="shared" si="77"/>
        <v>0</v>
      </c>
      <c r="L1301" s="325">
        <f>SUMIF(Vendas!$B$5:$B$1712,'Combos Promocionais'!A1301,Vendas!$I$5:$I$1824)</f>
        <v>0</v>
      </c>
      <c r="M1301" s="325">
        <f t="shared" si="78"/>
        <v>0</v>
      </c>
      <c r="N1301" s="325" t="e">
        <f t="shared" si="79"/>
        <v>#N/A</v>
      </c>
      <c r="O1301" s="332" t="e">
        <f t="array" ref="O1301">MIN(IF($B$3:$B$501=N1301,$I$3:$I$501))</f>
        <v>#N/A</v>
      </c>
    </row>
    <row r="1302" spans="1:15">
      <c r="A1302" s="235"/>
      <c r="B1302" s="327" t="str">
        <f>IFERROR(VLOOKUP(A1302,'Cadastro de Produtos'!$B$5:$C$500,2,0),"")</f>
        <v/>
      </c>
      <c r="C1302" s="165"/>
      <c r="D1302" s="231"/>
      <c r="E1302" s="327"/>
      <c r="F1302" s="328"/>
      <c r="G1302" s="329">
        <f>IFERROR(VLOOKUP(D1302,Estoque!$A$4:$J$304,10,),0)</f>
        <v>0</v>
      </c>
      <c r="H1302" s="235"/>
      <c r="I1302" s="333"/>
      <c r="J1302" s="334"/>
      <c r="K1302" s="334">
        <f t="shared" si="77"/>
        <v>0</v>
      </c>
      <c r="L1302" s="328">
        <f>SUMIF(Vendas!$B$5:$B$1712,'Combos Promocionais'!A1302,Vendas!$I$5:$I$1824)</f>
        <v>0</v>
      </c>
      <c r="M1302" s="328">
        <f t="shared" si="78"/>
        <v>0</v>
      </c>
      <c r="N1302" s="328" t="e">
        <f t="shared" si="79"/>
        <v>#N/A</v>
      </c>
      <c r="O1302" s="335" t="e">
        <f t="array" ref="O1302">MIN(IF($B$3:$B$501=N1302,$I$3:$I$501))</f>
        <v>#N/A</v>
      </c>
    </row>
    <row r="1303" spans="1:15">
      <c r="A1303" s="236"/>
      <c r="B1303" s="324" t="str">
        <f>IFERROR(VLOOKUP(A1303,'Cadastro de Produtos'!$B$5:$C$500,2,0),"")</f>
        <v/>
      </c>
      <c r="C1303" s="232"/>
      <c r="D1303" s="233"/>
      <c r="E1303" s="324"/>
      <c r="F1303" s="325"/>
      <c r="G1303" s="326">
        <f>IFERROR(VLOOKUP(D1303,Estoque!$A$4:$J$304,10,),0)</f>
        <v>0</v>
      </c>
      <c r="H1303" s="236"/>
      <c r="I1303" s="330"/>
      <c r="J1303" s="331"/>
      <c r="K1303" s="331">
        <f t="shared" si="77"/>
        <v>0</v>
      </c>
      <c r="L1303" s="325">
        <f>SUMIF(Vendas!$B$5:$B$1712,'Combos Promocionais'!A1303,Vendas!$I$5:$I$1824)</f>
        <v>0</v>
      </c>
      <c r="M1303" s="325">
        <f t="shared" si="78"/>
        <v>0</v>
      </c>
      <c r="N1303" s="325" t="e">
        <f t="shared" si="79"/>
        <v>#N/A</v>
      </c>
      <c r="O1303" s="332" t="e">
        <f t="array" ref="O1303">MIN(IF($B$3:$B$501=N1303,$I$3:$I$501))</f>
        <v>#N/A</v>
      </c>
    </row>
    <row r="1304" spans="1:15">
      <c r="A1304" s="235"/>
      <c r="B1304" s="327" t="str">
        <f>IFERROR(VLOOKUP(A1304,'Cadastro de Produtos'!$B$5:$C$500,2,0),"")</f>
        <v/>
      </c>
      <c r="C1304" s="165"/>
      <c r="D1304" s="231"/>
      <c r="E1304" s="327"/>
      <c r="F1304" s="328"/>
      <c r="G1304" s="329">
        <f>IFERROR(VLOOKUP(D1304,Estoque!$A$4:$J$304,10,),0)</f>
        <v>0</v>
      </c>
      <c r="H1304" s="235"/>
      <c r="I1304" s="333"/>
      <c r="J1304" s="334"/>
      <c r="K1304" s="334">
        <f t="shared" si="77"/>
        <v>0</v>
      </c>
      <c r="L1304" s="328">
        <f>SUMIF(Vendas!$B$5:$B$1712,'Combos Promocionais'!A1304,Vendas!$I$5:$I$1824)</f>
        <v>0</v>
      </c>
      <c r="M1304" s="328">
        <f t="shared" si="78"/>
        <v>0</v>
      </c>
      <c r="N1304" s="328" t="e">
        <f t="shared" si="79"/>
        <v>#N/A</v>
      </c>
      <c r="O1304" s="335" t="e">
        <f t="array" ref="O1304">MIN(IF($B$3:$B$501=N1304,$I$3:$I$501))</f>
        <v>#N/A</v>
      </c>
    </row>
    <row r="1305" spans="1:15">
      <c r="A1305" s="236"/>
      <c r="B1305" s="324" t="str">
        <f>IFERROR(VLOOKUP(A1305,'Cadastro de Produtos'!$B$5:$C$500,2,0),"")</f>
        <v/>
      </c>
      <c r="C1305" s="232"/>
      <c r="D1305" s="233"/>
      <c r="E1305" s="324"/>
      <c r="F1305" s="325"/>
      <c r="G1305" s="326">
        <f>IFERROR(VLOOKUP(D1305,Estoque!$A$4:$J$304,10,),0)</f>
        <v>0</v>
      </c>
      <c r="H1305" s="236"/>
      <c r="I1305" s="330"/>
      <c r="J1305" s="331"/>
      <c r="K1305" s="331">
        <f t="shared" si="77"/>
        <v>0</v>
      </c>
      <c r="L1305" s="325">
        <f>SUMIF(Vendas!$B$5:$B$1712,'Combos Promocionais'!A1305,Vendas!$I$5:$I$1824)</f>
        <v>0</v>
      </c>
      <c r="M1305" s="325">
        <f t="shared" si="78"/>
        <v>0</v>
      </c>
      <c r="N1305" s="325" t="e">
        <f t="shared" si="79"/>
        <v>#N/A</v>
      </c>
      <c r="O1305" s="332" t="e">
        <f t="array" ref="O1305">MIN(IF($B$3:$B$501=N1305,$I$3:$I$501))</f>
        <v>#N/A</v>
      </c>
    </row>
    <row r="1306" spans="1:15">
      <c r="A1306" s="235"/>
      <c r="B1306" s="327" t="str">
        <f>IFERROR(VLOOKUP(A1306,'Cadastro de Produtos'!$B$5:$C$500,2,0),"")</f>
        <v/>
      </c>
      <c r="C1306" s="165"/>
      <c r="D1306" s="231"/>
      <c r="E1306" s="327"/>
      <c r="F1306" s="328"/>
      <c r="G1306" s="329">
        <f>IFERROR(VLOOKUP(D1306,Estoque!$A$4:$J$304,10,),0)</f>
        <v>0</v>
      </c>
      <c r="H1306" s="235"/>
      <c r="I1306" s="333"/>
      <c r="J1306" s="334"/>
      <c r="K1306" s="334">
        <f t="shared" si="77"/>
        <v>0</v>
      </c>
      <c r="L1306" s="328">
        <f>SUMIF(Vendas!$B$5:$B$1712,'Combos Promocionais'!A1306,Vendas!$I$5:$I$1824)</f>
        <v>0</v>
      </c>
      <c r="M1306" s="328">
        <f t="shared" si="78"/>
        <v>0</v>
      </c>
      <c r="N1306" s="328" t="e">
        <f t="shared" si="79"/>
        <v>#N/A</v>
      </c>
      <c r="O1306" s="335" t="e">
        <f t="array" ref="O1306">MIN(IF($B$3:$B$501=N1306,$I$3:$I$501))</f>
        <v>#N/A</v>
      </c>
    </row>
    <row r="1307" spans="1:15">
      <c r="A1307" s="236"/>
      <c r="B1307" s="324" t="str">
        <f>IFERROR(VLOOKUP(A1307,'Cadastro de Produtos'!$B$5:$C$500,2,0),"")</f>
        <v/>
      </c>
      <c r="C1307" s="232"/>
      <c r="D1307" s="233"/>
      <c r="E1307" s="324"/>
      <c r="F1307" s="325"/>
      <c r="G1307" s="326">
        <f>IFERROR(VLOOKUP(D1307,Estoque!$A$4:$J$304,10,),0)</f>
        <v>0</v>
      </c>
      <c r="H1307" s="236"/>
      <c r="I1307" s="330"/>
      <c r="J1307" s="331"/>
      <c r="K1307" s="331">
        <f t="shared" si="77"/>
        <v>0</v>
      </c>
      <c r="L1307" s="325">
        <f>SUMIF(Vendas!$B$5:$B$1712,'Combos Promocionais'!A1307,Vendas!$I$5:$I$1824)</f>
        <v>0</v>
      </c>
      <c r="M1307" s="325">
        <f t="shared" si="78"/>
        <v>0</v>
      </c>
      <c r="N1307" s="325" t="e">
        <f t="shared" si="79"/>
        <v>#N/A</v>
      </c>
      <c r="O1307" s="332" t="e">
        <f t="array" ref="O1307">MIN(IF($B$3:$B$501=N1307,$I$3:$I$501))</f>
        <v>#N/A</v>
      </c>
    </row>
    <row r="1308" spans="1:15">
      <c r="A1308" s="235"/>
      <c r="B1308" s="327" t="str">
        <f>IFERROR(VLOOKUP(A1308,'Cadastro de Produtos'!$B$5:$C$500,2,0),"")</f>
        <v/>
      </c>
      <c r="C1308" s="165"/>
      <c r="D1308" s="231"/>
      <c r="E1308" s="327"/>
      <c r="F1308" s="328"/>
      <c r="G1308" s="329">
        <f>IFERROR(VLOOKUP(D1308,Estoque!$A$4:$J$304,10,),0)</f>
        <v>0</v>
      </c>
      <c r="H1308" s="235"/>
      <c r="I1308" s="333"/>
      <c r="J1308" s="334"/>
      <c r="K1308" s="334">
        <f t="shared" si="77"/>
        <v>0</v>
      </c>
      <c r="L1308" s="328">
        <f>SUMIF(Vendas!$B$5:$B$1712,'Combos Promocionais'!A1308,Vendas!$I$5:$I$1824)</f>
        <v>0</v>
      </c>
      <c r="M1308" s="328">
        <f t="shared" si="78"/>
        <v>0</v>
      </c>
      <c r="N1308" s="328" t="e">
        <f t="shared" si="79"/>
        <v>#N/A</v>
      </c>
      <c r="O1308" s="335" t="e">
        <f t="array" ref="O1308">MIN(IF($B$3:$B$501=N1308,$I$3:$I$501))</f>
        <v>#N/A</v>
      </c>
    </row>
    <row r="1309" spans="1:15">
      <c r="A1309" s="236"/>
      <c r="B1309" s="324" t="str">
        <f>IFERROR(VLOOKUP(A1309,'Cadastro de Produtos'!$B$5:$C$500,2,0),"")</f>
        <v/>
      </c>
      <c r="C1309" s="232"/>
      <c r="D1309" s="233"/>
      <c r="E1309" s="324"/>
      <c r="F1309" s="325"/>
      <c r="G1309" s="326">
        <f>IFERROR(VLOOKUP(D1309,Estoque!$A$4:$J$304,10,),0)</f>
        <v>0</v>
      </c>
      <c r="H1309" s="236"/>
      <c r="I1309" s="330"/>
      <c r="J1309" s="331"/>
      <c r="K1309" s="331">
        <f t="shared" si="77"/>
        <v>0</v>
      </c>
      <c r="L1309" s="325">
        <f>SUMIF(Vendas!$B$5:$B$1712,'Combos Promocionais'!A1309,Vendas!$I$5:$I$1824)</f>
        <v>0</v>
      </c>
      <c r="M1309" s="325">
        <f t="shared" si="78"/>
        <v>0</v>
      </c>
      <c r="N1309" s="325" t="e">
        <f t="shared" si="79"/>
        <v>#N/A</v>
      </c>
      <c r="O1309" s="332" t="e">
        <f t="array" ref="O1309">MIN(IF($B$3:$B$501=N1309,$I$3:$I$501))</f>
        <v>#N/A</v>
      </c>
    </row>
    <row r="1310" spans="1:15">
      <c r="A1310" s="235"/>
      <c r="B1310" s="327" t="str">
        <f>IFERROR(VLOOKUP(A1310,'Cadastro de Produtos'!$B$5:$C$500,2,0),"")</f>
        <v/>
      </c>
      <c r="C1310" s="165"/>
      <c r="D1310" s="231"/>
      <c r="E1310" s="327"/>
      <c r="F1310" s="328"/>
      <c r="G1310" s="329">
        <f>IFERROR(VLOOKUP(D1310,Estoque!$A$4:$J$304,10,),0)</f>
        <v>0</v>
      </c>
      <c r="H1310" s="235"/>
      <c r="I1310" s="333"/>
      <c r="J1310" s="334"/>
      <c r="K1310" s="334">
        <f t="shared" si="77"/>
        <v>0</v>
      </c>
      <c r="L1310" s="328">
        <f>SUMIF(Vendas!$B$5:$B$1712,'Combos Promocionais'!A1310,Vendas!$I$5:$I$1824)</f>
        <v>0</v>
      </c>
      <c r="M1310" s="328">
        <f t="shared" si="78"/>
        <v>0</v>
      </c>
      <c r="N1310" s="328" t="e">
        <f t="shared" si="79"/>
        <v>#N/A</v>
      </c>
      <c r="O1310" s="335" t="e">
        <f t="array" ref="O1310">MIN(IF($B$3:$B$501=N1310,$I$3:$I$501))</f>
        <v>#N/A</v>
      </c>
    </row>
    <row r="1311" spans="1:15">
      <c r="A1311" s="236"/>
      <c r="B1311" s="324" t="str">
        <f>IFERROR(VLOOKUP(A1311,'Cadastro de Produtos'!$B$5:$C$500,2,0),"")</f>
        <v/>
      </c>
      <c r="C1311" s="232"/>
      <c r="D1311" s="233"/>
      <c r="E1311" s="324"/>
      <c r="F1311" s="325"/>
      <c r="G1311" s="326">
        <f>IFERROR(VLOOKUP(D1311,Estoque!$A$4:$J$304,10,),0)</f>
        <v>0</v>
      </c>
      <c r="H1311" s="236"/>
      <c r="I1311" s="330"/>
      <c r="J1311" s="331"/>
      <c r="K1311" s="331">
        <f t="shared" si="77"/>
        <v>0</v>
      </c>
      <c r="L1311" s="325">
        <f>SUMIF(Vendas!$B$5:$B$1712,'Combos Promocionais'!A1311,Vendas!$I$5:$I$1824)</f>
        <v>0</v>
      </c>
      <c r="M1311" s="325">
        <f t="shared" si="78"/>
        <v>0</v>
      </c>
      <c r="N1311" s="325" t="e">
        <f t="shared" si="79"/>
        <v>#N/A</v>
      </c>
      <c r="O1311" s="332" t="e">
        <f t="array" ref="O1311">MIN(IF($B$3:$B$501=N1311,$I$3:$I$501))</f>
        <v>#N/A</v>
      </c>
    </row>
    <row r="1312" spans="1:15">
      <c r="A1312" s="235"/>
      <c r="B1312" s="327" t="str">
        <f>IFERROR(VLOOKUP(A1312,'Cadastro de Produtos'!$B$5:$C$500,2,0),"")</f>
        <v/>
      </c>
      <c r="C1312" s="165"/>
      <c r="D1312" s="231"/>
      <c r="E1312" s="327"/>
      <c r="F1312" s="328"/>
      <c r="G1312" s="329">
        <f>IFERROR(VLOOKUP(D1312,Estoque!$A$4:$J$304,10,),0)</f>
        <v>0</v>
      </c>
      <c r="H1312" s="235"/>
      <c r="I1312" s="333"/>
      <c r="J1312" s="334"/>
      <c r="K1312" s="334">
        <f t="shared" si="77"/>
        <v>0</v>
      </c>
      <c r="L1312" s="328">
        <f>SUMIF(Vendas!$B$5:$B$1712,'Combos Promocionais'!A1312,Vendas!$I$5:$I$1824)</f>
        <v>0</v>
      </c>
      <c r="M1312" s="328">
        <f t="shared" si="78"/>
        <v>0</v>
      </c>
      <c r="N1312" s="328" t="e">
        <f t="shared" si="79"/>
        <v>#N/A</v>
      </c>
      <c r="O1312" s="335" t="e">
        <f t="array" ref="O1312">MIN(IF($B$3:$B$501=N1312,$I$3:$I$501))</f>
        <v>#N/A</v>
      </c>
    </row>
    <row r="1313" spans="1:15">
      <c r="A1313" s="236"/>
      <c r="B1313" s="324" t="str">
        <f>IFERROR(VLOOKUP(A1313,'Cadastro de Produtos'!$B$5:$C$500,2,0),"")</f>
        <v/>
      </c>
      <c r="C1313" s="232"/>
      <c r="D1313" s="233"/>
      <c r="E1313" s="324"/>
      <c r="F1313" s="325"/>
      <c r="G1313" s="326">
        <f>IFERROR(VLOOKUP(D1313,Estoque!$A$4:$J$304,10,),0)</f>
        <v>0</v>
      </c>
      <c r="H1313" s="236"/>
      <c r="I1313" s="330"/>
      <c r="J1313" s="331"/>
      <c r="K1313" s="331">
        <f t="shared" si="77"/>
        <v>0</v>
      </c>
      <c r="L1313" s="325">
        <f>SUMIF(Vendas!$B$5:$B$1712,'Combos Promocionais'!A1313,Vendas!$I$5:$I$1824)</f>
        <v>0</v>
      </c>
      <c r="M1313" s="325">
        <f t="shared" si="78"/>
        <v>0</v>
      </c>
      <c r="N1313" s="325" t="e">
        <f t="shared" si="79"/>
        <v>#N/A</v>
      </c>
      <c r="O1313" s="332" t="e">
        <f t="array" ref="O1313">MIN(IF($B$3:$B$501=N1313,$I$3:$I$501))</f>
        <v>#N/A</v>
      </c>
    </row>
    <row r="1314" spans="1:15">
      <c r="A1314" s="235"/>
      <c r="B1314" s="327" t="str">
        <f>IFERROR(VLOOKUP(A1314,'Cadastro de Produtos'!$B$5:$C$500,2,0),"")</f>
        <v/>
      </c>
      <c r="C1314" s="165"/>
      <c r="D1314" s="231"/>
      <c r="E1314" s="327"/>
      <c r="F1314" s="328"/>
      <c r="G1314" s="329">
        <f>IFERROR(VLOOKUP(D1314,Estoque!$A$4:$J$304,10,),0)</f>
        <v>0</v>
      </c>
      <c r="H1314" s="235"/>
      <c r="I1314" s="333"/>
      <c r="J1314" s="334"/>
      <c r="K1314" s="334">
        <f t="shared" si="77"/>
        <v>0</v>
      </c>
      <c r="L1314" s="328">
        <f>SUMIF(Vendas!$B$5:$B$1712,'Combos Promocionais'!A1314,Vendas!$I$5:$I$1824)</f>
        <v>0</v>
      </c>
      <c r="M1314" s="328">
        <f t="shared" si="78"/>
        <v>0</v>
      </c>
      <c r="N1314" s="328" t="e">
        <f t="shared" si="79"/>
        <v>#N/A</v>
      </c>
      <c r="O1314" s="335" t="e">
        <f t="array" ref="O1314">MIN(IF($B$3:$B$501=N1314,$I$3:$I$501))</f>
        <v>#N/A</v>
      </c>
    </row>
    <row r="1315" spans="1:15">
      <c r="A1315" s="236"/>
      <c r="B1315" s="324" t="str">
        <f>IFERROR(VLOOKUP(A1315,'Cadastro de Produtos'!$B$5:$C$500,2,0),"")</f>
        <v/>
      </c>
      <c r="C1315" s="232"/>
      <c r="D1315" s="233"/>
      <c r="E1315" s="324"/>
      <c r="F1315" s="325"/>
      <c r="G1315" s="326">
        <f>IFERROR(VLOOKUP(D1315,Estoque!$A$4:$J$304,10,),0)</f>
        <v>0</v>
      </c>
      <c r="H1315" s="236"/>
      <c r="I1315" s="330"/>
      <c r="J1315" s="331"/>
      <c r="K1315" s="331">
        <f t="shared" si="77"/>
        <v>0</v>
      </c>
      <c r="L1315" s="325">
        <f>SUMIF(Vendas!$B$5:$B$1712,'Combos Promocionais'!A1315,Vendas!$I$5:$I$1824)</f>
        <v>0</v>
      </c>
      <c r="M1315" s="325">
        <f t="shared" si="78"/>
        <v>0</v>
      </c>
      <c r="N1315" s="325" t="e">
        <f t="shared" si="79"/>
        <v>#N/A</v>
      </c>
      <c r="O1315" s="332" t="e">
        <f t="array" ref="O1315">MIN(IF($B$3:$B$501=N1315,$I$3:$I$501))</f>
        <v>#N/A</v>
      </c>
    </row>
    <row r="1316" spans="1:15">
      <c r="A1316" s="235"/>
      <c r="B1316" s="327" t="str">
        <f>IFERROR(VLOOKUP(A1316,'Cadastro de Produtos'!$B$5:$C$500,2,0),"")</f>
        <v/>
      </c>
      <c r="C1316" s="165"/>
      <c r="D1316" s="231"/>
      <c r="E1316" s="327"/>
      <c r="F1316" s="328"/>
      <c r="G1316" s="329">
        <f>IFERROR(VLOOKUP(D1316,Estoque!$A$4:$J$304,10,),0)</f>
        <v>0</v>
      </c>
      <c r="H1316" s="235"/>
      <c r="I1316" s="333"/>
      <c r="J1316" s="334"/>
      <c r="K1316" s="334">
        <f t="shared" si="77"/>
        <v>0</v>
      </c>
      <c r="L1316" s="328">
        <f>SUMIF(Vendas!$B$5:$B$1712,'Combos Promocionais'!A1316,Vendas!$I$5:$I$1824)</f>
        <v>0</v>
      </c>
      <c r="M1316" s="328">
        <f t="shared" si="78"/>
        <v>0</v>
      </c>
      <c r="N1316" s="328" t="e">
        <f t="shared" si="79"/>
        <v>#N/A</v>
      </c>
      <c r="O1316" s="335" t="e">
        <f t="array" ref="O1316">MIN(IF($B$3:$B$501=N1316,$I$3:$I$501))</f>
        <v>#N/A</v>
      </c>
    </row>
    <row r="1317" spans="1:15">
      <c r="A1317" s="236"/>
      <c r="B1317" s="324" t="str">
        <f>IFERROR(VLOOKUP(A1317,'Cadastro de Produtos'!$B$5:$C$500,2,0),"")</f>
        <v/>
      </c>
      <c r="C1317" s="232"/>
      <c r="D1317" s="233"/>
      <c r="E1317" s="324"/>
      <c r="F1317" s="325"/>
      <c r="G1317" s="326">
        <f>IFERROR(VLOOKUP(D1317,Estoque!$A$4:$J$304,10,),0)</f>
        <v>0</v>
      </c>
      <c r="H1317" s="236"/>
      <c r="I1317" s="330"/>
      <c r="J1317" s="331"/>
      <c r="K1317" s="331">
        <f t="shared" si="77"/>
        <v>0</v>
      </c>
      <c r="L1317" s="325">
        <f>SUMIF(Vendas!$B$5:$B$1712,'Combos Promocionais'!A1317,Vendas!$I$5:$I$1824)</f>
        <v>0</v>
      </c>
      <c r="M1317" s="325">
        <f t="shared" si="78"/>
        <v>0</v>
      </c>
      <c r="N1317" s="325" t="e">
        <f t="shared" si="79"/>
        <v>#N/A</v>
      </c>
      <c r="O1317" s="332" t="e">
        <f t="array" ref="O1317">MIN(IF($B$3:$B$501=N1317,$I$3:$I$501))</f>
        <v>#N/A</v>
      </c>
    </row>
    <row r="1318" spans="1:15">
      <c r="A1318" s="235"/>
      <c r="B1318" s="327" t="str">
        <f>IFERROR(VLOOKUP(A1318,'Cadastro de Produtos'!$B$5:$C$500,2,0),"")</f>
        <v/>
      </c>
      <c r="C1318" s="165"/>
      <c r="D1318" s="231"/>
      <c r="E1318" s="327"/>
      <c r="F1318" s="328"/>
      <c r="G1318" s="329">
        <f>IFERROR(VLOOKUP(D1318,Estoque!$A$4:$J$304,10,),0)</f>
        <v>0</v>
      </c>
      <c r="H1318" s="235"/>
      <c r="I1318" s="333"/>
      <c r="J1318" s="334"/>
      <c r="K1318" s="334">
        <f t="shared" si="77"/>
        <v>0</v>
      </c>
      <c r="L1318" s="328">
        <f>SUMIF(Vendas!$B$5:$B$1712,'Combos Promocionais'!A1318,Vendas!$I$5:$I$1824)</f>
        <v>0</v>
      </c>
      <c r="M1318" s="328">
        <f t="shared" si="78"/>
        <v>0</v>
      </c>
      <c r="N1318" s="328" t="e">
        <f t="shared" si="79"/>
        <v>#N/A</v>
      </c>
      <c r="O1318" s="335" t="e">
        <f t="array" ref="O1318">MIN(IF($B$3:$B$501=N1318,$I$3:$I$501))</f>
        <v>#N/A</v>
      </c>
    </row>
    <row r="1319" spans="1:15">
      <c r="A1319" s="236"/>
      <c r="B1319" s="324" t="str">
        <f>IFERROR(VLOOKUP(A1319,'Cadastro de Produtos'!$B$5:$C$500,2,0),"")</f>
        <v/>
      </c>
      <c r="C1319" s="232"/>
      <c r="D1319" s="233"/>
      <c r="E1319" s="324"/>
      <c r="F1319" s="325"/>
      <c r="G1319" s="326">
        <f>IFERROR(VLOOKUP(D1319,Estoque!$A$4:$J$304,10,),0)</f>
        <v>0</v>
      </c>
      <c r="H1319" s="236"/>
      <c r="I1319" s="330"/>
      <c r="J1319" s="331"/>
      <c r="K1319" s="331">
        <f t="shared" si="77"/>
        <v>0</v>
      </c>
      <c r="L1319" s="325">
        <f>SUMIF(Vendas!$B$5:$B$1712,'Combos Promocionais'!A1319,Vendas!$I$5:$I$1824)</f>
        <v>0</v>
      </c>
      <c r="M1319" s="325">
        <f t="shared" si="78"/>
        <v>0</v>
      </c>
      <c r="N1319" s="325" t="e">
        <f t="shared" si="79"/>
        <v>#N/A</v>
      </c>
      <c r="O1319" s="332" t="e">
        <f t="array" ref="O1319">MIN(IF($B$3:$B$501=N1319,$I$3:$I$501))</f>
        <v>#N/A</v>
      </c>
    </row>
    <row r="1320" spans="1:15">
      <c r="A1320" s="235"/>
      <c r="B1320" s="327" t="str">
        <f>IFERROR(VLOOKUP(A1320,'Cadastro de Produtos'!$B$5:$C$500,2,0),"")</f>
        <v/>
      </c>
      <c r="C1320" s="165"/>
      <c r="D1320" s="231"/>
      <c r="E1320" s="327"/>
      <c r="F1320" s="328"/>
      <c r="G1320" s="329">
        <f>IFERROR(VLOOKUP(D1320,Estoque!$A$4:$J$304,10,),0)</f>
        <v>0</v>
      </c>
      <c r="H1320" s="235"/>
      <c r="I1320" s="333"/>
      <c r="J1320" s="334"/>
      <c r="K1320" s="334">
        <f t="shared" si="77"/>
        <v>0</v>
      </c>
      <c r="L1320" s="328">
        <f>SUMIF(Vendas!$B$5:$B$1712,'Combos Promocionais'!A1320,Vendas!$I$5:$I$1824)</f>
        <v>0</v>
      </c>
      <c r="M1320" s="328">
        <f t="shared" si="78"/>
        <v>0</v>
      </c>
      <c r="N1320" s="328" t="e">
        <f t="shared" si="79"/>
        <v>#N/A</v>
      </c>
      <c r="O1320" s="335" t="e">
        <f t="array" ref="O1320">MIN(IF($B$3:$B$501=N1320,$I$3:$I$501))</f>
        <v>#N/A</v>
      </c>
    </row>
    <row r="1321" spans="1:15">
      <c r="A1321" s="236"/>
      <c r="B1321" s="324" t="str">
        <f>IFERROR(VLOOKUP(A1321,'Cadastro de Produtos'!$B$5:$C$500,2,0),"")</f>
        <v/>
      </c>
      <c r="C1321" s="232"/>
      <c r="D1321" s="233"/>
      <c r="E1321" s="324"/>
      <c r="F1321" s="325"/>
      <c r="G1321" s="326">
        <f>IFERROR(VLOOKUP(D1321,Estoque!$A$4:$J$304,10,),0)</f>
        <v>0</v>
      </c>
      <c r="H1321" s="236"/>
      <c r="I1321" s="330"/>
      <c r="J1321" s="331"/>
      <c r="K1321" s="331">
        <f t="shared" si="77"/>
        <v>0</v>
      </c>
      <c r="L1321" s="325">
        <f>SUMIF(Vendas!$B$5:$B$1712,'Combos Promocionais'!A1321,Vendas!$I$5:$I$1824)</f>
        <v>0</v>
      </c>
      <c r="M1321" s="325">
        <f t="shared" si="78"/>
        <v>0</v>
      </c>
      <c r="N1321" s="325" t="e">
        <f t="shared" si="79"/>
        <v>#N/A</v>
      </c>
      <c r="O1321" s="332" t="e">
        <f t="array" ref="O1321">MIN(IF($B$3:$B$501=N1321,$I$3:$I$501))</f>
        <v>#N/A</v>
      </c>
    </row>
    <row r="1322" spans="1:15">
      <c r="A1322" s="235"/>
      <c r="B1322" s="327" t="str">
        <f>IFERROR(VLOOKUP(A1322,'Cadastro de Produtos'!$B$5:$C$500,2,0),"")</f>
        <v/>
      </c>
      <c r="C1322" s="165"/>
      <c r="D1322" s="231"/>
      <c r="E1322" s="327"/>
      <c r="F1322" s="328"/>
      <c r="G1322" s="329">
        <f>IFERROR(VLOOKUP(D1322,Estoque!$A$4:$J$304,10,),0)</f>
        <v>0</v>
      </c>
      <c r="H1322" s="235"/>
      <c r="I1322" s="333"/>
      <c r="J1322" s="334"/>
      <c r="K1322" s="334">
        <f t="shared" si="77"/>
        <v>0</v>
      </c>
      <c r="L1322" s="328">
        <f>SUMIF(Vendas!$B$5:$B$1712,'Combos Promocionais'!A1322,Vendas!$I$5:$I$1824)</f>
        <v>0</v>
      </c>
      <c r="M1322" s="328">
        <f t="shared" si="78"/>
        <v>0</v>
      </c>
      <c r="N1322" s="328" t="e">
        <f t="shared" si="79"/>
        <v>#N/A</v>
      </c>
      <c r="O1322" s="335" t="e">
        <f t="array" ref="O1322">MIN(IF($B$3:$B$501=N1322,$I$3:$I$501))</f>
        <v>#N/A</v>
      </c>
    </row>
    <row r="1323" spans="1:15">
      <c r="A1323" s="236"/>
      <c r="B1323" s="324" t="str">
        <f>IFERROR(VLOOKUP(A1323,'Cadastro de Produtos'!$B$5:$C$500,2,0),"")</f>
        <v/>
      </c>
      <c r="C1323" s="232"/>
      <c r="D1323" s="233"/>
      <c r="E1323" s="324"/>
      <c r="F1323" s="325"/>
      <c r="G1323" s="326">
        <f>IFERROR(VLOOKUP(D1323,Estoque!$A$4:$J$304,10,),0)</f>
        <v>0</v>
      </c>
      <c r="H1323" s="236"/>
      <c r="I1323" s="330"/>
      <c r="J1323" s="331"/>
      <c r="K1323" s="331">
        <f t="shared" si="77"/>
        <v>0</v>
      </c>
      <c r="L1323" s="325">
        <f>SUMIF(Vendas!$B$5:$B$1712,'Combos Promocionais'!A1323,Vendas!$I$5:$I$1824)</f>
        <v>0</v>
      </c>
      <c r="M1323" s="325">
        <f t="shared" si="78"/>
        <v>0</v>
      </c>
      <c r="N1323" s="325" t="e">
        <f t="shared" si="79"/>
        <v>#N/A</v>
      </c>
      <c r="O1323" s="332" t="e">
        <f t="array" ref="O1323">MIN(IF($B$3:$B$501=N1323,$I$3:$I$501))</f>
        <v>#N/A</v>
      </c>
    </row>
    <row r="1324" spans="1:15">
      <c r="A1324" s="235"/>
      <c r="B1324" s="327" t="str">
        <f>IFERROR(VLOOKUP(A1324,'Cadastro de Produtos'!$B$5:$C$500,2,0),"")</f>
        <v/>
      </c>
      <c r="C1324" s="165"/>
      <c r="D1324" s="231"/>
      <c r="E1324" s="327"/>
      <c r="F1324" s="328"/>
      <c r="G1324" s="329">
        <f>IFERROR(VLOOKUP(D1324,Estoque!$A$4:$J$304,10,),0)</f>
        <v>0</v>
      </c>
      <c r="H1324" s="235"/>
      <c r="I1324" s="333"/>
      <c r="J1324" s="334"/>
      <c r="K1324" s="334">
        <f t="shared" si="77"/>
        <v>0</v>
      </c>
      <c r="L1324" s="328">
        <f>SUMIF(Vendas!$B$5:$B$1712,'Combos Promocionais'!A1324,Vendas!$I$5:$I$1824)</f>
        <v>0</v>
      </c>
      <c r="M1324" s="328">
        <f t="shared" si="78"/>
        <v>0</v>
      </c>
      <c r="N1324" s="328" t="e">
        <f t="shared" si="79"/>
        <v>#N/A</v>
      </c>
      <c r="O1324" s="335" t="e">
        <f t="array" ref="O1324">MIN(IF($B$3:$B$501=N1324,$I$3:$I$501))</f>
        <v>#N/A</v>
      </c>
    </row>
    <row r="1325" spans="1:15">
      <c r="A1325" s="236"/>
      <c r="B1325" s="324" t="str">
        <f>IFERROR(VLOOKUP(A1325,'Cadastro de Produtos'!$B$5:$C$500,2,0),"")</f>
        <v/>
      </c>
      <c r="C1325" s="232"/>
      <c r="D1325" s="233"/>
      <c r="E1325" s="324"/>
      <c r="F1325" s="325"/>
      <c r="G1325" s="326">
        <f>IFERROR(VLOOKUP(D1325,Estoque!$A$4:$J$304,10,),0)</f>
        <v>0</v>
      </c>
      <c r="H1325" s="236"/>
      <c r="I1325" s="330"/>
      <c r="J1325" s="331"/>
      <c r="K1325" s="331">
        <f t="shared" si="77"/>
        <v>0</v>
      </c>
      <c r="L1325" s="325">
        <f>SUMIF(Vendas!$B$5:$B$1712,'Combos Promocionais'!A1325,Vendas!$I$5:$I$1824)</f>
        <v>0</v>
      </c>
      <c r="M1325" s="325">
        <f t="shared" si="78"/>
        <v>0</v>
      </c>
      <c r="N1325" s="325" t="e">
        <f t="shared" si="79"/>
        <v>#N/A</v>
      </c>
      <c r="O1325" s="332" t="e">
        <f t="array" ref="O1325">MIN(IF($B$3:$B$501=N1325,$I$3:$I$501))</f>
        <v>#N/A</v>
      </c>
    </row>
    <row r="1326" spans="1:15">
      <c r="A1326" s="235"/>
      <c r="B1326" s="327" t="str">
        <f>IFERROR(VLOOKUP(A1326,'Cadastro de Produtos'!$B$5:$C$500,2,0),"")</f>
        <v/>
      </c>
      <c r="C1326" s="165"/>
      <c r="D1326" s="231"/>
      <c r="E1326" s="327"/>
      <c r="F1326" s="328"/>
      <c r="G1326" s="329">
        <f>IFERROR(VLOOKUP(D1326,Estoque!$A$4:$J$304,10,),0)</f>
        <v>0</v>
      </c>
      <c r="H1326" s="235"/>
      <c r="I1326" s="333"/>
      <c r="J1326" s="334"/>
      <c r="K1326" s="334">
        <f t="shared" si="77"/>
        <v>0</v>
      </c>
      <c r="L1326" s="328">
        <f>SUMIF(Vendas!$B$5:$B$1712,'Combos Promocionais'!A1326,Vendas!$I$5:$I$1824)</f>
        <v>0</v>
      </c>
      <c r="M1326" s="328">
        <f t="shared" si="78"/>
        <v>0</v>
      </c>
      <c r="N1326" s="328" t="e">
        <f t="shared" si="79"/>
        <v>#N/A</v>
      </c>
      <c r="O1326" s="335" t="e">
        <f t="array" ref="O1326">MIN(IF($B$3:$B$501=N1326,$I$3:$I$501))</f>
        <v>#N/A</v>
      </c>
    </row>
    <row r="1327" spans="1:15">
      <c r="A1327" s="236"/>
      <c r="B1327" s="324" t="str">
        <f>IFERROR(VLOOKUP(A1327,'Cadastro de Produtos'!$B$5:$C$500,2,0),"")</f>
        <v/>
      </c>
      <c r="C1327" s="232"/>
      <c r="D1327" s="233"/>
      <c r="E1327" s="324"/>
      <c r="F1327" s="325"/>
      <c r="G1327" s="326">
        <f>IFERROR(VLOOKUP(D1327,Estoque!$A$4:$J$304,10,),0)</f>
        <v>0</v>
      </c>
      <c r="H1327" s="236"/>
      <c r="I1327" s="330"/>
      <c r="J1327" s="331"/>
      <c r="K1327" s="331">
        <f t="shared" si="77"/>
        <v>0</v>
      </c>
      <c r="L1327" s="325">
        <f>SUMIF(Vendas!$B$5:$B$1712,'Combos Promocionais'!A1327,Vendas!$I$5:$I$1824)</f>
        <v>0</v>
      </c>
      <c r="M1327" s="325">
        <f t="shared" si="78"/>
        <v>0</v>
      </c>
      <c r="N1327" s="325" t="e">
        <f t="shared" si="79"/>
        <v>#N/A</v>
      </c>
      <c r="O1327" s="332" t="e">
        <f t="array" ref="O1327">MIN(IF($B$3:$B$501=N1327,$I$3:$I$501))</f>
        <v>#N/A</v>
      </c>
    </row>
    <row r="1328" spans="1:15">
      <c r="A1328" s="235"/>
      <c r="B1328" s="327" t="str">
        <f>IFERROR(VLOOKUP(A1328,'Cadastro de Produtos'!$B$5:$C$500,2,0),"")</f>
        <v/>
      </c>
      <c r="C1328" s="165"/>
      <c r="D1328" s="231"/>
      <c r="E1328" s="327"/>
      <c r="F1328" s="328"/>
      <c r="G1328" s="329">
        <f>IFERROR(VLOOKUP(D1328,Estoque!$A$4:$J$304,10,),0)</f>
        <v>0</v>
      </c>
      <c r="H1328" s="235"/>
      <c r="I1328" s="333"/>
      <c r="J1328" s="334"/>
      <c r="K1328" s="334">
        <f t="shared" si="77"/>
        <v>0</v>
      </c>
      <c r="L1328" s="328">
        <f>SUMIF(Vendas!$B$5:$B$1712,'Combos Promocionais'!A1328,Vendas!$I$5:$I$1824)</f>
        <v>0</v>
      </c>
      <c r="M1328" s="328">
        <f t="shared" si="78"/>
        <v>0</v>
      </c>
      <c r="N1328" s="328" t="e">
        <f t="shared" si="79"/>
        <v>#N/A</v>
      </c>
      <c r="O1328" s="335" t="e">
        <f t="array" ref="O1328">MIN(IF($B$3:$B$501=N1328,$I$3:$I$501))</f>
        <v>#N/A</v>
      </c>
    </row>
    <row r="1329" spans="1:15">
      <c r="A1329" s="236"/>
      <c r="B1329" s="324" t="str">
        <f>IFERROR(VLOOKUP(A1329,'Cadastro de Produtos'!$B$5:$C$500,2,0),"")</f>
        <v/>
      </c>
      <c r="C1329" s="232"/>
      <c r="D1329" s="233"/>
      <c r="E1329" s="324"/>
      <c r="F1329" s="325"/>
      <c r="G1329" s="326">
        <f>IFERROR(VLOOKUP(D1329,Estoque!$A$4:$J$304,10,),0)</f>
        <v>0</v>
      </c>
      <c r="H1329" s="236"/>
      <c r="I1329" s="330"/>
      <c r="J1329" s="331"/>
      <c r="K1329" s="331">
        <f t="shared" si="77"/>
        <v>0</v>
      </c>
      <c r="L1329" s="325">
        <f>SUMIF(Vendas!$B$5:$B$1712,'Combos Promocionais'!A1329,Vendas!$I$5:$I$1824)</f>
        <v>0</v>
      </c>
      <c r="M1329" s="325">
        <f t="shared" si="78"/>
        <v>0</v>
      </c>
      <c r="N1329" s="325" t="e">
        <f t="shared" si="79"/>
        <v>#N/A</v>
      </c>
      <c r="O1329" s="332" t="e">
        <f t="array" ref="O1329">MIN(IF($B$3:$B$501=N1329,$I$3:$I$501))</f>
        <v>#N/A</v>
      </c>
    </row>
    <row r="1330" spans="1:15">
      <c r="A1330" s="235"/>
      <c r="B1330" s="327" t="str">
        <f>IFERROR(VLOOKUP(A1330,'Cadastro de Produtos'!$B$5:$C$500,2,0),"")</f>
        <v/>
      </c>
      <c r="C1330" s="165"/>
      <c r="D1330" s="231"/>
      <c r="E1330" s="327"/>
      <c r="F1330" s="328"/>
      <c r="G1330" s="329">
        <f>IFERROR(VLOOKUP(D1330,Estoque!$A$4:$J$304,10,),0)</f>
        <v>0</v>
      </c>
      <c r="H1330" s="235"/>
      <c r="I1330" s="333"/>
      <c r="J1330" s="334"/>
      <c r="K1330" s="334">
        <f t="shared" si="77"/>
        <v>0</v>
      </c>
      <c r="L1330" s="328">
        <f>SUMIF(Vendas!$B$5:$B$1712,'Combos Promocionais'!A1330,Vendas!$I$5:$I$1824)</f>
        <v>0</v>
      </c>
      <c r="M1330" s="328">
        <f t="shared" si="78"/>
        <v>0</v>
      </c>
      <c r="N1330" s="328" t="e">
        <f t="shared" si="79"/>
        <v>#N/A</v>
      </c>
      <c r="O1330" s="335" t="e">
        <f t="array" ref="O1330">MIN(IF($B$3:$B$501=N1330,$I$3:$I$501))</f>
        <v>#N/A</v>
      </c>
    </row>
    <row r="1331" spans="1:15">
      <c r="A1331" s="236"/>
      <c r="B1331" s="324" t="str">
        <f>IFERROR(VLOOKUP(A1331,'Cadastro de Produtos'!$B$5:$C$500,2,0),"")</f>
        <v/>
      </c>
      <c r="C1331" s="232"/>
      <c r="D1331" s="233"/>
      <c r="E1331" s="324"/>
      <c r="F1331" s="325"/>
      <c r="G1331" s="326">
        <f>IFERROR(VLOOKUP(D1331,Estoque!$A$4:$J$304,10,),0)</f>
        <v>0</v>
      </c>
      <c r="H1331" s="236"/>
      <c r="I1331" s="330"/>
      <c r="J1331" s="331"/>
      <c r="K1331" s="331">
        <f t="shared" si="77"/>
        <v>0</v>
      </c>
      <c r="L1331" s="325">
        <f>SUMIF(Vendas!$B$5:$B$1712,'Combos Promocionais'!A1331,Vendas!$I$5:$I$1824)</f>
        <v>0</v>
      </c>
      <c r="M1331" s="325">
        <f t="shared" si="78"/>
        <v>0</v>
      </c>
      <c r="N1331" s="325" t="e">
        <f t="shared" si="79"/>
        <v>#N/A</v>
      </c>
      <c r="O1331" s="332" t="e">
        <f t="array" ref="O1331">MIN(IF($B$3:$B$501=N1331,$I$3:$I$501))</f>
        <v>#N/A</v>
      </c>
    </row>
    <row r="1332" spans="1:15">
      <c r="A1332" s="235"/>
      <c r="B1332" s="327" t="str">
        <f>IFERROR(VLOOKUP(A1332,'Cadastro de Produtos'!$B$5:$C$500,2,0),"")</f>
        <v/>
      </c>
      <c r="C1332" s="165"/>
      <c r="D1332" s="231"/>
      <c r="E1332" s="327"/>
      <c r="F1332" s="328"/>
      <c r="G1332" s="329">
        <f>IFERROR(VLOOKUP(D1332,Estoque!$A$4:$J$304,10,),0)</f>
        <v>0</v>
      </c>
      <c r="H1332" s="235"/>
      <c r="I1332" s="333"/>
      <c r="J1332" s="334"/>
      <c r="K1332" s="334">
        <f t="shared" si="77"/>
        <v>0</v>
      </c>
      <c r="L1332" s="328">
        <f>SUMIF(Vendas!$B$5:$B$1712,'Combos Promocionais'!A1332,Vendas!$I$5:$I$1824)</f>
        <v>0</v>
      </c>
      <c r="M1332" s="328">
        <f t="shared" si="78"/>
        <v>0</v>
      </c>
      <c r="N1332" s="328" t="e">
        <f t="shared" si="79"/>
        <v>#N/A</v>
      </c>
      <c r="O1332" s="335" t="e">
        <f t="array" ref="O1332">MIN(IF($B$3:$B$501=N1332,$I$3:$I$501))</f>
        <v>#N/A</v>
      </c>
    </row>
    <row r="1333" spans="1:15">
      <c r="A1333" s="236"/>
      <c r="B1333" s="324" t="str">
        <f>IFERROR(VLOOKUP(A1333,'Cadastro de Produtos'!$B$5:$C$500,2,0),"")</f>
        <v/>
      </c>
      <c r="C1333" s="232"/>
      <c r="D1333" s="233"/>
      <c r="E1333" s="324"/>
      <c r="F1333" s="325"/>
      <c r="G1333" s="326">
        <f>IFERROR(VLOOKUP(D1333,Estoque!$A$4:$J$304,10,),0)</f>
        <v>0</v>
      </c>
      <c r="H1333" s="236"/>
      <c r="I1333" s="330"/>
      <c r="J1333" s="331"/>
      <c r="K1333" s="331">
        <f t="shared" si="77"/>
        <v>0</v>
      </c>
      <c r="L1333" s="325">
        <f>SUMIF(Vendas!$B$5:$B$1712,'Combos Promocionais'!A1333,Vendas!$I$5:$I$1824)</f>
        <v>0</v>
      </c>
      <c r="M1333" s="325">
        <f t="shared" si="78"/>
        <v>0</v>
      </c>
      <c r="N1333" s="325" t="e">
        <f t="shared" si="79"/>
        <v>#N/A</v>
      </c>
      <c r="O1333" s="332" t="e">
        <f t="array" ref="O1333">MIN(IF($B$3:$B$501=N1333,$I$3:$I$501))</f>
        <v>#N/A</v>
      </c>
    </row>
    <row r="1334" spans="1:15">
      <c r="A1334" s="235"/>
      <c r="B1334" s="327" t="str">
        <f>IFERROR(VLOOKUP(A1334,'Cadastro de Produtos'!$B$5:$C$500,2,0),"")</f>
        <v/>
      </c>
      <c r="C1334" s="165"/>
      <c r="D1334" s="231"/>
      <c r="E1334" s="327"/>
      <c r="F1334" s="328"/>
      <c r="G1334" s="329">
        <f>IFERROR(VLOOKUP(D1334,Estoque!$A$4:$J$304,10,),0)</f>
        <v>0</v>
      </c>
      <c r="H1334" s="235"/>
      <c r="I1334" s="333"/>
      <c r="J1334" s="334"/>
      <c r="K1334" s="334">
        <f t="shared" si="77"/>
        <v>0</v>
      </c>
      <c r="L1334" s="328">
        <f>SUMIF(Vendas!$B$5:$B$1712,'Combos Promocionais'!A1334,Vendas!$I$5:$I$1824)</f>
        <v>0</v>
      </c>
      <c r="M1334" s="328">
        <f t="shared" si="78"/>
        <v>0</v>
      </c>
      <c r="N1334" s="328" t="e">
        <f t="shared" si="79"/>
        <v>#N/A</v>
      </c>
      <c r="O1334" s="335" t="e">
        <f t="array" ref="O1334">MIN(IF($B$3:$B$501=N1334,$I$3:$I$501))</f>
        <v>#N/A</v>
      </c>
    </row>
    <row r="1335" spans="1:15">
      <c r="A1335" s="236"/>
      <c r="B1335" s="324" t="str">
        <f>IFERROR(VLOOKUP(A1335,'Cadastro de Produtos'!$B$5:$C$500,2,0),"")</f>
        <v/>
      </c>
      <c r="C1335" s="232"/>
      <c r="D1335" s="233"/>
      <c r="E1335" s="324"/>
      <c r="F1335" s="325"/>
      <c r="G1335" s="326">
        <f>IFERROR(VLOOKUP(D1335,Estoque!$A$4:$J$304,10,),0)</f>
        <v>0</v>
      </c>
      <c r="H1335" s="236"/>
      <c r="I1335" s="330"/>
      <c r="J1335" s="331"/>
      <c r="K1335" s="331">
        <f t="shared" si="77"/>
        <v>0</v>
      </c>
      <c r="L1335" s="325">
        <f>SUMIF(Vendas!$B$5:$B$1712,'Combos Promocionais'!A1335,Vendas!$I$5:$I$1824)</f>
        <v>0</v>
      </c>
      <c r="M1335" s="325">
        <f t="shared" si="78"/>
        <v>0</v>
      </c>
      <c r="N1335" s="325" t="e">
        <f t="shared" si="79"/>
        <v>#N/A</v>
      </c>
      <c r="O1335" s="332" t="e">
        <f t="array" ref="O1335">MIN(IF($B$3:$B$501=N1335,$I$3:$I$501))</f>
        <v>#N/A</v>
      </c>
    </row>
    <row r="1336" spans="1:15">
      <c r="A1336" s="235"/>
      <c r="B1336" s="327" t="str">
        <f>IFERROR(VLOOKUP(A1336,'Cadastro de Produtos'!$B$5:$C$500,2,0),"")</f>
        <v/>
      </c>
      <c r="C1336" s="165"/>
      <c r="D1336" s="231"/>
      <c r="E1336" s="327"/>
      <c r="F1336" s="328"/>
      <c r="G1336" s="329">
        <f>IFERROR(VLOOKUP(D1336,Estoque!$A$4:$J$304,10,),0)</f>
        <v>0</v>
      </c>
      <c r="H1336" s="235"/>
      <c r="I1336" s="333"/>
      <c r="J1336" s="334"/>
      <c r="K1336" s="334">
        <f t="shared" si="77"/>
        <v>0</v>
      </c>
      <c r="L1336" s="328">
        <f>SUMIF(Vendas!$B$5:$B$1712,'Combos Promocionais'!A1336,Vendas!$I$5:$I$1824)</f>
        <v>0</v>
      </c>
      <c r="M1336" s="328">
        <f t="shared" si="78"/>
        <v>0</v>
      </c>
      <c r="N1336" s="328" t="e">
        <f t="shared" si="79"/>
        <v>#N/A</v>
      </c>
      <c r="O1336" s="335" t="e">
        <f t="array" ref="O1336">MIN(IF($B$3:$B$501=N1336,$I$3:$I$501))</f>
        <v>#N/A</v>
      </c>
    </row>
    <row r="1337" spans="1:15">
      <c r="A1337" s="236"/>
      <c r="B1337" s="324" t="str">
        <f>IFERROR(VLOOKUP(A1337,'Cadastro de Produtos'!$B$5:$C$500,2,0),"")</f>
        <v/>
      </c>
      <c r="C1337" s="232"/>
      <c r="D1337" s="233"/>
      <c r="E1337" s="324"/>
      <c r="F1337" s="325"/>
      <c r="G1337" s="326">
        <f>IFERROR(VLOOKUP(D1337,Estoque!$A$4:$J$304,10,),0)</f>
        <v>0</v>
      </c>
      <c r="H1337" s="236"/>
      <c r="I1337" s="330"/>
      <c r="J1337" s="331"/>
      <c r="K1337" s="331">
        <f t="shared" si="77"/>
        <v>0</v>
      </c>
      <c r="L1337" s="325">
        <f>SUMIF(Vendas!$B$5:$B$1712,'Combos Promocionais'!A1337,Vendas!$I$5:$I$1824)</f>
        <v>0</v>
      </c>
      <c r="M1337" s="325">
        <f t="shared" si="78"/>
        <v>0</v>
      </c>
      <c r="N1337" s="325" t="e">
        <f t="shared" si="79"/>
        <v>#N/A</v>
      </c>
      <c r="O1337" s="332" t="e">
        <f t="array" ref="O1337">MIN(IF($B$3:$B$501=N1337,$I$3:$I$501))</f>
        <v>#N/A</v>
      </c>
    </row>
    <row r="1338" spans="1:15">
      <c r="A1338" s="235"/>
      <c r="B1338" s="327" t="str">
        <f>IFERROR(VLOOKUP(A1338,'Cadastro de Produtos'!$B$5:$C$500,2,0),"")</f>
        <v/>
      </c>
      <c r="C1338" s="165"/>
      <c r="D1338" s="231"/>
      <c r="E1338" s="327"/>
      <c r="F1338" s="328"/>
      <c r="G1338" s="329">
        <f>IFERROR(VLOOKUP(D1338,Estoque!$A$4:$J$304,10,),0)</f>
        <v>0</v>
      </c>
      <c r="H1338" s="235"/>
      <c r="I1338" s="333"/>
      <c r="J1338" s="334"/>
      <c r="K1338" s="334">
        <f t="shared" si="77"/>
        <v>0</v>
      </c>
      <c r="L1338" s="328">
        <f>SUMIF(Vendas!$B$5:$B$1712,'Combos Promocionais'!A1338,Vendas!$I$5:$I$1824)</f>
        <v>0</v>
      </c>
      <c r="M1338" s="328">
        <f t="shared" si="78"/>
        <v>0</v>
      </c>
      <c r="N1338" s="328" t="e">
        <f t="shared" si="79"/>
        <v>#N/A</v>
      </c>
      <c r="O1338" s="335" t="e">
        <f t="array" ref="O1338">MIN(IF($B$3:$B$501=N1338,$I$3:$I$501))</f>
        <v>#N/A</v>
      </c>
    </row>
    <row r="1339" spans="1:15">
      <c r="A1339" s="236"/>
      <c r="B1339" s="324" t="str">
        <f>IFERROR(VLOOKUP(A1339,'Cadastro de Produtos'!$B$5:$C$500,2,0),"")</f>
        <v/>
      </c>
      <c r="C1339" s="232"/>
      <c r="D1339" s="233"/>
      <c r="E1339" s="324"/>
      <c r="F1339" s="325"/>
      <c r="G1339" s="326">
        <f>IFERROR(VLOOKUP(D1339,Estoque!$A$4:$J$304,10,),0)</f>
        <v>0</v>
      </c>
      <c r="H1339" s="236"/>
      <c r="I1339" s="330"/>
      <c r="J1339" s="331"/>
      <c r="K1339" s="331">
        <f t="shared" si="77"/>
        <v>0</v>
      </c>
      <c r="L1339" s="325">
        <f>SUMIF(Vendas!$B$5:$B$1712,'Combos Promocionais'!A1339,Vendas!$I$5:$I$1824)</f>
        <v>0</v>
      </c>
      <c r="M1339" s="325">
        <f t="shared" si="78"/>
        <v>0</v>
      </c>
      <c r="N1339" s="325" t="e">
        <f t="shared" si="79"/>
        <v>#N/A</v>
      </c>
      <c r="O1339" s="332" t="e">
        <f t="array" ref="O1339">MIN(IF($B$3:$B$501=N1339,$I$3:$I$501))</f>
        <v>#N/A</v>
      </c>
    </row>
    <row r="1340" spans="1:15">
      <c r="A1340" s="235"/>
      <c r="B1340" s="327" t="str">
        <f>IFERROR(VLOOKUP(A1340,'Cadastro de Produtos'!$B$5:$C$500,2,0),"")</f>
        <v/>
      </c>
      <c r="C1340" s="165"/>
      <c r="D1340" s="231"/>
      <c r="E1340" s="327"/>
      <c r="F1340" s="328"/>
      <c r="G1340" s="329">
        <f>IFERROR(VLOOKUP(D1340,Estoque!$A$4:$J$304,10,),0)</f>
        <v>0</v>
      </c>
      <c r="H1340" s="235"/>
      <c r="I1340" s="333"/>
      <c r="J1340" s="334"/>
      <c r="K1340" s="334">
        <f t="shared" si="77"/>
        <v>0</v>
      </c>
      <c r="L1340" s="328">
        <f>SUMIF(Vendas!$B$5:$B$1712,'Combos Promocionais'!A1340,Vendas!$I$5:$I$1824)</f>
        <v>0</v>
      </c>
      <c r="M1340" s="328">
        <f t="shared" si="78"/>
        <v>0</v>
      </c>
      <c r="N1340" s="328" t="e">
        <f t="shared" si="79"/>
        <v>#N/A</v>
      </c>
      <c r="O1340" s="335" t="e">
        <f t="array" ref="O1340">MIN(IF($B$3:$B$501=N1340,$I$3:$I$501))</f>
        <v>#N/A</v>
      </c>
    </row>
    <row r="1341" spans="1:15">
      <c r="A1341" s="236"/>
      <c r="B1341" s="324" t="str">
        <f>IFERROR(VLOOKUP(A1341,'Cadastro de Produtos'!$B$5:$C$500,2,0),"")</f>
        <v/>
      </c>
      <c r="C1341" s="232"/>
      <c r="D1341" s="233"/>
      <c r="E1341" s="324"/>
      <c r="F1341" s="325"/>
      <c r="G1341" s="326">
        <f>IFERROR(VLOOKUP(D1341,Estoque!$A$4:$J$304,10,),0)</f>
        <v>0</v>
      </c>
      <c r="H1341" s="236"/>
      <c r="I1341" s="330"/>
      <c r="J1341" s="331"/>
      <c r="K1341" s="331">
        <f t="shared" si="77"/>
        <v>0</v>
      </c>
      <c r="L1341" s="325">
        <f>SUMIF(Vendas!$B$5:$B$1712,'Combos Promocionais'!A1341,Vendas!$I$5:$I$1824)</f>
        <v>0</v>
      </c>
      <c r="M1341" s="325">
        <f t="shared" si="78"/>
        <v>0</v>
      </c>
      <c r="N1341" s="325" t="e">
        <f t="shared" si="79"/>
        <v>#N/A</v>
      </c>
      <c r="O1341" s="332" t="e">
        <f t="array" ref="O1341">MIN(IF($B$3:$B$501=N1341,$I$3:$I$501))</f>
        <v>#N/A</v>
      </c>
    </row>
    <row r="1342" spans="1:15">
      <c r="A1342" s="235"/>
      <c r="B1342" s="327" t="str">
        <f>IFERROR(VLOOKUP(A1342,'Cadastro de Produtos'!$B$5:$C$500,2,0),"")</f>
        <v/>
      </c>
      <c r="C1342" s="165"/>
      <c r="D1342" s="231"/>
      <c r="E1342" s="327"/>
      <c r="F1342" s="328"/>
      <c r="G1342" s="329">
        <f>IFERROR(VLOOKUP(D1342,Estoque!$A$4:$J$304,10,),0)</f>
        <v>0</v>
      </c>
      <c r="H1342" s="235"/>
      <c r="I1342" s="333"/>
      <c r="J1342" s="334"/>
      <c r="K1342" s="334">
        <f t="shared" si="77"/>
        <v>0</v>
      </c>
      <c r="L1342" s="328">
        <f>SUMIF(Vendas!$B$5:$B$1712,'Combos Promocionais'!A1342,Vendas!$I$5:$I$1824)</f>
        <v>0</v>
      </c>
      <c r="M1342" s="328">
        <f t="shared" si="78"/>
        <v>0</v>
      </c>
      <c r="N1342" s="328" t="e">
        <f t="shared" si="79"/>
        <v>#N/A</v>
      </c>
      <c r="O1342" s="335" t="e">
        <f t="array" ref="O1342">MIN(IF($B$3:$B$501=N1342,$I$3:$I$501))</f>
        <v>#N/A</v>
      </c>
    </row>
    <row r="1343" spans="1:15">
      <c r="A1343" s="236"/>
      <c r="B1343" s="324" t="str">
        <f>IFERROR(VLOOKUP(A1343,'Cadastro de Produtos'!$B$5:$C$500,2,0),"")</f>
        <v/>
      </c>
      <c r="C1343" s="232"/>
      <c r="D1343" s="233"/>
      <c r="E1343" s="324"/>
      <c r="F1343" s="325"/>
      <c r="G1343" s="326">
        <f>IFERROR(VLOOKUP(D1343,Estoque!$A$4:$J$304,10,),0)</f>
        <v>0</v>
      </c>
      <c r="H1343" s="236"/>
      <c r="I1343" s="330"/>
      <c r="J1343" s="331"/>
      <c r="K1343" s="331">
        <f t="shared" si="77"/>
        <v>0</v>
      </c>
      <c r="L1343" s="325">
        <f>SUMIF(Vendas!$B$5:$B$1712,'Combos Promocionais'!A1343,Vendas!$I$5:$I$1824)</f>
        <v>0</v>
      </c>
      <c r="M1343" s="325">
        <f t="shared" si="78"/>
        <v>0</v>
      </c>
      <c r="N1343" s="325" t="e">
        <f t="shared" si="79"/>
        <v>#N/A</v>
      </c>
      <c r="O1343" s="332" t="e">
        <f t="array" ref="O1343">MIN(IF($B$3:$B$501=N1343,$I$3:$I$501))</f>
        <v>#N/A</v>
      </c>
    </row>
    <row r="1344" spans="1:15">
      <c r="A1344" s="235"/>
      <c r="B1344" s="327" t="str">
        <f>IFERROR(VLOOKUP(A1344,'Cadastro de Produtos'!$B$5:$C$500,2,0),"")</f>
        <v/>
      </c>
      <c r="C1344" s="165"/>
      <c r="D1344" s="231"/>
      <c r="E1344" s="327"/>
      <c r="F1344" s="328"/>
      <c r="G1344" s="329">
        <f>IFERROR(VLOOKUP(D1344,Estoque!$A$4:$J$304,10,),0)</f>
        <v>0</v>
      </c>
      <c r="H1344" s="235"/>
      <c r="I1344" s="333"/>
      <c r="J1344" s="334"/>
      <c r="K1344" s="334">
        <f t="shared" si="77"/>
        <v>0</v>
      </c>
      <c r="L1344" s="328">
        <f>SUMIF(Vendas!$B$5:$B$1712,'Combos Promocionais'!A1344,Vendas!$I$5:$I$1824)</f>
        <v>0</v>
      </c>
      <c r="M1344" s="328">
        <f t="shared" si="78"/>
        <v>0</v>
      </c>
      <c r="N1344" s="328" t="e">
        <f t="shared" si="79"/>
        <v>#N/A</v>
      </c>
      <c r="O1344" s="335" t="e">
        <f t="array" ref="O1344">MIN(IF($B$3:$B$501=N1344,$I$3:$I$501))</f>
        <v>#N/A</v>
      </c>
    </row>
    <row r="1345" spans="1:15">
      <c r="A1345" s="236"/>
      <c r="B1345" s="324" t="str">
        <f>IFERROR(VLOOKUP(A1345,'Cadastro de Produtos'!$B$5:$C$500,2,0),"")</f>
        <v/>
      </c>
      <c r="C1345" s="232"/>
      <c r="D1345" s="233"/>
      <c r="E1345" s="324"/>
      <c r="F1345" s="325"/>
      <c r="G1345" s="326">
        <f>IFERROR(VLOOKUP(D1345,Estoque!$A$4:$J$304,10,),0)</f>
        <v>0</v>
      </c>
      <c r="H1345" s="236"/>
      <c r="I1345" s="330"/>
      <c r="J1345" s="331"/>
      <c r="K1345" s="331">
        <f t="shared" si="77"/>
        <v>0</v>
      </c>
      <c r="L1345" s="325">
        <f>SUMIF(Vendas!$B$5:$B$1712,'Combos Promocionais'!A1345,Vendas!$I$5:$I$1824)</f>
        <v>0</v>
      </c>
      <c r="M1345" s="325">
        <f t="shared" si="78"/>
        <v>0</v>
      </c>
      <c r="N1345" s="325" t="e">
        <f t="shared" si="79"/>
        <v>#N/A</v>
      </c>
      <c r="O1345" s="332" t="e">
        <f t="array" ref="O1345">MIN(IF($B$3:$B$501=N1345,$I$3:$I$501))</f>
        <v>#N/A</v>
      </c>
    </row>
    <row r="1346" spans="1:15">
      <c r="A1346" s="235"/>
      <c r="B1346" s="327" t="str">
        <f>IFERROR(VLOOKUP(A1346,'Cadastro de Produtos'!$B$5:$C$500,2,0),"")</f>
        <v/>
      </c>
      <c r="C1346" s="165"/>
      <c r="D1346" s="231"/>
      <c r="E1346" s="327"/>
      <c r="F1346" s="328"/>
      <c r="G1346" s="329">
        <f>IFERROR(VLOOKUP(D1346,Estoque!$A$4:$J$304,10,),0)</f>
        <v>0</v>
      </c>
      <c r="H1346" s="235"/>
      <c r="I1346" s="333"/>
      <c r="J1346" s="334"/>
      <c r="K1346" s="334">
        <f t="shared" si="77"/>
        <v>0</v>
      </c>
      <c r="L1346" s="328">
        <f>SUMIF(Vendas!$B$5:$B$1712,'Combos Promocionais'!A1346,Vendas!$I$5:$I$1824)</f>
        <v>0</v>
      </c>
      <c r="M1346" s="328">
        <f t="shared" si="78"/>
        <v>0</v>
      </c>
      <c r="N1346" s="328" t="e">
        <f t="shared" si="79"/>
        <v>#N/A</v>
      </c>
      <c r="O1346" s="335" t="e">
        <f t="array" ref="O1346">MIN(IF($B$3:$B$501=N1346,$I$3:$I$501))</f>
        <v>#N/A</v>
      </c>
    </row>
    <row r="1347" spans="1:15">
      <c r="A1347" s="236"/>
      <c r="B1347" s="324" t="str">
        <f>IFERROR(VLOOKUP(A1347,'Cadastro de Produtos'!$B$5:$C$500,2,0),"")</f>
        <v/>
      </c>
      <c r="C1347" s="232"/>
      <c r="D1347" s="233"/>
      <c r="E1347" s="324"/>
      <c r="F1347" s="325"/>
      <c r="G1347" s="326">
        <f>IFERROR(VLOOKUP(D1347,Estoque!$A$4:$J$304,10,),0)</f>
        <v>0</v>
      </c>
      <c r="H1347" s="236"/>
      <c r="I1347" s="330"/>
      <c r="J1347" s="331"/>
      <c r="K1347" s="331">
        <f t="shared" si="77"/>
        <v>0</v>
      </c>
      <c r="L1347" s="325">
        <f>SUMIF(Vendas!$B$5:$B$1712,'Combos Promocionais'!A1347,Vendas!$I$5:$I$1824)</f>
        <v>0</v>
      </c>
      <c r="M1347" s="325">
        <f t="shared" si="78"/>
        <v>0</v>
      </c>
      <c r="N1347" s="325" t="e">
        <f t="shared" si="79"/>
        <v>#N/A</v>
      </c>
      <c r="O1347" s="332" t="e">
        <f t="array" ref="O1347">MIN(IF($B$3:$B$501=N1347,$I$3:$I$501))</f>
        <v>#N/A</v>
      </c>
    </row>
    <row r="1348" spans="1:15">
      <c r="A1348" s="235"/>
      <c r="B1348" s="327" t="str">
        <f>IFERROR(VLOOKUP(A1348,'Cadastro de Produtos'!$B$5:$C$500,2,0),"")</f>
        <v/>
      </c>
      <c r="C1348" s="165"/>
      <c r="D1348" s="231"/>
      <c r="E1348" s="327"/>
      <c r="F1348" s="328"/>
      <c r="G1348" s="329">
        <f>IFERROR(VLOOKUP(D1348,Estoque!$A$4:$J$304,10,),0)</f>
        <v>0</v>
      </c>
      <c r="H1348" s="235"/>
      <c r="I1348" s="333"/>
      <c r="J1348" s="334"/>
      <c r="K1348" s="334">
        <f t="shared" ref="K1348:K1411" si="80">SUMIF($A$3:$A$500,A1348,$J$3:$J$500)</f>
        <v>0</v>
      </c>
      <c r="L1348" s="328">
        <f>SUMIF(Vendas!$B$5:$B$1712,'Combos Promocionais'!A1348,Vendas!$I$5:$I$1824)</f>
        <v>0</v>
      </c>
      <c r="M1348" s="328">
        <f t="shared" ref="M1348:M1411" si="81">SUM(L1348*H1348)</f>
        <v>0</v>
      </c>
      <c r="N1348" s="328" t="e">
        <f t="shared" ref="N1348:N1411" si="82">VLOOKUP(A1348,$A$3:$K$501,2,0)</f>
        <v>#N/A</v>
      </c>
      <c r="O1348" s="335" t="e">
        <f t="array" ref="O1348">MIN(IF($B$3:$B$501=N1348,$I$3:$I$501))</f>
        <v>#N/A</v>
      </c>
    </row>
    <row r="1349" spans="1:15">
      <c r="A1349" s="236"/>
      <c r="B1349" s="324" t="str">
        <f>IFERROR(VLOOKUP(A1349,'Cadastro de Produtos'!$B$5:$C$500,2,0),"")</f>
        <v/>
      </c>
      <c r="C1349" s="232"/>
      <c r="D1349" s="233"/>
      <c r="E1349" s="324"/>
      <c r="F1349" s="325"/>
      <c r="G1349" s="326">
        <f>IFERROR(VLOOKUP(D1349,Estoque!$A$4:$J$304,10,),0)</f>
        <v>0</v>
      </c>
      <c r="H1349" s="236"/>
      <c r="I1349" s="330"/>
      <c r="J1349" s="331"/>
      <c r="K1349" s="331">
        <f t="shared" si="80"/>
        <v>0</v>
      </c>
      <c r="L1349" s="325">
        <f>SUMIF(Vendas!$B$5:$B$1712,'Combos Promocionais'!A1349,Vendas!$I$5:$I$1824)</f>
        <v>0</v>
      </c>
      <c r="M1349" s="325">
        <f t="shared" si="81"/>
        <v>0</v>
      </c>
      <c r="N1349" s="325" t="e">
        <f t="shared" si="82"/>
        <v>#N/A</v>
      </c>
      <c r="O1349" s="332" t="e">
        <f t="array" ref="O1349">MIN(IF($B$3:$B$501=N1349,$I$3:$I$501))</f>
        <v>#N/A</v>
      </c>
    </row>
    <row r="1350" spans="1:15">
      <c r="A1350" s="235"/>
      <c r="B1350" s="327" t="str">
        <f>IFERROR(VLOOKUP(A1350,'Cadastro de Produtos'!$B$5:$C$500,2,0),"")</f>
        <v/>
      </c>
      <c r="C1350" s="165"/>
      <c r="D1350" s="231"/>
      <c r="E1350" s="327"/>
      <c r="F1350" s="328"/>
      <c r="G1350" s="329">
        <f>IFERROR(VLOOKUP(D1350,Estoque!$A$4:$J$304,10,),0)</f>
        <v>0</v>
      </c>
      <c r="H1350" s="235"/>
      <c r="I1350" s="333"/>
      <c r="J1350" s="334"/>
      <c r="K1350" s="334">
        <f t="shared" si="80"/>
        <v>0</v>
      </c>
      <c r="L1350" s="328">
        <f>SUMIF(Vendas!$B$5:$B$1712,'Combos Promocionais'!A1350,Vendas!$I$5:$I$1824)</f>
        <v>0</v>
      </c>
      <c r="M1350" s="328">
        <f t="shared" si="81"/>
        <v>0</v>
      </c>
      <c r="N1350" s="328" t="e">
        <f t="shared" si="82"/>
        <v>#N/A</v>
      </c>
      <c r="O1350" s="335" t="e">
        <f t="array" ref="O1350">MIN(IF($B$3:$B$501=N1350,$I$3:$I$501))</f>
        <v>#N/A</v>
      </c>
    </row>
    <row r="1351" spans="1:15">
      <c r="A1351" s="236"/>
      <c r="B1351" s="324" t="str">
        <f>IFERROR(VLOOKUP(A1351,'Cadastro de Produtos'!$B$5:$C$500,2,0),"")</f>
        <v/>
      </c>
      <c r="C1351" s="232"/>
      <c r="D1351" s="233"/>
      <c r="E1351" s="324"/>
      <c r="F1351" s="325"/>
      <c r="G1351" s="326">
        <f>IFERROR(VLOOKUP(D1351,Estoque!$A$4:$J$304,10,),0)</f>
        <v>0</v>
      </c>
      <c r="H1351" s="236"/>
      <c r="I1351" s="330"/>
      <c r="J1351" s="331"/>
      <c r="K1351" s="331">
        <f t="shared" si="80"/>
        <v>0</v>
      </c>
      <c r="L1351" s="325">
        <f>SUMIF(Vendas!$B$5:$B$1712,'Combos Promocionais'!A1351,Vendas!$I$5:$I$1824)</f>
        <v>0</v>
      </c>
      <c r="M1351" s="325">
        <f t="shared" si="81"/>
        <v>0</v>
      </c>
      <c r="N1351" s="325" t="e">
        <f t="shared" si="82"/>
        <v>#N/A</v>
      </c>
      <c r="O1351" s="332" t="e">
        <f t="array" ref="O1351">MIN(IF($B$3:$B$501=N1351,$I$3:$I$501))</f>
        <v>#N/A</v>
      </c>
    </row>
    <row r="1352" spans="1:15">
      <c r="A1352" s="235"/>
      <c r="B1352" s="327" t="str">
        <f>IFERROR(VLOOKUP(A1352,'Cadastro de Produtos'!$B$5:$C$500,2,0),"")</f>
        <v/>
      </c>
      <c r="C1352" s="165"/>
      <c r="D1352" s="231"/>
      <c r="E1352" s="327"/>
      <c r="F1352" s="328"/>
      <c r="G1352" s="329">
        <f>IFERROR(VLOOKUP(D1352,Estoque!$A$4:$J$304,10,),0)</f>
        <v>0</v>
      </c>
      <c r="H1352" s="235"/>
      <c r="I1352" s="333"/>
      <c r="J1352" s="334"/>
      <c r="K1352" s="334">
        <f t="shared" si="80"/>
        <v>0</v>
      </c>
      <c r="L1352" s="328">
        <f>SUMIF(Vendas!$B$5:$B$1712,'Combos Promocionais'!A1352,Vendas!$I$5:$I$1824)</f>
        <v>0</v>
      </c>
      <c r="M1352" s="328">
        <f t="shared" si="81"/>
        <v>0</v>
      </c>
      <c r="N1352" s="328" t="e">
        <f t="shared" si="82"/>
        <v>#N/A</v>
      </c>
      <c r="O1352" s="335" t="e">
        <f t="array" ref="O1352">MIN(IF($B$3:$B$501=N1352,$I$3:$I$501))</f>
        <v>#N/A</v>
      </c>
    </row>
    <row r="1353" spans="1:15">
      <c r="A1353" s="236"/>
      <c r="B1353" s="324" t="str">
        <f>IFERROR(VLOOKUP(A1353,'Cadastro de Produtos'!$B$5:$C$500,2,0),"")</f>
        <v/>
      </c>
      <c r="C1353" s="232"/>
      <c r="D1353" s="233"/>
      <c r="E1353" s="324"/>
      <c r="F1353" s="325"/>
      <c r="G1353" s="326">
        <f>IFERROR(VLOOKUP(D1353,Estoque!$A$4:$J$304,10,),0)</f>
        <v>0</v>
      </c>
      <c r="H1353" s="236"/>
      <c r="I1353" s="330"/>
      <c r="J1353" s="331"/>
      <c r="K1353" s="331">
        <f t="shared" si="80"/>
        <v>0</v>
      </c>
      <c r="L1353" s="325">
        <f>SUMIF(Vendas!$B$5:$B$1712,'Combos Promocionais'!A1353,Vendas!$I$5:$I$1824)</f>
        <v>0</v>
      </c>
      <c r="M1353" s="325">
        <f t="shared" si="81"/>
        <v>0</v>
      </c>
      <c r="N1353" s="325" t="e">
        <f t="shared" si="82"/>
        <v>#N/A</v>
      </c>
      <c r="O1353" s="332" t="e">
        <f t="array" ref="O1353">MIN(IF($B$3:$B$501=N1353,$I$3:$I$501))</f>
        <v>#N/A</v>
      </c>
    </row>
    <row r="1354" spans="1:15">
      <c r="A1354" s="235"/>
      <c r="B1354" s="327" t="str">
        <f>IFERROR(VLOOKUP(A1354,'Cadastro de Produtos'!$B$5:$C$500,2,0),"")</f>
        <v/>
      </c>
      <c r="C1354" s="165"/>
      <c r="D1354" s="231"/>
      <c r="E1354" s="327"/>
      <c r="F1354" s="328"/>
      <c r="G1354" s="329">
        <f>IFERROR(VLOOKUP(D1354,Estoque!$A$4:$J$304,10,),0)</f>
        <v>0</v>
      </c>
      <c r="H1354" s="235"/>
      <c r="I1354" s="333"/>
      <c r="J1354" s="334"/>
      <c r="K1354" s="334">
        <f t="shared" si="80"/>
        <v>0</v>
      </c>
      <c r="L1354" s="328">
        <f>SUMIF(Vendas!$B$5:$B$1712,'Combos Promocionais'!A1354,Vendas!$I$5:$I$1824)</f>
        <v>0</v>
      </c>
      <c r="M1354" s="328">
        <f t="shared" si="81"/>
        <v>0</v>
      </c>
      <c r="N1354" s="328" t="e">
        <f t="shared" si="82"/>
        <v>#N/A</v>
      </c>
      <c r="O1354" s="335" t="e">
        <f t="array" ref="O1354">MIN(IF($B$3:$B$501=N1354,$I$3:$I$501))</f>
        <v>#N/A</v>
      </c>
    </row>
    <row r="1355" spans="1:15">
      <c r="A1355" s="236"/>
      <c r="B1355" s="324" t="str">
        <f>IFERROR(VLOOKUP(A1355,'Cadastro de Produtos'!$B$5:$C$500,2,0),"")</f>
        <v/>
      </c>
      <c r="C1355" s="232"/>
      <c r="D1355" s="233"/>
      <c r="E1355" s="324"/>
      <c r="F1355" s="325"/>
      <c r="G1355" s="326">
        <f>IFERROR(VLOOKUP(D1355,Estoque!$A$4:$J$304,10,),0)</f>
        <v>0</v>
      </c>
      <c r="H1355" s="236"/>
      <c r="I1355" s="330"/>
      <c r="J1355" s="331"/>
      <c r="K1355" s="331">
        <f t="shared" si="80"/>
        <v>0</v>
      </c>
      <c r="L1355" s="325">
        <f>SUMIF(Vendas!$B$5:$B$1712,'Combos Promocionais'!A1355,Vendas!$I$5:$I$1824)</f>
        <v>0</v>
      </c>
      <c r="M1355" s="325">
        <f t="shared" si="81"/>
        <v>0</v>
      </c>
      <c r="N1355" s="325" t="e">
        <f t="shared" si="82"/>
        <v>#N/A</v>
      </c>
      <c r="O1355" s="332" t="e">
        <f t="array" ref="O1355">MIN(IF($B$3:$B$501=N1355,$I$3:$I$501))</f>
        <v>#N/A</v>
      </c>
    </row>
    <row r="1356" spans="1:15">
      <c r="A1356" s="235"/>
      <c r="B1356" s="327" t="str">
        <f>IFERROR(VLOOKUP(A1356,'Cadastro de Produtos'!$B$5:$C$500,2,0),"")</f>
        <v/>
      </c>
      <c r="C1356" s="165"/>
      <c r="D1356" s="231"/>
      <c r="E1356" s="327"/>
      <c r="F1356" s="328"/>
      <c r="G1356" s="329">
        <f>IFERROR(VLOOKUP(D1356,Estoque!$A$4:$J$304,10,),0)</f>
        <v>0</v>
      </c>
      <c r="H1356" s="235"/>
      <c r="I1356" s="333"/>
      <c r="J1356" s="334"/>
      <c r="K1356" s="334">
        <f t="shared" si="80"/>
        <v>0</v>
      </c>
      <c r="L1356" s="328">
        <f>SUMIF(Vendas!$B$5:$B$1712,'Combos Promocionais'!A1356,Vendas!$I$5:$I$1824)</f>
        <v>0</v>
      </c>
      <c r="M1356" s="328">
        <f t="shared" si="81"/>
        <v>0</v>
      </c>
      <c r="N1356" s="328" t="e">
        <f t="shared" si="82"/>
        <v>#N/A</v>
      </c>
      <c r="O1356" s="335" t="e">
        <f t="array" ref="O1356">MIN(IF($B$3:$B$501=N1356,$I$3:$I$501))</f>
        <v>#N/A</v>
      </c>
    </row>
    <row r="1357" spans="1:15">
      <c r="A1357" s="236"/>
      <c r="B1357" s="324" t="str">
        <f>IFERROR(VLOOKUP(A1357,'Cadastro de Produtos'!$B$5:$C$500,2,0),"")</f>
        <v/>
      </c>
      <c r="C1357" s="232"/>
      <c r="D1357" s="233"/>
      <c r="E1357" s="324"/>
      <c r="F1357" s="325"/>
      <c r="G1357" s="326">
        <f>IFERROR(VLOOKUP(D1357,Estoque!$A$4:$J$304,10,),0)</f>
        <v>0</v>
      </c>
      <c r="H1357" s="236"/>
      <c r="I1357" s="330"/>
      <c r="J1357" s="331"/>
      <c r="K1357" s="331">
        <f t="shared" si="80"/>
        <v>0</v>
      </c>
      <c r="L1357" s="325">
        <f>SUMIF(Vendas!$B$5:$B$1712,'Combos Promocionais'!A1357,Vendas!$I$5:$I$1824)</f>
        <v>0</v>
      </c>
      <c r="M1357" s="325">
        <f t="shared" si="81"/>
        <v>0</v>
      </c>
      <c r="N1357" s="325" t="e">
        <f t="shared" si="82"/>
        <v>#N/A</v>
      </c>
      <c r="O1357" s="332" t="e">
        <f t="array" ref="O1357">MIN(IF($B$3:$B$501=N1357,$I$3:$I$501))</f>
        <v>#N/A</v>
      </c>
    </row>
    <row r="1358" spans="1:15">
      <c r="A1358" s="235"/>
      <c r="B1358" s="327" t="str">
        <f>IFERROR(VLOOKUP(A1358,'Cadastro de Produtos'!$B$5:$C$500,2,0),"")</f>
        <v/>
      </c>
      <c r="C1358" s="165"/>
      <c r="D1358" s="231"/>
      <c r="E1358" s="327"/>
      <c r="F1358" s="328"/>
      <c r="G1358" s="329">
        <f>IFERROR(VLOOKUP(D1358,Estoque!$A$4:$J$304,10,),0)</f>
        <v>0</v>
      </c>
      <c r="H1358" s="235"/>
      <c r="I1358" s="333"/>
      <c r="J1358" s="334"/>
      <c r="K1358" s="334">
        <f t="shared" si="80"/>
        <v>0</v>
      </c>
      <c r="L1358" s="328">
        <f>SUMIF(Vendas!$B$5:$B$1712,'Combos Promocionais'!A1358,Vendas!$I$5:$I$1824)</f>
        <v>0</v>
      </c>
      <c r="M1358" s="328">
        <f t="shared" si="81"/>
        <v>0</v>
      </c>
      <c r="N1358" s="328" t="e">
        <f t="shared" si="82"/>
        <v>#N/A</v>
      </c>
      <c r="O1358" s="335" t="e">
        <f t="array" ref="O1358">MIN(IF($B$3:$B$501=N1358,$I$3:$I$501))</f>
        <v>#N/A</v>
      </c>
    </row>
    <row r="1359" spans="1:15">
      <c r="A1359" s="236"/>
      <c r="B1359" s="324" t="str">
        <f>IFERROR(VLOOKUP(A1359,'Cadastro de Produtos'!$B$5:$C$500,2,0),"")</f>
        <v/>
      </c>
      <c r="C1359" s="232"/>
      <c r="D1359" s="233"/>
      <c r="E1359" s="324"/>
      <c r="F1359" s="325"/>
      <c r="G1359" s="326">
        <f>IFERROR(VLOOKUP(D1359,Estoque!$A$4:$J$304,10,),0)</f>
        <v>0</v>
      </c>
      <c r="H1359" s="236"/>
      <c r="I1359" s="330"/>
      <c r="J1359" s="331"/>
      <c r="K1359" s="331">
        <f t="shared" si="80"/>
        <v>0</v>
      </c>
      <c r="L1359" s="325">
        <f>SUMIF(Vendas!$B$5:$B$1712,'Combos Promocionais'!A1359,Vendas!$I$5:$I$1824)</f>
        <v>0</v>
      </c>
      <c r="M1359" s="325">
        <f t="shared" si="81"/>
        <v>0</v>
      </c>
      <c r="N1359" s="325" t="e">
        <f t="shared" si="82"/>
        <v>#N/A</v>
      </c>
      <c r="O1359" s="332" t="e">
        <f t="array" ref="O1359">MIN(IF($B$3:$B$501=N1359,$I$3:$I$501))</f>
        <v>#N/A</v>
      </c>
    </row>
    <row r="1360" spans="1:15">
      <c r="A1360" s="235"/>
      <c r="B1360" s="327" t="str">
        <f>IFERROR(VLOOKUP(A1360,'Cadastro de Produtos'!$B$5:$C$500,2,0),"")</f>
        <v/>
      </c>
      <c r="C1360" s="165"/>
      <c r="D1360" s="231"/>
      <c r="E1360" s="327"/>
      <c r="F1360" s="328"/>
      <c r="G1360" s="329">
        <f>IFERROR(VLOOKUP(D1360,Estoque!$A$4:$J$304,10,),0)</f>
        <v>0</v>
      </c>
      <c r="H1360" s="235"/>
      <c r="I1360" s="333"/>
      <c r="J1360" s="334"/>
      <c r="K1360" s="334">
        <f t="shared" si="80"/>
        <v>0</v>
      </c>
      <c r="L1360" s="328">
        <f>SUMIF(Vendas!$B$5:$B$1712,'Combos Promocionais'!A1360,Vendas!$I$5:$I$1824)</f>
        <v>0</v>
      </c>
      <c r="M1360" s="328">
        <f t="shared" si="81"/>
        <v>0</v>
      </c>
      <c r="N1360" s="328" t="e">
        <f t="shared" si="82"/>
        <v>#N/A</v>
      </c>
      <c r="O1360" s="335" t="e">
        <f t="array" ref="O1360">MIN(IF($B$3:$B$501=N1360,$I$3:$I$501))</f>
        <v>#N/A</v>
      </c>
    </row>
    <row r="1361" spans="1:15">
      <c r="A1361" s="236"/>
      <c r="B1361" s="324" t="str">
        <f>IFERROR(VLOOKUP(A1361,'Cadastro de Produtos'!$B$5:$C$500,2,0),"")</f>
        <v/>
      </c>
      <c r="C1361" s="232"/>
      <c r="D1361" s="233"/>
      <c r="E1361" s="324"/>
      <c r="F1361" s="325"/>
      <c r="G1361" s="326">
        <f>IFERROR(VLOOKUP(D1361,Estoque!$A$4:$J$304,10,),0)</f>
        <v>0</v>
      </c>
      <c r="H1361" s="236"/>
      <c r="I1361" s="330"/>
      <c r="J1361" s="331"/>
      <c r="K1361" s="331">
        <f t="shared" si="80"/>
        <v>0</v>
      </c>
      <c r="L1361" s="325">
        <f>SUMIF(Vendas!$B$5:$B$1712,'Combos Promocionais'!A1361,Vendas!$I$5:$I$1824)</f>
        <v>0</v>
      </c>
      <c r="M1361" s="325">
        <f t="shared" si="81"/>
        <v>0</v>
      </c>
      <c r="N1361" s="325" t="e">
        <f t="shared" si="82"/>
        <v>#N/A</v>
      </c>
      <c r="O1361" s="332" t="e">
        <f t="array" ref="O1361">MIN(IF($B$3:$B$501=N1361,$I$3:$I$501))</f>
        <v>#N/A</v>
      </c>
    </row>
    <row r="1362" spans="1:15">
      <c r="A1362" s="235"/>
      <c r="B1362" s="327" t="str">
        <f>IFERROR(VLOOKUP(A1362,'Cadastro de Produtos'!$B$5:$C$500,2,0),"")</f>
        <v/>
      </c>
      <c r="C1362" s="165"/>
      <c r="D1362" s="231"/>
      <c r="E1362" s="327"/>
      <c r="F1362" s="328"/>
      <c r="G1362" s="329">
        <f>IFERROR(VLOOKUP(D1362,Estoque!$A$4:$J$304,10,),0)</f>
        <v>0</v>
      </c>
      <c r="H1362" s="235"/>
      <c r="I1362" s="333"/>
      <c r="J1362" s="334"/>
      <c r="K1362" s="334">
        <f t="shared" si="80"/>
        <v>0</v>
      </c>
      <c r="L1362" s="328">
        <f>SUMIF(Vendas!$B$5:$B$1712,'Combos Promocionais'!A1362,Vendas!$I$5:$I$1824)</f>
        <v>0</v>
      </c>
      <c r="M1362" s="328">
        <f t="shared" si="81"/>
        <v>0</v>
      </c>
      <c r="N1362" s="328" t="e">
        <f t="shared" si="82"/>
        <v>#N/A</v>
      </c>
      <c r="O1362" s="335" t="e">
        <f t="array" ref="O1362">MIN(IF($B$3:$B$501=N1362,$I$3:$I$501))</f>
        <v>#N/A</v>
      </c>
    </row>
    <row r="1363" spans="1:15">
      <c r="A1363" s="236"/>
      <c r="B1363" s="324" t="str">
        <f>IFERROR(VLOOKUP(A1363,'Cadastro de Produtos'!$B$5:$C$500,2,0),"")</f>
        <v/>
      </c>
      <c r="C1363" s="232"/>
      <c r="D1363" s="233"/>
      <c r="E1363" s="324"/>
      <c r="F1363" s="325"/>
      <c r="G1363" s="326">
        <f>IFERROR(VLOOKUP(D1363,Estoque!$A$4:$J$304,10,),0)</f>
        <v>0</v>
      </c>
      <c r="H1363" s="236"/>
      <c r="I1363" s="330"/>
      <c r="J1363" s="331"/>
      <c r="K1363" s="331">
        <f t="shared" si="80"/>
        <v>0</v>
      </c>
      <c r="L1363" s="325">
        <f>SUMIF(Vendas!$B$5:$B$1712,'Combos Promocionais'!A1363,Vendas!$I$5:$I$1824)</f>
        <v>0</v>
      </c>
      <c r="M1363" s="325">
        <f t="shared" si="81"/>
        <v>0</v>
      </c>
      <c r="N1363" s="325" t="e">
        <f t="shared" si="82"/>
        <v>#N/A</v>
      </c>
      <c r="O1363" s="332" t="e">
        <f t="array" ref="O1363">MIN(IF($B$3:$B$501=N1363,$I$3:$I$501))</f>
        <v>#N/A</v>
      </c>
    </row>
    <row r="1364" spans="1:15">
      <c r="A1364" s="235"/>
      <c r="B1364" s="327" t="str">
        <f>IFERROR(VLOOKUP(A1364,'Cadastro de Produtos'!$B$5:$C$500,2,0),"")</f>
        <v/>
      </c>
      <c r="C1364" s="165"/>
      <c r="D1364" s="231"/>
      <c r="E1364" s="327"/>
      <c r="F1364" s="328"/>
      <c r="G1364" s="329">
        <f>IFERROR(VLOOKUP(D1364,Estoque!$A$4:$J$304,10,),0)</f>
        <v>0</v>
      </c>
      <c r="H1364" s="235"/>
      <c r="I1364" s="333"/>
      <c r="J1364" s="334"/>
      <c r="K1364" s="334">
        <f t="shared" si="80"/>
        <v>0</v>
      </c>
      <c r="L1364" s="328">
        <f>SUMIF(Vendas!$B$5:$B$1712,'Combos Promocionais'!A1364,Vendas!$I$5:$I$1824)</f>
        <v>0</v>
      </c>
      <c r="M1364" s="328">
        <f t="shared" si="81"/>
        <v>0</v>
      </c>
      <c r="N1364" s="328" t="e">
        <f t="shared" si="82"/>
        <v>#N/A</v>
      </c>
      <c r="O1364" s="335" t="e">
        <f t="array" ref="O1364">MIN(IF($B$3:$B$501=N1364,$I$3:$I$501))</f>
        <v>#N/A</v>
      </c>
    </row>
    <row r="1365" spans="1:15">
      <c r="A1365" s="236"/>
      <c r="B1365" s="324" t="str">
        <f>IFERROR(VLOOKUP(A1365,'Cadastro de Produtos'!$B$5:$C$500,2,0),"")</f>
        <v/>
      </c>
      <c r="C1365" s="232"/>
      <c r="D1365" s="233"/>
      <c r="E1365" s="324"/>
      <c r="F1365" s="325"/>
      <c r="G1365" s="326">
        <f>IFERROR(VLOOKUP(D1365,Estoque!$A$4:$J$304,10,),0)</f>
        <v>0</v>
      </c>
      <c r="H1365" s="236"/>
      <c r="I1365" s="330"/>
      <c r="J1365" s="331"/>
      <c r="K1365" s="331">
        <f t="shared" si="80"/>
        <v>0</v>
      </c>
      <c r="L1365" s="325">
        <f>SUMIF(Vendas!$B$5:$B$1712,'Combos Promocionais'!A1365,Vendas!$I$5:$I$1824)</f>
        <v>0</v>
      </c>
      <c r="M1365" s="325">
        <f t="shared" si="81"/>
        <v>0</v>
      </c>
      <c r="N1365" s="325" t="e">
        <f t="shared" si="82"/>
        <v>#N/A</v>
      </c>
      <c r="O1365" s="332" t="e">
        <f t="array" ref="O1365">MIN(IF($B$3:$B$501=N1365,$I$3:$I$501))</f>
        <v>#N/A</v>
      </c>
    </row>
    <row r="1366" spans="1:15">
      <c r="A1366" s="235"/>
      <c r="B1366" s="327" t="str">
        <f>IFERROR(VLOOKUP(A1366,'Cadastro de Produtos'!$B$5:$C$500,2,0),"")</f>
        <v/>
      </c>
      <c r="C1366" s="165"/>
      <c r="D1366" s="231"/>
      <c r="E1366" s="327"/>
      <c r="F1366" s="328"/>
      <c r="G1366" s="329">
        <f>IFERROR(VLOOKUP(D1366,Estoque!$A$4:$J$304,10,),0)</f>
        <v>0</v>
      </c>
      <c r="H1366" s="235"/>
      <c r="I1366" s="333"/>
      <c r="J1366" s="334"/>
      <c r="K1366" s="334">
        <f t="shared" si="80"/>
        <v>0</v>
      </c>
      <c r="L1366" s="328">
        <f>SUMIF(Vendas!$B$5:$B$1712,'Combos Promocionais'!A1366,Vendas!$I$5:$I$1824)</f>
        <v>0</v>
      </c>
      <c r="M1366" s="328">
        <f t="shared" si="81"/>
        <v>0</v>
      </c>
      <c r="N1366" s="328" t="e">
        <f t="shared" si="82"/>
        <v>#N/A</v>
      </c>
      <c r="O1366" s="335" t="e">
        <f t="array" ref="O1366">MIN(IF($B$3:$B$501=N1366,$I$3:$I$501))</f>
        <v>#N/A</v>
      </c>
    </row>
    <row r="1367" spans="1:15">
      <c r="A1367" s="236"/>
      <c r="B1367" s="324" t="str">
        <f>IFERROR(VLOOKUP(A1367,'Cadastro de Produtos'!$B$5:$C$500,2,0),"")</f>
        <v/>
      </c>
      <c r="C1367" s="232"/>
      <c r="D1367" s="233"/>
      <c r="E1367" s="324"/>
      <c r="F1367" s="325"/>
      <c r="G1367" s="326">
        <f>IFERROR(VLOOKUP(D1367,Estoque!$A$4:$J$304,10,),0)</f>
        <v>0</v>
      </c>
      <c r="H1367" s="236"/>
      <c r="I1367" s="330"/>
      <c r="J1367" s="331"/>
      <c r="K1367" s="331">
        <f t="shared" si="80"/>
        <v>0</v>
      </c>
      <c r="L1367" s="325">
        <f>SUMIF(Vendas!$B$5:$B$1712,'Combos Promocionais'!A1367,Vendas!$I$5:$I$1824)</f>
        <v>0</v>
      </c>
      <c r="M1367" s="325">
        <f t="shared" si="81"/>
        <v>0</v>
      </c>
      <c r="N1367" s="325" t="e">
        <f t="shared" si="82"/>
        <v>#N/A</v>
      </c>
      <c r="O1367" s="332" t="e">
        <f t="array" ref="O1367">MIN(IF($B$3:$B$501=N1367,$I$3:$I$501))</f>
        <v>#N/A</v>
      </c>
    </row>
    <row r="1368" spans="1:15">
      <c r="A1368" s="235"/>
      <c r="B1368" s="327" t="str">
        <f>IFERROR(VLOOKUP(A1368,'Cadastro de Produtos'!$B$5:$C$500,2,0),"")</f>
        <v/>
      </c>
      <c r="C1368" s="165"/>
      <c r="D1368" s="231"/>
      <c r="E1368" s="327"/>
      <c r="F1368" s="328"/>
      <c r="G1368" s="329">
        <f>IFERROR(VLOOKUP(D1368,Estoque!$A$4:$J$304,10,),0)</f>
        <v>0</v>
      </c>
      <c r="H1368" s="235"/>
      <c r="I1368" s="333"/>
      <c r="J1368" s="334"/>
      <c r="K1368" s="334">
        <f t="shared" si="80"/>
        <v>0</v>
      </c>
      <c r="L1368" s="328">
        <f>SUMIF(Vendas!$B$5:$B$1712,'Combos Promocionais'!A1368,Vendas!$I$5:$I$1824)</f>
        <v>0</v>
      </c>
      <c r="M1368" s="328">
        <f t="shared" si="81"/>
        <v>0</v>
      </c>
      <c r="N1368" s="328" t="e">
        <f t="shared" si="82"/>
        <v>#N/A</v>
      </c>
      <c r="O1368" s="335" t="e">
        <f t="array" ref="O1368">MIN(IF($B$3:$B$501=N1368,$I$3:$I$501))</f>
        <v>#N/A</v>
      </c>
    </row>
    <row r="1369" spans="1:15">
      <c r="A1369" s="236"/>
      <c r="B1369" s="324" t="str">
        <f>IFERROR(VLOOKUP(A1369,'Cadastro de Produtos'!$B$5:$C$500,2,0),"")</f>
        <v/>
      </c>
      <c r="C1369" s="232"/>
      <c r="D1369" s="233"/>
      <c r="E1369" s="324"/>
      <c r="F1369" s="325"/>
      <c r="G1369" s="326">
        <f>IFERROR(VLOOKUP(D1369,Estoque!$A$4:$J$304,10,),0)</f>
        <v>0</v>
      </c>
      <c r="H1369" s="236"/>
      <c r="I1369" s="330"/>
      <c r="J1369" s="331"/>
      <c r="K1369" s="331">
        <f t="shared" si="80"/>
        <v>0</v>
      </c>
      <c r="L1369" s="325">
        <f>SUMIF(Vendas!$B$5:$B$1712,'Combos Promocionais'!A1369,Vendas!$I$5:$I$1824)</f>
        <v>0</v>
      </c>
      <c r="M1369" s="325">
        <f t="shared" si="81"/>
        <v>0</v>
      </c>
      <c r="N1369" s="325" t="e">
        <f t="shared" si="82"/>
        <v>#N/A</v>
      </c>
      <c r="O1369" s="332" t="e">
        <f t="array" ref="O1369">MIN(IF($B$3:$B$501=N1369,$I$3:$I$501))</f>
        <v>#N/A</v>
      </c>
    </row>
    <row r="1370" spans="1:15">
      <c r="A1370" s="235"/>
      <c r="B1370" s="327" t="str">
        <f>IFERROR(VLOOKUP(A1370,'Cadastro de Produtos'!$B$5:$C$500,2,0),"")</f>
        <v/>
      </c>
      <c r="C1370" s="165"/>
      <c r="D1370" s="231"/>
      <c r="E1370" s="327"/>
      <c r="F1370" s="328"/>
      <c r="G1370" s="329">
        <f>IFERROR(VLOOKUP(D1370,Estoque!$A$4:$J$304,10,),0)</f>
        <v>0</v>
      </c>
      <c r="H1370" s="235"/>
      <c r="I1370" s="333"/>
      <c r="J1370" s="334"/>
      <c r="K1370" s="334">
        <f t="shared" si="80"/>
        <v>0</v>
      </c>
      <c r="L1370" s="328">
        <f>SUMIF(Vendas!$B$5:$B$1712,'Combos Promocionais'!A1370,Vendas!$I$5:$I$1824)</f>
        <v>0</v>
      </c>
      <c r="M1370" s="328">
        <f t="shared" si="81"/>
        <v>0</v>
      </c>
      <c r="N1370" s="328" t="e">
        <f t="shared" si="82"/>
        <v>#N/A</v>
      </c>
      <c r="O1370" s="335" t="e">
        <f t="array" ref="O1370">MIN(IF($B$3:$B$501=N1370,$I$3:$I$501))</f>
        <v>#N/A</v>
      </c>
    </row>
    <row r="1371" spans="1:15">
      <c r="A1371" s="236"/>
      <c r="B1371" s="324" t="str">
        <f>IFERROR(VLOOKUP(A1371,'Cadastro de Produtos'!$B$5:$C$500,2,0),"")</f>
        <v/>
      </c>
      <c r="C1371" s="232"/>
      <c r="D1371" s="233"/>
      <c r="E1371" s="324"/>
      <c r="F1371" s="325"/>
      <c r="G1371" s="326">
        <f>IFERROR(VLOOKUP(D1371,Estoque!$A$4:$J$304,10,),0)</f>
        <v>0</v>
      </c>
      <c r="H1371" s="236"/>
      <c r="I1371" s="330"/>
      <c r="J1371" s="331"/>
      <c r="K1371" s="331">
        <f t="shared" si="80"/>
        <v>0</v>
      </c>
      <c r="L1371" s="325">
        <f>SUMIF(Vendas!$B$5:$B$1712,'Combos Promocionais'!A1371,Vendas!$I$5:$I$1824)</f>
        <v>0</v>
      </c>
      <c r="M1371" s="325">
        <f t="shared" si="81"/>
        <v>0</v>
      </c>
      <c r="N1371" s="325" t="e">
        <f t="shared" si="82"/>
        <v>#N/A</v>
      </c>
      <c r="O1371" s="332" t="e">
        <f t="array" ref="O1371">MIN(IF($B$3:$B$501=N1371,$I$3:$I$501))</f>
        <v>#N/A</v>
      </c>
    </row>
    <row r="1372" spans="1:15">
      <c r="A1372" s="235"/>
      <c r="B1372" s="327" t="str">
        <f>IFERROR(VLOOKUP(A1372,'Cadastro de Produtos'!$B$5:$C$500,2,0),"")</f>
        <v/>
      </c>
      <c r="C1372" s="165"/>
      <c r="D1372" s="231"/>
      <c r="E1372" s="327"/>
      <c r="F1372" s="328"/>
      <c r="G1372" s="329">
        <f>IFERROR(VLOOKUP(D1372,Estoque!$A$4:$J$304,10,),0)</f>
        <v>0</v>
      </c>
      <c r="H1372" s="235"/>
      <c r="I1372" s="333"/>
      <c r="J1372" s="334"/>
      <c r="K1372" s="334">
        <f t="shared" si="80"/>
        <v>0</v>
      </c>
      <c r="L1372" s="328">
        <f>SUMIF(Vendas!$B$5:$B$1712,'Combos Promocionais'!A1372,Vendas!$I$5:$I$1824)</f>
        <v>0</v>
      </c>
      <c r="M1372" s="328">
        <f t="shared" si="81"/>
        <v>0</v>
      </c>
      <c r="N1372" s="328" t="e">
        <f t="shared" si="82"/>
        <v>#N/A</v>
      </c>
      <c r="O1372" s="335" t="e">
        <f t="array" ref="O1372">MIN(IF($B$3:$B$501=N1372,$I$3:$I$501))</f>
        <v>#N/A</v>
      </c>
    </row>
    <row r="1373" spans="1:15">
      <c r="A1373" s="236"/>
      <c r="B1373" s="324" t="str">
        <f>IFERROR(VLOOKUP(A1373,'Cadastro de Produtos'!$B$5:$C$500,2,0),"")</f>
        <v/>
      </c>
      <c r="C1373" s="232"/>
      <c r="D1373" s="233"/>
      <c r="E1373" s="324"/>
      <c r="F1373" s="325"/>
      <c r="G1373" s="326">
        <f>IFERROR(VLOOKUP(D1373,Estoque!$A$4:$J$304,10,),0)</f>
        <v>0</v>
      </c>
      <c r="H1373" s="236"/>
      <c r="I1373" s="330"/>
      <c r="J1373" s="331"/>
      <c r="K1373" s="331">
        <f t="shared" si="80"/>
        <v>0</v>
      </c>
      <c r="L1373" s="325">
        <f>SUMIF(Vendas!$B$5:$B$1712,'Combos Promocionais'!A1373,Vendas!$I$5:$I$1824)</f>
        <v>0</v>
      </c>
      <c r="M1373" s="325">
        <f t="shared" si="81"/>
        <v>0</v>
      </c>
      <c r="N1373" s="325" t="e">
        <f t="shared" si="82"/>
        <v>#N/A</v>
      </c>
      <c r="O1373" s="332" t="e">
        <f t="array" ref="O1373">MIN(IF($B$3:$B$501=N1373,$I$3:$I$501))</f>
        <v>#N/A</v>
      </c>
    </row>
    <row r="1374" spans="1:15">
      <c r="A1374" s="235"/>
      <c r="B1374" s="327" t="str">
        <f>IFERROR(VLOOKUP(A1374,'Cadastro de Produtos'!$B$5:$C$500,2,0),"")</f>
        <v/>
      </c>
      <c r="C1374" s="165"/>
      <c r="D1374" s="231"/>
      <c r="E1374" s="327"/>
      <c r="F1374" s="328"/>
      <c r="G1374" s="329">
        <f>IFERROR(VLOOKUP(D1374,Estoque!$A$4:$J$304,10,),0)</f>
        <v>0</v>
      </c>
      <c r="H1374" s="235"/>
      <c r="I1374" s="333"/>
      <c r="J1374" s="334"/>
      <c r="K1374" s="334">
        <f t="shared" si="80"/>
        <v>0</v>
      </c>
      <c r="L1374" s="328">
        <f>SUMIF(Vendas!$B$5:$B$1712,'Combos Promocionais'!A1374,Vendas!$I$5:$I$1824)</f>
        <v>0</v>
      </c>
      <c r="M1374" s="328">
        <f t="shared" si="81"/>
        <v>0</v>
      </c>
      <c r="N1374" s="328" t="e">
        <f t="shared" si="82"/>
        <v>#N/A</v>
      </c>
      <c r="O1374" s="335" t="e">
        <f t="array" ref="O1374">MIN(IF($B$3:$B$501=N1374,$I$3:$I$501))</f>
        <v>#N/A</v>
      </c>
    </row>
    <row r="1375" spans="1:15">
      <c r="A1375" s="236"/>
      <c r="B1375" s="324" t="str">
        <f>IFERROR(VLOOKUP(A1375,'Cadastro de Produtos'!$B$5:$C$500,2,0),"")</f>
        <v/>
      </c>
      <c r="C1375" s="232"/>
      <c r="D1375" s="233"/>
      <c r="E1375" s="324"/>
      <c r="F1375" s="325"/>
      <c r="G1375" s="326">
        <f>IFERROR(VLOOKUP(D1375,Estoque!$A$4:$J$304,10,),0)</f>
        <v>0</v>
      </c>
      <c r="H1375" s="236"/>
      <c r="I1375" s="330"/>
      <c r="J1375" s="331"/>
      <c r="K1375" s="331">
        <f t="shared" si="80"/>
        <v>0</v>
      </c>
      <c r="L1375" s="325">
        <f>SUMIF(Vendas!$B$5:$B$1712,'Combos Promocionais'!A1375,Vendas!$I$5:$I$1824)</f>
        <v>0</v>
      </c>
      <c r="M1375" s="325">
        <f t="shared" si="81"/>
        <v>0</v>
      </c>
      <c r="N1375" s="325" t="e">
        <f t="shared" si="82"/>
        <v>#N/A</v>
      </c>
      <c r="O1375" s="332" t="e">
        <f t="array" ref="O1375">MIN(IF($B$3:$B$501=N1375,$I$3:$I$501))</f>
        <v>#N/A</v>
      </c>
    </row>
    <row r="1376" spans="1:15">
      <c r="A1376" s="235"/>
      <c r="B1376" s="327" t="str">
        <f>IFERROR(VLOOKUP(A1376,'Cadastro de Produtos'!$B$5:$C$500,2,0),"")</f>
        <v/>
      </c>
      <c r="C1376" s="165"/>
      <c r="D1376" s="231"/>
      <c r="E1376" s="327"/>
      <c r="F1376" s="328"/>
      <c r="G1376" s="329">
        <f>IFERROR(VLOOKUP(D1376,Estoque!$A$4:$J$304,10,),0)</f>
        <v>0</v>
      </c>
      <c r="H1376" s="235"/>
      <c r="I1376" s="333"/>
      <c r="J1376" s="334"/>
      <c r="K1376" s="334">
        <f t="shared" si="80"/>
        <v>0</v>
      </c>
      <c r="L1376" s="328">
        <f>SUMIF(Vendas!$B$5:$B$1712,'Combos Promocionais'!A1376,Vendas!$I$5:$I$1824)</f>
        <v>0</v>
      </c>
      <c r="M1376" s="328">
        <f t="shared" si="81"/>
        <v>0</v>
      </c>
      <c r="N1376" s="328" t="e">
        <f t="shared" si="82"/>
        <v>#N/A</v>
      </c>
      <c r="O1376" s="335" t="e">
        <f t="array" ref="O1376">MIN(IF($B$3:$B$501=N1376,$I$3:$I$501))</f>
        <v>#N/A</v>
      </c>
    </row>
    <row r="1377" spans="1:15">
      <c r="A1377" s="236"/>
      <c r="B1377" s="324" t="str">
        <f>IFERROR(VLOOKUP(A1377,'Cadastro de Produtos'!$B$5:$C$500,2,0),"")</f>
        <v/>
      </c>
      <c r="C1377" s="232"/>
      <c r="D1377" s="233"/>
      <c r="E1377" s="324"/>
      <c r="F1377" s="325"/>
      <c r="G1377" s="326">
        <f>IFERROR(VLOOKUP(D1377,Estoque!$A$4:$J$304,10,),0)</f>
        <v>0</v>
      </c>
      <c r="H1377" s="236"/>
      <c r="I1377" s="330"/>
      <c r="J1377" s="331"/>
      <c r="K1377" s="331">
        <f t="shared" si="80"/>
        <v>0</v>
      </c>
      <c r="L1377" s="325">
        <f>SUMIF(Vendas!$B$5:$B$1712,'Combos Promocionais'!A1377,Vendas!$I$5:$I$1824)</f>
        <v>0</v>
      </c>
      <c r="M1377" s="325">
        <f t="shared" si="81"/>
        <v>0</v>
      </c>
      <c r="N1377" s="325" t="e">
        <f t="shared" si="82"/>
        <v>#N/A</v>
      </c>
      <c r="O1377" s="332" t="e">
        <f t="array" ref="O1377">MIN(IF($B$3:$B$501=N1377,$I$3:$I$501))</f>
        <v>#N/A</v>
      </c>
    </row>
    <row r="1378" spans="1:15">
      <c r="A1378" s="235"/>
      <c r="B1378" s="327" t="str">
        <f>IFERROR(VLOOKUP(A1378,'Cadastro de Produtos'!$B$5:$C$500,2,0),"")</f>
        <v/>
      </c>
      <c r="C1378" s="165"/>
      <c r="D1378" s="231"/>
      <c r="E1378" s="327"/>
      <c r="F1378" s="328"/>
      <c r="G1378" s="329">
        <f>IFERROR(VLOOKUP(D1378,Estoque!$A$4:$J$304,10,),0)</f>
        <v>0</v>
      </c>
      <c r="H1378" s="235"/>
      <c r="I1378" s="333"/>
      <c r="J1378" s="334"/>
      <c r="K1378" s="334">
        <f t="shared" si="80"/>
        <v>0</v>
      </c>
      <c r="L1378" s="328">
        <f>SUMIF(Vendas!$B$5:$B$1712,'Combos Promocionais'!A1378,Vendas!$I$5:$I$1824)</f>
        <v>0</v>
      </c>
      <c r="M1378" s="328">
        <f t="shared" si="81"/>
        <v>0</v>
      </c>
      <c r="N1378" s="328" t="e">
        <f t="shared" si="82"/>
        <v>#N/A</v>
      </c>
      <c r="O1378" s="335" t="e">
        <f t="array" ref="O1378">MIN(IF($B$3:$B$501=N1378,$I$3:$I$501))</f>
        <v>#N/A</v>
      </c>
    </row>
    <row r="1379" spans="1:15">
      <c r="A1379" s="236"/>
      <c r="B1379" s="324" t="str">
        <f>IFERROR(VLOOKUP(A1379,'Cadastro de Produtos'!$B$5:$C$500,2,0),"")</f>
        <v/>
      </c>
      <c r="C1379" s="232"/>
      <c r="D1379" s="233"/>
      <c r="E1379" s="324"/>
      <c r="F1379" s="325"/>
      <c r="G1379" s="326">
        <f>IFERROR(VLOOKUP(D1379,Estoque!$A$4:$J$304,10,),0)</f>
        <v>0</v>
      </c>
      <c r="H1379" s="236"/>
      <c r="I1379" s="330"/>
      <c r="J1379" s="331"/>
      <c r="K1379" s="331">
        <f t="shared" si="80"/>
        <v>0</v>
      </c>
      <c r="L1379" s="325">
        <f>SUMIF(Vendas!$B$5:$B$1712,'Combos Promocionais'!A1379,Vendas!$I$5:$I$1824)</f>
        <v>0</v>
      </c>
      <c r="M1379" s="325">
        <f t="shared" si="81"/>
        <v>0</v>
      </c>
      <c r="N1379" s="325" t="e">
        <f t="shared" si="82"/>
        <v>#N/A</v>
      </c>
      <c r="O1379" s="332" t="e">
        <f t="array" ref="O1379">MIN(IF($B$3:$B$501=N1379,$I$3:$I$501))</f>
        <v>#N/A</v>
      </c>
    </row>
    <row r="1380" spans="1:15">
      <c r="A1380" s="235"/>
      <c r="B1380" s="327" t="str">
        <f>IFERROR(VLOOKUP(A1380,'Cadastro de Produtos'!$B$5:$C$500,2,0),"")</f>
        <v/>
      </c>
      <c r="C1380" s="165"/>
      <c r="D1380" s="231"/>
      <c r="E1380" s="327"/>
      <c r="F1380" s="328"/>
      <c r="G1380" s="329">
        <f>IFERROR(VLOOKUP(D1380,Estoque!$A$4:$J$304,10,),0)</f>
        <v>0</v>
      </c>
      <c r="H1380" s="235"/>
      <c r="I1380" s="333"/>
      <c r="J1380" s="334"/>
      <c r="K1380" s="334">
        <f t="shared" si="80"/>
        <v>0</v>
      </c>
      <c r="L1380" s="328">
        <f>SUMIF(Vendas!$B$5:$B$1712,'Combos Promocionais'!A1380,Vendas!$I$5:$I$1824)</f>
        <v>0</v>
      </c>
      <c r="M1380" s="328">
        <f t="shared" si="81"/>
        <v>0</v>
      </c>
      <c r="N1380" s="328" t="e">
        <f t="shared" si="82"/>
        <v>#N/A</v>
      </c>
      <c r="O1380" s="335" t="e">
        <f t="array" ref="O1380">MIN(IF($B$3:$B$501=N1380,$I$3:$I$501))</f>
        <v>#N/A</v>
      </c>
    </row>
    <row r="1381" spans="1:15">
      <c r="A1381" s="236"/>
      <c r="B1381" s="324" t="str">
        <f>IFERROR(VLOOKUP(A1381,'Cadastro de Produtos'!$B$5:$C$500,2,0),"")</f>
        <v/>
      </c>
      <c r="C1381" s="232"/>
      <c r="D1381" s="233"/>
      <c r="E1381" s="324"/>
      <c r="F1381" s="325"/>
      <c r="G1381" s="326">
        <f>IFERROR(VLOOKUP(D1381,Estoque!$A$4:$J$304,10,),0)</f>
        <v>0</v>
      </c>
      <c r="H1381" s="236"/>
      <c r="I1381" s="330"/>
      <c r="J1381" s="331"/>
      <c r="K1381" s="331">
        <f t="shared" si="80"/>
        <v>0</v>
      </c>
      <c r="L1381" s="325">
        <f>SUMIF(Vendas!$B$5:$B$1712,'Combos Promocionais'!A1381,Vendas!$I$5:$I$1824)</f>
        <v>0</v>
      </c>
      <c r="M1381" s="325">
        <f t="shared" si="81"/>
        <v>0</v>
      </c>
      <c r="N1381" s="325" t="e">
        <f t="shared" si="82"/>
        <v>#N/A</v>
      </c>
      <c r="O1381" s="332" t="e">
        <f t="array" ref="O1381">MIN(IF($B$3:$B$501=N1381,$I$3:$I$501))</f>
        <v>#N/A</v>
      </c>
    </row>
    <row r="1382" spans="1:15">
      <c r="A1382" s="235"/>
      <c r="B1382" s="327" t="str">
        <f>IFERROR(VLOOKUP(A1382,'Cadastro de Produtos'!$B$5:$C$500,2,0),"")</f>
        <v/>
      </c>
      <c r="C1382" s="165"/>
      <c r="D1382" s="231"/>
      <c r="E1382" s="327"/>
      <c r="F1382" s="328"/>
      <c r="G1382" s="329">
        <f>IFERROR(VLOOKUP(D1382,Estoque!$A$4:$J$304,10,),0)</f>
        <v>0</v>
      </c>
      <c r="H1382" s="235"/>
      <c r="I1382" s="333"/>
      <c r="J1382" s="334"/>
      <c r="K1382" s="334">
        <f t="shared" si="80"/>
        <v>0</v>
      </c>
      <c r="L1382" s="328">
        <f>SUMIF(Vendas!$B$5:$B$1712,'Combos Promocionais'!A1382,Vendas!$I$5:$I$1824)</f>
        <v>0</v>
      </c>
      <c r="M1382" s="328">
        <f t="shared" si="81"/>
        <v>0</v>
      </c>
      <c r="N1382" s="328" t="e">
        <f t="shared" si="82"/>
        <v>#N/A</v>
      </c>
      <c r="O1382" s="335" t="e">
        <f t="array" ref="O1382">MIN(IF($B$3:$B$501=N1382,$I$3:$I$501))</f>
        <v>#N/A</v>
      </c>
    </row>
    <row r="1383" spans="1:15">
      <c r="A1383" s="236"/>
      <c r="B1383" s="324" t="str">
        <f>IFERROR(VLOOKUP(A1383,'Cadastro de Produtos'!$B$5:$C$500,2,0),"")</f>
        <v/>
      </c>
      <c r="C1383" s="232"/>
      <c r="D1383" s="233"/>
      <c r="E1383" s="324"/>
      <c r="F1383" s="325"/>
      <c r="G1383" s="326">
        <f>IFERROR(VLOOKUP(D1383,Estoque!$A$4:$J$304,10,),0)</f>
        <v>0</v>
      </c>
      <c r="H1383" s="236"/>
      <c r="I1383" s="330"/>
      <c r="J1383" s="331"/>
      <c r="K1383" s="331">
        <f t="shared" si="80"/>
        <v>0</v>
      </c>
      <c r="L1383" s="325">
        <f>SUMIF(Vendas!$B$5:$B$1712,'Combos Promocionais'!A1383,Vendas!$I$5:$I$1824)</f>
        <v>0</v>
      </c>
      <c r="M1383" s="325">
        <f t="shared" si="81"/>
        <v>0</v>
      </c>
      <c r="N1383" s="325" t="e">
        <f t="shared" si="82"/>
        <v>#N/A</v>
      </c>
      <c r="O1383" s="332" t="e">
        <f t="array" ref="O1383">MIN(IF($B$3:$B$501=N1383,$I$3:$I$501))</f>
        <v>#N/A</v>
      </c>
    </row>
    <row r="1384" spans="1:15">
      <c r="A1384" s="235"/>
      <c r="B1384" s="327" t="str">
        <f>IFERROR(VLOOKUP(A1384,'Cadastro de Produtos'!$B$5:$C$500,2,0),"")</f>
        <v/>
      </c>
      <c r="C1384" s="165"/>
      <c r="D1384" s="231"/>
      <c r="E1384" s="327"/>
      <c r="F1384" s="328"/>
      <c r="G1384" s="329">
        <f>IFERROR(VLOOKUP(D1384,Estoque!$A$4:$J$304,10,),0)</f>
        <v>0</v>
      </c>
      <c r="H1384" s="235"/>
      <c r="I1384" s="333"/>
      <c r="J1384" s="334"/>
      <c r="K1384" s="334">
        <f t="shared" si="80"/>
        <v>0</v>
      </c>
      <c r="L1384" s="328">
        <f>SUMIF(Vendas!$B$5:$B$1712,'Combos Promocionais'!A1384,Vendas!$I$5:$I$1824)</f>
        <v>0</v>
      </c>
      <c r="M1384" s="328">
        <f t="shared" si="81"/>
        <v>0</v>
      </c>
      <c r="N1384" s="328" t="e">
        <f t="shared" si="82"/>
        <v>#N/A</v>
      </c>
      <c r="O1384" s="335" t="e">
        <f t="array" ref="O1384">MIN(IF($B$3:$B$501=N1384,$I$3:$I$501))</f>
        <v>#N/A</v>
      </c>
    </row>
    <row r="1385" spans="1:15">
      <c r="A1385" s="236"/>
      <c r="B1385" s="324" t="str">
        <f>IFERROR(VLOOKUP(A1385,'Cadastro de Produtos'!$B$5:$C$500,2,0),"")</f>
        <v/>
      </c>
      <c r="C1385" s="232"/>
      <c r="D1385" s="233"/>
      <c r="E1385" s="324"/>
      <c r="F1385" s="325"/>
      <c r="G1385" s="326">
        <f>IFERROR(VLOOKUP(D1385,Estoque!$A$4:$J$304,10,),0)</f>
        <v>0</v>
      </c>
      <c r="H1385" s="236"/>
      <c r="I1385" s="330"/>
      <c r="J1385" s="331"/>
      <c r="K1385" s="331">
        <f t="shared" si="80"/>
        <v>0</v>
      </c>
      <c r="L1385" s="325">
        <f>SUMIF(Vendas!$B$5:$B$1712,'Combos Promocionais'!A1385,Vendas!$I$5:$I$1824)</f>
        <v>0</v>
      </c>
      <c r="M1385" s="325">
        <f t="shared" si="81"/>
        <v>0</v>
      </c>
      <c r="N1385" s="325" t="e">
        <f t="shared" si="82"/>
        <v>#N/A</v>
      </c>
      <c r="O1385" s="332" t="e">
        <f t="array" ref="O1385">MIN(IF($B$3:$B$501=N1385,$I$3:$I$501))</f>
        <v>#N/A</v>
      </c>
    </row>
    <row r="1386" spans="1:15">
      <c r="A1386" s="235"/>
      <c r="B1386" s="327" t="str">
        <f>IFERROR(VLOOKUP(A1386,'Cadastro de Produtos'!$B$5:$C$500,2,0),"")</f>
        <v/>
      </c>
      <c r="C1386" s="165"/>
      <c r="D1386" s="231"/>
      <c r="E1386" s="327"/>
      <c r="F1386" s="328"/>
      <c r="G1386" s="329">
        <f>IFERROR(VLOOKUP(D1386,Estoque!$A$4:$J$304,10,),0)</f>
        <v>0</v>
      </c>
      <c r="H1386" s="235"/>
      <c r="I1386" s="333"/>
      <c r="J1386" s="334"/>
      <c r="K1386" s="334">
        <f t="shared" si="80"/>
        <v>0</v>
      </c>
      <c r="L1386" s="328">
        <f>SUMIF(Vendas!$B$5:$B$1712,'Combos Promocionais'!A1386,Vendas!$I$5:$I$1824)</f>
        <v>0</v>
      </c>
      <c r="M1386" s="328">
        <f t="shared" si="81"/>
        <v>0</v>
      </c>
      <c r="N1386" s="328" t="e">
        <f t="shared" si="82"/>
        <v>#N/A</v>
      </c>
      <c r="O1386" s="335" t="e">
        <f t="array" ref="O1386">MIN(IF($B$3:$B$501=N1386,$I$3:$I$501))</f>
        <v>#N/A</v>
      </c>
    </row>
    <row r="1387" spans="1:15">
      <c r="A1387" s="236"/>
      <c r="B1387" s="324" t="str">
        <f>IFERROR(VLOOKUP(A1387,'Cadastro de Produtos'!$B$5:$C$500,2,0),"")</f>
        <v/>
      </c>
      <c r="C1387" s="232"/>
      <c r="D1387" s="233"/>
      <c r="E1387" s="324"/>
      <c r="F1387" s="325"/>
      <c r="G1387" s="326">
        <f>IFERROR(VLOOKUP(D1387,Estoque!$A$4:$J$304,10,),0)</f>
        <v>0</v>
      </c>
      <c r="H1387" s="236"/>
      <c r="I1387" s="330"/>
      <c r="J1387" s="331"/>
      <c r="K1387" s="331">
        <f t="shared" si="80"/>
        <v>0</v>
      </c>
      <c r="L1387" s="325">
        <f>SUMIF(Vendas!$B$5:$B$1712,'Combos Promocionais'!A1387,Vendas!$I$5:$I$1824)</f>
        <v>0</v>
      </c>
      <c r="M1387" s="325">
        <f t="shared" si="81"/>
        <v>0</v>
      </c>
      <c r="N1387" s="325" t="e">
        <f t="shared" si="82"/>
        <v>#N/A</v>
      </c>
      <c r="O1387" s="332" t="e">
        <f t="array" ref="O1387">MIN(IF($B$3:$B$501=N1387,$I$3:$I$501))</f>
        <v>#N/A</v>
      </c>
    </row>
    <row r="1388" spans="1:15">
      <c r="A1388" s="235"/>
      <c r="B1388" s="327" t="str">
        <f>IFERROR(VLOOKUP(A1388,'Cadastro de Produtos'!$B$5:$C$500,2,0),"")</f>
        <v/>
      </c>
      <c r="C1388" s="165"/>
      <c r="D1388" s="231"/>
      <c r="E1388" s="327"/>
      <c r="F1388" s="328"/>
      <c r="G1388" s="329">
        <f>IFERROR(VLOOKUP(D1388,Estoque!$A$4:$J$304,10,),0)</f>
        <v>0</v>
      </c>
      <c r="H1388" s="235"/>
      <c r="I1388" s="333"/>
      <c r="J1388" s="334"/>
      <c r="K1388" s="334">
        <f t="shared" si="80"/>
        <v>0</v>
      </c>
      <c r="L1388" s="328">
        <f>SUMIF(Vendas!$B$5:$B$1712,'Combos Promocionais'!A1388,Vendas!$I$5:$I$1824)</f>
        <v>0</v>
      </c>
      <c r="M1388" s="328">
        <f t="shared" si="81"/>
        <v>0</v>
      </c>
      <c r="N1388" s="328" t="e">
        <f t="shared" si="82"/>
        <v>#N/A</v>
      </c>
      <c r="O1388" s="335" t="e">
        <f t="array" ref="O1388">MIN(IF($B$3:$B$501=N1388,$I$3:$I$501))</f>
        <v>#N/A</v>
      </c>
    </row>
    <row r="1389" spans="1:15">
      <c r="A1389" s="236"/>
      <c r="B1389" s="324" t="str">
        <f>IFERROR(VLOOKUP(A1389,'Cadastro de Produtos'!$B$5:$C$500,2,0),"")</f>
        <v/>
      </c>
      <c r="C1389" s="232"/>
      <c r="D1389" s="233"/>
      <c r="E1389" s="324"/>
      <c r="F1389" s="325"/>
      <c r="G1389" s="326">
        <f>IFERROR(VLOOKUP(D1389,Estoque!$A$4:$J$304,10,),0)</f>
        <v>0</v>
      </c>
      <c r="H1389" s="236"/>
      <c r="I1389" s="330"/>
      <c r="J1389" s="331"/>
      <c r="K1389" s="331">
        <f t="shared" si="80"/>
        <v>0</v>
      </c>
      <c r="L1389" s="325">
        <f>SUMIF(Vendas!$B$5:$B$1712,'Combos Promocionais'!A1389,Vendas!$I$5:$I$1824)</f>
        <v>0</v>
      </c>
      <c r="M1389" s="325">
        <f t="shared" si="81"/>
        <v>0</v>
      </c>
      <c r="N1389" s="325" t="e">
        <f t="shared" si="82"/>
        <v>#N/A</v>
      </c>
      <c r="O1389" s="332" t="e">
        <f t="array" ref="O1389">MIN(IF($B$3:$B$501=N1389,$I$3:$I$501))</f>
        <v>#N/A</v>
      </c>
    </row>
    <row r="1390" spans="1:15">
      <c r="A1390" s="235"/>
      <c r="B1390" s="327" t="str">
        <f>IFERROR(VLOOKUP(A1390,'Cadastro de Produtos'!$B$5:$C$500,2,0),"")</f>
        <v/>
      </c>
      <c r="C1390" s="165"/>
      <c r="D1390" s="231"/>
      <c r="E1390" s="327"/>
      <c r="F1390" s="328"/>
      <c r="G1390" s="329">
        <f>IFERROR(VLOOKUP(D1390,Estoque!$A$4:$J$304,10,),0)</f>
        <v>0</v>
      </c>
      <c r="H1390" s="235"/>
      <c r="I1390" s="333"/>
      <c r="J1390" s="334"/>
      <c r="K1390" s="334">
        <f t="shared" si="80"/>
        <v>0</v>
      </c>
      <c r="L1390" s="328">
        <f>SUMIF(Vendas!$B$5:$B$1712,'Combos Promocionais'!A1390,Vendas!$I$5:$I$1824)</f>
        <v>0</v>
      </c>
      <c r="M1390" s="328">
        <f t="shared" si="81"/>
        <v>0</v>
      </c>
      <c r="N1390" s="328" t="e">
        <f t="shared" si="82"/>
        <v>#N/A</v>
      </c>
      <c r="O1390" s="335" t="e">
        <f t="array" ref="O1390">MIN(IF($B$3:$B$501=N1390,$I$3:$I$501))</f>
        <v>#N/A</v>
      </c>
    </row>
    <row r="1391" spans="1:15">
      <c r="A1391" s="236"/>
      <c r="B1391" s="324" t="str">
        <f>IFERROR(VLOOKUP(A1391,'Cadastro de Produtos'!$B$5:$C$500,2,0),"")</f>
        <v/>
      </c>
      <c r="C1391" s="232"/>
      <c r="D1391" s="233"/>
      <c r="E1391" s="324"/>
      <c r="F1391" s="325"/>
      <c r="G1391" s="326">
        <f>IFERROR(VLOOKUP(D1391,Estoque!$A$4:$J$304,10,),0)</f>
        <v>0</v>
      </c>
      <c r="H1391" s="236"/>
      <c r="I1391" s="330"/>
      <c r="J1391" s="331"/>
      <c r="K1391" s="331">
        <f t="shared" si="80"/>
        <v>0</v>
      </c>
      <c r="L1391" s="325">
        <f>SUMIF(Vendas!$B$5:$B$1712,'Combos Promocionais'!A1391,Vendas!$I$5:$I$1824)</f>
        <v>0</v>
      </c>
      <c r="M1391" s="325">
        <f t="shared" si="81"/>
        <v>0</v>
      </c>
      <c r="N1391" s="325" t="e">
        <f t="shared" si="82"/>
        <v>#N/A</v>
      </c>
      <c r="O1391" s="332" t="e">
        <f t="array" ref="O1391">MIN(IF($B$3:$B$501=N1391,$I$3:$I$501))</f>
        <v>#N/A</v>
      </c>
    </row>
    <row r="1392" spans="1:15">
      <c r="A1392" s="235"/>
      <c r="B1392" s="327" t="str">
        <f>IFERROR(VLOOKUP(A1392,'Cadastro de Produtos'!$B$5:$C$500,2,0),"")</f>
        <v/>
      </c>
      <c r="C1392" s="165"/>
      <c r="D1392" s="231"/>
      <c r="E1392" s="327"/>
      <c r="F1392" s="328"/>
      <c r="G1392" s="329">
        <f>IFERROR(VLOOKUP(D1392,Estoque!$A$4:$J$304,10,),0)</f>
        <v>0</v>
      </c>
      <c r="H1392" s="235"/>
      <c r="I1392" s="333"/>
      <c r="J1392" s="334"/>
      <c r="K1392" s="334">
        <f t="shared" si="80"/>
        <v>0</v>
      </c>
      <c r="L1392" s="328">
        <f>SUMIF(Vendas!$B$5:$B$1712,'Combos Promocionais'!A1392,Vendas!$I$5:$I$1824)</f>
        <v>0</v>
      </c>
      <c r="M1392" s="328">
        <f t="shared" si="81"/>
        <v>0</v>
      </c>
      <c r="N1392" s="328" t="e">
        <f t="shared" si="82"/>
        <v>#N/A</v>
      </c>
      <c r="O1392" s="335" t="e">
        <f t="array" ref="O1392">MIN(IF($B$3:$B$501=N1392,$I$3:$I$501))</f>
        <v>#N/A</v>
      </c>
    </row>
    <row r="1393" spans="1:15">
      <c r="A1393" s="236"/>
      <c r="B1393" s="324" t="str">
        <f>IFERROR(VLOOKUP(A1393,'Cadastro de Produtos'!$B$5:$C$500,2,0),"")</f>
        <v/>
      </c>
      <c r="C1393" s="232"/>
      <c r="D1393" s="233"/>
      <c r="E1393" s="324"/>
      <c r="F1393" s="325"/>
      <c r="G1393" s="326">
        <f>IFERROR(VLOOKUP(D1393,Estoque!$A$4:$J$304,10,),0)</f>
        <v>0</v>
      </c>
      <c r="H1393" s="236"/>
      <c r="I1393" s="330"/>
      <c r="J1393" s="331"/>
      <c r="K1393" s="331">
        <f t="shared" si="80"/>
        <v>0</v>
      </c>
      <c r="L1393" s="325">
        <f>SUMIF(Vendas!$B$5:$B$1712,'Combos Promocionais'!A1393,Vendas!$I$5:$I$1824)</f>
        <v>0</v>
      </c>
      <c r="M1393" s="325">
        <f t="shared" si="81"/>
        <v>0</v>
      </c>
      <c r="N1393" s="325" t="e">
        <f t="shared" si="82"/>
        <v>#N/A</v>
      </c>
      <c r="O1393" s="332" t="e">
        <f t="array" ref="O1393">MIN(IF($B$3:$B$501=N1393,$I$3:$I$501))</f>
        <v>#N/A</v>
      </c>
    </row>
    <row r="1394" spans="1:15">
      <c r="A1394" s="235"/>
      <c r="B1394" s="327" t="str">
        <f>IFERROR(VLOOKUP(A1394,'Cadastro de Produtos'!$B$5:$C$500,2,0),"")</f>
        <v/>
      </c>
      <c r="C1394" s="165"/>
      <c r="D1394" s="231"/>
      <c r="E1394" s="327"/>
      <c r="F1394" s="328"/>
      <c r="G1394" s="329">
        <f>IFERROR(VLOOKUP(D1394,Estoque!$A$4:$J$304,10,),0)</f>
        <v>0</v>
      </c>
      <c r="H1394" s="235"/>
      <c r="I1394" s="333"/>
      <c r="J1394" s="334"/>
      <c r="K1394" s="334">
        <f t="shared" si="80"/>
        <v>0</v>
      </c>
      <c r="L1394" s="328">
        <f>SUMIF(Vendas!$B$5:$B$1712,'Combos Promocionais'!A1394,Vendas!$I$5:$I$1824)</f>
        <v>0</v>
      </c>
      <c r="M1394" s="328">
        <f t="shared" si="81"/>
        <v>0</v>
      </c>
      <c r="N1394" s="328" t="e">
        <f t="shared" si="82"/>
        <v>#N/A</v>
      </c>
      <c r="O1394" s="335" t="e">
        <f t="array" ref="O1394">MIN(IF($B$3:$B$501=N1394,$I$3:$I$501))</f>
        <v>#N/A</v>
      </c>
    </row>
    <row r="1395" spans="1:15">
      <c r="A1395" s="236"/>
      <c r="B1395" s="324" t="str">
        <f>IFERROR(VLOOKUP(A1395,'Cadastro de Produtos'!$B$5:$C$500,2,0),"")</f>
        <v/>
      </c>
      <c r="C1395" s="232"/>
      <c r="D1395" s="233"/>
      <c r="E1395" s="324"/>
      <c r="F1395" s="325"/>
      <c r="G1395" s="326">
        <f>IFERROR(VLOOKUP(D1395,Estoque!$A$4:$J$304,10,),0)</f>
        <v>0</v>
      </c>
      <c r="H1395" s="236"/>
      <c r="I1395" s="330"/>
      <c r="J1395" s="331"/>
      <c r="K1395" s="331">
        <f t="shared" si="80"/>
        <v>0</v>
      </c>
      <c r="L1395" s="325">
        <f>SUMIF(Vendas!$B$5:$B$1712,'Combos Promocionais'!A1395,Vendas!$I$5:$I$1824)</f>
        <v>0</v>
      </c>
      <c r="M1395" s="325">
        <f t="shared" si="81"/>
        <v>0</v>
      </c>
      <c r="N1395" s="325" t="e">
        <f t="shared" si="82"/>
        <v>#N/A</v>
      </c>
      <c r="O1395" s="332" t="e">
        <f t="array" ref="O1395">MIN(IF($B$3:$B$501=N1395,$I$3:$I$501))</f>
        <v>#N/A</v>
      </c>
    </row>
    <row r="1396" spans="1:15">
      <c r="A1396" s="235"/>
      <c r="B1396" s="327" t="str">
        <f>IFERROR(VLOOKUP(A1396,'Cadastro de Produtos'!$B$5:$C$500,2,0),"")</f>
        <v/>
      </c>
      <c r="C1396" s="165"/>
      <c r="D1396" s="231"/>
      <c r="E1396" s="327"/>
      <c r="F1396" s="328"/>
      <c r="G1396" s="329">
        <f>IFERROR(VLOOKUP(D1396,Estoque!$A$4:$J$304,10,),0)</f>
        <v>0</v>
      </c>
      <c r="H1396" s="235"/>
      <c r="I1396" s="333"/>
      <c r="J1396" s="334"/>
      <c r="K1396" s="334">
        <f t="shared" si="80"/>
        <v>0</v>
      </c>
      <c r="L1396" s="328">
        <f>SUMIF(Vendas!$B$5:$B$1712,'Combos Promocionais'!A1396,Vendas!$I$5:$I$1824)</f>
        <v>0</v>
      </c>
      <c r="M1396" s="328">
        <f t="shared" si="81"/>
        <v>0</v>
      </c>
      <c r="N1396" s="328" t="e">
        <f t="shared" si="82"/>
        <v>#N/A</v>
      </c>
      <c r="O1396" s="335" t="e">
        <f t="array" ref="O1396">MIN(IF($B$3:$B$501=N1396,$I$3:$I$501))</f>
        <v>#N/A</v>
      </c>
    </row>
    <row r="1397" spans="1:15">
      <c r="A1397" s="236"/>
      <c r="B1397" s="324" t="str">
        <f>IFERROR(VLOOKUP(A1397,'Cadastro de Produtos'!$B$5:$C$500,2,0),"")</f>
        <v/>
      </c>
      <c r="C1397" s="232"/>
      <c r="D1397" s="233"/>
      <c r="E1397" s="324"/>
      <c r="F1397" s="325"/>
      <c r="G1397" s="326">
        <f>IFERROR(VLOOKUP(D1397,Estoque!$A$4:$J$304,10,),0)</f>
        <v>0</v>
      </c>
      <c r="H1397" s="236"/>
      <c r="I1397" s="330"/>
      <c r="J1397" s="331"/>
      <c r="K1397" s="331">
        <f t="shared" si="80"/>
        <v>0</v>
      </c>
      <c r="L1397" s="325">
        <f>SUMIF(Vendas!$B$5:$B$1712,'Combos Promocionais'!A1397,Vendas!$I$5:$I$1824)</f>
        <v>0</v>
      </c>
      <c r="M1397" s="325">
        <f t="shared" si="81"/>
        <v>0</v>
      </c>
      <c r="N1397" s="325" t="e">
        <f t="shared" si="82"/>
        <v>#N/A</v>
      </c>
      <c r="O1397" s="332" t="e">
        <f t="array" ref="O1397">MIN(IF($B$3:$B$501=N1397,$I$3:$I$501))</f>
        <v>#N/A</v>
      </c>
    </row>
    <row r="1398" spans="1:15">
      <c r="A1398" s="235"/>
      <c r="B1398" s="327" t="str">
        <f>IFERROR(VLOOKUP(A1398,'Cadastro de Produtos'!$B$5:$C$500,2,0),"")</f>
        <v/>
      </c>
      <c r="C1398" s="165"/>
      <c r="D1398" s="231"/>
      <c r="E1398" s="327"/>
      <c r="F1398" s="328"/>
      <c r="G1398" s="329">
        <f>IFERROR(VLOOKUP(D1398,Estoque!$A$4:$J$304,10,),0)</f>
        <v>0</v>
      </c>
      <c r="H1398" s="235"/>
      <c r="I1398" s="333"/>
      <c r="J1398" s="334"/>
      <c r="K1398" s="334">
        <f t="shared" si="80"/>
        <v>0</v>
      </c>
      <c r="L1398" s="328">
        <f>SUMIF(Vendas!$B$5:$B$1712,'Combos Promocionais'!A1398,Vendas!$I$5:$I$1824)</f>
        <v>0</v>
      </c>
      <c r="M1398" s="328">
        <f t="shared" si="81"/>
        <v>0</v>
      </c>
      <c r="N1398" s="328" t="e">
        <f t="shared" si="82"/>
        <v>#N/A</v>
      </c>
      <c r="O1398" s="335" t="e">
        <f t="array" ref="O1398">MIN(IF($B$3:$B$501=N1398,$I$3:$I$501))</f>
        <v>#N/A</v>
      </c>
    </row>
    <row r="1399" spans="1:15">
      <c r="A1399" s="236"/>
      <c r="B1399" s="324" t="str">
        <f>IFERROR(VLOOKUP(A1399,'Cadastro de Produtos'!$B$5:$C$500,2,0),"")</f>
        <v/>
      </c>
      <c r="C1399" s="232"/>
      <c r="D1399" s="233"/>
      <c r="E1399" s="324"/>
      <c r="F1399" s="325"/>
      <c r="G1399" s="326">
        <f>IFERROR(VLOOKUP(D1399,Estoque!$A$4:$J$304,10,),0)</f>
        <v>0</v>
      </c>
      <c r="H1399" s="236"/>
      <c r="I1399" s="330"/>
      <c r="J1399" s="331"/>
      <c r="K1399" s="331">
        <f t="shared" si="80"/>
        <v>0</v>
      </c>
      <c r="L1399" s="325">
        <f>SUMIF(Vendas!$B$5:$B$1712,'Combos Promocionais'!A1399,Vendas!$I$5:$I$1824)</f>
        <v>0</v>
      </c>
      <c r="M1399" s="325">
        <f t="shared" si="81"/>
        <v>0</v>
      </c>
      <c r="N1399" s="325" t="e">
        <f t="shared" si="82"/>
        <v>#N/A</v>
      </c>
      <c r="O1399" s="332" t="e">
        <f t="array" ref="O1399">MIN(IF($B$3:$B$501=N1399,$I$3:$I$501))</f>
        <v>#N/A</v>
      </c>
    </row>
    <row r="1400" spans="1:15">
      <c r="A1400" s="235"/>
      <c r="B1400" s="327" t="str">
        <f>IFERROR(VLOOKUP(A1400,'Cadastro de Produtos'!$B$5:$C$500,2,0),"")</f>
        <v/>
      </c>
      <c r="C1400" s="165"/>
      <c r="D1400" s="231"/>
      <c r="E1400" s="327"/>
      <c r="F1400" s="328"/>
      <c r="G1400" s="329">
        <f>IFERROR(VLOOKUP(D1400,Estoque!$A$4:$J$304,10,),0)</f>
        <v>0</v>
      </c>
      <c r="H1400" s="235"/>
      <c r="I1400" s="333"/>
      <c r="J1400" s="334"/>
      <c r="K1400" s="334">
        <f t="shared" si="80"/>
        <v>0</v>
      </c>
      <c r="L1400" s="328">
        <f>SUMIF(Vendas!$B$5:$B$1712,'Combos Promocionais'!A1400,Vendas!$I$5:$I$1824)</f>
        <v>0</v>
      </c>
      <c r="M1400" s="328">
        <f t="shared" si="81"/>
        <v>0</v>
      </c>
      <c r="N1400" s="328" t="e">
        <f t="shared" si="82"/>
        <v>#N/A</v>
      </c>
      <c r="O1400" s="335" t="e">
        <f t="array" ref="O1400">MIN(IF($B$3:$B$501=N1400,$I$3:$I$501))</f>
        <v>#N/A</v>
      </c>
    </row>
    <row r="1401" spans="1:15">
      <c r="A1401" s="236"/>
      <c r="B1401" s="324" t="str">
        <f>IFERROR(VLOOKUP(A1401,'Cadastro de Produtos'!$B$5:$C$500,2,0),"")</f>
        <v/>
      </c>
      <c r="C1401" s="232"/>
      <c r="D1401" s="233"/>
      <c r="E1401" s="324"/>
      <c r="F1401" s="325"/>
      <c r="G1401" s="326">
        <f>IFERROR(VLOOKUP(D1401,Estoque!$A$4:$J$304,10,),0)</f>
        <v>0</v>
      </c>
      <c r="H1401" s="236"/>
      <c r="I1401" s="330"/>
      <c r="J1401" s="331"/>
      <c r="K1401" s="331">
        <f t="shared" si="80"/>
        <v>0</v>
      </c>
      <c r="L1401" s="325">
        <f>SUMIF(Vendas!$B$5:$B$1712,'Combos Promocionais'!A1401,Vendas!$I$5:$I$1824)</f>
        <v>0</v>
      </c>
      <c r="M1401" s="325">
        <f t="shared" si="81"/>
        <v>0</v>
      </c>
      <c r="N1401" s="325" t="e">
        <f t="shared" si="82"/>
        <v>#N/A</v>
      </c>
      <c r="O1401" s="332" t="e">
        <f t="array" ref="O1401">MIN(IF($B$3:$B$501=N1401,$I$3:$I$501))</f>
        <v>#N/A</v>
      </c>
    </row>
    <row r="1402" spans="1:15">
      <c r="A1402" s="235"/>
      <c r="B1402" s="327" t="str">
        <f>IFERROR(VLOOKUP(A1402,'Cadastro de Produtos'!$B$5:$C$500,2,0),"")</f>
        <v/>
      </c>
      <c r="C1402" s="165"/>
      <c r="D1402" s="231"/>
      <c r="E1402" s="327"/>
      <c r="F1402" s="328"/>
      <c r="G1402" s="329">
        <f>IFERROR(VLOOKUP(D1402,Estoque!$A$4:$J$304,10,),0)</f>
        <v>0</v>
      </c>
      <c r="H1402" s="235"/>
      <c r="I1402" s="333"/>
      <c r="J1402" s="334"/>
      <c r="K1402" s="334">
        <f t="shared" si="80"/>
        <v>0</v>
      </c>
      <c r="L1402" s="328">
        <f>SUMIF(Vendas!$B$5:$B$1712,'Combos Promocionais'!A1402,Vendas!$I$5:$I$1824)</f>
        <v>0</v>
      </c>
      <c r="M1402" s="328">
        <f t="shared" si="81"/>
        <v>0</v>
      </c>
      <c r="N1402" s="328" t="e">
        <f t="shared" si="82"/>
        <v>#N/A</v>
      </c>
      <c r="O1402" s="335" t="e">
        <f t="array" ref="O1402">MIN(IF($B$3:$B$501=N1402,$I$3:$I$501))</f>
        <v>#N/A</v>
      </c>
    </row>
    <row r="1403" spans="1:15">
      <c r="A1403" s="236"/>
      <c r="B1403" s="324" t="str">
        <f>IFERROR(VLOOKUP(A1403,'Cadastro de Produtos'!$B$5:$C$500,2,0),"")</f>
        <v/>
      </c>
      <c r="C1403" s="232"/>
      <c r="D1403" s="233"/>
      <c r="E1403" s="324"/>
      <c r="F1403" s="325"/>
      <c r="G1403" s="326">
        <f>IFERROR(VLOOKUP(D1403,Estoque!$A$4:$J$304,10,),0)</f>
        <v>0</v>
      </c>
      <c r="H1403" s="236"/>
      <c r="I1403" s="330"/>
      <c r="J1403" s="331"/>
      <c r="K1403" s="331">
        <f t="shared" si="80"/>
        <v>0</v>
      </c>
      <c r="L1403" s="325">
        <f>SUMIF(Vendas!$B$5:$B$1712,'Combos Promocionais'!A1403,Vendas!$I$5:$I$1824)</f>
        <v>0</v>
      </c>
      <c r="M1403" s="325">
        <f t="shared" si="81"/>
        <v>0</v>
      </c>
      <c r="N1403" s="325" t="e">
        <f t="shared" si="82"/>
        <v>#N/A</v>
      </c>
      <c r="O1403" s="332" t="e">
        <f t="array" ref="O1403">MIN(IF($B$3:$B$501=N1403,$I$3:$I$501))</f>
        <v>#N/A</v>
      </c>
    </row>
    <row r="1404" spans="1:15">
      <c r="A1404" s="235"/>
      <c r="B1404" s="327" t="str">
        <f>IFERROR(VLOOKUP(A1404,'Cadastro de Produtos'!$B$5:$C$500,2,0),"")</f>
        <v/>
      </c>
      <c r="C1404" s="165"/>
      <c r="D1404" s="231"/>
      <c r="E1404" s="327"/>
      <c r="F1404" s="328"/>
      <c r="G1404" s="329">
        <f>IFERROR(VLOOKUP(D1404,Estoque!$A$4:$J$304,10,),0)</f>
        <v>0</v>
      </c>
      <c r="H1404" s="235"/>
      <c r="I1404" s="333"/>
      <c r="J1404" s="334"/>
      <c r="K1404" s="334">
        <f t="shared" si="80"/>
        <v>0</v>
      </c>
      <c r="L1404" s="328">
        <f>SUMIF(Vendas!$B$5:$B$1712,'Combos Promocionais'!A1404,Vendas!$I$5:$I$1824)</f>
        <v>0</v>
      </c>
      <c r="M1404" s="328">
        <f t="shared" si="81"/>
        <v>0</v>
      </c>
      <c r="N1404" s="328" t="e">
        <f t="shared" si="82"/>
        <v>#N/A</v>
      </c>
      <c r="O1404" s="335" t="e">
        <f t="array" ref="O1404">MIN(IF($B$3:$B$501=N1404,$I$3:$I$501))</f>
        <v>#N/A</v>
      </c>
    </row>
    <row r="1405" spans="1:15">
      <c r="A1405" s="236"/>
      <c r="B1405" s="324" t="str">
        <f>IFERROR(VLOOKUP(A1405,'Cadastro de Produtos'!$B$5:$C$500,2,0),"")</f>
        <v/>
      </c>
      <c r="C1405" s="232"/>
      <c r="D1405" s="233"/>
      <c r="E1405" s="324"/>
      <c r="F1405" s="325"/>
      <c r="G1405" s="326">
        <f>IFERROR(VLOOKUP(D1405,Estoque!$A$4:$J$304,10,),0)</f>
        <v>0</v>
      </c>
      <c r="H1405" s="236"/>
      <c r="I1405" s="330"/>
      <c r="J1405" s="331"/>
      <c r="K1405" s="331">
        <f t="shared" si="80"/>
        <v>0</v>
      </c>
      <c r="L1405" s="325">
        <f>SUMIF(Vendas!$B$5:$B$1712,'Combos Promocionais'!A1405,Vendas!$I$5:$I$1824)</f>
        <v>0</v>
      </c>
      <c r="M1405" s="325">
        <f t="shared" si="81"/>
        <v>0</v>
      </c>
      <c r="N1405" s="325" t="e">
        <f t="shared" si="82"/>
        <v>#N/A</v>
      </c>
      <c r="O1405" s="332" t="e">
        <f t="array" ref="O1405">MIN(IF($B$3:$B$501=N1405,$I$3:$I$501))</f>
        <v>#N/A</v>
      </c>
    </row>
    <row r="1406" spans="1:15">
      <c r="A1406" s="235"/>
      <c r="B1406" s="327" t="str">
        <f>IFERROR(VLOOKUP(A1406,'Cadastro de Produtos'!$B$5:$C$500,2,0),"")</f>
        <v/>
      </c>
      <c r="C1406" s="165"/>
      <c r="D1406" s="231"/>
      <c r="E1406" s="327"/>
      <c r="F1406" s="328"/>
      <c r="G1406" s="329">
        <f>IFERROR(VLOOKUP(D1406,Estoque!$A$4:$J$304,10,),0)</f>
        <v>0</v>
      </c>
      <c r="H1406" s="235"/>
      <c r="I1406" s="333"/>
      <c r="J1406" s="334"/>
      <c r="K1406" s="334">
        <f t="shared" si="80"/>
        <v>0</v>
      </c>
      <c r="L1406" s="328">
        <f>SUMIF(Vendas!$B$5:$B$1712,'Combos Promocionais'!A1406,Vendas!$I$5:$I$1824)</f>
        <v>0</v>
      </c>
      <c r="M1406" s="328">
        <f t="shared" si="81"/>
        <v>0</v>
      </c>
      <c r="N1406" s="328" t="e">
        <f t="shared" si="82"/>
        <v>#N/A</v>
      </c>
      <c r="O1406" s="335" t="e">
        <f t="array" ref="O1406">MIN(IF($B$3:$B$501=N1406,$I$3:$I$501))</f>
        <v>#N/A</v>
      </c>
    </row>
    <row r="1407" spans="1:15">
      <c r="A1407" s="236"/>
      <c r="B1407" s="324" t="str">
        <f>IFERROR(VLOOKUP(A1407,'Cadastro de Produtos'!$B$5:$C$500,2,0),"")</f>
        <v/>
      </c>
      <c r="C1407" s="232"/>
      <c r="D1407" s="233"/>
      <c r="E1407" s="324"/>
      <c r="F1407" s="325"/>
      <c r="G1407" s="326">
        <f>IFERROR(VLOOKUP(D1407,Estoque!$A$4:$J$304,10,),0)</f>
        <v>0</v>
      </c>
      <c r="H1407" s="236"/>
      <c r="I1407" s="330"/>
      <c r="J1407" s="331"/>
      <c r="K1407" s="331">
        <f t="shared" si="80"/>
        <v>0</v>
      </c>
      <c r="L1407" s="325">
        <f>SUMIF(Vendas!$B$5:$B$1712,'Combos Promocionais'!A1407,Vendas!$I$5:$I$1824)</f>
        <v>0</v>
      </c>
      <c r="M1407" s="325">
        <f t="shared" si="81"/>
        <v>0</v>
      </c>
      <c r="N1407" s="325" t="e">
        <f t="shared" si="82"/>
        <v>#N/A</v>
      </c>
      <c r="O1407" s="332" t="e">
        <f t="array" ref="O1407">MIN(IF($B$3:$B$501=N1407,$I$3:$I$501))</f>
        <v>#N/A</v>
      </c>
    </row>
    <row r="1408" spans="1:15">
      <c r="A1408" s="235"/>
      <c r="B1408" s="327" t="str">
        <f>IFERROR(VLOOKUP(A1408,'Cadastro de Produtos'!$B$5:$C$500,2,0),"")</f>
        <v/>
      </c>
      <c r="C1408" s="165"/>
      <c r="D1408" s="231"/>
      <c r="E1408" s="327"/>
      <c r="F1408" s="328"/>
      <c r="G1408" s="329">
        <f>IFERROR(VLOOKUP(D1408,Estoque!$A$4:$J$304,10,),0)</f>
        <v>0</v>
      </c>
      <c r="H1408" s="235"/>
      <c r="I1408" s="333"/>
      <c r="J1408" s="334"/>
      <c r="K1408" s="334">
        <f t="shared" si="80"/>
        <v>0</v>
      </c>
      <c r="L1408" s="328">
        <f>SUMIF(Vendas!$B$5:$B$1712,'Combos Promocionais'!A1408,Vendas!$I$5:$I$1824)</f>
        <v>0</v>
      </c>
      <c r="M1408" s="328">
        <f t="shared" si="81"/>
        <v>0</v>
      </c>
      <c r="N1408" s="328" t="e">
        <f t="shared" si="82"/>
        <v>#N/A</v>
      </c>
      <c r="O1408" s="335" t="e">
        <f t="array" ref="O1408">MIN(IF($B$3:$B$501=N1408,$I$3:$I$501))</f>
        <v>#N/A</v>
      </c>
    </row>
    <row r="1409" spans="1:15">
      <c r="A1409" s="236"/>
      <c r="B1409" s="324" t="str">
        <f>IFERROR(VLOOKUP(A1409,'Cadastro de Produtos'!$B$5:$C$500,2,0),"")</f>
        <v/>
      </c>
      <c r="C1409" s="232"/>
      <c r="D1409" s="233"/>
      <c r="E1409" s="324"/>
      <c r="F1409" s="325"/>
      <c r="G1409" s="326">
        <f>IFERROR(VLOOKUP(D1409,Estoque!$A$4:$J$304,10,),0)</f>
        <v>0</v>
      </c>
      <c r="H1409" s="236"/>
      <c r="I1409" s="330"/>
      <c r="J1409" s="331"/>
      <c r="K1409" s="331">
        <f t="shared" si="80"/>
        <v>0</v>
      </c>
      <c r="L1409" s="325">
        <f>SUMIF(Vendas!$B$5:$B$1712,'Combos Promocionais'!A1409,Vendas!$I$5:$I$1824)</f>
        <v>0</v>
      </c>
      <c r="M1409" s="325">
        <f t="shared" si="81"/>
        <v>0</v>
      </c>
      <c r="N1409" s="325" t="e">
        <f t="shared" si="82"/>
        <v>#N/A</v>
      </c>
      <c r="O1409" s="332" t="e">
        <f t="array" ref="O1409">MIN(IF($B$3:$B$501=N1409,$I$3:$I$501))</f>
        <v>#N/A</v>
      </c>
    </row>
    <row r="1410" spans="1:15">
      <c r="A1410" s="235"/>
      <c r="B1410" s="327" t="str">
        <f>IFERROR(VLOOKUP(A1410,'Cadastro de Produtos'!$B$5:$C$500,2,0),"")</f>
        <v/>
      </c>
      <c r="C1410" s="165"/>
      <c r="D1410" s="231"/>
      <c r="E1410" s="327"/>
      <c r="F1410" s="328"/>
      <c r="G1410" s="329">
        <f>IFERROR(VLOOKUP(D1410,Estoque!$A$4:$J$304,10,),0)</f>
        <v>0</v>
      </c>
      <c r="H1410" s="235"/>
      <c r="I1410" s="333"/>
      <c r="J1410" s="334"/>
      <c r="K1410" s="334">
        <f t="shared" si="80"/>
        <v>0</v>
      </c>
      <c r="L1410" s="328">
        <f>SUMIF(Vendas!$B$5:$B$1712,'Combos Promocionais'!A1410,Vendas!$I$5:$I$1824)</f>
        <v>0</v>
      </c>
      <c r="M1410" s="328">
        <f t="shared" si="81"/>
        <v>0</v>
      </c>
      <c r="N1410" s="328" t="e">
        <f t="shared" si="82"/>
        <v>#N/A</v>
      </c>
      <c r="O1410" s="335" t="e">
        <f t="array" ref="O1410">MIN(IF($B$3:$B$501=N1410,$I$3:$I$501))</f>
        <v>#N/A</v>
      </c>
    </row>
    <row r="1411" spans="1:15">
      <c r="A1411" s="236"/>
      <c r="B1411" s="324" t="str">
        <f>IFERROR(VLOOKUP(A1411,'Cadastro de Produtos'!$B$5:$C$500,2,0),"")</f>
        <v/>
      </c>
      <c r="C1411" s="232"/>
      <c r="D1411" s="233"/>
      <c r="E1411" s="324"/>
      <c r="F1411" s="325"/>
      <c r="G1411" s="326">
        <f>IFERROR(VLOOKUP(D1411,Estoque!$A$4:$J$304,10,),0)</f>
        <v>0</v>
      </c>
      <c r="H1411" s="236"/>
      <c r="I1411" s="330"/>
      <c r="J1411" s="331"/>
      <c r="K1411" s="331">
        <f t="shared" si="80"/>
        <v>0</v>
      </c>
      <c r="L1411" s="325">
        <f>SUMIF(Vendas!$B$5:$B$1712,'Combos Promocionais'!A1411,Vendas!$I$5:$I$1824)</f>
        <v>0</v>
      </c>
      <c r="M1411" s="325">
        <f t="shared" si="81"/>
        <v>0</v>
      </c>
      <c r="N1411" s="325" t="e">
        <f t="shared" si="82"/>
        <v>#N/A</v>
      </c>
      <c r="O1411" s="332" t="e">
        <f t="array" ref="O1411">MIN(IF($B$3:$B$501=N1411,$I$3:$I$501))</f>
        <v>#N/A</v>
      </c>
    </row>
    <row r="1412" spans="1:15">
      <c r="A1412" s="235"/>
      <c r="B1412" s="327" t="str">
        <f>IFERROR(VLOOKUP(A1412,'Cadastro de Produtos'!$B$5:$C$500,2,0),"")</f>
        <v/>
      </c>
      <c r="C1412" s="165"/>
      <c r="D1412" s="231"/>
      <c r="E1412" s="327"/>
      <c r="F1412" s="328"/>
      <c r="G1412" s="329">
        <f>IFERROR(VLOOKUP(D1412,Estoque!$A$4:$J$304,10,),0)</f>
        <v>0</v>
      </c>
      <c r="H1412" s="235"/>
      <c r="I1412" s="333"/>
      <c r="J1412" s="334"/>
      <c r="K1412" s="334">
        <f t="shared" ref="K1412:K1475" si="83">SUMIF($A$3:$A$500,A1412,$J$3:$J$500)</f>
        <v>0</v>
      </c>
      <c r="L1412" s="328">
        <f>SUMIF(Vendas!$B$5:$B$1712,'Combos Promocionais'!A1412,Vendas!$I$5:$I$1824)</f>
        <v>0</v>
      </c>
      <c r="M1412" s="328">
        <f t="shared" ref="M1412:M1475" si="84">SUM(L1412*H1412)</f>
        <v>0</v>
      </c>
      <c r="N1412" s="328" t="e">
        <f t="shared" ref="N1412:N1475" si="85">VLOOKUP(A1412,$A$3:$K$501,2,0)</f>
        <v>#N/A</v>
      </c>
      <c r="O1412" s="335" t="e">
        <f t="array" ref="O1412">MIN(IF($B$3:$B$501=N1412,$I$3:$I$501))</f>
        <v>#N/A</v>
      </c>
    </row>
    <row r="1413" spans="1:15">
      <c r="A1413" s="236"/>
      <c r="B1413" s="324" t="str">
        <f>IFERROR(VLOOKUP(A1413,'Cadastro de Produtos'!$B$5:$C$500,2,0),"")</f>
        <v/>
      </c>
      <c r="C1413" s="232"/>
      <c r="D1413" s="233"/>
      <c r="E1413" s="324"/>
      <c r="F1413" s="325"/>
      <c r="G1413" s="326">
        <f>IFERROR(VLOOKUP(D1413,Estoque!$A$4:$J$304,10,),0)</f>
        <v>0</v>
      </c>
      <c r="H1413" s="236"/>
      <c r="I1413" s="330"/>
      <c r="J1413" s="331"/>
      <c r="K1413" s="331">
        <f t="shared" si="83"/>
        <v>0</v>
      </c>
      <c r="L1413" s="325">
        <f>SUMIF(Vendas!$B$5:$B$1712,'Combos Promocionais'!A1413,Vendas!$I$5:$I$1824)</f>
        <v>0</v>
      </c>
      <c r="M1413" s="325">
        <f t="shared" si="84"/>
        <v>0</v>
      </c>
      <c r="N1413" s="325" t="e">
        <f t="shared" si="85"/>
        <v>#N/A</v>
      </c>
      <c r="O1413" s="332" t="e">
        <f t="array" ref="O1413">MIN(IF($B$3:$B$501=N1413,$I$3:$I$501))</f>
        <v>#N/A</v>
      </c>
    </row>
    <row r="1414" spans="1:15">
      <c r="A1414" s="235"/>
      <c r="B1414" s="327" t="str">
        <f>IFERROR(VLOOKUP(A1414,'Cadastro de Produtos'!$B$5:$C$500,2,0),"")</f>
        <v/>
      </c>
      <c r="C1414" s="165"/>
      <c r="D1414" s="231"/>
      <c r="E1414" s="327"/>
      <c r="F1414" s="328"/>
      <c r="G1414" s="329">
        <f>IFERROR(VLOOKUP(D1414,Estoque!$A$4:$J$304,10,),0)</f>
        <v>0</v>
      </c>
      <c r="H1414" s="235"/>
      <c r="I1414" s="333"/>
      <c r="J1414" s="334"/>
      <c r="K1414" s="334">
        <f t="shared" si="83"/>
        <v>0</v>
      </c>
      <c r="L1414" s="328">
        <f>SUMIF(Vendas!$B$5:$B$1712,'Combos Promocionais'!A1414,Vendas!$I$5:$I$1824)</f>
        <v>0</v>
      </c>
      <c r="M1414" s="328">
        <f t="shared" si="84"/>
        <v>0</v>
      </c>
      <c r="N1414" s="328" t="e">
        <f t="shared" si="85"/>
        <v>#N/A</v>
      </c>
      <c r="O1414" s="335" t="e">
        <f t="array" ref="O1414">MIN(IF($B$3:$B$501=N1414,$I$3:$I$501))</f>
        <v>#N/A</v>
      </c>
    </row>
    <row r="1415" spans="1:15">
      <c r="A1415" s="236"/>
      <c r="B1415" s="324" t="str">
        <f>IFERROR(VLOOKUP(A1415,'Cadastro de Produtos'!$B$5:$C$500,2,0),"")</f>
        <v/>
      </c>
      <c r="C1415" s="232"/>
      <c r="D1415" s="233"/>
      <c r="E1415" s="324"/>
      <c r="F1415" s="325"/>
      <c r="G1415" s="326">
        <f>IFERROR(VLOOKUP(D1415,Estoque!$A$4:$J$304,10,),0)</f>
        <v>0</v>
      </c>
      <c r="H1415" s="236"/>
      <c r="I1415" s="330"/>
      <c r="J1415" s="331"/>
      <c r="K1415" s="331">
        <f t="shared" si="83"/>
        <v>0</v>
      </c>
      <c r="L1415" s="325">
        <f>SUMIF(Vendas!$B$5:$B$1712,'Combos Promocionais'!A1415,Vendas!$I$5:$I$1824)</f>
        <v>0</v>
      </c>
      <c r="M1415" s="325">
        <f t="shared" si="84"/>
        <v>0</v>
      </c>
      <c r="N1415" s="325" t="e">
        <f t="shared" si="85"/>
        <v>#N/A</v>
      </c>
      <c r="O1415" s="332" t="e">
        <f t="array" ref="O1415">MIN(IF($B$3:$B$501=N1415,$I$3:$I$501))</f>
        <v>#N/A</v>
      </c>
    </row>
    <row r="1416" spans="1:15">
      <c r="A1416" s="235"/>
      <c r="B1416" s="327" t="str">
        <f>IFERROR(VLOOKUP(A1416,'Cadastro de Produtos'!$B$5:$C$500,2,0),"")</f>
        <v/>
      </c>
      <c r="C1416" s="165"/>
      <c r="D1416" s="231"/>
      <c r="E1416" s="327"/>
      <c r="F1416" s="328"/>
      <c r="G1416" s="329">
        <f>IFERROR(VLOOKUP(D1416,Estoque!$A$4:$J$304,10,),0)</f>
        <v>0</v>
      </c>
      <c r="H1416" s="235"/>
      <c r="I1416" s="333"/>
      <c r="J1416" s="334"/>
      <c r="K1416" s="334">
        <f t="shared" si="83"/>
        <v>0</v>
      </c>
      <c r="L1416" s="328">
        <f>SUMIF(Vendas!$B$5:$B$1712,'Combos Promocionais'!A1416,Vendas!$I$5:$I$1824)</f>
        <v>0</v>
      </c>
      <c r="M1416" s="328">
        <f t="shared" si="84"/>
        <v>0</v>
      </c>
      <c r="N1416" s="328" t="e">
        <f t="shared" si="85"/>
        <v>#N/A</v>
      </c>
      <c r="O1416" s="335" t="e">
        <f t="array" ref="O1416">MIN(IF($B$3:$B$501=N1416,$I$3:$I$501))</f>
        <v>#N/A</v>
      </c>
    </row>
    <row r="1417" spans="1:15">
      <c r="A1417" s="236"/>
      <c r="B1417" s="324" t="str">
        <f>IFERROR(VLOOKUP(A1417,'Cadastro de Produtos'!$B$5:$C$500,2,0),"")</f>
        <v/>
      </c>
      <c r="C1417" s="232"/>
      <c r="D1417" s="233"/>
      <c r="E1417" s="324"/>
      <c r="F1417" s="325"/>
      <c r="G1417" s="326">
        <f>IFERROR(VLOOKUP(D1417,Estoque!$A$4:$J$304,10,),0)</f>
        <v>0</v>
      </c>
      <c r="H1417" s="236"/>
      <c r="I1417" s="330"/>
      <c r="J1417" s="331"/>
      <c r="K1417" s="331">
        <f t="shared" si="83"/>
        <v>0</v>
      </c>
      <c r="L1417" s="325">
        <f>SUMIF(Vendas!$B$5:$B$1712,'Combos Promocionais'!A1417,Vendas!$I$5:$I$1824)</f>
        <v>0</v>
      </c>
      <c r="M1417" s="325">
        <f t="shared" si="84"/>
        <v>0</v>
      </c>
      <c r="N1417" s="325" t="e">
        <f t="shared" si="85"/>
        <v>#N/A</v>
      </c>
      <c r="O1417" s="332" t="e">
        <f t="array" ref="O1417">MIN(IF($B$3:$B$501=N1417,$I$3:$I$501))</f>
        <v>#N/A</v>
      </c>
    </row>
    <row r="1418" spans="1:15">
      <c r="A1418" s="235"/>
      <c r="B1418" s="327" t="str">
        <f>IFERROR(VLOOKUP(A1418,'Cadastro de Produtos'!$B$5:$C$500,2,0),"")</f>
        <v/>
      </c>
      <c r="C1418" s="165"/>
      <c r="D1418" s="231"/>
      <c r="E1418" s="327"/>
      <c r="F1418" s="328"/>
      <c r="G1418" s="329">
        <f>IFERROR(VLOOKUP(D1418,Estoque!$A$4:$J$304,10,),0)</f>
        <v>0</v>
      </c>
      <c r="H1418" s="235"/>
      <c r="I1418" s="333"/>
      <c r="J1418" s="334"/>
      <c r="K1418" s="334">
        <f t="shared" si="83"/>
        <v>0</v>
      </c>
      <c r="L1418" s="328">
        <f>SUMIF(Vendas!$B$5:$B$1712,'Combos Promocionais'!A1418,Vendas!$I$5:$I$1824)</f>
        <v>0</v>
      </c>
      <c r="M1418" s="328">
        <f t="shared" si="84"/>
        <v>0</v>
      </c>
      <c r="N1418" s="328" t="e">
        <f t="shared" si="85"/>
        <v>#N/A</v>
      </c>
      <c r="O1418" s="335" t="e">
        <f t="array" ref="O1418">MIN(IF($B$3:$B$501=N1418,$I$3:$I$501))</f>
        <v>#N/A</v>
      </c>
    </row>
    <row r="1419" spans="1:15">
      <c r="A1419" s="236"/>
      <c r="B1419" s="324" t="str">
        <f>IFERROR(VLOOKUP(A1419,'Cadastro de Produtos'!$B$5:$C$500,2,0),"")</f>
        <v/>
      </c>
      <c r="C1419" s="232"/>
      <c r="D1419" s="233"/>
      <c r="E1419" s="324"/>
      <c r="F1419" s="325"/>
      <c r="G1419" s="326">
        <f>IFERROR(VLOOKUP(D1419,Estoque!$A$4:$J$304,10,),0)</f>
        <v>0</v>
      </c>
      <c r="H1419" s="236"/>
      <c r="I1419" s="330"/>
      <c r="J1419" s="331"/>
      <c r="K1419" s="331">
        <f t="shared" si="83"/>
        <v>0</v>
      </c>
      <c r="L1419" s="325">
        <f>SUMIF(Vendas!$B$5:$B$1712,'Combos Promocionais'!A1419,Vendas!$I$5:$I$1824)</f>
        <v>0</v>
      </c>
      <c r="M1419" s="325">
        <f t="shared" si="84"/>
        <v>0</v>
      </c>
      <c r="N1419" s="325" t="e">
        <f t="shared" si="85"/>
        <v>#N/A</v>
      </c>
      <c r="O1419" s="332" t="e">
        <f t="array" ref="O1419">MIN(IF($B$3:$B$501=N1419,$I$3:$I$501))</f>
        <v>#N/A</v>
      </c>
    </row>
    <row r="1420" spans="1:15">
      <c r="A1420" s="235"/>
      <c r="B1420" s="327" t="str">
        <f>IFERROR(VLOOKUP(A1420,'Cadastro de Produtos'!$B$5:$C$500,2,0),"")</f>
        <v/>
      </c>
      <c r="C1420" s="165"/>
      <c r="D1420" s="231"/>
      <c r="E1420" s="327"/>
      <c r="F1420" s="328"/>
      <c r="G1420" s="329">
        <f>IFERROR(VLOOKUP(D1420,Estoque!$A$4:$J$304,10,),0)</f>
        <v>0</v>
      </c>
      <c r="H1420" s="235"/>
      <c r="I1420" s="333"/>
      <c r="J1420" s="334"/>
      <c r="K1420" s="334">
        <f t="shared" si="83"/>
        <v>0</v>
      </c>
      <c r="L1420" s="328">
        <f>SUMIF(Vendas!$B$5:$B$1712,'Combos Promocionais'!A1420,Vendas!$I$5:$I$1824)</f>
        <v>0</v>
      </c>
      <c r="M1420" s="328">
        <f t="shared" si="84"/>
        <v>0</v>
      </c>
      <c r="N1420" s="328" t="e">
        <f t="shared" si="85"/>
        <v>#N/A</v>
      </c>
      <c r="O1420" s="335" t="e">
        <f t="array" ref="O1420">MIN(IF($B$3:$B$501=N1420,$I$3:$I$501))</f>
        <v>#N/A</v>
      </c>
    </row>
    <row r="1421" spans="1:15">
      <c r="A1421" s="236"/>
      <c r="B1421" s="324" t="str">
        <f>IFERROR(VLOOKUP(A1421,'Cadastro de Produtos'!$B$5:$C$500,2,0),"")</f>
        <v/>
      </c>
      <c r="C1421" s="232"/>
      <c r="D1421" s="233"/>
      <c r="E1421" s="324"/>
      <c r="F1421" s="325"/>
      <c r="G1421" s="326">
        <f>IFERROR(VLOOKUP(D1421,Estoque!$A$4:$J$304,10,),0)</f>
        <v>0</v>
      </c>
      <c r="H1421" s="236"/>
      <c r="I1421" s="330"/>
      <c r="J1421" s="331"/>
      <c r="K1421" s="331">
        <f t="shared" si="83"/>
        <v>0</v>
      </c>
      <c r="L1421" s="325">
        <f>SUMIF(Vendas!$B$5:$B$1712,'Combos Promocionais'!A1421,Vendas!$I$5:$I$1824)</f>
        <v>0</v>
      </c>
      <c r="M1421" s="325">
        <f t="shared" si="84"/>
        <v>0</v>
      </c>
      <c r="N1421" s="325" t="e">
        <f t="shared" si="85"/>
        <v>#N/A</v>
      </c>
      <c r="O1421" s="332" t="e">
        <f t="array" ref="O1421">MIN(IF($B$3:$B$501=N1421,$I$3:$I$501))</f>
        <v>#N/A</v>
      </c>
    </row>
    <row r="1422" spans="1:15">
      <c r="A1422" s="235"/>
      <c r="B1422" s="327" t="str">
        <f>IFERROR(VLOOKUP(A1422,'Cadastro de Produtos'!$B$5:$C$500,2,0),"")</f>
        <v/>
      </c>
      <c r="C1422" s="165"/>
      <c r="D1422" s="231"/>
      <c r="E1422" s="327"/>
      <c r="F1422" s="328"/>
      <c r="G1422" s="329">
        <f>IFERROR(VLOOKUP(D1422,Estoque!$A$4:$J$304,10,),0)</f>
        <v>0</v>
      </c>
      <c r="H1422" s="235"/>
      <c r="I1422" s="333"/>
      <c r="J1422" s="334"/>
      <c r="K1422" s="334">
        <f t="shared" si="83"/>
        <v>0</v>
      </c>
      <c r="L1422" s="328">
        <f>SUMIF(Vendas!$B$5:$B$1712,'Combos Promocionais'!A1422,Vendas!$I$5:$I$1824)</f>
        <v>0</v>
      </c>
      <c r="M1422" s="328">
        <f t="shared" si="84"/>
        <v>0</v>
      </c>
      <c r="N1422" s="328" t="e">
        <f t="shared" si="85"/>
        <v>#N/A</v>
      </c>
      <c r="O1422" s="335" t="e">
        <f t="array" ref="O1422">MIN(IF($B$3:$B$501=N1422,$I$3:$I$501))</f>
        <v>#N/A</v>
      </c>
    </row>
    <row r="1423" spans="1:15">
      <c r="A1423" s="236"/>
      <c r="B1423" s="324" t="str">
        <f>IFERROR(VLOOKUP(A1423,'Cadastro de Produtos'!$B$5:$C$500,2,0),"")</f>
        <v/>
      </c>
      <c r="C1423" s="232"/>
      <c r="D1423" s="233"/>
      <c r="E1423" s="324"/>
      <c r="F1423" s="325"/>
      <c r="G1423" s="326">
        <f>IFERROR(VLOOKUP(D1423,Estoque!$A$4:$J$304,10,),0)</f>
        <v>0</v>
      </c>
      <c r="H1423" s="236"/>
      <c r="I1423" s="330"/>
      <c r="J1423" s="331"/>
      <c r="K1423" s="331">
        <f t="shared" si="83"/>
        <v>0</v>
      </c>
      <c r="L1423" s="325">
        <f>SUMIF(Vendas!$B$5:$B$1712,'Combos Promocionais'!A1423,Vendas!$I$5:$I$1824)</f>
        <v>0</v>
      </c>
      <c r="M1423" s="325">
        <f t="shared" si="84"/>
        <v>0</v>
      </c>
      <c r="N1423" s="325" t="e">
        <f t="shared" si="85"/>
        <v>#N/A</v>
      </c>
      <c r="O1423" s="332" t="e">
        <f t="array" ref="O1423">MIN(IF($B$3:$B$501=N1423,$I$3:$I$501))</f>
        <v>#N/A</v>
      </c>
    </row>
    <row r="1424" spans="1:15">
      <c r="A1424" s="235"/>
      <c r="B1424" s="327" t="str">
        <f>IFERROR(VLOOKUP(A1424,'Cadastro de Produtos'!$B$5:$C$500,2,0),"")</f>
        <v/>
      </c>
      <c r="C1424" s="165"/>
      <c r="D1424" s="231"/>
      <c r="E1424" s="327"/>
      <c r="F1424" s="328"/>
      <c r="G1424" s="329">
        <f>IFERROR(VLOOKUP(D1424,Estoque!$A$4:$J$304,10,),0)</f>
        <v>0</v>
      </c>
      <c r="H1424" s="235"/>
      <c r="I1424" s="333"/>
      <c r="J1424" s="334"/>
      <c r="K1424" s="334">
        <f t="shared" si="83"/>
        <v>0</v>
      </c>
      <c r="L1424" s="328">
        <f>SUMIF(Vendas!$B$5:$B$1712,'Combos Promocionais'!A1424,Vendas!$I$5:$I$1824)</f>
        <v>0</v>
      </c>
      <c r="M1424" s="328">
        <f t="shared" si="84"/>
        <v>0</v>
      </c>
      <c r="N1424" s="328" t="e">
        <f t="shared" si="85"/>
        <v>#N/A</v>
      </c>
      <c r="O1424" s="335" t="e">
        <f t="array" ref="O1424">MIN(IF($B$3:$B$501=N1424,$I$3:$I$501))</f>
        <v>#N/A</v>
      </c>
    </row>
    <row r="1425" spans="1:15">
      <c r="A1425" s="236"/>
      <c r="B1425" s="324" t="str">
        <f>IFERROR(VLOOKUP(A1425,'Cadastro de Produtos'!$B$5:$C$500,2,0),"")</f>
        <v/>
      </c>
      <c r="C1425" s="232"/>
      <c r="D1425" s="233"/>
      <c r="E1425" s="324"/>
      <c r="F1425" s="325"/>
      <c r="G1425" s="326">
        <f>IFERROR(VLOOKUP(D1425,Estoque!$A$4:$J$304,10,),0)</f>
        <v>0</v>
      </c>
      <c r="H1425" s="236"/>
      <c r="I1425" s="330"/>
      <c r="J1425" s="331"/>
      <c r="K1425" s="331">
        <f t="shared" si="83"/>
        <v>0</v>
      </c>
      <c r="L1425" s="325">
        <f>SUMIF(Vendas!$B$5:$B$1712,'Combos Promocionais'!A1425,Vendas!$I$5:$I$1824)</f>
        <v>0</v>
      </c>
      <c r="M1425" s="325">
        <f t="shared" si="84"/>
        <v>0</v>
      </c>
      <c r="N1425" s="325" t="e">
        <f t="shared" si="85"/>
        <v>#N/A</v>
      </c>
      <c r="O1425" s="332" t="e">
        <f t="array" ref="O1425">MIN(IF($B$3:$B$501=N1425,$I$3:$I$501))</f>
        <v>#N/A</v>
      </c>
    </row>
    <row r="1426" spans="1:15">
      <c r="A1426" s="235"/>
      <c r="B1426" s="327" t="str">
        <f>IFERROR(VLOOKUP(A1426,'Cadastro de Produtos'!$B$5:$C$500,2,0),"")</f>
        <v/>
      </c>
      <c r="C1426" s="165"/>
      <c r="D1426" s="231"/>
      <c r="E1426" s="327"/>
      <c r="F1426" s="328"/>
      <c r="G1426" s="329">
        <f>IFERROR(VLOOKUP(D1426,Estoque!$A$4:$J$304,10,),0)</f>
        <v>0</v>
      </c>
      <c r="H1426" s="235"/>
      <c r="I1426" s="333"/>
      <c r="J1426" s="334"/>
      <c r="K1426" s="334">
        <f t="shared" si="83"/>
        <v>0</v>
      </c>
      <c r="L1426" s="328">
        <f>SUMIF(Vendas!$B$5:$B$1712,'Combos Promocionais'!A1426,Vendas!$I$5:$I$1824)</f>
        <v>0</v>
      </c>
      <c r="M1426" s="328">
        <f t="shared" si="84"/>
        <v>0</v>
      </c>
      <c r="N1426" s="328" t="e">
        <f t="shared" si="85"/>
        <v>#N/A</v>
      </c>
      <c r="O1426" s="335" t="e">
        <f t="array" ref="O1426">MIN(IF($B$3:$B$501=N1426,$I$3:$I$501))</f>
        <v>#N/A</v>
      </c>
    </row>
    <row r="1427" spans="1:15">
      <c r="A1427" s="236"/>
      <c r="B1427" s="324" t="str">
        <f>IFERROR(VLOOKUP(A1427,'Cadastro de Produtos'!$B$5:$C$500,2,0),"")</f>
        <v/>
      </c>
      <c r="C1427" s="232"/>
      <c r="D1427" s="233"/>
      <c r="E1427" s="324"/>
      <c r="F1427" s="325"/>
      <c r="G1427" s="326">
        <f>IFERROR(VLOOKUP(D1427,Estoque!$A$4:$J$304,10,),0)</f>
        <v>0</v>
      </c>
      <c r="H1427" s="236"/>
      <c r="I1427" s="330"/>
      <c r="J1427" s="331"/>
      <c r="K1427" s="331">
        <f t="shared" si="83"/>
        <v>0</v>
      </c>
      <c r="L1427" s="325">
        <f>SUMIF(Vendas!$B$5:$B$1712,'Combos Promocionais'!A1427,Vendas!$I$5:$I$1824)</f>
        <v>0</v>
      </c>
      <c r="M1427" s="325">
        <f t="shared" si="84"/>
        <v>0</v>
      </c>
      <c r="N1427" s="325" t="e">
        <f t="shared" si="85"/>
        <v>#N/A</v>
      </c>
      <c r="O1427" s="332" t="e">
        <f t="array" ref="O1427">MIN(IF($B$3:$B$501=N1427,$I$3:$I$501))</f>
        <v>#N/A</v>
      </c>
    </row>
    <row r="1428" spans="1:15">
      <c r="A1428" s="235"/>
      <c r="B1428" s="327" t="str">
        <f>IFERROR(VLOOKUP(A1428,'Cadastro de Produtos'!$B$5:$C$500,2,0),"")</f>
        <v/>
      </c>
      <c r="C1428" s="165"/>
      <c r="D1428" s="231"/>
      <c r="E1428" s="327"/>
      <c r="F1428" s="328"/>
      <c r="G1428" s="329">
        <f>IFERROR(VLOOKUP(D1428,Estoque!$A$4:$J$304,10,),0)</f>
        <v>0</v>
      </c>
      <c r="H1428" s="235"/>
      <c r="I1428" s="333"/>
      <c r="J1428" s="334"/>
      <c r="K1428" s="334">
        <f t="shared" si="83"/>
        <v>0</v>
      </c>
      <c r="L1428" s="328">
        <f>SUMIF(Vendas!$B$5:$B$1712,'Combos Promocionais'!A1428,Vendas!$I$5:$I$1824)</f>
        <v>0</v>
      </c>
      <c r="M1428" s="328">
        <f t="shared" si="84"/>
        <v>0</v>
      </c>
      <c r="N1428" s="328" t="e">
        <f t="shared" si="85"/>
        <v>#N/A</v>
      </c>
      <c r="O1428" s="335" t="e">
        <f t="array" ref="O1428">MIN(IF($B$3:$B$501=N1428,$I$3:$I$501))</f>
        <v>#N/A</v>
      </c>
    </row>
    <row r="1429" spans="1:15">
      <c r="A1429" s="236"/>
      <c r="B1429" s="324" t="str">
        <f>IFERROR(VLOOKUP(A1429,'Cadastro de Produtos'!$B$5:$C$500,2,0),"")</f>
        <v/>
      </c>
      <c r="C1429" s="232"/>
      <c r="D1429" s="233"/>
      <c r="E1429" s="324"/>
      <c r="F1429" s="325"/>
      <c r="G1429" s="326">
        <f>IFERROR(VLOOKUP(D1429,Estoque!$A$4:$J$304,10,),0)</f>
        <v>0</v>
      </c>
      <c r="H1429" s="236"/>
      <c r="I1429" s="330"/>
      <c r="J1429" s="331"/>
      <c r="K1429" s="331">
        <f t="shared" si="83"/>
        <v>0</v>
      </c>
      <c r="L1429" s="325">
        <f>SUMIF(Vendas!$B$5:$B$1712,'Combos Promocionais'!A1429,Vendas!$I$5:$I$1824)</f>
        <v>0</v>
      </c>
      <c r="M1429" s="325">
        <f t="shared" si="84"/>
        <v>0</v>
      </c>
      <c r="N1429" s="325" t="e">
        <f t="shared" si="85"/>
        <v>#N/A</v>
      </c>
      <c r="O1429" s="332" t="e">
        <f t="array" ref="O1429">MIN(IF($B$3:$B$501=N1429,$I$3:$I$501))</f>
        <v>#N/A</v>
      </c>
    </row>
    <row r="1430" spans="1:15">
      <c r="A1430" s="235"/>
      <c r="B1430" s="327" t="str">
        <f>IFERROR(VLOOKUP(A1430,'Cadastro de Produtos'!$B$5:$C$500,2,0),"")</f>
        <v/>
      </c>
      <c r="C1430" s="165"/>
      <c r="D1430" s="231"/>
      <c r="E1430" s="327"/>
      <c r="F1430" s="328"/>
      <c r="G1430" s="329">
        <f>IFERROR(VLOOKUP(D1430,Estoque!$A$4:$J$304,10,),0)</f>
        <v>0</v>
      </c>
      <c r="H1430" s="235"/>
      <c r="I1430" s="333"/>
      <c r="J1430" s="334"/>
      <c r="K1430" s="334">
        <f t="shared" si="83"/>
        <v>0</v>
      </c>
      <c r="L1430" s="328">
        <f>SUMIF(Vendas!$B$5:$B$1712,'Combos Promocionais'!A1430,Vendas!$I$5:$I$1824)</f>
        <v>0</v>
      </c>
      <c r="M1430" s="328">
        <f t="shared" si="84"/>
        <v>0</v>
      </c>
      <c r="N1430" s="328" t="e">
        <f t="shared" si="85"/>
        <v>#N/A</v>
      </c>
      <c r="O1430" s="335" t="e">
        <f t="array" ref="O1430">MIN(IF($B$3:$B$501=N1430,$I$3:$I$501))</f>
        <v>#N/A</v>
      </c>
    </row>
    <row r="1431" spans="1:15">
      <c r="A1431" s="236"/>
      <c r="B1431" s="324" t="str">
        <f>IFERROR(VLOOKUP(A1431,'Cadastro de Produtos'!$B$5:$C$500,2,0),"")</f>
        <v/>
      </c>
      <c r="C1431" s="232"/>
      <c r="D1431" s="233"/>
      <c r="E1431" s="324"/>
      <c r="F1431" s="325"/>
      <c r="G1431" s="326">
        <f>IFERROR(VLOOKUP(D1431,Estoque!$A$4:$J$304,10,),0)</f>
        <v>0</v>
      </c>
      <c r="H1431" s="236"/>
      <c r="I1431" s="330"/>
      <c r="J1431" s="331"/>
      <c r="K1431" s="331">
        <f t="shared" si="83"/>
        <v>0</v>
      </c>
      <c r="L1431" s="325">
        <f>SUMIF(Vendas!$B$5:$B$1712,'Combos Promocionais'!A1431,Vendas!$I$5:$I$1824)</f>
        <v>0</v>
      </c>
      <c r="M1431" s="325">
        <f t="shared" si="84"/>
        <v>0</v>
      </c>
      <c r="N1431" s="325" t="e">
        <f t="shared" si="85"/>
        <v>#N/A</v>
      </c>
      <c r="O1431" s="332" t="e">
        <f t="array" ref="O1431">MIN(IF($B$3:$B$501=N1431,$I$3:$I$501))</f>
        <v>#N/A</v>
      </c>
    </row>
    <row r="1432" spans="1:15">
      <c r="A1432" s="235"/>
      <c r="B1432" s="327" t="str">
        <f>IFERROR(VLOOKUP(A1432,'Cadastro de Produtos'!$B$5:$C$500,2,0),"")</f>
        <v/>
      </c>
      <c r="C1432" s="165"/>
      <c r="D1432" s="231"/>
      <c r="E1432" s="327"/>
      <c r="F1432" s="328"/>
      <c r="G1432" s="329">
        <f>IFERROR(VLOOKUP(D1432,Estoque!$A$4:$J$304,10,),0)</f>
        <v>0</v>
      </c>
      <c r="H1432" s="235"/>
      <c r="I1432" s="333"/>
      <c r="J1432" s="334"/>
      <c r="K1432" s="334">
        <f t="shared" si="83"/>
        <v>0</v>
      </c>
      <c r="L1432" s="328">
        <f>SUMIF(Vendas!$B$5:$B$1712,'Combos Promocionais'!A1432,Vendas!$I$5:$I$1824)</f>
        <v>0</v>
      </c>
      <c r="M1432" s="328">
        <f t="shared" si="84"/>
        <v>0</v>
      </c>
      <c r="N1432" s="328" t="e">
        <f t="shared" si="85"/>
        <v>#N/A</v>
      </c>
      <c r="O1432" s="335" t="e">
        <f t="array" ref="O1432">MIN(IF($B$3:$B$501=N1432,$I$3:$I$501))</f>
        <v>#N/A</v>
      </c>
    </row>
    <row r="1433" spans="1:15">
      <c r="A1433" s="236"/>
      <c r="B1433" s="324" t="str">
        <f>IFERROR(VLOOKUP(A1433,'Cadastro de Produtos'!$B$5:$C$500,2,0),"")</f>
        <v/>
      </c>
      <c r="C1433" s="232"/>
      <c r="D1433" s="233"/>
      <c r="E1433" s="324"/>
      <c r="F1433" s="325"/>
      <c r="G1433" s="326">
        <f>IFERROR(VLOOKUP(D1433,Estoque!$A$4:$J$304,10,),0)</f>
        <v>0</v>
      </c>
      <c r="H1433" s="236"/>
      <c r="I1433" s="330"/>
      <c r="J1433" s="331"/>
      <c r="K1433" s="331">
        <f t="shared" si="83"/>
        <v>0</v>
      </c>
      <c r="L1433" s="325">
        <f>SUMIF(Vendas!$B$5:$B$1712,'Combos Promocionais'!A1433,Vendas!$I$5:$I$1824)</f>
        <v>0</v>
      </c>
      <c r="M1433" s="325">
        <f t="shared" si="84"/>
        <v>0</v>
      </c>
      <c r="N1433" s="325" t="e">
        <f t="shared" si="85"/>
        <v>#N/A</v>
      </c>
      <c r="O1433" s="332" t="e">
        <f t="array" ref="O1433">MIN(IF($B$3:$B$501=N1433,$I$3:$I$501))</f>
        <v>#N/A</v>
      </c>
    </row>
    <row r="1434" spans="1:15">
      <c r="A1434" s="235"/>
      <c r="B1434" s="327" t="str">
        <f>IFERROR(VLOOKUP(A1434,'Cadastro de Produtos'!$B$5:$C$500,2,0),"")</f>
        <v/>
      </c>
      <c r="C1434" s="165"/>
      <c r="D1434" s="231"/>
      <c r="E1434" s="327"/>
      <c r="F1434" s="328"/>
      <c r="G1434" s="329">
        <f>IFERROR(VLOOKUP(D1434,Estoque!$A$4:$J$304,10,),0)</f>
        <v>0</v>
      </c>
      <c r="H1434" s="235"/>
      <c r="I1434" s="333"/>
      <c r="J1434" s="334"/>
      <c r="K1434" s="334">
        <f t="shared" si="83"/>
        <v>0</v>
      </c>
      <c r="L1434" s="328">
        <f>SUMIF(Vendas!$B$5:$B$1712,'Combos Promocionais'!A1434,Vendas!$I$5:$I$1824)</f>
        <v>0</v>
      </c>
      <c r="M1434" s="328">
        <f t="shared" si="84"/>
        <v>0</v>
      </c>
      <c r="N1434" s="328" t="e">
        <f t="shared" si="85"/>
        <v>#N/A</v>
      </c>
      <c r="O1434" s="335" t="e">
        <f t="array" ref="O1434">MIN(IF($B$3:$B$501=N1434,$I$3:$I$501))</f>
        <v>#N/A</v>
      </c>
    </row>
    <row r="1435" spans="1:15">
      <c r="A1435" s="236"/>
      <c r="B1435" s="324" t="str">
        <f>IFERROR(VLOOKUP(A1435,'Cadastro de Produtos'!$B$5:$C$500,2,0),"")</f>
        <v/>
      </c>
      <c r="C1435" s="232"/>
      <c r="D1435" s="233"/>
      <c r="E1435" s="324"/>
      <c r="F1435" s="325"/>
      <c r="G1435" s="326">
        <f>IFERROR(VLOOKUP(D1435,Estoque!$A$4:$J$304,10,),0)</f>
        <v>0</v>
      </c>
      <c r="H1435" s="236"/>
      <c r="I1435" s="330"/>
      <c r="J1435" s="331"/>
      <c r="K1435" s="331">
        <f t="shared" si="83"/>
        <v>0</v>
      </c>
      <c r="L1435" s="325">
        <f>SUMIF(Vendas!$B$5:$B$1712,'Combos Promocionais'!A1435,Vendas!$I$5:$I$1824)</f>
        <v>0</v>
      </c>
      <c r="M1435" s="325">
        <f t="shared" si="84"/>
        <v>0</v>
      </c>
      <c r="N1435" s="325" t="e">
        <f t="shared" si="85"/>
        <v>#N/A</v>
      </c>
      <c r="O1435" s="332" t="e">
        <f t="array" ref="O1435">MIN(IF($B$3:$B$501=N1435,$I$3:$I$501))</f>
        <v>#N/A</v>
      </c>
    </row>
    <row r="1436" spans="1:15">
      <c r="A1436" s="235"/>
      <c r="B1436" s="327" t="str">
        <f>IFERROR(VLOOKUP(A1436,'Cadastro de Produtos'!$B$5:$C$500,2,0),"")</f>
        <v/>
      </c>
      <c r="C1436" s="165"/>
      <c r="D1436" s="231"/>
      <c r="E1436" s="327"/>
      <c r="F1436" s="328"/>
      <c r="G1436" s="329">
        <f>IFERROR(VLOOKUP(D1436,Estoque!$A$4:$J$304,10,),0)</f>
        <v>0</v>
      </c>
      <c r="H1436" s="235"/>
      <c r="I1436" s="333"/>
      <c r="J1436" s="334"/>
      <c r="K1436" s="334">
        <f t="shared" si="83"/>
        <v>0</v>
      </c>
      <c r="L1436" s="328">
        <f>SUMIF(Vendas!$B$5:$B$1712,'Combos Promocionais'!A1436,Vendas!$I$5:$I$1824)</f>
        <v>0</v>
      </c>
      <c r="M1436" s="328">
        <f t="shared" si="84"/>
        <v>0</v>
      </c>
      <c r="N1436" s="328" t="e">
        <f t="shared" si="85"/>
        <v>#N/A</v>
      </c>
      <c r="O1436" s="335" t="e">
        <f t="array" ref="O1436">MIN(IF($B$3:$B$501=N1436,$I$3:$I$501))</f>
        <v>#N/A</v>
      </c>
    </row>
    <row r="1437" spans="1:15">
      <c r="A1437" s="236"/>
      <c r="B1437" s="324" t="str">
        <f>IFERROR(VLOOKUP(A1437,'Cadastro de Produtos'!$B$5:$C$500,2,0),"")</f>
        <v/>
      </c>
      <c r="C1437" s="232"/>
      <c r="D1437" s="233"/>
      <c r="E1437" s="324"/>
      <c r="F1437" s="325"/>
      <c r="G1437" s="326">
        <f>IFERROR(VLOOKUP(D1437,Estoque!$A$4:$J$304,10,),0)</f>
        <v>0</v>
      </c>
      <c r="H1437" s="236"/>
      <c r="I1437" s="330"/>
      <c r="J1437" s="331"/>
      <c r="K1437" s="331">
        <f t="shared" si="83"/>
        <v>0</v>
      </c>
      <c r="L1437" s="325">
        <f>SUMIF(Vendas!$B$5:$B$1712,'Combos Promocionais'!A1437,Vendas!$I$5:$I$1824)</f>
        <v>0</v>
      </c>
      <c r="M1437" s="325">
        <f t="shared" si="84"/>
        <v>0</v>
      </c>
      <c r="N1437" s="325" t="e">
        <f t="shared" si="85"/>
        <v>#N/A</v>
      </c>
      <c r="O1437" s="332" t="e">
        <f t="array" ref="O1437">MIN(IF($B$3:$B$501=N1437,$I$3:$I$501))</f>
        <v>#N/A</v>
      </c>
    </row>
    <row r="1438" spans="1:15">
      <c r="A1438" s="235"/>
      <c r="B1438" s="327" t="str">
        <f>IFERROR(VLOOKUP(A1438,'Cadastro de Produtos'!$B$5:$C$500,2,0),"")</f>
        <v/>
      </c>
      <c r="C1438" s="165"/>
      <c r="D1438" s="231"/>
      <c r="E1438" s="327"/>
      <c r="F1438" s="328"/>
      <c r="G1438" s="329">
        <f>IFERROR(VLOOKUP(D1438,Estoque!$A$4:$J$304,10,),0)</f>
        <v>0</v>
      </c>
      <c r="H1438" s="235"/>
      <c r="I1438" s="333"/>
      <c r="J1438" s="334"/>
      <c r="K1438" s="334">
        <f t="shared" si="83"/>
        <v>0</v>
      </c>
      <c r="L1438" s="328">
        <f>SUMIF(Vendas!$B$5:$B$1712,'Combos Promocionais'!A1438,Vendas!$I$5:$I$1824)</f>
        <v>0</v>
      </c>
      <c r="M1438" s="328">
        <f t="shared" si="84"/>
        <v>0</v>
      </c>
      <c r="N1438" s="328" t="e">
        <f t="shared" si="85"/>
        <v>#N/A</v>
      </c>
      <c r="O1438" s="335" t="e">
        <f t="array" ref="O1438">MIN(IF($B$3:$B$501=N1438,$I$3:$I$501))</f>
        <v>#N/A</v>
      </c>
    </row>
    <row r="1439" spans="1:15">
      <c r="A1439" s="236"/>
      <c r="B1439" s="324" t="str">
        <f>IFERROR(VLOOKUP(A1439,'Cadastro de Produtos'!$B$5:$C$500,2,0),"")</f>
        <v/>
      </c>
      <c r="C1439" s="232"/>
      <c r="D1439" s="233"/>
      <c r="E1439" s="324"/>
      <c r="F1439" s="325"/>
      <c r="G1439" s="326">
        <f>IFERROR(VLOOKUP(D1439,Estoque!$A$4:$J$304,10,),0)</f>
        <v>0</v>
      </c>
      <c r="H1439" s="236"/>
      <c r="I1439" s="330"/>
      <c r="J1439" s="331"/>
      <c r="K1439" s="331">
        <f t="shared" si="83"/>
        <v>0</v>
      </c>
      <c r="L1439" s="325">
        <f>SUMIF(Vendas!$B$5:$B$1712,'Combos Promocionais'!A1439,Vendas!$I$5:$I$1824)</f>
        <v>0</v>
      </c>
      <c r="M1439" s="325">
        <f t="shared" si="84"/>
        <v>0</v>
      </c>
      <c r="N1439" s="325" t="e">
        <f t="shared" si="85"/>
        <v>#N/A</v>
      </c>
      <c r="O1439" s="332" t="e">
        <f t="array" ref="O1439">MIN(IF($B$3:$B$501=N1439,$I$3:$I$501))</f>
        <v>#N/A</v>
      </c>
    </row>
    <row r="1440" spans="1:15">
      <c r="A1440" s="235"/>
      <c r="B1440" s="327" t="str">
        <f>IFERROR(VLOOKUP(A1440,'Cadastro de Produtos'!$B$5:$C$500,2,0),"")</f>
        <v/>
      </c>
      <c r="C1440" s="165"/>
      <c r="D1440" s="231"/>
      <c r="E1440" s="327"/>
      <c r="F1440" s="328"/>
      <c r="G1440" s="329">
        <f>IFERROR(VLOOKUP(D1440,Estoque!$A$4:$J$304,10,),0)</f>
        <v>0</v>
      </c>
      <c r="H1440" s="235"/>
      <c r="I1440" s="333"/>
      <c r="J1440" s="334"/>
      <c r="K1440" s="334">
        <f t="shared" si="83"/>
        <v>0</v>
      </c>
      <c r="L1440" s="328">
        <f>SUMIF(Vendas!$B$5:$B$1712,'Combos Promocionais'!A1440,Vendas!$I$5:$I$1824)</f>
        <v>0</v>
      </c>
      <c r="M1440" s="328">
        <f t="shared" si="84"/>
        <v>0</v>
      </c>
      <c r="N1440" s="328" t="e">
        <f t="shared" si="85"/>
        <v>#N/A</v>
      </c>
      <c r="O1440" s="335" t="e">
        <f t="array" ref="O1440">MIN(IF($B$3:$B$501=N1440,$I$3:$I$501))</f>
        <v>#N/A</v>
      </c>
    </row>
    <row r="1441" spans="1:15">
      <c r="A1441" s="236"/>
      <c r="B1441" s="324" t="str">
        <f>IFERROR(VLOOKUP(A1441,'Cadastro de Produtos'!$B$5:$C$500,2,0),"")</f>
        <v/>
      </c>
      <c r="C1441" s="232"/>
      <c r="D1441" s="233"/>
      <c r="E1441" s="324"/>
      <c r="F1441" s="325"/>
      <c r="G1441" s="326">
        <f>IFERROR(VLOOKUP(D1441,Estoque!$A$4:$J$304,10,),0)</f>
        <v>0</v>
      </c>
      <c r="H1441" s="236"/>
      <c r="I1441" s="330"/>
      <c r="J1441" s="331"/>
      <c r="K1441" s="331">
        <f t="shared" si="83"/>
        <v>0</v>
      </c>
      <c r="L1441" s="325">
        <f>SUMIF(Vendas!$B$5:$B$1712,'Combos Promocionais'!A1441,Vendas!$I$5:$I$1824)</f>
        <v>0</v>
      </c>
      <c r="M1441" s="325">
        <f t="shared" si="84"/>
        <v>0</v>
      </c>
      <c r="N1441" s="325" t="e">
        <f t="shared" si="85"/>
        <v>#N/A</v>
      </c>
      <c r="O1441" s="332" t="e">
        <f t="array" ref="O1441">MIN(IF($B$3:$B$501=N1441,$I$3:$I$501))</f>
        <v>#N/A</v>
      </c>
    </row>
    <row r="1442" spans="1:15">
      <c r="A1442" s="235"/>
      <c r="B1442" s="327" t="str">
        <f>IFERROR(VLOOKUP(A1442,'Cadastro de Produtos'!$B$5:$C$500,2,0),"")</f>
        <v/>
      </c>
      <c r="C1442" s="165"/>
      <c r="D1442" s="231"/>
      <c r="E1442" s="327"/>
      <c r="F1442" s="328"/>
      <c r="G1442" s="329">
        <f>IFERROR(VLOOKUP(D1442,Estoque!$A$4:$J$304,10,),0)</f>
        <v>0</v>
      </c>
      <c r="H1442" s="235"/>
      <c r="I1442" s="333"/>
      <c r="J1442" s="334"/>
      <c r="K1442" s="334">
        <f t="shared" si="83"/>
        <v>0</v>
      </c>
      <c r="L1442" s="328">
        <f>SUMIF(Vendas!$B$5:$B$1712,'Combos Promocionais'!A1442,Vendas!$I$5:$I$1824)</f>
        <v>0</v>
      </c>
      <c r="M1442" s="328">
        <f t="shared" si="84"/>
        <v>0</v>
      </c>
      <c r="N1442" s="328" t="e">
        <f t="shared" si="85"/>
        <v>#N/A</v>
      </c>
      <c r="O1442" s="335" t="e">
        <f t="array" ref="O1442">MIN(IF($B$3:$B$501=N1442,$I$3:$I$501))</f>
        <v>#N/A</v>
      </c>
    </row>
    <row r="1443" spans="1:15">
      <c r="A1443" s="236"/>
      <c r="B1443" s="324" t="str">
        <f>IFERROR(VLOOKUP(A1443,'Cadastro de Produtos'!$B$5:$C$500,2,0),"")</f>
        <v/>
      </c>
      <c r="C1443" s="232"/>
      <c r="D1443" s="233"/>
      <c r="E1443" s="324"/>
      <c r="F1443" s="325"/>
      <c r="G1443" s="326">
        <f>IFERROR(VLOOKUP(D1443,Estoque!$A$4:$J$304,10,),0)</f>
        <v>0</v>
      </c>
      <c r="H1443" s="236"/>
      <c r="I1443" s="330"/>
      <c r="J1443" s="331"/>
      <c r="K1443" s="331">
        <f t="shared" si="83"/>
        <v>0</v>
      </c>
      <c r="L1443" s="325">
        <f>SUMIF(Vendas!$B$5:$B$1712,'Combos Promocionais'!A1443,Vendas!$I$5:$I$1824)</f>
        <v>0</v>
      </c>
      <c r="M1443" s="325">
        <f t="shared" si="84"/>
        <v>0</v>
      </c>
      <c r="N1443" s="325" t="e">
        <f t="shared" si="85"/>
        <v>#N/A</v>
      </c>
      <c r="O1443" s="332" t="e">
        <f t="array" ref="O1443">MIN(IF($B$3:$B$501=N1443,$I$3:$I$501))</f>
        <v>#N/A</v>
      </c>
    </row>
    <row r="1444" spans="1:15">
      <c r="A1444" s="235"/>
      <c r="B1444" s="327" t="str">
        <f>IFERROR(VLOOKUP(A1444,'Cadastro de Produtos'!$B$5:$C$500,2,0),"")</f>
        <v/>
      </c>
      <c r="C1444" s="165"/>
      <c r="D1444" s="231"/>
      <c r="E1444" s="327"/>
      <c r="F1444" s="328"/>
      <c r="G1444" s="329">
        <f>IFERROR(VLOOKUP(D1444,Estoque!$A$4:$J$304,10,),0)</f>
        <v>0</v>
      </c>
      <c r="H1444" s="235"/>
      <c r="I1444" s="333"/>
      <c r="J1444" s="334"/>
      <c r="K1444" s="334">
        <f t="shared" si="83"/>
        <v>0</v>
      </c>
      <c r="L1444" s="328">
        <f>SUMIF(Vendas!$B$5:$B$1712,'Combos Promocionais'!A1444,Vendas!$I$5:$I$1824)</f>
        <v>0</v>
      </c>
      <c r="M1444" s="328">
        <f t="shared" si="84"/>
        <v>0</v>
      </c>
      <c r="N1444" s="328" t="e">
        <f t="shared" si="85"/>
        <v>#N/A</v>
      </c>
      <c r="O1444" s="335" t="e">
        <f t="array" ref="O1444">MIN(IF($B$3:$B$501=N1444,$I$3:$I$501))</f>
        <v>#N/A</v>
      </c>
    </row>
    <row r="1445" spans="1:15">
      <c r="A1445" s="236"/>
      <c r="B1445" s="324" t="str">
        <f>IFERROR(VLOOKUP(A1445,'Cadastro de Produtos'!$B$5:$C$500,2,0),"")</f>
        <v/>
      </c>
      <c r="C1445" s="232"/>
      <c r="D1445" s="233"/>
      <c r="E1445" s="324"/>
      <c r="F1445" s="325"/>
      <c r="G1445" s="326">
        <f>IFERROR(VLOOKUP(D1445,Estoque!$A$4:$J$304,10,),0)</f>
        <v>0</v>
      </c>
      <c r="H1445" s="236"/>
      <c r="I1445" s="330"/>
      <c r="J1445" s="331"/>
      <c r="K1445" s="331">
        <f t="shared" si="83"/>
        <v>0</v>
      </c>
      <c r="L1445" s="325">
        <f>SUMIF(Vendas!$B$5:$B$1712,'Combos Promocionais'!A1445,Vendas!$I$5:$I$1824)</f>
        <v>0</v>
      </c>
      <c r="M1445" s="325">
        <f t="shared" si="84"/>
        <v>0</v>
      </c>
      <c r="N1445" s="325" t="e">
        <f t="shared" si="85"/>
        <v>#N/A</v>
      </c>
      <c r="O1445" s="332" t="e">
        <f t="array" ref="O1445">MIN(IF($B$3:$B$501=N1445,$I$3:$I$501))</f>
        <v>#N/A</v>
      </c>
    </row>
    <row r="1446" spans="1:15">
      <c r="A1446" s="235"/>
      <c r="B1446" s="327" t="str">
        <f>IFERROR(VLOOKUP(A1446,'Cadastro de Produtos'!$B$5:$C$500,2,0),"")</f>
        <v/>
      </c>
      <c r="C1446" s="165"/>
      <c r="D1446" s="231"/>
      <c r="E1446" s="327"/>
      <c r="F1446" s="328"/>
      <c r="G1446" s="329">
        <f>IFERROR(VLOOKUP(D1446,Estoque!$A$4:$J$304,10,),0)</f>
        <v>0</v>
      </c>
      <c r="H1446" s="235"/>
      <c r="I1446" s="333"/>
      <c r="J1446" s="334"/>
      <c r="K1446" s="334">
        <f t="shared" si="83"/>
        <v>0</v>
      </c>
      <c r="L1446" s="328">
        <f>SUMIF(Vendas!$B$5:$B$1712,'Combos Promocionais'!A1446,Vendas!$I$5:$I$1824)</f>
        <v>0</v>
      </c>
      <c r="M1446" s="328">
        <f t="shared" si="84"/>
        <v>0</v>
      </c>
      <c r="N1446" s="328" t="e">
        <f t="shared" si="85"/>
        <v>#N/A</v>
      </c>
      <c r="O1446" s="335" t="e">
        <f t="array" ref="O1446">MIN(IF($B$3:$B$501=N1446,$I$3:$I$501))</f>
        <v>#N/A</v>
      </c>
    </row>
    <row r="1447" spans="1:15">
      <c r="A1447" s="236"/>
      <c r="B1447" s="324" t="str">
        <f>IFERROR(VLOOKUP(A1447,'Cadastro de Produtos'!$B$5:$C$500,2,0),"")</f>
        <v/>
      </c>
      <c r="C1447" s="232"/>
      <c r="D1447" s="233"/>
      <c r="E1447" s="324"/>
      <c r="F1447" s="325"/>
      <c r="G1447" s="326">
        <f>IFERROR(VLOOKUP(D1447,Estoque!$A$4:$J$304,10,),0)</f>
        <v>0</v>
      </c>
      <c r="H1447" s="236"/>
      <c r="I1447" s="330"/>
      <c r="J1447" s="331"/>
      <c r="K1447" s="331">
        <f t="shared" si="83"/>
        <v>0</v>
      </c>
      <c r="L1447" s="325">
        <f>SUMIF(Vendas!$B$5:$B$1712,'Combos Promocionais'!A1447,Vendas!$I$5:$I$1824)</f>
        <v>0</v>
      </c>
      <c r="M1447" s="325">
        <f t="shared" si="84"/>
        <v>0</v>
      </c>
      <c r="N1447" s="325" t="e">
        <f t="shared" si="85"/>
        <v>#N/A</v>
      </c>
      <c r="O1447" s="332" t="e">
        <f t="array" ref="O1447">MIN(IF($B$3:$B$501=N1447,$I$3:$I$501))</f>
        <v>#N/A</v>
      </c>
    </row>
    <row r="1448" spans="1:15">
      <c r="A1448" s="235"/>
      <c r="B1448" s="327" t="str">
        <f>IFERROR(VLOOKUP(A1448,'Cadastro de Produtos'!$B$5:$C$500,2,0),"")</f>
        <v/>
      </c>
      <c r="C1448" s="165"/>
      <c r="D1448" s="231"/>
      <c r="E1448" s="327"/>
      <c r="F1448" s="328"/>
      <c r="G1448" s="329">
        <f>IFERROR(VLOOKUP(D1448,Estoque!$A$4:$J$304,10,),0)</f>
        <v>0</v>
      </c>
      <c r="H1448" s="235"/>
      <c r="I1448" s="333"/>
      <c r="J1448" s="334"/>
      <c r="K1448" s="334">
        <f t="shared" si="83"/>
        <v>0</v>
      </c>
      <c r="L1448" s="328">
        <f>SUMIF(Vendas!$B$5:$B$1712,'Combos Promocionais'!A1448,Vendas!$I$5:$I$1824)</f>
        <v>0</v>
      </c>
      <c r="M1448" s="328">
        <f t="shared" si="84"/>
        <v>0</v>
      </c>
      <c r="N1448" s="328" t="e">
        <f t="shared" si="85"/>
        <v>#N/A</v>
      </c>
      <c r="O1448" s="335" t="e">
        <f t="array" ref="O1448">MIN(IF($B$3:$B$501=N1448,$I$3:$I$501))</f>
        <v>#N/A</v>
      </c>
    </row>
    <row r="1449" spans="1:15">
      <c r="A1449" s="236"/>
      <c r="B1449" s="324" t="str">
        <f>IFERROR(VLOOKUP(A1449,'Cadastro de Produtos'!$B$5:$C$500,2,0),"")</f>
        <v/>
      </c>
      <c r="C1449" s="232"/>
      <c r="D1449" s="233"/>
      <c r="E1449" s="324"/>
      <c r="F1449" s="325"/>
      <c r="G1449" s="326">
        <f>IFERROR(VLOOKUP(D1449,Estoque!$A$4:$J$304,10,),0)</f>
        <v>0</v>
      </c>
      <c r="H1449" s="236"/>
      <c r="I1449" s="330"/>
      <c r="J1449" s="331"/>
      <c r="K1449" s="331">
        <f t="shared" si="83"/>
        <v>0</v>
      </c>
      <c r="L1449" s="325">
        <f>SUMIF(Vendas!$B$5:$B$1712,'Combos Promocionais'!A1449,Vendas!$I$5:$I$1824)</f>
        <v>0</v>
      </c>
      <c r="M1449" s="325">
        <f t="shared" si="84"/>
        <v>0</v>
      </c>
      <c r="N1449" s="325" t="e">
        <f t="shared" si="85"/>
        <v>#N/A</v>
      </c>
      <c r="O1449" s="332" t="e">
        <f t="array" ref="O1449">MIN(IF($B$3:$B$501=N1449,$I$3:$I$501))</f>
        <v>#N/A</v>
      </c>
    </row>
    <row r="1450" spans="1:15">
      <c r="A1450" s="235"/>
      <c r="B1450" s="327" t="str">
        <f>IFERROR(VLOOKUP(A1450,'Cadastro de Produtos'!$B$5:$C$500,2,0),"")</f>
        <v/>
      </c>
      <c r="C1450" s="165"/>
      <c r="D1450" s="231"/>
      <c r="E1450" s="327"/>
      <c r="F1450" s="328"/>
      <c r="G1450" s="329">
        <f>IFERROR(VLOOKUP(D1450,Estoque!$A$4:$J$304,10,),0)</f>
        <v>0</v>
      </c>
      <c r="H1450" s="235"/>
      <c r="I1450" s="333"/>
      <c r="J1450" s="334"/>
      <c r="K1450" s="334">
        <f t="shared" si="83"/>
        <v>0</v>
      </c>
      <c r="L1450" s="328">
        <f>SUMIF(Vendas!$B$5:$B$1712,'Combos Promocionais'!A1450,Vendas!$I$5:$I$1824)</f>
        <v>0</v>
      </c>
      <c r="M1450" s="328">
        <f t="shared" si="84"/>
        <v>0</v>
      </c>
      <c r="N1450" s="328" t="e">
        <f t="shared" si="85"/>
        <v>#N/A</v>
      </c>
      <c r="O1450" s="335" t="e">
        <f t="array" ref="O1450">MIN(IF($B$3:$B$501=N1450,$I$3:$I$501))</f>
        <v>#N/A</v>
      </c>
    </row>
    <row r="1451" spans="1:15">
      <c r="A1451" s="236"/>
      <c r="B1451" s="324" t="str">
        <f>IFERROR(VLOOKUP(A1451,'Cadastro de Produtos'!$B$5:$C$500,2,0),"")</f>
        <v/>
      </c>
      <c r="C1451" s="232"/>
      <c r="D1451" s="233"/>
      <c r="E1451" s="324"/>
      <c r="F1451" s="325"/>
      <c r="G1451" s="326">
        <f>IFERROR(VLOOKUP(D1451,Estoque!$A$4:$J$304,10,),0)</f>
        <v>0</v>
      </c>
      <c r="H1451" s="236"/>
      <c r="I1451" s="330"/>
      <c r="J1451" s="331"/>
      <c r="K1451" s="331">
        <f t="shared" si="83"/>
        <v>0</v>
      </c>
      <c r="L1451" s="325">
        <f>SUMIF(Vendas!$B$5:$B$1712,'Combos Promocionais'!A1451,Vendas!$I$5:$I$1824)</f>
        <v>0</v>
      </c>
      <c r="M1451" s="325">
        <f t="shared" si="84"/>
        <v>0</v>
      </c>
      <c r="N1451" s="325" t="e">
        <f t="shared" si="85"/>
        <v>#N/A</v>
      </c>
      <c r="O1451" s="332" t="e">
        <f t="array" ref="O1451">MIN(IF($B$3:$B$501=N1451,$I$3:$I$501))</f>
        <v>#N/A</v>
      </c>
    </row>
    <row r="1452" spans="1:15">
      <c r="A1452" s="235"/>
      <c r="B1452" s="327" t="str">
        <f>IFERROR(VLOOKUP(A1452,'Cadastro de Produtos'!$B$5:$C$500,2,0),"")</f>
        <v/>
      </c>
      <c r="C1452" s="165"/>
      <c r="D1452" s="231"/>
      <c r="E1452" s="327"/>
      <c r="F1452" s="328"/>
      <c r="G1452" s="329">
        <f>IFERROR(VLOOKUP(D1452,Estoque!$A$4:$J$304,10,),0)</f>
        <v>0</v>
      </c>
      <c r="H1452" s="235"/>
      <c r="I1452" s="333"/>
      <c r="J1452" s="334"/>
      <c r="K1452" s="334">
        <f t="shared" si="83"/>
        <v>0</v>
      </c>
      <c r="L1452" s="328">
        <f>SUMIF(Vendas!$B$5:$B$1712,'Combos Promocionais'!A1452,Vendas!$I$5:$I$1824)</f>
        <v>0</v>
      </c>
      <c r="M1452" s="328">
        <f t="shared" si="84"/>
        <v>0</v>
      </c>
      <c r="N1452" s="328" t="e">
        <f t="shared" si="85"/>
        <v>#N/A</v>
      </c>
      <c r="O1452" s="335" t="e">
        <f t="array" ref="O1452">MIN(IF($B$3:$B$501=N1452,$I$3:$I$501))</f>
        <v>#N/A</v>
      </c>
    </row>
    <row r="1453" spans="1:15">
      <c r="A1453" s="236"/>
      <c r="B1453" s="324" t="str">
        <f>IFERROR(VLOOKUP(A1453,'Cadastro de Produtos'!$B$5:$C$500,2,0),"")</f>
        <v/>
      </c>
      <c r="C1453" s="232"/>
      <c r="D1453" s="233"/>
      <c r="E1453" s="324"/>
      <c r="F1453" s="325"/>
      <c r="G1453" s="326">
        <f>IFERROR(VLOOKUP(D1453,Estoque!$A$4:$J$304,10,),0)</f>
        <v>0</v>
      </c>
      <c r="H1453" s="236"/>
      <c r="I1453" s="330"/>
      <c r="J1453" s="331"/>
      <c r="K1453" s="331">
        <f t="shared" si="83"/>
        <v>0</v>
      </c>
      <c r="L1453" s="325">
        <f>SUMIF(Vendas!$B$5:$B$1712,'Combos Promocionais'!A1453,Vendas!$I$5:$I$1824)</f>
        <v>0</v>
      </c>
      <c r="M1453" s="325">
        <f t="shared" si="84"/>
        <v>0</v>
      </c>
      <c r="N1453" s="325" t="e">
        <f t="shared" si="85"/>
        <v>#N/A</v>
      </c>
      <c r="O1453" s="332" t="e">
        <f t="array" ref="O1453">MIN(IF($B$3:$B$501=N1453,$I$3:$I$501))</f>
        <v>#N/A</v>
      </c>
    </row>
    <row r="1454" spans="1:15">
      <c r="A1454" s="235"/>
      <c r="B1454" s="327" t="str">
        <f>IFERROR(VLOOKUP(A1454,'Cadastro de Produtos'!$B$5:$C$500,2,0),"")</f>
        <v/>
      </c>
      <c r="C1454" s="165"/>
      <c r="D1454" s="231"/>
      <c r="E1454" s="327"/>
      <c r="F1454" s="328"/>
      <c r="G1454" s="329">
        <f>IFERROR(VLOOKUP(D1454,Estoque!$A$4:$J$304,10,),0)</f>
        <v>0</v>
      </c>
      <c r="H1454" s="235"/>
      <c r="I1454" s="333"/>
      <c r="J1454" s="334"/>
      <c r="K1454" s="334">
        <f t="shared" si="83"/>
        <v>0</v>
      </c>
      <c r="L1454" s="328">
        <f>SUMIF(Vendas!$B$5:$B$1712,'Combos Promocionais'!A1454,Vendas!$I$5:$I$1824)</f>
        <v>0</v>
      </c>
      <c r="M1454" s="328">
        <f t="shared" si="84"/>
        <v>0</v>
      </c>
      <c r="N1454" s="328" t="e">
        <f t="shared" si="85"/>
        <v>#N/A</v>
      </c>
      <c r="O1454" s="335" t="e">
        <f t="array" ref="O1454">MIN(IF($B$3:$B$501=N1454,$I$3:$I$501))</f>
        <v>#N/A</v>
      </c>
    </row>
    <row r="1455" spans="1:15">
      <c r="A1455" s="236"/>
      <c r="B1455" s="324" t="str">
        <f>IFERROR(VLOOKUP(A1455,'Cadastro de Produtos'!$B$5:$C$500,2,0),"")</f>
        <v/>
      </c>
      <c r="C1455" s="232"/>
      <c r="D1455" s="233"/>
      <c r="E1455" s="324"/>
      <c r="F1455" s="325"/>
      <c r="G1455" s="326">
        <f>IFERROR(VLOOKUP(D1455,Estoque!$A$4:$J$304,10,),0)</f>
        <v>0</v>
      </c>
      <c r="H1455" s="236"/>
      <c r="I1455" s="330"/>
      <c r="J1455" s="331"/>
      <c r="K1455" s="331">
        <f t="shared" si="83"/>
        <v>0</v>
      </c>
      <c r="L1455" s="325">
        <f>SUMIF(Vendas!$B$5:$B$1712,'Combos Promocionais'!A1455,Vendas!$I$5:$I$1824)</f>
        <v>0</v>
      </c>
      <c r="M1455" s="325">
        <f t="shared" si="84"/>
        <v>0</v>
      </c>
      <c r="N1455" s="325" t="e">
        <f t="shared" si="85"/>
        <v>#N/A</v>
      </c>
      <c r="O1455" s="332" t="e">
        <f t="array" ref="O1455">MIN(IF($B$3:$B$501=N1455,$I$3:$I$501))</f>
        <v>#N/A</v>
      </c>
    </row>
    <row r="1456" spans="1:15">
      <c r="A1456" s="235"/>
      <c r="B1456" s="327" t="str">
        <f>IFERROR(VLOOKUP(A1456,'Cadastro de Produtos'!$B$5:$C$500,2,0),"")</f>
        <v/>
      </c>
      <c r="C1456" s="165"/>
      <c r="D1456" s="231"/>
      <c r="E1456" s="327"/>
      <c r="F1456" s="328"/>
      <c r="G1456" s="329">
        <f>IFERROR(VLOOKUP(D1456,Estoque!$A$4:$J$304,10,),0)</f>
        <v>0</v>
      </c>
      <c r="H1456" s="235"/>
      <c r="I1456" s="333"/>
      <c r="J1456" s="334"/>
      <c r="K1456" s="334">
        <f t="shared" si="83"/>
        <v>0</v>
      </c>
      <c r="L1456" s="328">
        <f>SUMIF(Vendas!$B$5:$B$1712,'Combos Promocionais'!A1456,Vendas!$I$5:$I$1824)</f>
        <v>0</v>
      </c>
      <c r="M1456" s="328">
        <f t="shared" si="84"/>
        <v>0</v>
      </c>
      <c r="N1456" s="328" t="e">
        <f t="shared" si="85"/>
        <v>#N/A</v>
      </c>
      <c r="O1456" s="335" t="e">
        <f t="array" ref="O1456">MIN(IF($B$3:$B$501=N1456,$I$3:$I$501))</f>
        <v>#N/A</v>
      </c>
    </row>
    <row r="1457" spans="1:15">
      <c r="A1457" s="236"/>
      <c r="B1457" s="324" t="str">
        <f>IFERROR(VLOOKUP(A1457,'Cadastro de Produtos'!$B$5:$C$500,2,0),"")</f>
        <v/>
      </c>
      <c r="C1457" s="232"/>
      <c r="D1457" s="233"/>
      <c r="E1457" s="324"/>
      <c r="F1457" s="325"/>
      <c r="G1457" s="326">
        <f>IFERROR(VLOOKUP(D1457,Estoque!$A$4:$J$304,10,),0)</f>
        <v>0</v>
      </c>
      <c r="H1457" s="236"/>
      <c r="I1457" s="330"/>
      <c r="J1457" s="331"/>
      <c r="K1457" s="331">
        <f t="shared" si="83"/>
        <v>0</v>
      </c>
      <c r="L1457" s="325">
        <f>SUMIF(Vendas!$B$5:$B$1712,'Combos Promocionais'!A1457,Vendas!$I$5:$I$1824)</f>
        <v>0</v>
      </c>
      <c r="M1457" s="325">
        <f t="shared" si="84"/>
        <v>0</v>
      </c>
      <c r="N1457" s="325" t="e">
        <f t="shared" si="85"/>
        <v>#N/A</v>
      </c>
      <c r="O1457" s="332" t="e">
        <f t="array" ref="O1457">MIN(IF($B$3:$B$501=N1457,$I$3:$I$501))</f>
        <v>#N/A</v>
      </c>
    </row>
    <row r="1458" spans="1:15">
      <c r="A1458" s="235"/>
      <c r="B1458" s="327" t="str">
        <f>IFERROR(VLOOKUP(A1458,'Cadastro de Produtos'!$B$5:$C$500,2,0),"")</f>
        <v/>
      </c>
      <c r="C1458" s="165"/>
      <c r="D1458" s="231"/>
      <c r="E1458" s="327"/>
      <c r="F1458" s="328"/>
      <c r="G1458" s="329">
        <f>IFERROR(VLOOKUP(D1458,Estoque!$A$4:$J$304,10,),0)</f>
        <v>0</v>
      </c>
      <c r="H1458" s="235"/>
      <c r="I1458" s="333"/>
      <c r="J1458" s="334"/>
      <c r="K1458" s="334">
        <f t="shared" si="83"/>
        <v>0</v>
      </c>
      <c r="L1458" s="328">
        <f>SUMIF(Vendas!$B$5:$B$1712,'Combos Promocionais'!A1458,Vendas!$I$5:$I$1824)</f>
        <v>0</v>
      </c>
      <c r="M1458" s="328">
        <f t="shared" si="84"/>
        <v>0</v>
      </c>
      <c r="N1458" s="328" t="e">
        <f t="shared" si="85"/>
        <v>#N/A</v>
      </c>
      <c r="O1458" s="335" t="e">
        <f t="array" ref="O1458">MIN(IF($B$3:$B$501=N1458,$I$3:$I$501))</f>
        <v>#N/A</v>
      </c>
    </row>
    <row r="1459" spans="1:15">
      <c r="A1459" s="236"/>
      <c r="B1459" s="324" t="str">
        <f>IFERROR(VLOOKUP(A1459,'Cadastro de Produtos'!$B$5:$C$500,2,0),"")</f>
        <v/>
      </c>
      <c r="C1459" s="232"/>
      <c r="D1459" s="233"/>
      <c r="E1459" s="324"/>
      <c r="F1459" s="325"/>
      <c r="G1459" s="326">
        <f>IFERROR(VLOOKUP(D1459,Estoque!$A$4:$J$304,10,),0)</f>
        <v>0</v>
      </c>
      <c r="H1459" s="236"/>
      <c r="I1459" s="330"/>
      <c r="J1459" s="331"/>
      <c r="K1459" s="331">
        <f t="shared" si="83"/>
        <v>0</v>
      </c>
      <c r="L1459" s="325">
        <f>SUMIF(Vendas!$B$5:$B$1712,'Combos Promocionais'!A1459,Vendas!$I$5:$I$1824)</f>
        <v>0</v>
      </c>
      <c r="M1459" s="325">
        <f t="shared" si="84"/>
        <v>0</v>
      </c>
      <c r="N1459" s="325" t="e">
        <f t="shared" si="85"/>
        <v>#N/A</v>
      </c>
      <c r="O1459" s="332" t="e">
        <f t="array" ref="O1459">MIN(IF($B$3:$B$501=N1459,$I$3:$I$501))</f>
        <v>#N/A</v>
      </c>
    </row>
    <row r="1460" spans="1:15">
      <c r="A1460" s="235"/>
      <c r="B1460" s="327" t="str">
        <f>IFERROR(VLOOKUP(A1460,'Cadastro de Produtos'!$B$5:$C$500,2,0),"")</f>
        <v/>
      </c>
      <c r="C1460" s="165"/>
      <c r="D1460" s="231"/>
      <c r="E1460" s="327"/>
      <c r="F1460" s="328"/>
      <c r="G1460" s="329">
        <f>IFERROR(VLOOKUP(D1460,Estoque!$A$4:$J$304,10,),0)</f>
        <v>0</v>
      </c>
      <c r="H1460" s="235"/>
      <c r="I1460" s="333"/>
      <c r="J1460" s="334"/>
      <c r="K1460" s="334">
        <f t="shared" si="83"/>
        <v>0</v>
      </c>
      <c r="L1460" s="328">
        <f>SUMIF(Vendas!$B$5:$B$1712,'Combos Promocionais'!A1460,Vendas!$I$5:$I$1824)</f>
        <v>0</v>
      </c>
      <c r="M1460" s="328">
        <f t="shared" si="84"/>
        <v>0</v>
      </c>
      <c r="N1460" s="328" t="e">
        <f t="shared" si="85"/>
        <v>#N/A</v>
      </c>
      <c r="O1460" s="335" t="e">
        <f t="array" ref="O1460">MIN(IF($B$3:$B$501=N1460,$I$3:$I$501))</f>
        <v>#N/A</v>
      </c>
    </row>
    <row r="1461" spans="1:15">
      <c r="A1461" s="236"/>
      <c r="B1461" s="324" t="str">
        <f>IFERROR(VLOOKUP(A1461,'Cadastro de Produtos'!$B$5:$C$500,2,0),"")</f>
        <v/>
      </c>
      <c r="C1461" s="232"/>
      <c r="D1461" s="233"/>
      <c r="E1461" s="324"/>
      <c r="F1461" s="325"/>
      <c r="G1461" s="326">
        <f>IFERROR(VLOOKUP(D1461,Estoque!$A$4:$J$304,10,),0)</f>
        <v>0</v>
      </c>
      <c r="H1461" s="236"/>
      <c r="I1461" s="330"/>
      <c r="J1461" s="331"/>
      <c r="K1461" s="331">
        <f t="shared" si="83"/>
        <v>0</v>
      </c>
      <c r="L1461" s="325">
        <f>SUMIF(Vendas!$B$5:$B$1712,'Combos Promocionais'!A1461,Vendas!$I$5:$I$1824)</f>
        <v>0</v>
      </c>
      <c r="M1461" s="325">
        <f t="shared" si="84"/>
        <v>0</v>
      </c>
      <c r="N1461" s="325" t="e">
        <f t="shared" si="85"/>
        <v>#N/A</v>
      </c>
      <c r="O1461" s="332" t="e">
        <f t="array" ref="O1461">MIN(IF($B$3:$B$501=N1461,$I$3:$I$501))</f>
        <v>#N/A</v>
      </c>
    </row>
    <row r="1462" spans="1:15">
      <c r="A1462" s="235"/>
      <c r="B1462" s="327" t="str">
        <f>IFERROR(VLOOKUP(A1462,'Cadastro de Produtos'!$B$5:$C$500,2,0),"")</f>
        <v/>
      </c>
      <c r="C1462" s="165"/>
      <c r="D1462" s="231"/>
      <c r="E1462" s="327"/>
      <c r="F1462" s="328"/>
      <c r="G1462" s="329">
        <f>IFERROR(VLOOKUP(D1462,Estoque!$A$4:$J$304,10,),0)</f>
        <v>0</v>
      </c>
      <c r="H1462" s="235"/>
      <c r="I1462" s="333"/>
      <c r="J1462" s="334"/>
      <c r="K1462" s="334">
        <f t="shared" si="83"/>
        <v>0</v>
      </c>
      <c r="L1462" s="328">
        <f>SUMIF(Vendas!$B$5:$B$1712,'Combos Promocionais'!A1462,Vendas!$I$5:$I$1824)</f>
        <v>0</v>
      </c>
      <c r="M1462" s="328">
        <f t="shared" si="84"/>
        <v>0</v>
      </c>
      <c r="N1462" s="328" t="e">
        <f t="shared" si="85"/>
        <v>#N/A</v>
      </c>
      <c r="O1462" s="335" t="e">
        <f t="array" ref="O1462">MIN(IF($B$3:$B$501=N1462,$I$3:$I$501))</f>
        <v>#N/A</v>
      </c>
    </row>
    <row r="1463" spans="1:15">
      <c r="A1463" s="236"/>
      <c r="B1463" s="324" t="str">
        <f>IFERROR(VLOOKUP(A1463,'Cadastro de Produtos'!$B$5:$C$500,2,0),"")</f>
        <v/>
      </c>
      <c r="C1463" s="232"/>
      <c r="D1463" s="233"/>
      <c r="E1463" s="324"/>
      <c r="F1463" s="325"/>
      <c r="G1463" s="326">
        <f>IFERROR(VLOOKUP(D1463,Estoque!$A$4:$J$304,10,),0)</f>
        <v>0</v>
      </c>
      <c r="H1463" s="236"/>
      <c r="I1463" s="330"/>
      <c r="J1463" s="331"/>
      <c r="K1463" s="331">
        <f t="shared" si="83"/>
        <v>0</v>
      </c>
      <c r="L1463" s="325">
        <f>SUMIF(Vendas!$B$5:$B$1712,'Combos Promocionais'!A1463,Vendas!$I$5:$I$1824)</f>
        <v>0</v>
      </c>
      <c r="M1463" s="325">
        <f t="shared" si="84"/>
        <v>0</v>
      </c>
      <c r="N1463" s="325" t="e">
        <f t="shared" si="85"/>
        <v>#N/A</v>
      </c>
      <c r="O1463" s="332" t="e">
        <f t="array" ref="O1463">MIN(IF($B$3:$B$501=N1463,$I$3:$I$501))</f>
        <v>#N/A</v>
      </c>
    </row>
    <row r="1464" spans="1:15">
      <c r="A1464" s="235"/>
      <c r="B1464" s="327" t="str">
        <f>IFERROR(VLOOKUP(A1464,'Cadastro de Produtos'!$B$5:$C$500,2,0),"")</f>
        <v/>
      </c>
      <c r="C1464" s="165"/>
      <c r="D1464" s="231"/>
      <c r="E1464" s="327"/>
      <c r="F1464" s="328"/>
      <c r="G1464" s="329">
        <f>IFERROR(VLOOKUP(D1464,Estoque!$A$4:$J$304,10,),0)</f>
        <v>0</v>
      </c>
      <c r="H1464" s="235"/>
      <c r="I1464" s="333"/>
      <c r="J1464" s="334"/>
      <c r="K1464" s="334">
        <f t="shared" si="83"/>
        <v>0</v>
      </c>
      <c r="L1464" s="328">
        <f>SUMIF(Vendas!$B$5:$B$1712,'Combos Promocionais'!A1464,Vendas!$I$5:$I$1824)</f>
        <v>0</v>
      </c>
      <c r="M1464" s="328">
        <f t="shared" si="84"/>
        <v>0</v>
      </c>
      <c r="N1464" s="328" t="e">
        <f t="shared" si="85"/>
        <v>#N/A</v>
      </c>
      <c r="O1464" s="335" t="e">
        <f t="array" ref="O1464">MIN(IF($B$3:$B$501=N1464,$I$3:$I$501))</f>
        <v>#N/A</v>
      </c>
    </row>
    <row r="1465" spans="1:15">
      <c r="A1465" s="236"/>
      <c r="B1465" s="324" t="str">
        <f>IFERROR(VLOOKUP(A1465,'Cadastro de Produtos'!$B$5:$C$500,2,0),"")</f>
        <v/>
      </c>
      <c r="C1465" s="232"/>
      <c r="D1465" s="233"/>
      <c r="E1465" s="324"/>
      <c r="F1465" s="325"/>
      <c r="G1465" s="326">
        <f>IFERROR(VLOOKUP(D1465,Estoque!$A$4:$J$304,10,),0)</f>
        <v>0</v>
      </c>
      <c r="H1465" s="236"/>
      <c r="I1465" s="330"/>
      <c r="J1465" s="331"/>
      <c r="K1465" s="331">
        <f t="shared" si="83"/>
        <v>0</v>
      </c>
      <c r="L1465" s="325">
        <f>SUMIF(Vendas!$B$5:$B$1712,'Combos Promocionais'!A1465,Vendas!$I$5:$I$1824)</f>
        <v>0</v>
      </c>
      <c r="M1465" s="325">
        <f t="shared" si="84"/>
        <v>0</v>
      </c>
      <c r="N1465" s="325" t="e">
        <f t="shared" si="85"/>
        <v>#N/A</v>
      </c>
      <c r="O1465" s="332" t="e">
        <f t="array" ref="O1465">MIN(IF($B$3:$B$501=N1465,$I$3:$I$501))</f>
        <v>#N/A</v>
      </c>
    </row>
    <row r="1466" spans="1:15">
      <c r="A1466" s="235"/>
      <c r="B1466" s="327" t="str">
        <f>IFERROR(VLOOKUP(A1466,'Cadastro de Produtos'!$B$5:$C$500,2,0),"")</f>
        <v/>
      </c>
      <c r="C1466" s="165"/>
      <c r="D1466" s="231"/>
      <c r="E1466" s="327"/>
      <c r="F1466" s="328"/>
      <c r="G1466" s="329">
        <f>IFERROR(VLOOKUP(D1466,Estoque!$A$4:$J$304,10,),0)</f>
        <v>0</v>
      </c>
      <c r="H1466" s="235"/>
      <c r="I1466" s="333"/>
      <c r="J1466" s="334"/>
      <c r="K1466" s="334">
        <f t="shared" si="83"/>
        <v>0</v>
      </c>
      <c r="L1466" s="328">
        <f>SUMIF(Vendas!$B$5:$B$1712,'Combos Promocionais'!A1466,Vendas!$I$5:$I$1824)</f>
        <v>0</v>
      </c>
      <c r="M1466" s="328">
        <f t="shared" si="84"/>
        <v>0</v>
      </c>
      <c r="N1466" s="328" t="e">
        <f t="shared" si="85"/>
        <v>#N/A</v>
      </c>
      <c r="O1466" s="335" t="e">
        <f t="array" ref="O1466">MIN(IF($B$3:$B$501=N1466,$I$3:$I$501))</f>
        <v>#N/A</v>
      </c>
    </row>
    <row r="1467" spans="1:15">
      <c r="A1467" s="236"/>
      <c r="B1467" s="324" t="str">
        <f>IFERROR(VLOOKUP(A1467,'Cadastro de Produtos'!$B$5:$C$500,2,0),"")</f>
        <v/>
      </c>
      <c r="C1467" s="232"/>
      <c r="D1467" s="233"/>
      <c r="E1467" s="324"/>
      <c r="F1467" s="325"/>
      <c r="G1467" s="326">
        <f>IFERROR(VLOOKUP(D1467,Estoque!$A$4:$J$304,10,),0)</f>
        <v>0</v>
      </c>
      <c r="H1467" s="236"/>
      <c r="I1467" s="330"/>
      <c r="J1467" s="331"/>
      <c r="K1467" s="331">
        <f t="shared" si="83"/>
        <v>0</v>
      </c>
      <c r="L1467" s="325">
        <f>SUMIF(Vendas!$B$5:$B$1712,'Combos Promocionais'!A1467,Vendas!$I$5:$I$1824)</f>
        <v>0</v>
      </c>
      <c r="M1467" s="325">
        <f t="shared" si="84"/>
        <v>0</v>
      </c>
      <c r="N1467" s="325" t="e">
        <f t="shared" si="85"/>
        <v>#N/A</v>
      </c>
      <c r="O1467" s="332" t="e">
        <f t="array" ref="O1467">MIN(IF($B$3:$B$501=N1467,$I$3:$I$501))</f>
        <v>#N/A</v>
      </c>
    </row>
    <row r="1468" spans="1:15">
      <c r="A1468" s="235"/>
      <c r="B1468" s="327" t="str">
        <f>IFERROR(VLOOKUP(A1468,'Cadastro de Produtos'!$B$5:$C$500,2,0),"")</f>
        <v/>
      </c>
      <c r="C1468" s="165"/>
      <c r="D1468" s="231"/>
      <c r="E1468" s="327"/>
      <c r="F1468" s="328"/>
      <c r="G1468" s="329">
        <f>IFERROR(VLOOKUP(D1468,Estoque!$A$4:$J$304,10,),0)</f>
        <v>0</v>
      </c>
      <c r="H1468" s="235"/>
      <c r="I1468" s="333"/>
      <c r="J1468" s="334"/>
      <c r="K1468" s="334">
        <f t="shared" si="83"/>
        <v>0</v>
      </c>
      <c r="L1468" s="328">
        <f>SUMIF(Vendas!$B$5:$B$1712,'Combos Promocionais'!A1468,Vendas!$I$5:$I$1824)</f>
        <v>0</v>
      </c>
      <c r="M1468" s="328">
        <f t="shared" si="84"/>
        <v>0</v>
      </c>
      <c r="N1468" s="328" t="e">
        <f t="shared" si="85"/>
        <v>#N/A</v>
      </c>
      <c r="O1468" s="335" t="e">
        <f t="array" ref="O1468">MIN(IF($B$3:$B$501=N1468,$I$3:$I$501))</f>
        <v>#N/A</v>
      </c>
    </row>
    <row r="1469" spans="1:15">
      <c r="A1469" s="236"/>
      <c r="B1469" s="324" t="str">
        <f>IFERROR(VLOOKUP(A1469,'Cadastro de Produtos'!$B$5:$C$500,2,0),"")</f>
        <v/>
      </c>
      <c r="C1469" s="232"/>
      <c r="D1469" s="233"/>
      <c r="E1469" s="324"/>
      <c r="F1469" s="325"/>
      <c r="G1469" s="326">
        <f>IFERROR(VLOOKUP(D1469,Estoque!$A$4:$J$304,10,),0)</f>
        <v>0</v>
      </c>
      <c r="H1469" s="236"/>
      <c r="I1469" s="330"/>
      <c r="J1469" s="331"/>
      <c r="K1469" s="331">
        <f t="shared" si="83"/>
        <v>0</v>
      </c>
      <c r="L1469" s="325">
        <f>SUMIF(Vendas!$B$5:$B$1712,'Combos Promocionais'!A1469,Vendas!$I$5:$I$1824)</f>
        <v>0</v>
      </c>
      <c r="M1469" s="325">
        <f t="shared" si="84"/>
        <v>0</v>
      </c>
      <c r="N1469" s="325" t="e">
        <f t="shared" si="85"/>
        <v>#N/A</v>
      </c>
      <c r="O1469" s="332" t="e">
        <f t="array" ref="O1469">MIN(IF($B$3:$B$501=N1469,$I$3:$I$501))</f>
        <v>#N/A</v>
      </c>
    </row>
    <row r="1470" spans="1:15">
      <c r="A1470" s="235"/>
      <c r="B1470" s="327" t="str">
        <f>IFERROR(VLOOKUP(A1470,'Cadastro de Produtos'!$B$5:$C$500,2,0),"")</f>
        <v/>
      </c>
      <c r="C1470" s="165"/>
      <c r="D1470" s="231"/>
      <c r="E1470" s="327"/>
      <c r="F1470" s="328"/>
      <c r="G1470" s="329">
        <f>IFERROR(VLOOKUP(D1470,Estoque!$A$4:$J$304,10,),0)</f>
        <v>0</v>
      </c>
      <c r="H1470" s="235"/>
      <c r="I1470" s="333"/>
      <c r="J1470" s="334"/>
      <c r="K1470" s="334">
        <f t="shared" si="83"/>
        <v>0</v>
      </c>
      <c r="L1470" s="328">
        <f>SUMIF(Vendas!$B$5:$B$1712,'Combos Promocionais'!A1470,Vendas!$I$5:$I$1824)</f>
        <v>0</v>
      </c>
      <c r="M1470" s="328">
        <f t="shared" si="84"/>
        <v>0</v>
      </c>
      <c r="N1470" s="328" t="e">
        <f t="shared" si="85"/>
        <v>#N/A</v>
      </c>
      <c r="O1470" s="335" t="e">
        <f t="array" ref="O1470">MIN(IF($B$3:$B$501=N1470,$I$3:$I$501))</f>
        <v>#N/A</v>
      </c>
    </row>
    <row r="1471" spans="1:15">
      <c r="A1471" s="236"/>
      <c r="B1471" s="324" t="str">
        <f>IFERROR(VLOOKUP(A1471,'Cadastro de Produtos'!$B$5:$C$500,2,0),"")</f>
        <v/>
      </c>
      <c r="C1471" s="232"/>
      <c r="D1471" s="233"/>
      <c r="E1471" s="324"/>
      <c r="F1471" s="325"/>
      <c r="G1471" s="326">
        <f>IFERROR(VLOOKUP(D1471,Estoque!$A$4:$J$304,10,),0)</f>
        <v>0</v>
      </c>
      <c r="H1471" s="236"/>
      <c r="I1471" s="330"/>
      <c r="J1471" s="331"/>
      <c r="K1471" s="331">
        <f t="shared" si="83"/>
        <v>0</v>
      </c>
      <c r="L1471" s="325">
        <f>SUMIF(Vendas!$B$5:$B$1712,'Combos Promocionais'!A1471,Vendas!$I$5:$I$1824)</f>
        <v>0</v>
      </c>
      <c r="M1471" s="325">
        <f t="shared" si="84"/>
        <v>0</v>
      </c>
      <c r="N1471" s="325" t="e">
        <f t="shared" si="85"/>
        <v>#N/A</v>
      </c>
      <c r="O1471" s="332" t="e">
        <f t="array" ref="O1471">MIN(IF($B$3:$B$501=N1471,$I$3:$I$501))</f>
        <v>#N/A</v>
      </c>
    </row>
    <row r="1472" spans="1:15">
      <c r="A1472" s="235"/>
      <c r="B1472" s="327" t="str">
        <f>IFERROR(VLOOKUP(A1472,'Cadastro de Produtos'!$B$5:$C$500,2,0),"")</f>
        <v/>
      </c>
      <c r="C1472" s="165"/>
      <c r="D1472" s="231"/>
      <c r="E1472" s="327"/>
      <c r="F1472" s="328"/>
      <c r="G1472" s="329">
        <f>IFERROR(VLOOKUP(D1472,Estoque!$A$4:$J$304,10,),0)</f>
        <v>0</v>
      </c>
      <c r="H1472" s="235"/>
      <c r="I1472" s="333"/>
      <c r="J1472" s="334"/>
      <c r="K1472" s="334">
        <f t="shared" si="83"/>
        <v>0</v>
      </c>
      <c r="L1472" s="328">
        <f>SUMIF(Vendas!$B$5:$B$1712,'Combos Promocionais'!A1472,Vendas!$I$5:$I$1824)</f>
        <v>0</v>
      </c>
      <c r="M1472" s="328">
        <f t="shared" si="84"/>
        <v>0</v>
      </c>
      <c r="N1472" s="328" t="e">
        <f t="shared" si="85"/>
        <v>#N/A</v>
      </c>
      <c r="O1472" s="335" t="e">
        <f t="array" ref="O1472">MIN(IF($B$3:$B$501=N1472,$I$3:$I$501))</f>
        <v>#N/A</v>
      </c>
    </row>
    <row r="1473" spans="1:15">
      <c r="A1473" s="236"/>
      <c r="B1473" s="324" t="str">
        <f>IFERROR(VLOOKUP(A1473,'Cadastro de Produtos'!$B$5:$C$500,2,0),"")</f>
        <v/>
      </c>
      <c r="C1473" s="232"/>
      <c r="D1473" s="233"/>
      <c r="E1473" s="324"/>
      <c r="F1473" s="325"/>
      <c r="G1473" s="326">
        <f>IFERROR(VLOOKUP(D1473,Estoque!$A$4:$J$304,10,),0)</f>
        <v>0</v>
      </c>
      <c r="H1473" s="236"/>
      <c r="I1473" s="330"/>
      <c r="J1473" s="331"/>
      <c r="K1473" s="331">
        <f t="shared" si="83"/>
        <v>0</v>
      </c>
      <c r="L1473" s="325">
        <f>SUMIF(Vendas!$B$5:$B$1712,'Combos Promocionais'!A1473,Vendas!$I$5:$I$1824)</f>
        <v>0</v>
      </c>
      <c r="M1473" s="325">
        <f t="shared" si="84"/>
        <v>0</v>
      </c>
      <c r="N1473" s="325" t="e">
        <f t="shared" si="85"/>
        <v>#N/A</v>
      </c>
      <c r="O1473" s="332" t="e">
        <f t="array" ref="O1473">MIN(IF($B$3:$B$501=N1473,$I$3:$I$501))</f>
        <v>#N/A</v>
      </c>
    </row>
    <row r="1474" spans="1:15">
      <c r="A1474" s="235"/>
      <c r="B1474" s="327" t="str">
        <f>IFERROR(VLOOKUP(A1474,'Cadastro de Produtos'!$B$5:$C$500,2,0),"")</f>
        <v/>
      </c>
      <c r="C1474" s="165"/>
      <c r="D1474" s="231"/>
      <c r="E1474" s="327"/>
      <c r="F1474" s="328"/>
      <c r="G1474" s="329">
        <f>IFERROR(VLOOKUP(D1474,Estoque!$A$4:$J$304,10,),0)</f>
        <v>0</v>
      </c>
      <c r="H1474" s="235"/>
      <c r="I1474" s="333"/>
      <c r="J1474" s="334"/>
      <c r="K1474" s="334">
        <f t="shared" si="83"/>
        <v>0</v>
      </c>
      <c r="L1474" s="328">
        <f>SUMIF(Vendas!$B$5:$B$1712,'Combos Promocionais'!A1474,Vendas!$I$5:$I$1824)</f>
        <v>0</v>
      </c>
      <c r="M1474" s="328">
        <f t="shared" si="84"/>
        <v>0</v>
      </c>
      <c r="N1474" s="328" t="e">
        <f t="shared" si="85"/>
        <v>#N/A</v>
      </c>
      <c r="O1474" s="335" t="e">
        <f t="array" ref="O1474">MIN(IF($B$3:$B$501=N1474,$I$3:$I$501))</f>
        <v>#N/A</v>
      </c>
    </row>
    <row r="1475" spans="1:15">
      <c r="A1475" s="236"/>
      <c r="B1475" s="324" t="str">
        <f>IFERROR(VLOOKUP(A1475,'Cadastro de Produtos'!$B$5:$C$500,2,0),"")</f>
        <v/>
      </c>
      <c r="C1475" s="232"/>
      <c r="D1475" s="233"/>
      <c r="E1475" s="324"/>
      <c r="F1475" s="325"/>
      <c r="G1475" s="326">
        <f>IFERROR(VLOOKUP(D1475,Estoque!$A$4:$J$304,10,),0)</f>
        <v>0</v>
      </c>
      <c r="H1475" s="236"/>
      <c r="I1475" s="330"/>
      <c r="J1475" s="331"/>
      <c r="K1475" s="331">
        <f t="shared" si="83"/>
        <v>0</v>
      </c>
      <c r="L1475" s="325">
        <f>SUMIF(Vendas!$B$5:$B$1712,'Combos Promocionais'!A1475,Vendas!$I$5:$I$1824)</f>
        <v>0</v>
      </c>
      <c r="M1475" s="325">
        <f t="shared" si="84"/>
        <v>0</v>
      </c>
      <c r="N1475" s="325" t="e">
        <f t="shared" si="85"/>
        <v>#N/A</v>
      </c>
      <c r="O1475" s="332" t="e">
        <f t="array" ref="O1475">MIN(IF($B$3:$B$501=N1475,$I$3:$I$501))</f>
        <v>#N/A</v>
      </c>
    </row>
    <row r="1476" spans="1:15">
      <c r="A1476" s="235"/>
      <c r="B1476" s="327" t="str">
        <f>IFERROR(VLOOKUP(A1476,'Cadastro de Produtos'!$B$5:$C$500,2,0),"")</f>
        <v/>
      </c>
      <c r="C1476" s="165"/>
      <c r="D1476" s="231"/>
      <c r="E1476" s="327"/>
      <c r="F1476" s="328"/>
      <c r="G1476" s="329">
        <f>IFERROR(VLOOKUP(D1476,Estoque!$A$4:$J$304,10,),0)</f>
        <v>0</v>
      </c>
      <c r="H1476" s="235"/>
      <c r="I1476" s="333"/>
      <c r="J1476" s="334"/>
      <c r="K1476" s="334">
        <f t="shared" ref="K1476:K1539" si="86">SUMIF($A$3:$A$500,A1476,$J$3:$J$500)</f>
        <v>0</v>
      </c>
      <c r="L1476" s="328">
        <f>SUMIF(Vendas!$B$5:$B$1712,'Combos Promocionais'!A1476,Vendas!$I$5:$I$1824)</f>
        <v>0</v>
      </c>
      <c r="M1476" s="328">
        <f t="shared" ref="M1476:M1539" si="87">SUM(L1476*H1476)</f>
        <v>0</v>
      </c>
      <c r="N1476" s="328" t="e">
        <f t="shared" ref="N1476:N1539" si="88">VLOOKUP(A1476,$A$3:$K$501,2,0)</f>
        <v>#N/A</v>
      </c>
      <c r="O1476" s="335" t="e">
        <f t="array" ref="O1476">MIN(IF($B$3:$B$501=N1476,$I$3:$I$501))</f>
        <v>#N/A</v>
      </c>
    </row>
    <row r="1477" spans="1:15">
      <c r="A1477" s="236"/>
      <c r="B1477" s="324" t="str">
        <f>IFERROR(VLOOKUP(A1477,'Cadastro de Produtos'!$B$5:$C$500,2,0),"")</f>
        <v/>
      </c>
      <c r="C1477" s="232"/>
      <c r="D1477" s="233"/>
      <c r="E1477" s="324"/>
      <c r="F1477" s="325"/>
      <c r="G1477" s="326">
        <f>IFERROR(VLOOKUP(D1477,Estoque!$A$4:$J$304,10,),0)</f>
        <v>0</v>
      </c>
      <c r="H1477" s="236"/>
      <c r="I1477" s="330"/>
      <c r="J1477" s="331"/>
      <c r="K1477" s="331">
        <f t="shared" si="86"/>
        <v>0</v>
      </c>
      <c r="L1477" s="325">
        <f>SUMIF(Vendas!$B$5:$B$1712,'Combos Promocionais'!A1477,Vendas!$I$5:$I$1824)</f>
        <v>0</v>
      </c>
      <c r="M1477" s="325">
        <f t="shared" si="87"/>
        <v>0</v>
      </c>
      <c r="N1477" s="325" t="e">
        <f t="shared" si="88"/>
        <v>#N/A</v>
      </c>
      <c r="O1477" s="332" t="e">
        <f t="array" ref="O1477">MIN(IF($B$3:$B$501=N1477,$I$3:$I$501))</f>
        <v>#N/A</v>
      </c>
    </row>
    <row r="1478" spans="1:15">
      <c r="A1478" s="235"/>
      <c r="B1478" s="327" t="str">
        <f>IFERROR(VLOOKUP(A1478,'Cadastro de Produtos'!$B$5:$C$500,2,0),"")</f>
        <v/>
      </c>
      <c r="C1478" s="165"/>
      <c r="D1478" s="231"/>
      <c r="E1478" s="327"/>
      <c r="F1478" s="328"/>
      <c r="G1478" s="329">
        <f>IFERROR(VLOOKUP(D1478,Estoque!$A$4:$J$304,10,),0)</f>
        <v>0</v>
      </c>
      <c r="H1478" s="235"/>
      <c r="I1478" s="333"/>
      <c r="J1478" s="334"/>
      <c r="K1478" s="334">
        <f t="shared" si="86"/>
        <v>0</v>
      </c>
      <c r="L1478" s="328">
        <f>SUMIF(Vendas!$B$5:$B$1712,'Combos Promocionais'!A1478,Vendas!$I$5:$I$1824)</f>
        <v>0</v>
      </c>
      <c r="M1478" s="328">
        <f t="shared" si="87"/>
        <v>0</v>
      </c>
      <c r="N1478" s="328" t="e">
        <f t="shared" si="88"/>
        <v>#N/A</v>
      </c>
      <c r="O1478" s="335" t="e">
        <f t="array" ref="O1478">MIN(IF($B$3:$B$501=N1478,$I$3:$I$501))</f>
        <v>#N/A</v>
      </c>
    </row>
    <row r="1479" spans="1:15">
      <c r="A1479" s="236"/>
      <c r="B1479" s="324" t="str">
        <f>IFERROR(VLOOKUP(A1479,'Cadastro de Produtos'!$B$5:$C$500,2,0),"")</f>
        <v/>
      </c>
      <c r="C1479" s="232"/>
      <c r="D1479" s="233"/>
      <c r="E1479" s="324"/>
      <c r="F1479" s="325"/>
      <c r="G1479" s="326">
        <f>IFERROR(VLOOKUP(D1479,Estoque!$A$4:$J$304,10,),0)</f>
        <v>0</v>
      </c>
      <c r="H1479" s="236"/>
      <c r="I1479" s="330"/>
      <c r="J1479" s="331"/>
      <c r="K1479" s="331">
        <f t="shared" si="86"/>
        <v>0</v>
      </c>
      <c r="L1479" s="325">
        <f>SUMIF(Vendas!$B$5:$B$1712,'Combos Promocionais'!A1479,Vendas!$I$5:$I$1824)</f>
        <v>0</v>
      </c>
      <c r="M1479" s="325">
        <f t="shared" si="87"/>
        <v>0</v>
      </c>
      <c r="N1479" s="325" t="e">
        <f t="shared" si="88"/>
        <v>#N/A</v>
      </c>
      <c r="O1479" s="332" t="e">
        <f t="array" ref="O1479">MIN(IF($B$3:$B$501=N1479,$I$3:$I$501))</f>
        <v>#N/A</v>
      </c>
    </row>
    <row r="1480" spans="1:15">
      <c r="A1480" s="235"/>
      <c r="B1480" s="327" t="str">
        <f>IFERROR(VLOOKUP(A1480,'Cadastro de Produtos'!$B$5:$C$500,2,0),"")</f>
        <v/>
      </c>
      <c r="C1480" s="165"/>
      <c r="D1480" s="231"/>
      <c r="E1480" s="327"/>
      <c r="F1480" s="328"/>
      <c r="G1480" s="329">
        <f>IFERROR(VLOOKUP(D1480,Estoque!$A$4:$J$304,10,),0)</f>
        <v>0</v>
      </c>
      <c r="H1480" s="235"/>
      <c r="I1480" s="333"/>
      <c r="J1480" s="334"/>
      <c r="K1480" s="334">
        <f t="shared" si="86"/>
        <v>0</v>
      </c>
      <c r="L1480" s="328">
        <f>SUMIF(Vendas!$B$5:$B$1712,'Combos Promocionais'!A1480,Vendas!$I$5:$I$1824)</f>
        <v>0</v>
      </c>
      <c r="M1480" s="328">
        <f t="shared" si="87"/>
        <v>0</v>
      </c>
      <c r="N1480" s="328" t="e">
        <f t="shared" si="88"/>
        <v>#N/A</v>
      </c>
      <c r="O1480" s="335" t="e">
        <f t="array" ref="O1480">MIN(IF($B$3:$B$501=N1480,$I$3:$I$501))</f>
        <v>#N/A</v>
      </c>
    </row>
    <row r="1481" spans="1:15">
      <c r="A1481" s="236"/>
      <c r="B1481" s="324" t="str">
        <f>IFERROR(VLOOKUP(A1481,'Cadastro de Produtos'!$B$5:$C$500,2,0),"")</f>
        <v/>
      </c>
      <c r="C1481" s="232"/>
      <c r="D1481" s="233"/>
      <c r="E1481" s="324"/>
      <c r="F1481" s="325"/>
      <c r="G1481" s="326">
        <f>IFERROR(VLOOKUP(D1481,Estoque!$A$4:$J$304,10,),0)</f>
        <v>0</v>
      </c>
      <c r="H1481" s="236"/>
      <c r="I1481" s="330"/>
      <c r="J1481" s="331"/>
      <c r="K1481" s="331">
        <f t="shared" si="86"/>
        <v>0</v>
      </c>
      <c r="L1481" s="325">
        <f>SUMIF(Vendas!$B$5:$B$1712,'Combos Promocionais'!A1481,Vendas!$I$5:$I$1824)</f>
        <v>0</v>
      </c>
      <c r="M1481" s="325">
        <f t="shared" si="87"/>
        <v>0</v>
      </c>
      <c r="N1481" s="325" t="e">
        <f t="shared" si="88"/>
        <v>#N/A</v>
      </c>
      <c r="O1481" s="332" t="e">
        <f t="array" ref="O1481">MIN(IF($B$3:$B$501=N1481,$I$3:$I$501))</f>
        <v>#N/A</v>
      </c>
    </row>
    <row r="1482" spans="1:15">
      <c r="A1482" s="235"/>
      <c r="B1482" s="327" t="str">
        <f>IFERROR(VLOOKUP(A1482,'Cadastro de Produtos'!$B$5:$C$500,2,0),"")</f>
        <v/>
      </c>
      <c r="C1482" s="165"/>
      <c r="D1482" s="231"/>
      <c r="E1482" s="327"/>
      <c r="F1482" s="328"/>
      <c r="G1482" s="329">
        <f>IFERROR(VLOOKUP(D1482,Estoque!$A$4:$J$304,10,),0)</f>
        <v>0</v>
      </c>
      <c r="H1482" s="235"/>
      <c r="I1482" s="333"/>
      <c r="J1482" s="334"/>
      <c r="K1482" s="334">
        <f t="shared" si="86"/>
        <v>0</v>
      </c>
      <c r="L1482" s="328">
        <f>SUMIF(Vendas!$B$5:$B$1712,'Combos Promocionais'!A1482,Vendas!$I$5:$I$1824)</f>
        <v>0</v>
      </c>
      <c r="M1482" s="328">
        <f t="shared" si="87"/>
        <v>0</v>
      </c>
      <c r="N1482" s="328" t="e">
        <f t="shared" si="88"/>
        <v>#N/A</v>
      </c>
      <c r="O1482" s="335" t="e">
        <f t="array" ref="O1482">MIN(IF($B$3:$B$501=N1482,$I$3:$I$501))</f>
        <v>#N/A</v>
      </c>
    </row>
    <row r="1483" spans="1:15">
      <c r="A1483" s="236"/>
      <c r="B1483" s="324" t="str">
        <f>IFERROR(VLOOKUP(A1483,'Cadastro de Produtos'!$B$5:$C$500,2,0),"")</f>
        <v/>
      </c>
      <c r="C1483" s="232"/>
      <c r="D1483" s="233"/>
      <c r="E1483" s="324"/>
      <c r="F1483" s="325"/>
      <c r="G1483" s="326">
        <f>IFERROR(VLOOKUP(D1483,Estoque!$A$4:$J$304,10,),0)</f>
        <v>0</v>
      </c>
      <c r="H1483" s="236"/>
      <c r="I1483" s="330"/>
      <c r="J1483" s="331"/>
      <c r="K1483" s="331">
        <f t="shared" si="86"/>
        <v>0</v>
      </c>
      <c r="L1483" s="325">
        <f>SUMIF(Vendas!$B$5:$B$1712,'Combos Promocionais'!A1483,Vendas!$I$5:$I$1824)</f>
        <v>0</v>
      </c>
      <c r="M1483" s="325">
        <f t="shared" si="87"/>
        <v>0</v>
      </c>
      <c r="N1483" s="325" t="e">
        <f t="shared" si="88"/>
        <v>#N/A</v>
      </c>
      <c r="O1483" s="332" t="e">
        <f t="array" ref="O1483">MIN(IF($B$3:$B$501=N1483,$I$3:$I$501))</f>
        <v>#N/A</v>
      </c>
    </row>
    <row r="1484" spans="1:15">
      <c r="A1484" s="235"/>
      <c r="B1484" s="327" t="str">
        <f>IFERROR(VLOOKUP(A1484,'Cadastro de Produtos'!$B$5:$C$500,2,0),"")</f>
        <v/>
      </c>
      <c r="C1484" s="165"/>
      <c r="D1484" s="231"/>
      <c r="E1484" s="327"/>
      <c r="F1484" s="328"/>
      <c r="G1484" s="329">
        <f>IFERROR(VLOOKUP(D1484,Estoque!$A$4:$J$304,10,),0)</f>
        <v>0</v>
      </c>
      <c r="H1484" s="235"/>
      <c r="I1484" s="333"/>
      <c r="J1484" s="334"/>
      <c r="K1484" s="334">
        <f t="shared" si="86"/>
        <v>0</v>
      </c>
      <c r="L1484" s="328">
        <f>SUMIF(Vendas!$B$5:$B$1712,'Combos Promocionais'!A1484,Vendas!$I$5:$I$1824)</f>
        <v>0</v>
      </c>
      <c r="M1484" s="328">
        <f t="shared" si="87"/>
        <v>0</v>
      </c>
      <c r="N1484" s="328" t="e">
        <f t="shared" si="88"/>
        <v>#N/A</v>
      </c>
      <c r="O1484" s="335" t="e">
        <f t="array" ref="O1484">MIN(IF($B$3:$B$501=N1484,$I$3:$I$501))</f>
        <v>#N/A</v>
      </c>
    </row>
    <row r="1485" spans="1:15">
      <c r="A1485" s="236"/>
      <c r="B1485" s="324" t="str">
        <f>IFERROR(VLOOKUP(A1485,'Cadastro de Produtos'!$B$5:$C$500,2,0),"")</f>
        <v/>
      </c>
      <c r="C1485" s="232"/>
      <c r="D1485" s="233"/>
      <c r="E1485" s="324"/>
      <c r="F1485" s="325"/>
      <c r="G1485" s="326">
        <f>IFERROR(VLOOKUP(D1485,Estoque!$A$4:$J$304,10,),0)</f>
        <v>0</v>
      </c>
      <c r="H1485" s="236"/>
      <c r="I1485" s="330"/>
      <c r="J1485" s="331"/>
      <c r="K1485" s="331">
        <f t="shared" si="86"/>
        <v>0</v>
      </c>
      <c r="L1485" s="325">
        <f>SUMIF(Vendas!$B$5:$B$1712,'Combos Promocionais'!A1485,Vendas!$I$5:$I$1824)</f>
        <v>0</v>
      </c>
      <c r="M1485" s="325">
        <f t="shared" si="87"/>
        <v>0</v>
      </c>
      <c r="N1485" s="325" t="e">
        <f t="shared" si="88"/>
        <v>#N/A</v>
      </c>
      <c r="O1485" s="332" t="e">
        <f t="array" ref="O1485">MIN(IF($B$3:$B$501=N1485,$I$3:$I$501))</f>
        <v>#N/A</v>
      </c>
    </row>
    <row r="1486" spans="1:15">
      <c r="A1486" s="235"/>
      <c r="B1486" s="327" t="str">
        <f>IFERROR(VLOOKUP(A1486,'Cadastro de Produtos'!$B$5:$C$500,2,0),"")</f>
        <v/>
      </c>
      <c r="C1486" s="165"/>
      <c r="D1486" s="231"/>
      <c r="E1486" s="327"/>
      <c r="F1486" s="328"/>
      <c r="G1486" s="329">
        <f>IFERROR(VLOOKUP(D1486,Estoque!$A$4:$J$304,10,),0)</f>
        <v>0</v>
      </c>
      <c r="H1486" s="235"/>
      <c r="I1486" s="333"/>
      <c r="J1486" s="334"/>
      <c r="K1486" s="334">
        <f t="shared" si="86"/>
        <v>0</v>
      </c>
      <c r="L1486" s="328">
        <f>SUMIF(Vendas!$B$5:$B$1712,'Combos Promocionais'!A1486,Vendas!$I$5:$I$1824)</f>
        <v>0</v>
      </c>
      <c r="M1486" s="328">
        <f t="shared" si="87"/>
        <v>0</v>
      </c>
      <c r="N1486" s="328" t="e">
        <f t="shared" si="88"/>
        <v>#N/A</v>
      </c>
      <c r="O1486" s="335" t="e">
        <f t="array" ref="O1486">MIN(IF($B$3:$B$501=N1486,$I$3:$I$501))</f>
        <v>#N/A</v>
      </c>
    </row>
    <row r="1487" spans="1:15">
      <c r="A1487" s="236"/>
      <c r="B1487" s="324" t="str">
        <f>IFERROR(VLOOKUP(A1487,'Cadastro de Produtos'!$B$5:$C$500,2,0),"")</f>
        <v/>
      </c>
      <c r="C1487" s="232"/>
      <c r="D1487" s="233"/>
      <c r="E1487" s="324"/>
      <c r="F1487" s="325"/>
      <c r="G1487" s="326">
        <f>IFERROR(VLOOKUP(D1487,Estoque!$A$4:$J$304,10,),0)</f>
        <v>0</v>
      </c>
      <c r="H1487" s="236"/>
      <c r="I1487" s="330"/>
      <c r="J1487" s="331"/>
      <c r="K1487" s="331">
        <f t="shared" si="86"/>
        <v>0</v>
      </c>
      <c r="L1487" s="325">
        <f>SUMIF(Vendas!$B$5:$B$1712,'Combos Promocionais'!A1487,Vendas!$I$5:$I$1824)</f>
        <v>0</v>
      </c>
      <c r="M1487" s="325">
        <f t="shared" si="87"/>
        <v>0</v>
      </c>
      <c r="N1487" s="325" t="e">
        <f t="shared" si="88"/>
        <v>#N/A</v>
      </c>
      <c r="O1487" s="332" t="e">
        <f t="array" ref="O1487">MIN(IF($B$3:$B$501=N1487,$I$3:$I$501))</f>
        <v>#N/A</v>
      </c>
    </row>
    <row r="1488" spans="1:15">
      <c r="A1488" s="235"/>
      <c r="B1488" s="327" t="str">
        <f>IFERROR(VLOOKUP(A1488,'Cadastro de Produtos'!$B$5:$C$500,2,0),"")</f>
        <v/>
      </c>
      <c r="C1488" s="165"/>
      <c r="D1488" s="231"/>
      <c r="E1488" s="327"/>
      <c r="F1488" s="328"/>
      <c r="G1488" s="329">
        <f>IFERROR(VLOOKUP(D1488,Estoque!$A$4:$J$304,10,),0)</f>
        <v>0</v>
      </c>
      <c r="H1488" s="235"/>
      <c r="I1488" s="333"/>
      <c r="J1488" s="334"/>
      <c r="K1488" s="334">
        <f t="shared" si="86"/>
        <v>0</v>
      </c>
      <c r="L1488" s="328">
        <f>SUMIF(Vendas!$B$5:$B$1712,'Combos Promocionais'!A1488,Vendas!$I$5:$I$1824)</f>
        <v>0</v>
      </c>
      <c r="M1488" s="328">
        <f t="shared" si="87"/>
        <v>0</v>
      </c>
      <c r="N1488" s="328" t="e">
        <f t="shared" si="88"/>
        <v>#N/A</v>
      </c>
      <c r="O1488" s="335" t="e">
        <f t="array" ref="O1488">MIN(IF($B$3:$B$501=N1488,$I$3:$I$501))</f>
        <v>#N/A</v>
      </c>
    </row>
    <row r="1489" spans="1:15">
      <c r="A1489" s="236"/>
      <c r="B1489" s="324" t="str">
        <f>IFERROR(VLOOKUP(A1489,'Cadastro de Produtos'!$B$5:$C$500,2,0),"")</f>
        <v/>
      </c>
      <c r="C1489" s="232"/>
      <c r="D1489" s="233"/>
      <c r="E1489" s="324"/>
      <c r="F1489" s="325"/>
      <c r="G1489" s="326">
        <f>IFERROR(VLOOKUP(D1489,Estoque!$A$4:$J$304,10,),0)</f>
        <v>0</v>
      </c>
      <c r="H1489" s="236"/>
      <c r="I1489" s="330"/>
      <c r="J1489" s="331"/>
      <c r="K1489" s="331">
        <f t="shared" si="86"/>
        <v>0</v>
      </c>
      <c r="L1489" s="325">
        <f>SUMIF(Vendas!$B$5:$B$1712,'Combos Promocionais'!A1489,Vendas!$I$5:$I$1824)</f>
        <v>0</v>
      </c>
      <c r="M1489" s="325">
        <f t="shared" si="87"/>
        <v>0</v>
      </c>
      <c r="N1489" s="325" t="e">
        <f t="shared" si="88"/>
        <v>#N/A</v>
      </c>
      <c r="O1489" s="332" t="e">
        <f t="array" ref="O1489">MIN(IF($B$3:$B$501=N1489,$I$3:$I$501))</f>
        <v>#N/A</v>
      </c>
    </row>
    <row r="1490" spans="1:15">
      <c r="A1490" s="235"/>
      <c r="B1490" s="327" t="str">
        <f>IFERROR(VLOOKUP(A1490,'Cadastro de Produtos'!$B$5:$C$500,2,0),"")</f>
        <v/>
      </c>
      <c r="C1490" s="165"/>
      <c r="D1490" s="231"/>
      <c r="E1490" s="327"/>
      <c r="F1490" s="328"/>
      <c r="G1490" s="329">
        <f>IFERROR(VLOOKUP(D1490,Estoque!$A$4:$J$304,10,),0)</f>
        <v>0</v>
      </c>
      <c r="H1490" s="235"/>
      <c r="I1490" s="333"/>
      <c r="J1490" s="334"/>
      <c r="K1490" s="334">
        <f t="shared" si="86"/>
        <v>0</v>
      </c>
      <c r="L1490" s="328">
        <f>SUMIF(Vendas!$B$5:$B$1712,'Combos Promocionais'!A1490,Vendas!$I$5:$I$1824)</f>
        <v>0</v>
      </c>
      <c r="M1490" s="328">
        <f t="shared" si="87"/>
        <v>0</v>
      </c>
      <c r="N1490" s="328" t="e">
        <f t="shared" si="88"/>
        <v>#N/A</v>
      </c>
      <c r="O1490" s="335" t="e">
        <f t="array" ref="O1490">MIN(IF($B$3:$B$501=N1490,$I$3:$I$501))</f>
        <v>#N/A</v>
      </c>
    </row>
    <row r="1491" spans="1:15">
      <c r="A1491" s="236"/>
      <c r="B1491" s="324" t="str">
        <f>IFERROR(VLOOKUP(A1491,'Cadastro de Produtos'!$B$5:$C$500,2,0),"")</f>
        <v/>
      </c>
      <c r="C1491" s="232"/>
      <c r="D1491" s="233"/>
      <c r="E1491" s="324"/>
      <c r="F1491" s="325"/>
      <c r="G1491" s="326">
        <f>IFERROR(VLOOKUP(D1491,Estoque!$A$4:$J$304,10,),0)</f>
        <v>0</v>
      </c>
      <c r="H1491" s="236"/>
      <c r="I1491" s="330"/>
      <c r="J1491" s="331"/>
      <c r="K1491" s="331">
        <f t="shared" si="86"/>
        <v>0</v>
      </c>
      <c r="L1491" s="325">
        <f>SUMIF(Vendas!$B$5:$B$1712,'Combos Promocionais'!A1491,Vendas!$I$5:$I$1824)</f>
        <v>0</v>
      </c>
      <c r="M1491" s="325">
        <f t="shared" si="87"/>
        <v>0</v>
      </c>
      <c r="N1491" s="325" t="e">
        <f t="shared" si="88"/>
        <v>#N/A</v>
      </c>
      <c r="O1491" s="332" t="e">
        <f t="array" ref="O1491">MIN(IF($B$3:$B$501=N1491,$I$3:$I$501))</f>
        <v>#N/A</v>
      </c>
    </row>
    <row r="1492" spans="1:15">
      <c r="A1492" s="235"/>
      <c r="B1492" s="327" t="str">
        <f>IFERROR(VLOOKUP(A1492,'Cadastro de Produtos'!$B$5:$C$500,2,0),"")</f>
        <v/>
      </c>
      <c r="C1492" s="165"/>
      <c r="D1492" s="231"/>
      <c r="E1492" s="327"/>
      <c r="F1492" s="328"/>
      <c r="G1492" s="329">
        <f>IFERROR(VLOOKUP(D1492,Estoque!$A$4:$J$304,10,),0)</f>
        <v>0</v>
      </c>
      <c r="H1492" s="235"/>
      <c r="I1492" s="333"/>
      <c r="J1492" s="334"/>
      <c r="K1492" s="334">
        <f t="shared" si="86"/>
        <v>0</v>
      </c>
      <c r="L1492" s="328">
        <f>SUMIF(Vendas!$B$5:$B$1712,'Combos Promocionais'!A1492,Vendas!$I$5:$I$1824)</f>
        <v>0</v>
      </c>
      <c r="M1492" s="328">
        <f t="shared" si="87"/>
        <v>0</v>
      </c>
      <c r="N1492" s="328" t="e">
        <f t="shared" si="88"/>
        <v>#N/A</v>
      </c>
      <c r="O1492" s="335" t="e">
        <f t="array" ref="O1492">MIN(IF($B$3:$B$501=N1492,$I$3:$I$501))</f>
        <v>#N/A</v>
      </c>
    </row>
    <row r="1493" spans="1:15">
      <c r="A1493" s="236"/>
      <c r="B1493" s="324" t="str">
        <f>IFERROR(VLOOKUP(A1493,'Cadastro de Produtos'!$B$5:$C$500,2,0),"")</f>
        <v/>
      </c>
      <c r="C1493" s="232"/>
      <c r="D1493" s="233"/>
      <c r="E1493" s="324"/>
      <c r="F1493" s="325"/>
      <c r="G1493" s="326">
        <f>IFERROR(VLOOKUP(D1493,Estoque!$A$4:$J$304,10,),0)</f>
        <v>0</v>
      </c>
      <c r="H1493" s="236"/>
      <c r="I1493" s="330"/>
      <c r="J1493" s="331"/>
      <c r="K1493" s="331">
        <f t="shared" si="86"/>
        <v>0</v>
      </c>
      <c r="L1493" s="325">
        <f>SUMIF(Vendas!$B$5:$B$1712,'Combos Promocionais'!A1493,Vendas!$I$5:$I$1824)</f>
        <v>0</v>
      </c>
      <c r="M1493" s="325">
        <f t="shared" si="87"/>
        <v>0</v>
      </c>
      <c r="N1493" s="325" t="e">
        <f t="shared" si="88"/>
        <v>#N/A</v>
      </c>
      <c r="O1493" s="332" t="e">
        <f t="array" ref="O1493">MIN(IF($B$3:$B$501=N1493,$I$3:$I$501))</f>
        <v>#N/A</v>
      </c>
    </row>
    <row r="1494" spans="1:15">
      <c r="A1494" s="235"/>
      <c r="B1494" s="327" t="str">
        <f>IFERROR(VLOOKUP(A1494,'Cadastro de Produtos'!$B$5:$C$500,2,0),"")</f>
        <v/>
      </c>
      <c r="C1494" s="165"/>
      <c r="D1494" s="231"/>
      <c r="E1494" s="327"/>
      <c r="F1494" s="328"/>
      <c r="G1494" s="329">
        <f>IFERROR(VLOOKUP(D1494,Estoque!$A$4:$J$304,10,),0)</f>
        <v>0</v>
      </c>
      <c r="H1494" s="235"/>
      <c r="I1494" s="333"/>
      <c r="J1494" s="334"/>
      <c r="K1494" s="334">
        <f t="shared" si="86"/>
        <v>0</v>
      </c>
      <c r="L1494" s="328">
        <f>SUMIF(Vendas!$B$5:$B$1712,'Combos Promocionais'!A1494,Vendas!$I$5:$I$1824)</f>
        <v>0</v>
      </c>
      <c r="M1494" s="328">
        <f t="shared" si="87"/>
        <v>0</v>
      </c>
      <c r="N1494" s="328" t="e">
        <f t="shared" si="88"/>
        <v>#N/A</v>
      </c>
      <c r="O1494" s="335" t="e">
        <f t="array" ref="O1494">MIN(IF($B$3:$B$501=N1494,$I$3:$I$501))</f>
        <v>#N/A</v>
      </c>
    </row>
    <row r="1495" spans="1:15">
      <c r="A1495" s="236"/>
      <c r="B1495" s="324" t="str">
        <f>IFERROR(VLOOKUP(A1495,'Cadastro de Produtos'!$B$5:$C$500,2,0),"")</f>
        <v/>
      </c>
      <c r="C1495" s="232"/>
      <c r="D1495" s="233"/>
      <c r="E1495" s="324"/>
      <c r="F1495" s="325"/>
      <c r="G1495" s="326">
        <f>IFERROR(VLOOKUP(D1495,Estoque!$A$4:$J$304,10,),0)</f>
        <v>0</v>
      </c>
      <c r="H1495" s="236"/>
      <c r="I1495" s="330"/>
      <c r="J1495" s="331"/>
      <c r="K1495" s="331">
        <f t="shared" si="86"/>
        <v>0</v>
      </c>
      <c r="L1495" s="325">
        <f>SUMIF(Vendas!$B$5:$B$1712,'Combos Promocionais'!A1495,Vendas!$I$5:$I$1824)</f>
        <v>0</v>
      </c>
      <c r="M1495" s="325">
        <f t="shared" si="87"/>
        <v>0</v>
      </c>
      <c r="N1495" s="325" t="e">
        <f t="shared" si="88"/>
        <v>#N/A</v>
      </c>
      <c r="O1495" s="332" t="e">
        <f t="array" ref="O1495">MIN(IF($B$3:$B$501=N1495,$I$3:$I$501))</f>
        <v>#N/A</v>
      </c>
    </row>
    <row r="1496" spans="1:15">
      <c r="A1496" s="235"/>
      <c r="B1496" s="327" t="str">
        <f>IFERROR(VLOOKUP(A1496,'Cadastro de Produtos'!$B$5:$C$500,2,0),"")</f>
        <v/>
      </c>
      <c r="C1496" s="165"/>
      <c r="D1496" s="231"/>
      <c r="E1496" s="327"/>
      <c r="F1496" s="328"/>
      <c r="G1496" s="329">
        <f>IFERROR(VLOOKUP(D1496,Estoque!$A$4:$J$304,10,),0)</f>
        <v>0</v>
      </c>
      <c r="H1496" s="235"/>
      <c r="I1496" s="333"/>
      <c r="J1496" s="334"/>
      <c r="K1496" s="334">
        <f t="shared" si="86"/>
        <v>0</v>
      </c>
      <c r="L1496" s="328">
        <f>SUMIF(Vendas!$B$5:$B$1712,'Combos Promocionais'!A1496,Vendas!$I$5:$I$1824)</f>
        <v>0</v>
      </c>
      <c r="M1496" s="328">
        <f t="shared" si="87"/>
        <v>0</v>
      </c>
      <c r="N1496" s="328" t="e">
        <f t="shared" si="88"/>
        <v>#N/A</v>
      </c>
      <c r="O1496" s="335" t="e">
        <f t="array" ref="O1496">MIN(IF($B$3:$B$501=N1496,$I$3:$I$501))</f>
        <v>#N/A</v>
      </c>
    </row>
    <row r="1497" spans="1:15">
      <c r="A1497" s="236"/>
      <c r="B1497" s="324" t="str">
        <f>IFERROR(VLOOKUP(A1497,'Cadastro de Produtos'!$B$5:$C$500,2,0),"")</f>
        <v/>
      </c>
      <c r="C1497" s="232"/>
      <c r="D1497" s="233"/>
      <c r="E1497" s="324"/>
      <c r="F1497" s="325"/>
      <c r="G1497" s="326">
        <f>IFERROR(VLOOKUP(D1497,Estoque!$A$4:$J$304,10,),0)</f>
        <v>0</v>
      </c>
      <c r="H1497" s="236"/>
      <c r="I1497" s="330"/>
      <c r="J1497" s="331"/>
      <c r="K1497" s="331">
        <f t="shared" si="86"/>
        <v>0</v>
      </c>
      <c r="L1497" s="325">
        <f>SUMIF(Vendas!$B$5:$B$1712,'Combos Promocionais'!A1497,Vendas!$I$5:$I$1824)</f>
        <v>0</v>
      </c>
      <c r="M1497" s="325">
        <f t="shared" si="87"/>
        <v>0</v>
      </c>
      <c r="N1497" s="325" t="e">
        <f t="shared" si="88"/>
        <v>#N/A</v>
      </c>
      <c r="O1497" s="332" t="e">
        <f t="array" ref="O1497">MIN(IF($B$3:$B$501=N1497,$I$3:$I$501))</f>
        <v>#N/A</v>
      </c>
    </row>
    <row r="1498" spans="1:15">
      <c r="A1498" s="235"/>
      <c r="B1498" s="327" t="str">
        <f>IFERROR(VLOOKUP(A1498,'Cadastro de Produtos'!$B$5:$C$500,2,0),"")</f>
        <v/>
      </c>
      <c r="C1498" s="165"/>
      <c r="D1498" s="231"/>
      <c r="E1498" s="327"/>
      <c r="F1498" s="328"/>
      <c r="G1498" s="329">
        <f>IFERROR(VLOOKUP(D1498,Estoque!$A$4:$J$304,10,),0)</f>
        <v>0</v>
      </c>
      <c r="H1498" s="235"/>
      <c r="I1498" s="333"/>
      <c r="J1498" s="334"/>
      <c r="K1498" s="334">
        <f t="shared" si="86"/>
        <v>0</v>
      </c>
      <c r="L1498" s="328">
        <f>SUMIF(Vendas!$B$5:$B$1712,'Combos Promocionais'!A1498,Vendas!$I$5:$I$1824)</f>
        <v>0</v>
      </c>
      <c r="M1498" s="328">
        <f t="shared" si="87"/>
        <v>0</v>
      </c>
      <c r="N1498" s="328" t="e">
        <f t="shared" si="88"/>
        <v>#N/A</v>
      </c>
      <c r="O1498" s="335" t="e">
        <f t="array" ref="O1498">MIN(IF($B$3:$B$501=N1498,$I$3:$I$501))</f>
        <v>#N/A</v>
      </c>
    </row>
    <row r="1499" spans="1:15">
      <c r="A1499" s="236"/>
      <c r="B1499" s="324" t="str">
        <f>IFERROR(VLOOKUP(A1499,'Cadastro de Produtos'!$B$5:$C$500,2,0),"")</f>
        <v/>
      </c>
      <c r="C1499" s="232"/>
      <c r="D1499" s="233"/>
      <c r="E1499" s="324"/>
      <c r="F1499" s="325"/>
      <c r="G1499" s="326">
        <f>IFERROR(VLOOKUP(D1499,Estoque!$A$4:$J$304,10,),0)</f>
        <v>0</v>
      </c>
      <c r="H1499" s="236"/>
      <c r="I1499" s="330"/>
      <c r="J1499" s="331"/>
      <c r="K1499" s="331">
        <f t="shared" si="86"/>
        <v>0</v>
      </c>
      <c r="L1499" s="325">
        <f>SUMIF(Vendas!$B$5:$B$1712,'Combos Promocionais'!A1499,Vendas!$I$5:$I$1824)</f>
        <v>0</v>
      </c>
      <c r="M1499" s="325">
        <f t="shared" si="87"/>
        <v>0</v>
      </c>
      <c r="N1499" s="325" t="e">
        <f t="shared" si="88"/>
        <v>#N/A</v>
      </c>
      <c r="O1499" s="332" t="e">
        <f t="array" ref="O1499">MIN(IF($B$3:$B$501=N1499,$I$3:$I$501))</f>
        <v>#N/A</v>
      </c>
    </row>
    <row r="1500" spans="1:15">
      <c r="A1500" s="235"/>
      <c r="B1500" s="327" t="str">
        <f>IFERROR(VLOOKUP(A1500,'Cadastro de Produtos'!$B$5:$C$500,2,0),"")</f>
        <v/>
      </c>
      <c r="C1500" s="165"/>
      <c r="D1500" s="231"/>
      <c r="E1500" s="327"/>
      <c r="F1500" s="328"/>
      <c r="G1500" s="329">
        <f>IFERROR(VLOOKUP(D1500,Estoque!$A$4:$J$304,10,),0)</f>
        <v>0</v>
      </c>
      <c r="H1500" s="235"/>
      <c r="I1500" s="333"/>
      <c r="J1500" s="334"/>
      <c r="K1500" s="334">
        <f t="shared" si="86"/>
        <v>0</v>
      </c>
      <c r="L1500" s="328">
        <f>SUMIF(Vendas!$B$5:$B$1712,'Combos Promocionais'!A1500,Vendas!$I$5:$I$1824)</f>
        <v>0</v>
      </c>
      <c r="M1500" s="328">
        <f t="shared" si="87"/>
        <v>0</v>
      </c>
      <c r="N1500" s="328" t="e">
        <f t="shared" si="88"/>
        <v>#N/A</v>
      </c>
      <c r="O1500" s="335" t="e">
        <f t="array" ref="O1500">MIN(IF($B$3:$B$501=N1500,$I$3:$I$501))</f>
        <v>#N/A</v>
      </c>
    </row>
    <row r="1501" spans="1:15">
      <c r="A1501" s="236"/>
      <c r="B1501" s="324" t="str">
        <f>IFERROR(VLOOKUP(A1501,'Cadastro de Produtos'!$B$5:$C$500,2,0),"")</f>
        <v/>
      </c>
      <c r="C1501" s="232"/>
      <c r="D1501" s="233"/>
      <c r="E1501" s="324"/>
      <c r="F1501" s="325"/>
      <c r="G1501" s="326">
        <f>IFERROR(VLOOKUP(D1501,Estoque!$A$4:$J$304,10,),0)</f>
        <v>0</v>
      </c>
      <c r="H1501" s="236"/>
      <c r="I1501" s="330"/>
      <c r="J1501" s="331"/>
      <c r="K1501" s="331">
        <f t="shared" si="86"/>
        <v>0</v>
      </c>
      <c r="L1501" s="325">
        <f>SUMIF(Vendas!$B$5:$B$1712,'Combos Promocionais'!A1501,Vendas!$I$5:$I$1824)</f>
        <v>0</v>
      </c>
      <c r="M1501" s="325">
        <f t="shared" si="87"/>
        <v>0</v>
      </c>
      <c r="N1501" s="325" t="e">
        <f t="shared" si="88"/>
        <v>#N/A</v>
      </c>
      <c r="O1501" s="332" t="e">
        <f t="array" ref="O1501">MIN(IF($B$3:$B$501=N1501,$I$3:$I$501))</f>
        <v>#N/A</v>
      </c>
    </row>
    <row r="1502" spans="1:15">
      <c r="A1502" s="235"/>
      <c r="B1502" s="327" t="str">
        <f>IFERROR(VLOOKUP(A1502,'Cadastro de Produtos'!$B$5:$C$500,2,0),"")</f>
        <v/>
      </c>
      <c r="C1502" s="165"/>
      <c r="D1502" s="231"/>
      <c r="E1502" s="327"/>
      <c r="F1502" s="328"/>
      <c r="G1502" s="329">
        <f>IFERROR(VLOOKUP(D1502,Estoque!$A$4:$J$304,10,),0)</f>
        <v>0</v>
      </c>
      <c r="H1502" s="235"/>
      <c r="I1502" s="333"/>
      <c r="J1502" s="334"/>
      <c r="K1502" s="334">
        <f t="shared" si="86"/>
        <v>0</v>
      </c>
      <c r="L1502" s="328">
        <f>SUMIF(Vendas!$B$5:$B$1712,'Combos Promocionais'!A1502,Vendas!$I$5:$I$1824)</f>
        <v>0</v>
      </c>
      <c r="M1502" s="328">
        <f t="shared" si="87"/>
        <v>0</v>
      </c>
      <c r="N1502" s="328" t="e">
        <f t="shared" si="88"/>
        <v>#N/A</v>
      </c>
      <c r="O1502" s="335" t="e">
        <f t="array" ref="O1502">MIN(IF($B$3:$B$501=N1502,$I$3:$I$501))</f>
        <v>#N/A</v>
      </c>
    </row>
    <row r="1503" spans="1:15">
      <c r="A1503" s="236"/>
      <c r="B1503" s="324" t="str">
        <f>IFERROR(VLOOKUP(A1503,'Cadastro de Produtos'!$B$5:$C$500,2,0),"")</f>
        <v/>
      </c>
      <c r="C1503" s="232"/>
      <c r="D1503" s="233"/>
      <c r="E1503" s="324"/>
      <c r="F1503" s="325"/>
      <c r="G1503" s="326">
        <f>IFERROR(VLOOKUP(D1503,Estoque!$A$4:$J$304,10,),0)</f>
        <v>0</v>
      </c>
      <c r="H1503" s="236"/>
      <c r="I1503" s="330"/>
      <c r="J1503" s="331"/>
      <c r="K1503" s="331">
        <f t="shared" si="86"/>
        <v>0</v>
      </c>
      <c r="L1503" s="325">
        <f>SUMIF(Vendas!$B$5:$B$1712,'Combos Promocionais'!A1503,Vendas!$I$5:$I$1824)</f>
        <v>0</v>
      </c>
      <c r="M1503" s="325">
        <f t="shared" si="87"/>
        <v>0</v>
      </c>
      <c r="N1503" s="325" t="e">
        <f t="shared" si="88"/>
        <v>#N/A</v>
      </c>
      <c r="O1503" s="332" t="e">
        <f t="array" ref="O1503">MIN(IF($B$3:$B$501=N1503,$I$3:$I$501))</f>
        <v>#N/A</v>
      </c>
    </row>
    <row r="1504" spans="1:15">
      <c r="A1504" s="235"/>
      <c r="B1504" s="327" t="str">
        <f>IFERROR(VLOOKUP(A1504,'Cadastro de Produtos'!$B$5:$C$500,2,0),"")</f>
        <v/>
      </c>
      <c r="C1504" s="165"/>
      <c r="D1504" s="231"/>
      <c r="E1504" s="327"/>
      <c r="F1504" s="328"/>
      <c r="G1504" s="329">
        <f>IFERROR(VLOOKUP(D1504,Estoque!$A$4:$J$304,10,),0)</f>
        <v>0</v>
      </c>
      <c r="H1504" s="235"/>
      <c r="I1504" s="333"/>
      <c r="J1504" s="334"/>
      <c r="K1504" s="334">
        <f t="shared" si="86"/>
        <v>0</v>
      </c>
      <c r="L1504" s="328">
        <f>SUMIF(Vendas!$B$5:$B$1712,'Combos Promocionais'!A1504,Vendas!$I$5:$I$1824)</f>
        <v>0</v>
      </c>
      <c r="M1504" s="328">
        <f t="shared" si="87"/>
        <v>0</v>
      </c>
      <c r="N1504" s="328" t="e">
        <f t="shared" si="88"/>
        <v>#N/A</v>
      </c>
      <c r="O1504" s="335" t="e">
        <f t="array" ref="O1504">MIN(IF($B$3:$B$501=N1504,$I$3:$I$501))</f>
        <v>#N/A</v>
      </c>
    </row>
    <row r="1505" spans="1:15">
      <c r="A1505" s="236"/>
      <c r="B1505" s="324" t="str">
        <f>IFERROR(VLOOKUP(A1505,'Cadastro de Produtos'!$B$5:$C$500,2,0),"")</f>
        <v/>
      </c>
      <c r="C1505" s="232"/>
      <c r="D1505" s="233"/>
      <c r="E1505" s="324"/>
      <c r="F1505" s="325"/>
      <c r="G1505" s="326">
        <f>IFERROR(VLOOKUP(D1505,Estoque!$A$4:$J$304,10,),0)</f>
        <v>0</v>
      </c>
      <c r="H1505" s="236"/>
      <c r="I1505" s="330"/>
      <c r="J1505" s="331"/>
      <c r="K1505" s="331">
        <f t="shared" si="86"/>
        <v>0</v>
      </c>
      <c r="L1505" s="325">
        <f>SUMIF(Vendas!$B$5:$B$1712,'Combos Promocionais'!A1505,Vendas!$I$5:$I$1824)</f>
        <v>0</v>
      </c>
      <c r="M1505" s="325">
        <f t="shared" si="87"/>
        <v>0</v>
      </c>
      <c r="N1505" s="325" t="e">
        <f t="shared" si="88"/>
        <v>#N/A</v>
      </c>
      <c r="O1505" s="332" t="e">
        <f t="array" ref="O1505">MIN(IF($B$3:$B$501=N1505,$I$3:$I$501))</f>
        <v>#N/A</v>
      </c>
    </row>
    <row r="1506" spans="1:15">
      <c r="A1506" s="235"/>
      <c r="B1506" s="327" t="str">
        <f>IFERROR(VLOOKUP(A1506,'Cadastro de Produtos'!$B$5:$C$500,2,0),"")</f>
        <v/>
      </c>
      <c r="C1506" s="165"/>
      <c r="D1506" s="231"/>
      <c r="E1506" s="327"/>
      <c r="F1506" s="328"/>
      <c r="G1506" s="329">
        <f>IFERROR(VLOOKUP(D1506,Estoque!$A$4:$J$304,10,),0)</f>
        <v>0</v>
      </c>
      <c r="H1506" s="235"/>
      <c r="I1506" s="333"/>
      <c r="J1506" s="334"/>
      <c r="K1506" s="334">
        <f t="shared" si="86"/>
        <v>0</v>
      </c>
      <c r="L1506" s="328">
        <f>SUMIF(Vendas!$B$5:$B$1712,'Combos Promocionais'!A1506,Vendas!$I$5:$I$1824)</f>
        <v>0</v>
      </c>
      <c r="M1506" s="328">
        <f t="shared" si="87"/>
        <v>0</v>
      </c>
      <c r="N1506" s="328" t="e">
        <f t="shared" si="88"/>
        <v>#N/A</v>
      </c>
      <c r="O1506" s="335" t="e">
        <f t="array" ref="O1506">MIN(IF($B$3:$B$501=N1506,$I$3:$I$501))</f>
        <v>#N/A</v>
      </c>
    </row>
    <row r="1507" spans="1:15">
      <c r="A1507" s="236"/>
      <c r="B1507" s="324" t="str">
        <f>IFERROR(VLOOKUP(A1507,'Cadastro de Produtos'!$B$5:$C$500,2,0),"")</f>
        <v/>
      </c>
      <c r="C1507" s="232"/>
      <c r="D1507" s="233"/>
      <c r="E1507" s="324"/>
      <c r="F1507" s="325"/>
      <c r="G1507" s="326">
        <f>IFERROR(VLOOKUP(D1507,Estoque!$A$4:$J$304,10,),0)</f>
        <v>0</v>
      </c>
      <c r="H1507" s="236"/>
      <c r="I1507" s="330"/>
      <c r="J1507" s="331"/>
      <c r="K1507" s="331">
        <f t="shared" si="86"/>
        <v>0</v>
      </c>
      <c r="L1507" s="325">
        <f>SUMIF(Vendas!$B$5:$B$1712,'Combos Promocionais'!A1507,Vendas!$I$5:$I$1824)</f>
        <v>0</v>
      </c>
      <c r="M1507" s="325">
        <f t="shared" si="87"/>
        <v>0</v>
      </c>
      <c r="N1507" s="325" t="e">
        <f t="shared" si="88"/>
        <v>#N/A</v>
      </c>
      <c r="O1507" s="332" t="e">
        <f t="array" ref="O1507">MIN(IF($B$3:$B$501=N1507,$I$3:$I$501))</f>
        <v>#N/A</v>
      </c>
    </row>
    <row r="1508" spans="1:15">
      <c r="A1508" s="235"/>
      <c r="B1508" s="327" t="str">
        <f>IFERROR(VLOOKUP(A1508,'Cadastro de Produtos'!$B$5:$C$500,2,0),"")</f>
        <v/>
      </c>
      <c r="C1508" s="165"/>
      <c r="D1508" s="231"/>
      <c r="E1508" s="327"/>
      <c r="F1508" s="328"/>
      <c r="G1508" s="329">
        <f>IFERROR(VLOOKUP(D1508,Estoque!$A$4:$J$304,10,),0)</f>
        <v>0</v>
      </c>
      <c r="H1508" s="235"/>
      <c r="I1508" s="333"/>
      <c r="J1508" s="334"/>
      <c r="K1508" s="334">
        <f t="shared" si="86"/>
        <v>0</v>
      </c>
      <c r="L1508" s="328">
        <f>SUMIF(Vendas!$B$5:$B$1712,'Combos Promocionais'!A1508,Vendas!$I$5:$I$1824)</f>
        <v>0</v>
      </c>
      <c r="M1508" s="328">
        <f t="shared" si="87"/>
        <v>0</v>
      </c>
      <c r="N1508" s="328" t="e">
        <f t="shared" si="88"/>
        <v>#N/A</v>
      </c>
      <c r="O1508" s="335" t="e">
        <f t="array" ref="O1508">MIN(IF($B$3:$B$501=N1508,$I$3:$I$501))</f>
        <v>#N/A</v>
      </c>
    </row>
    <row r="1509" spans="1:15">
      <c r="A1509" s="236"/>
      <c r="B1509" s="324" t="str">
        <f>IFERROR(VLOOKUP(A1509,'Cadastro de Produtos'!$B$5:$C$500,2,0),"")</f>
        <v/>
      </c>
      <c r="C1509" s="232"/>
      <c r="D1509" s="233"/>
      <c r="E1509" s="324"/>
      <c r="F1509" s="325"/>
      <c r="G1509" s="326">
        <f>IFERROR(VLOOKUP(D1509,Estoque!$A$4:$J$304,10,),0)</f>
        <v>0</v>
      </c>
      <c r="H1509" s="236"/>
      <c r="I1509" s="330"/>
      <c r="J1509" s="331"/>
      <c r="K1509" s="331">
        <f t="shared" si="86"/>
        <v>0</v>
      </c>
      <c r="L1509" s="325">
        <f>SUMIF(Vendas!$B$5:$B$1712,'Combos Promocionais'!A1509,Vendas!$I$5:$I$1824)</f>
        <v>0</v>
      </c>
      <c r="M1509" s="325">
        <f t="shared" si="87"/>
        <v>0</v>
      </c>
      <c r="N1509" s="325" t="e">
        <f t="shared" si="88"/>
        <v>#N/A</v>
      </c>
      <c r="O1509" s="332" t="e">
        <f t="array" ref="O1509">MIN(IF($B$3:$B$501=N1509,$I$3:$I$501))</f>
        <v>#N/A</v>
      </c>
    </row>
    <row r="1510" spans="1:15">
      <c r="A1510" s="235"/>
      <c r="B1510" s="327" t="str">
        <f>IFERROR(VLOOKUP(A1510,'Cadastro de Produtos'!$B$5:$C$500,2,0),"")</f>
        <v/>
      </c>
      <c r="C1510" s="165"/>
      <c r="D1510" s="231"/>
      <c r="E1510" s="327"/>
      <c r="F1510" s="328"/>
      <c r="G1510" s="329">
        <f>IFERROR(VLOOKUP(D1510,Estoque!$A$4:$J$304,10,),0)</f>
        <v>0</v>
      </c>
      <c r="H1510" s="235"/>
      <c r="I1510" s="333"/>
      <c r="J1510" s="334"/>
      <c r="K1510" s="334">
        <f t="shared" si="86"/>
        <v>0</v>
      </c>
      <c r="L1510" s="328">
        <f>SUMIF(Vendas!$B$5:$B$1712,'Combos Promocionais'!A1510,Vendas!$I$5:$I$1824)</f>
        <v>0</v>
      </c>
      <c r="M1510" s="328">
        <f t="shared" si="87"/>
        <v>0</v>
      </c>
      <c r="N1510" s="328" t="e">
        <f t="shared" si="88"/>
        <v>#N/A</v>
      </c>
      <c r="O1510" s="335" t="e">
        <f t="array" ref="O1510">MIN(IF($B$3:$B$501=N1510,$I$3:$I$501))</f>
        <v>#N/A</v>
      </c>
    </row>
    <row r="1511" spans="1:15">
      <c r="A1511" s="236"/>
      <c r="B1511" s="324" t="str">
        <f>IFERROR(VLOOKUP(A1511,'Cadastro de Produtos'!$B$5:$C$500,2,0),"")</f>
        <v/>
      </c>
      <c r="C1511" s="232"/>
      <c r="D1511" s="233"/>
      <c r="E1511" s="324"/>
      <c r="F1511" s="325"/>
      <c r="G1511" s="326">
        <f>IFERROR(VLOOKUP(D1511,Estoque!$A$4:$J$304,10,),0)</f>
        <v>0</v>
      </c>
      <c r="H1511" s="236"/>
      <c r="I1511" s="330"/>
      <c r="J1511" s="331"/>
      <c r="K1511" s="331">
        <f t="shared" si="86"/>
        <v>0</v>
      </c>
      <c r="L1511" s="325">
        <f>SUMIF(Vendas!$B$5:$B$1712,'Combos Promocionais'!A1511,Vendas!$I$5:$I$1824)</f>
        <v>0</v>
      </c>
      <c r="M1511" s="325">
        <f t="shared" si="87"/>
        <v>0</v>
      </c>
      <c r="N1511" s="325" t="e">
        <f t="shared" si="88"/>
        <v>#N/A</v>
      </c>
      <c r="O1511" s="332" t="e">
        <f t="array" ref="O1511">MIN(IF($B$3:$B$501=N1511,$I$3:$I$501))</f>
        <v>#N/A</v>
      </c>
    </row>
    <row r="1512" spans="1:15">
      <c r="A1512" s="235"/>
      <c r="B1512" s="327" t="str">
        <f>IFERROR(VLOOKUP(A1512,'Cadastro de Produtos'!$B$5:$C$500,2,0),"")</f>
        <v/>
      </c>
      <c r="C1512" s="165"/>
      <c r="D1512" s="231"/>
      <c r="E1512" s="327"/>
      <c r="F1512" s="328"/>
      <c r="G1512" s="329">
        <f>IFERROR(VLOOKUP(D1512,Estoque!$A$4:$J$304,10,),0)</f>
        <v>0</v>
      </c>
      <c r="H1512" s="235"/>
      <c r="I1512" s="333"/>
      <c r="J1512" s="334"/>
      <c r="K1512" s="334">
        <f t="shared" si="86"/>
        <v>0</v>
      </c>
      <c r="L1512" s="328">
        <f>SUMIF(Vendas!$B$5:$B$1712,'Combos Promocionais'!A1512,Vendas!$I$5:$I$1824)</f>
        <v>0</v>
      </c>
      <c r="M1512" s="328">
        <f t="shared" si="87"/>
        <v>0</v>
      </c>
      <c r="N1512" s="328" t="e">
        <f t="shared" si="88"/>
        <v>#N/A</v>
      </c>
      <c r="O1512" s="335" t="e">
        <f t="array" ref="O1512">MIN(IF($B$3:$B$501=N1512,$I$3:$I$501))</f>
        <v>#N/A</v>
      </c>
    </row>
    <row r="1513" spans="1:15">
      <c r="A1513" s="236"/>
      <c r="B1513" s="324" t="str">
        <f>IFERROR(VLOOKUP(A1513,'Cadastro de Produtos'!$B$5:$C$500,2,0),"")</f>
        <v/>
      </c>
      <c r="C1513" s="232"/>
      <c r="D1513" s="233"/>
      <c r="E1513" s="324"/>
      <c r="F1513" s="325"/>
      <c r="G1513" s="326">
        <f>IFERROR(VLOOKUP(D1513,Estoque!$A$4:$J$304,10,),0)</f>
        <v>0</v>
      </c>
      <c r="H1513" s="236"/>
      <c r="I1513" s="330"/>
      <c r="J1513" s="331"/>
      <c r="K1513" s="331">
        <f t="shared" si="86"/>
        <v>0</v>
      </c>
      <c r="L1513" s="325">
        <f>SUMIF(Vendas!$B$5:$B$1712,'Combos Promocionais'!A1513,Vendas!$I$5:$I$1824)</f>
        <v>0</v>
      </c>
      <c r="M1513" s="325">
        <f t="shared" si="87"/>
        <v>0</v>
      </c>
      <c r="N1513" s="325" t="e">
        <f t="shared" si="88"/>
        <v>#N/A</v>
      </c>
      <c r="O1513" s="332" t="e">
        <f t="array" ref="O1513">MIN(IF($B$3:$B$501=N1513,$I$3:$I$501))</f>
        <v>#N/A</v>
      </c>
    </row>
    <row r="1514" spans="1:15">
      <c r="A1514" s="235"/>
      <c r="B1514" s="327" t="str">
        <f>IFERROR(VLOOKUP(A1514,'Cadastro de Produtos'!$B$5:$C$500,2,0),"")</f>
        <v/>
      </c>
      <c r="C1514" s="165"/>
      <c r="D1514" s="231"/>
      <c r="E1514" s="327"/>
      <c r="F1514" s="328"/>
      <c r="G1514" s="329">
        <f>IFERROR(VLOOKUP(D1514,Estoque!$A$4:$J$304,10,),0)</f>
        <v>0</v>
      </c>
      <c r="H1514" s="235"/>
      <c r="I1514" s="333"/>
      <c r="J1514" s="334"/>
      <c r="K1514" s="334">
        <f t="shared" si="86"/>
        <v>0</v>
      </c>
      <c r="L1514" s="328">
        <f>SUMIF(Vendas!$B$5:$B$1712,'Combos Promocionais'!A1514,Vendas!$I$5:$I$1824)</f>
        <v>0</v>
      </c>
      <c r="M1514" s="328">
        <f t="shared" si="87"/>
        <v>0</v>
      </c>
      <c r="N1514" s="328" t="e">
        <f t="shared" si="88"/>
        <v>#N/A</v>
      </c>
      <c r="O1514" s="335" t="e">
        <f t="array" ref="O1514">MIN(IF($B$3:$B$501=N1514,$I$3:$I$501))</f>
        <v>#N/A</v>
      </c>
    </row>
    <row r="1515" spans="1:15">
      <c r="A1515" s="236"/>
      <c r="B1515" s="324" t="str">
        <f>IFERROR(VLOOKUP(A1515,'Cadastro de Produtos'!$B$5:$C$500,2,0),"")</f>
        <v/>
      </c>
      <c r="C1515" s="232"/>
      <c r="D1515" s="233"/>
      <c r="E1515" s="324"/>
      <c r="F1515" s="325"/>
      <c r="G1515" s="326">
        <f>IFERROR(VLOOKUP(D1515,Estoque!$A$4:$J$304,10,),0)</f>
        <v>0</v>
      </c>
      <c r="H1515" s="236"/>
      <c r="I1515" s="330"/>
      <c r="J1515" s="331"/>
      <c r="K1515" s="331">
        <f t="shared" si="86"/>
        <v>0</v>
      </c>
      <c r="L1515" s="325">
        <f>SUMIF(Vendas!$B$5:$B$1712,'Combos Promocionais'!A1515,Vendas!$I$5:$I$1824)</f>
        <v>0</v>
      </c>
      <c r="M1515" s="325">
        <f t="shared" si="87"/>
        <v>0</v>
      </c>
      <c r="N1515" s="325" t="e">
        <f t="shared" si="88"/>
        <v>#N/A</v>
      </c>
      <c r="O1515" s="332" t="e">
        <f t="array" ref="O1515">MIN(IF($B$3:$B$501=N1515,$I$3:$I$501))</f>
        <v>#N/A</v>
      </c>
    </row>
    <row r="1516" spans="1:15">
      <c r="A1516" s="235"/>
      <c r="B1516" s="327" t="str">
        <f>IFERROR(VLOOKUP(A1516,'Cadastro de Produtos'!$B$5:$C$500,2,0),"")</f>
        <v/>
      </c>
      <c r="C1516" s="165"/>
      <c r="D1516" s="231"/>
      <c r="E1516" s="327"/>
      <c r="F1516" s="328"/>
      <c r="G1516" s="329">
        <f>IFERROR(VLOOKUP(D1516,Estoque!$A$4:$J$304,10,),0)</f>
        <v>0</v>
      </c>
      <c r="H1516" s="235"/>
      <c r="I1516" s="333"/>
      <c r="J1516" s="334"/>
      <c r="K1516" s="334">
        <f t="shared" si="86"/>
        <v>0</v>
      </c>
      <c r="L1516" s="328">
        <f>SUMIF(Vendas!$B$5:$B$1712,'Combos Promocionais'!A1516,Vendas!$I$5:$I$1824)</f>
        <v>0</v>
      </c>
      <c r="M1516" s="328">
        <f t="shared" si="87"/>
        <v>0</v>
      </c>
      <c r="N1516" s="328" t="e">
        <f t="shared" si="88"/>
        <v>#N/A</v>
      </c>
      <c r="O1516" s="335" t="e">
        <f t="array" ref="O1516">MIN(IF($B$3:$B$501=N1516,$I$3:$I$501))</f>
        <v>#N/A</v>
      </c>
    </row>
    <row r="1517" spans="1:15">
      <c r="A1517" s="236"/>
      <c r="B1517" s="324" t="str">
        <f>IFERROR(VLOOKUP(A1517,'Cadastro de Produtos'!$B$5:$C$500,2,0),"")</f>
        <v/>
      </c>
      <c r="C1517" s="232"/>
      <c r="D1517" s="233"/>
      <c r="E1517" s="324"/>
      <c r="F1517" s="325"/>
      <c r="G1517" s="326">
        <f>IFERROR(VLOOKUP(D1517,Estoque!$A$4:$J$304,10,),0)</f>
        <v>0</v>
      </c>
      <c r="H1517" s="236"/>
      <c r="I1517" s="330"/>
      <c r="J1517" s="331"/>
      <c r="K1517" s="331">
        <f t="shared" si="86"/>
        <v>0</v>
      </c>
      <c r="L1517" s="325">
        <f>SUMIF(Vendas!$B$5:$B$1712,'Combos Promocionais'!A1517,Vendas!$I$5:$I$1824)</f>
        <v>0</v>
      </c>
      <c r="M1517" s="325">
        <f t="shared" si="87"/>
        <v>0</v>
      </c>
      <c r="N1517" s="325" t="e">
        <f t="shared" si="88"/>
        <v>#N/A</v>
      </c>
      <c r="O1517" s="332" t="e">
        <f t="array" ref="O1517">MIN(IF($B$3:$B$501=N1517,$I$3:$I$501))</f>
        <v>#N/A</v>
      </c>
    </row>
    <row r="1518" spans="1:15">
      <c r="A1518" s="235"/>
      <c r="B1518" s="327" t="str">
        <f>IFERROR(VLOOKUP(A1518,'Cadastro de Produtos'!$B$5:$C$500,2,0),"")</f>
        <v/>
      </c>
      <c r="C1518" s="165"/>
      <c r="D1518" s="231"/>
      <c r="E1518" s="327"/>
      <c r="F1518" s="328"/>
      <c r="G1518" s="329">
        <f>IFERROR(VLOOKUP(D1518,Estoque!$A$4:$J$304,10,),0)</f>
        <v>0</v>
      </c>
      <c r="H1518" s="235"/>
      <c r="I1518" s="333"/>
      <c r="J1518" s="334"/>
      <c r="K1518" s="334">
        <f t="shared" si="86"/>
        <v>0</v>
      </c>
      <c r="L1518" s="328">
        <f>SUMIF(Vendas!$B$5:$B$1712,'Combos Promocionais'!A1518,Vendas!$I$5:$I$1824)</f>
        <v>0</v>
      </c>
      <c r="M1518" s="328">
        <f t="shared" si="87"/>
        <v>0</v>
      </c>
      <c r="N1518" s="328" t="e">
        <f t="shared" si="88"/>
        <v>#N/A</v>
      </c>
      <c r="O1518" s="335" t="e">
        <f t="array" ref="O1518">MIN(IF($B$3:$B$501=N1518,$I$3:$I$501))</f>
        <v>#N/A</v>
      </c>
    </row>
    <row r="1519" spans="1:15">
      <c r="A1519" s="236"/>
      <c r="B1519" s="324" t="str">
        <f>IFERROR(VLOOKUP(A1519,'Cadastro de Produtos'!$B$5:$C$500,2,0),"")</f>
        <v/>
      </c>
      <c r="C1519" s="232"/>
      <c r="D1519" s="233"/>
      <c r="E1519" s="324"/>
      <c r="F1519" s="325"/>
      <c r="G1519" s="326">
        <f>IFERROR(VLOOKUP(D1519,Estoque!$A$4:$J$304,10,),0)</f>
        <v>0</v>
      </c>
      <c r="H1519" s="236"/>
      <c r="I1519" s="330"/>
      <c r="J1519" s="331"/>
      <c r="K1519" s="331">
        <f t="shared" si="86"/>
        <v>0</v>
      </c>
      <c r="L1519" s="325">
        <f>SUMIF(Vendas!$B$5:$B$1712,'Combos Promocionais'!A1519,Vendas!$I$5:$I$1824)</f>
        <v>0</v>
      </c>
      <c r="M1519" s="325">
        <f t="shared" si="87"/>
        <v>0</v>
      </c>
      <c r="N1519" s="325" t="e">
        <f t="shared" si="88"/>
        <v>#N/A</v>
      </c>
      <c r="O1519" s="332" t="e">
        <f t="array" ref="O1519">MIN(IF($B$3:$B$501=N1519,$I$3:$I$501))</f>
        <v>#N/A</v>
      </c>
    </row>
    <row r="1520" spans="1:15">
      <c r="A1520" s="235"/>
      <c r="B1520" s="327" t="str">
        <f>IFERROR(VLOOKUP(A1520,'Cadastro de Produtos'!$B$5:$C$500,2,0),"")</f>
        <v/>
      </c>
      <c r="C1520" s="165"/>
      <c r="D1520" s="231"/>
      <c r="E1520" s="327"/>
      <c r="F1520" s="328"/>
      <c r="G1520" s="329">
        <f>IFERROR(VLOOKUP(D1520,Estoque!$A$4:$J$304,10,),0)</f>
        <v>0</v>
      </c>
      <c r="H1520" s="235"/>
      <c r="I1520" s="333"/>
      <c r="J1520" s="334"/>
      <c r="K1520" s="334">
        <f t="shared" si="86"/>
        <v>0</v>
      </c>
      <c r="L1520" s="328">
        <f>SUMIF(Vendas!$B$5:$B$1712,'Combos Promocionais'!A1520,Vendas!$I$5:$I$1824)</f>
        <v>0</v>
      </c>
      <c r="M1520" s="328">
        <f t="shared" si="87"/>
        <v>0</v>
      </c>
      <c r="N1520" s="328" t="e">
        <f t="shared" si="88"/>
        <v>#N/A</v>
      </c>
      <c r="O1520" s="335" t="e">
        <f t="array" ref="O1520">MIN(IF($B$3:$B$501=N1520,$I$3:$I$501))</f>
        <v>#N/A</v>
      </c>
    </row>
    <row r="1521" spans="1:15">
      <c r="A1521" s="236"/>
      <c r="B1521" s="324" t="str">
        <f>IFERROR(VLOOKUP(A1521,'Cadastro de Produtos'!$B$5:$C$500,2,0),"")</f>
        <v/>
      </c>
      <c r="C1521" s="232"/>
      <c r="D1521" s="233"/>
      <c r="E1521" s="324"/>
      <c r="F1521" s="325"/>
      <c r="G1521" s="326">
        <f>IFERROR(VLOOKUP(D1521,Estoque!$A$4:$J$304,10,),0)</f>
        <v>0</v>
      </c>
      <c r="H1521" s="236"/>
      <c r="I1521" s="330"/>
      <c r="J1521" s="331"/>
      <c r="K1521" s="331">
        <f t="shared" si="86"/>
        <v>0</v>
      </c>
      <c r="L1521" s="325">
        <f>SUMIF(Vendas!$B$5:$B$1712,'Combos Promocionais'!A1521,Vendas!$I$5:$I$1824)</f>
        <v>0</v>
      </c>
      <c r="M1521" s="325">
        <f t="shared" si="87"/>
        <v>0</v>
      </c>
      <c r="N1521" s="325" t="e">
        <f t="shared" si="88"/>
        <v>#N/A</v>
      </c>
      <c r="O1521" s="332" t="e">
        <f t="array" ref="O1521">MIN(IF($B$3:$B$501=N1521,$I$3:$I$501))</f>
        <v>#N/A</v>
      </c>
    </row>
    <row r="1522" spans="1:15">
      <c r="A1522" s="235"/>
      <c r="B1522" s="327" t="str">
        <f>IFERROR(VLOOKUP(A1522,'Cadastro de Produtos'!$B$5:$C$500,2,0),"")</f>
        <v/>
      </c>
      <c r="C1522" s="165"/>
      <c r="D1522" s="231"/>
      <c r="E1522" s="327"/>
      <c r="F1522" s="328"/>
      <c r="G1522" s="329">
        <f>IFERROR(VLOOKUP(D1522,Estoque!$A$4:$J$304,10,),0)</f>
        <v>0</v>
      </c>
      <c r="H1522" s="235"/>
      <c r="I1522" s="333"/>
      <c r="J1522" s="334"/>
      <c r="K1522" s="334">
        <f t="shared" si="86"/>
        <v>0</v>
      </c>
      <c r="L1522" s="328">
        <f>SUMIF(Vendas!$B$5:$B$1712,'Combos Promocionais'!A1522,Vendas!$I$5:$I$1824)</f>
        <v>0</v>
      </c>
      <c r="M1522" s="328">
        <f t="shared" si="87"/>
        <v>0</v>
      </c>
      <c r="N1522" s="328" t="e">
        <f t="shared" si="88"/>
        <v>#N/A</v>
      </c>
      <c r="O1522" s="335" t="e">
        <f t="array" ref="O1522">MIN(IF($B$3:$B$501=N1522,$I$3:$I$501))</f>
        <v>#N/A</v>
      </c>
    </row>
    <row r="1523" spans="1:15">
      <c r="A1523" s="236"/>
      <c r="B1523" s="324" t="str">
        <f>IFERROR(VLOOKUP(A1523,'Cadastro de Produtos'!$B$5:$C$500,2,0),"")</f>
        <v/>
      </c>
      <c r="C1523" s="232"/>
      <c r="D1523" s="233"/>
      <c r="E1523" s="324"/>
      <c r="F1523" s="325"/>
      <c r="G1523" s="326">
        <f>IFERROR(VLOOKUP(D1523,Estoque!$A$4:$J$304,10,),0)</f>
        <v>0</v>
      </c>
      <c r="H1523" s="236"/>
      <c r="I1523" s="330"/>
      <c r="J1523" s="331"/>
      <c r="K1523" s="331">
        <f t="shared" si="86"/>
        <v>0</v>
      </c>
      <c r="L1523" s="325">
        <f>SUMIF(Vendas!$B$5:$B$1712,'Combos Promocionais'!A1523,Vendas!$I$5:$I$1824)</f>
        <v>0</v>
      </c>
      <c r="M1523" s="325">
        <f t="shared" si="87"/>
        <v>0</v>
      </c>
      <c r="N1523" s="325" t="e">
        <f t="shared" si="88"/>
        <v>#N/A</v>
      </c>
      <c r="O1523" s="332" t="e">
        <f t="array" ref="O1523">MIN(IF($B$3:$B$501=N1523,$I$3:$I$501))</f>
        <v>#N/A</v>
      </c>
    </row>
    <row r="1524" spans="1:15">
      <c r="A1524" s="235"/>
      <c r="B1524" s="327" t="str">
        <f>IFERROR(VLOOKUP(A1524,'Cadastro de Produtos'!$B$5:$C$500,2,0),"")</f>
        <v/>
      </c>
      <c r="C1524" s="165"/>
      <c r="D1524" s="231"/>
      <c r="E1524" s="327"/>
      <c r="F1524" s="328"/>
      <c r="G1524" s="329">
        <f>IFERROR(VLOOKUP(D1524,Estoque!$A$4:$J$304,10,),0)</f>
        <v>0</v>
      </c>
      <c r="H1524" s="235"/>
      <c r="I1524" s="333"/>
      <c r="J1524" s="334"/>
      <c r="K1524" s="334">
        <f t="shared" si="86"/>
        <v>0</v>
      </c>
      <c r="L1524" s="328">
        <f>SUMIF(Vendas!$B$5:$B$1712,'Combos Promocionais'!A1524,Vendas!$I$5:$I$1824)</f>
        <v>0</v>
      </c>
      <c r="M1524" s="328">
        <f t="shared" si="87"/>
        <v>0</v>
      </c>
      <c r="N1524" s="328" t="e">
        <f t="shared" si="88"/>
        <v>#N/A</v>
      </c>
      <c r="O1524" s="335" t="e">
        <f t="array" ref="O1524">MIN(IF($B$3:$B$501=N1524,$I$3:$I$501))</f>
        <v>#N/A</v>
      </c>
    </row>
    <row r="1525" spans="1:15">
      <c r="A1525" s="236"/>
      <c r="B1525" s="324" t="str">
        <f>IFERROR(VLOOKUP(A1525,'Cadastro de Produtos'!$B$5:$C$500,2,0),"")</f>
        <v/>
      </c>
      <c r="C1525" s="232"/>
      <c r="D1525" s="233"/>
      <c r="E1525" s="324"/>
      <c r="F1525" s="325"/>
      <c r="G1525" s="326">
        <f>IFERROR(VLOOKUP(D1525,Estoque!$A$4:$J$304,10,),0)</f>
        <v>0</v>
      </c>
      <c r="H1525" s="236"/>
      <c r="I1525" s="330"/>
      <c r="J1525" s="331"/>
      <c r="K1525" s="331">
        <f t="shared" si="86"/>
        <v>0</v>
      </c>
      <c r="L1525" s="325">
        <f>SUMIF(Vendas!$B$5:$B$1712,'Combos Promocionais'!A1525,Vendas!$I$5:$I$1824)</f>
        <v>0</v>
      </c>
      <c r="M1525" s="325">
        <f t="shared" si="87"/>
        <v>0</v>
      </c>
      <c r="N1525" s="325" t="e">
        <f t="shared" si="88"/>
        <v>#N/A</v>
      </c>
      <c r="O1525" s="332" t="e">
        <f t="array" ref="O1525">MIN(IF($B$3:$B$501=N1525,$I$3:$I$501))</f>
        <v>#N/A</v>
      </c>
    </row>
    <row r="1526" spans="1:15">
      <c r="A1526" s="235"/>
      <c r="B1526" s="327" t="str">
        <f>IFERROR(VLOOKUP(A1526,'Cadastro de Produtos'!$B$5:$C$500,2,0),"")</f>
        <v/>
      </c>
      <c r="C1526" s="165"/>
      <c r="D1526" s="231"/>
      <c r="E1526" s="327"/>
      <c r="F1526" s="328"/>
      <c r="G1526" s="329">
        <f>IFERROR(VLOOKUP(D1526,Estoque!$A$4:$J$304,10,),0)</f>
        <v>0</v>
      </c>
      <c r="H1526" s="235"/>
      <c r="I1526" s="333"/>
      <c r="J1526" s="334"/>
      <c r="K1526" s="334">
        <f t="shared" si="86"/>
        <v>0</v>
      </c>
      <c r="L1526" s="328">
        <f>SUMIF(Vendas!$B$5:$B$1712,'Combos Promocionais'!A1526,Vendas!$I$5:$I$1824)</f>
        <v>0</v>
      </c>
      <c r="M1526" s="328">
        <f t="shared" si="87"/>
        <v>0</v>
      </c>
      <c r="N1526" s="328" t="e">
        <f t="shared" si="88"/>
        <v>#N/A</v>
      </c>
      <c r="O1526" s="335" t="e">
        <f t="array" ref="O1526">MIN(IF($B$3:$B$501=N1526,$I$3:$I$501))</f>
        <v>#N/A</v>
      </c>
    </row>
    <row r="1527" spans="1:15">
      <c r="A1527" s="236"/>
      <c r="B1527" s="324" t="str">
        <f>IFERROR(VLOOKUP(A1527,'Cadastro de Produtos'!$B$5:$C$500,2,0),"")</f>
        <v/>
      </c>
      <c r="C1527" s="232"/>
      <c r="D1527" s="233"/>
      <c r="E1527" s="324"/>
      <c r="F1527" s="325"/>
      <c r="G1527" s="326">
        <f>IFERROR(VLOOKUP(D1527,Estoque!$A$4:$J$304,10,),0)</f>
        <v>0</v>
      </c>
      <c r="H1527" s="236"/>
      <c r="I1527" s="330"/>
      <c r="J1527" s="331"/>
      <c r="K1527" s="331">
        <f t="shared" si="86"/>
        <v>0</v>
      </c>
      <c r="L1527" s="325">
        <f>SUMIF(Vendas!$B$5:$B$1712,'Combos Promocionais'!A1527,Vendas!$I$5:$I$1824)</f>
        <v>0</v>
      </c>
      <c r="M1527" s="325">
        <f t="shared" si="87"/>
        <v>0</v>
      </c>
      <c r="N1527" s="325" t="e">
        <f t="shared" si="88"/>
        <v>#N/A</v>
      </c>
      <c r="O1527" s="332" t="e">
        <f t="array" ref="O1527">MIN(IF($B$3:$B$501=N1527,$I$3:$I$501))</f>
        <v>#N/A</v>
      </c>
    </row>
    <row r="1528" spans="1:15">
      <c r="A1528" s="235"/>
      <c r="B1528" s="327" t="str">
        <f>IFERROR(VLOOKUP(A1528,'Cadastro de Produtos'!$B$5:$C$500,2,0),"")</f>
        <v/>
      </c>
      <c r="C1528" s="165"/>
      <c r="D1528" s="231"/>
      <c r="E1528" s="327"/>
      <c r="F1528" s="328"/>
      <c r="G1528" s="329">
        <f>IFERROR(VLOOKUP(D1528,Estoque!$A$4:$J$304,10,),0)</f>
        <v>0</v>
      </c>
      <c r="H1528" s="235"/>
      <c r="I1528" s="333"/>
      <c r="J1528" s="334"/>
      <c r="K1528" s="334">
        <f t="shared" si="86"/>
        <v>0</v>
      </c>
      <c r="L1528" s="328">
        <f>SUMIF(Vendas!$B$5:$B$1712,'Combos Promocionais'!A1528,Vendas!$I$5:$I$1824)</f>
        <v>0</v>
      </c>
      <c r="M1528" s="328">
        <f t="shared" si="87"/>
        <v>0</v>
      </c>
      <c r="N1528" s="328" t="e">
        <f t="shared" si="88"/>
        <v>#N/A</v>
      </c>
      <c r="O1528" s="335" t="e">
        <f t="array" ref="O1528">MIN(IF($B$3:$B$501=N1528,$I$3:$I$501))</f>
        <v>#N/A</v>
      </c>
    </row>
    <row r="1529" spans="1:15">
      <c r="A1529" s="236"/>
      <c r="B1529" s="324" t="str">
        <f>IFERROR(VLOOKUP(A1529,'Cadastro de Produtos'!$B$5:$C$500,2,0),"")</f>
        <v/>
      </c>
      <c r="C1529" s="232"/>
      <c r="D1529" s="233"/>
      <c r="E1529" s="324"/>
      <c r="F1529" s="325"/>
      <c r="G1529" s="326">
        <f>IFERROR(VLOOKUP(D1529,Estoque!$A$4:$J$304,10,),0)</f>
        <v>0</v>
      </c>
      <c r="H1529" s="236"/>
      <c r="I1529" s="330"/>
      <c r="J1529" s="331"/>
      <c r="K1529" s="331">
        <f t="shared" si="86"/>
        <v>0</v>
      </c>
      <c r="L1529" s="325">
        <f>SUMIF(Vendas!$B$5:$B$1712,'Combos Promocionais'!A1529,Vendas!$I$5:$I$1824)</f>
        <v>0</v>
      </c>
      <c r="M1529" s="325">
        <f t="shared" si="87"/>
        <v>0</v>
      </c>
      <c r="N1529" s="325" t="e">
        <f t="shared" si="88"/>
        <v>#N/A</v>
      </c>
      <c r="O1529" s="332" t="e">
        <f t="array" ref="O1529">MIN(IF($B$3:$B$501=N1529,$I$3:$I$501))</f>
        <v>#N/A</v>
      </c>
    </row>
    <row r="1530" spans="1:15">
      <c r="A1530" s="235"/>
      <c r="B1530" s="327" t="str">
        <f>IFERROR(VLOOKUP(A1530,'Cadastro de Produtos'!$B$5:$C$500,2,0),"")</f>
        <v/>
      </c>
      <c r="C1530" s="165"/>
      <c r="D1530" s="231"/>
      <c r="E1530" s="327"/>
      <c r="F1530" s="328"/>
      <c r="G1530" s="329">
        <f>IFERROR(VLOOKUP(D1530,Estoque!$A$4:$J$304,10,),0)</f>
        <v>0</v>
      </c>
      <c r="H1530" s="235"/>
      <c r="I1530" s="333"/>
      <c r="J1530" s="334"/>
      <c r="K1530" s="334">
        <f t="shared" si="86"/>
        <v>0</v>
      </c>
      <c r="L1530" s="328">
        <f>SUMIF(Vendas!$B$5:$B$1712,'Combos Promocionais'!A1530,Vendas!$I$5:$I$1824)</f>
        <v>0</v>
      </c>
      <c r="M1530" s="328">
        <f t="shared" si="87"/>
        <v>0</v>
      </c>
      <c r="N1530" s="328" t="e">
        <f t="shared" si="88"/>
        <v>#N/A</v>
      </c>
      <c r="O1530" s="335" t="e">
        <f t="array" ref="O1530">MIN(IF($B$3:$B$501=N1530,$I$3:$I$501))</f>
        <v>#N/A</v>
      </c>
    </row>
    <row r="1531" spans="1:15">
      <c r="A1531" s="236"/>
      <c r="B1531" s="324" t="str">
        <f>IFERROR(VLOOKUP(A1531,'Cadastro de Produtos'!$B$5:$C$500,2,0),"")</f>
        <v/>
      </c>
      <c r="C1531" s="232"/>
      <c r="D1531" s="233"/>
      <c r="E1531" s="324"/>
      <c r="F1531" s="325"/>
      <c r="G1531" s="326">
        <f>IFERROR(VLOOKUP(D1531,Estoque!$A$4:$J$304,10,),0)</f>
        <v>0</v>
      </c>
      <c r="H1531" s="236"/>
      <c r="I1531" s="330"/>
      <c r="J1531" s="331"/>
      <c r="K1531" s="331">
        <f t="shared" si="86"/>
        <v>0</v>
      </c>
      <c r="L1531" s="325">
        <f>SUMIF(Vendas!$B$5:$B$1712,'Combos Promocionais'!A1531,Vendas!$I$5:$I$1824)</f>
        <v>0</v>
      </c>
      <c r="M1531" s="325">
        <f t="shared" si="87"/>
        <v>0</v>
      </c>
      <c r="N1531" s="325" t="e">
        <f t="shared" si="88"/>
        <v>#N/A</v>
      </c>
      <c r="O1531" s="332" t="e">
        <f t="array" ref="O1531">MIN(IF($B$3:$B$501=N1531,$I$3:$I$501))</f>
        <v>#N/A</v>
      </c>
    </row>
    <row r="1532" spans="1:15">
      <c r="A1532" s="235"/>
      <c r="B1532" s="327" t="str">
        <f>IFERROR(VLOOKUP(A1532,'Cadastro de Produtos'!$B$5:$C$500,2,0),"")</f>
        <v/>
      </c>
      <c r="C1532" s="165"/>
      <c r="D1532" s="231"/>
      <c r="E1532" s="327"/>
      <c r="F1532" s="328"/>
      <c r="G1532" s="329">
        <f>IFERROR(VLOOKUP(D1532,Estoque!$A$4:$J$304,10,),0)</f>
        <v>0</v>
      </c>
      <c r="H1532" s="235"/>
      <c r="I1532" s="333"/>
      <c r="J1532" s="334"/>
      <c r="K1532" s="334">
        <f t="shared" si="86"/>
        <v>0</v>
      </c>
      <c r="L1532" s="328">
        <f>SUMIF(Vendas!$B$5:$B$1712,'Combos Promocionais'!A1532,Vendas!$I$5:$I$1824)</f>
        <v>0</v>
      </c>
      <c r="M1532" s="328">
        <f t="shared" si="87"/>
        <v>0</v>
      </c>
      <c r="N1532" s="328" t="e">
        <f t="shared" si="88"/>
        <v>#N/A</v>
      </c>
      <c r="O1532" s="335" t="e">
        <f t="array" ref="O1532">MIN(IF($B$3:$B$501=N1532,$I$3:$I$501))</f>
        <v>#N/A</v>
      </c>
    </row>
    <row r="1533" spans="1:15">
      <c r="A1533" s="236"/>
      <c r="B1533" s="324" t="str">
        <f>IFERROR(VLOOKUP(A1533,'Cadastro de Produtos'!$B$5:$C$500,2,0),"")</f>
        <v/>
      </c>
      <c r="C1533" s="232"/>
      <c r="D1533" s="233"/>
      <c r="E1533" s="324"/>
      <c r="F1533" s="325"/>
      <c r="G1533" s="326">
        <f>IFERROR(VLOOKUP(D1533,Estoque!$A$4:$J$304,10,),0)</f>
        <v>0</v>
      </c>
      <c r="H1533" s="236"/>
      <c r="I1533" s="330"/>
      <c r="J1533" s="331"/>
      <c r="K1533" s="331">
        <f t="shared" si="86"/>
        <v>0</v>
      </c>
      <c r="L1533" s="325">
        <f>SUMIF(Vendas!$B$5:$B$1712,'Combos Promocionais'!A1533,Vendas!$I$5:$I$1824)</f>
        <v>0</v>
      </c>
      <c r="M1533" s="325">
        <f t="shared" si="87"/>
        <v>0</v>
      </c>
      <c r="N1533" s="325" t="e">
        <f t="shared" si="88"/>
        <v>#N/A</v>
      </c>
      <c r="O1533" s="332" t="e">
        <f t="array" ref="O1533">MIN(IF($B$3:$B$501=N1533,$I$3:$I$501))</f>
        <v>#N/A</v>
      </c>
    </row>
    <row r="1534" spans="1:15">
      <c r="A1534" s="235"/>
      <c r="B1534" s="327" t="str">
        <f>IFERROR(VLOOKUP(A1534,'Cadastro de Produtos'!$B$5:$C$500,2,0),"")</f>
        <v/>
      </c>
      <c r="C1534" s="165"/>
      <c r="D1534" s="231"/>
      <c r="E1534" s="327"/>
      <c r="F1534" s="328"/>
      <c r="G1534" s="329">
        <f>IFERROR(VLOOKUP(D1534,Estoque!$A$4:$J$304,10,),0)</f>
        <v>0</v>
      </c>
      <c r="H1534" s="235"/>
      <c r="I1534" s="333"/>
      <c r="J1534" s="334"/>
      <c r="K1534" s="334">
        <f t="shared" si="86"/>
        <v>0</v>
      </c>
      <c r="L1534" s="328">
        <f>SUMIF(Vendas!$B$5:$B$1712,'Combos Promocionais'!A1534,Vendas!$I$5:$I$1824)</f>
        <v>0</v>
      </c>
      <c r="M1534" s="328">
        <f t="shared" si="87"/>
        <v>0</v>
      </c>
      <c r="N1534" s="328" t="e">
        <f t="shared" si="88"/>
        <v>#N/A</v>
      </c>
      <c r="O1534" s="335" t="e">
        <f t="array" ref="O1534">MIN(IF($B$3:$B$501=N1534,$I$3:$I$501))</f>
        <v>#N/A</v>
      </c>
    </row>
    <row r="1535" spans="1:15">
      <c r="A1535" s="236"/>
      <c r="B1535" s="324" t="str">
        <f>IFERROR(VLOOKUP(A1535,'Cadastro de Produtos'!$B$5:$C$500,2,0),"")</f>
        <v/>
      </c>
      <c r="C1535" s="232"/>
      <c r="D1535" s="233"/>
      <c r="E1535" s="324"/>
      <c r="F1535" s="325"/>
      <c r="G1535" s="326">
        <f>IFERROR(VLOOKUP(D1535,Estoque!$A$4:$J$304,10,),0)</f>
        <v>0</v>
      </c>
      <c r="H1535" s="236"/>
      <c r="I1535" s="330"/>
      <c r="J1535" s="331"/>
      <c r="K1535" s="331">
        <f t="shared" si="86"/>
        <v>0</v>
      </c>
      <c r="L1535" s="325">
        <f>SUMIF(Vendas!$B$5:$B$1712,'Combos Promocionais'!A1535,Vendas!$I$5:$I$1824)</f>
        <v>0</v>
      </c>
      <c r="M1535" s="325">
        <f t="shared" si="87"/>
        <v>0</v>
      </c>
      <c r="N1535" s="325" t="e">
        <f t="shared" si="88"/>
        <v>#N/A</v>
      </c>
      <c r="O1535" s="332" t="e">
        <f t="array" ref="O1535">MIN(IF($B$3:$B$501=N1535,$I$3:$I$501))</f>
        <v>#N/A</v>
      </c>
    </row>
    <row r="1536" spans="1:15">
      <c r="A1536" s="235"/>
      <c r="B1536" s="327" t="str">
        <f>IFERROR(VLOOKUP(A1536,'Cadastro de Produtos'!$B$5:$C$500,2,0),"")</f>
        <v/>
      </c>
      <c r="C1536" s="165"/>
      <c r="D1536" s="231"/>
      <c r="E1536" s="327"/>
      <c r="F1536" s="328"/>
      <c r="G1536" s="329">
        <f>IFERROR(VLOOKUP(D1536,Estoque!$A$4:$J$304,10,),0)</f>
        <v>0</v>
      </c>
      <c r="H1536" s="235"/>
      <c r="I1536" s="333"/>
      <c r="J1536" s="334"/>
      <c r="K1536" s="334">
        <f t="shared" si="86"/>
        <v>0</v>
      </c>
      <c r="L1536" s="328">
        <f>SUMIF(Vendas!$B$5:$B$1712,'Combos Promocionais'!A1536,Vendas!$I$5:$I$1824)</f>
        <v>0</v>
      </c>
      <c r="M1536" s="328">
        <f t="shared" si="87"/>
        <v>0</v>
      </c>
      <c r="N1536" s="328" t="e">
        <f t="shared" si="88"/>
        <v>#N/A</v>
      </c>
      <c r="O1536" s="335" t="e">
        <f t="array" ref="O1536">MIN(IF($B$3:$B$501=N1536,$I$3:$I$501))</f>
        <v>#N/A</v>
      </c>
    </row>
    <row r="1537" spans="1:15">
      <c r="A1537" s="236"/>
      <c r="B1537" s="324" t="str">
        <f>IFERROR(VLOOKUP(A1537,'Cadastro de Produtos'!$B$5:$C$500,2,0),"")</f>
        <v/>
      </c>
      <c r="C1537" s="232"/>
      <c r="D1537" s="233"/>
      <c r="E1537" s="324"/>
      <c r="F1537" s="325"/>
      <c r="G1537" s="326">
        <f>IFERROR(VLOOKUP(D1537,Estoque!$A$4:$J$304,10,),0)</f>
        <v>0</v>
      </c>
      <c r="H1537" s="236"/>
      <c r="I1537" s="330"/>
      <c r="J1537" s="331"/>
      <c r="K1537" s="331">
        <f t="shared" si="86"/>
        <v>0</v>
      </c>
      <c r="L1537" s="325">
        <f>SUMIF(Vendas!$B$5:$B$1712,'Combos Promocionais'!A1537,Vendas!$I$5:$I$1824)</f>
        <v>0</v>
      </c>
      <c r="M1537" s="325">
        <f t="shared" si="87"/>
        <v>0</v>
      </c>
      <c r="N1537" s="325" t="e">
        <f t="shared" si="88"/>
        <v>#N/A</v>
      </c>
      <c r="O1537" s="332" t="e">
        <f t="array" ref="O1537">MIN(IF($B$3:$B$501=N1537,$I$3:$I$501))</f>
        <v>#N/A</v>
      </c>
    </row>
    <row r="1538" spans="1:15">
      <c r="A1538" s="235"/>
      <c r="B1538" s="327" t="str">
        <f>IFERROR(VLOOKUP(A1538,'Cadastro de Produtos'!$B$5:$C$500,2,0),"")</f>
        <v/>
      </c>
      <c r="C1538" s="165"/>
      <c r="D1538" s="231"/>
      <c r="E1538" s="327"/>
      <c r="F1538" s="328"/>
      <c r="G1538" s="329">
        <f>IFERROR(VLOOKUP(D1538,Estoque!$A$4:$J$304,10,),0)</f>
        <v>0</v>
      </c>
      <c r="H1538" s="235"/>
      <c r="I1538" s="333"/>
      <c r="J1538" s="334"/>
      <c r="K1538" s="334">
        <f t="shared" si="86"/>
        <v>0</v>
      </c>
      <c r="L1538" s="328">
        <f>SUMIF(Vendas!$B$5:$B$1712,'Combos Promocionais'!A1538,Vendas!$I$5:$I$1824)</f>
        <v>0</v>
      </c>
      <c r="M1538" s="328">
        <f t="shared" si="87"/>
        <v>0</v>
      </c>
      <c r="N1538" s="328" t="e">
        <f t="shared" si="88"/>
        <v>#N/A</v>
      </c>
      <c r="O1538" s="335" t="e">
        <f t="array" ref="O1538">MIN(IF($B$3:$B$501=N1538,$I$3:$I$501))</f>
        <v>#N/A</v>
      </c>
    </row>
    <row r="1539" spans="1:15">
      <c r="A1539" s="236"/>
      <c r="B1539" s="324" t="str">
        <f>IFERROR(VLOOKUP(A1539,'Cadastro de Produtos'!$B$5:$C$500,2,0),"")</f>
        <v/>
      </c>
      <c r="C1539" s="232"/>
      <c r="D1539" s="233"/>
      <c r="E1539" s="324"/>
      <c r="F1539" s="325"/>
      <c r="G1539" s="326">
        <f>IFERROR(VLOOKUP(D1539,Estoque!$A$4:$J$304,10,),0)</f>
        <v>0</v>
      </c>
      <c r="H1539" s="236"/>
      <c r="I1539" s="330"/>
      <c r="J1539" s="331"/>
      <c r="K1539" s="331">
        <f t="shared" si="86"/>
        <v>0</v>
      </c>
      <c r="L1539" s="325">
        <f>SUMIF(Vendas!$B$5:$B$1712,'Combos Promocionais'!A1539,Vendas!$I$5:$I$1824)</f>
        <v>0</v>
      </c>
      <c r="M1539" s="325">
        <f t="shared" si="87"/>
        <v>0</v>
      </c>
      <c r="N1539" s="325" t="e">
        <f t="shared" si="88"/>
        <v>#N/A</v>
      </c>
      <c r="O1539" s="332" t="e">
        <f t="array" ref="O1539">MIN(IF($B$3:$B$501=N1539,$I$3:$I$501))</f>
        <v>#N/A</v>
      </c>
    </row>
    <row r="1540" spans="1:15">
      <c r="A1540" s="235"/>
      <c r="B1540" s="327" t="str">
        <f>IFERROR(VLOOKUP(A1540,'Cadastro de Produtos'!$B$5:$C$500,2,0),"")</f>
        <v/>
      </c>
      <c r="C1540" s="165"/>
      <c r="D1540" s="231"/>
      <c r="E1540" s="327"/>
      <c r="F1540" s="328"/>
      <c r="G1540" s="329">
        <f>IFERROR(VLOOKUP(D1540,Estoque!$A$4:$J$304,10,),0)</f>
        <v>0</v>
      </c>
      <c r="H1540" s="235"/>
      <c r="I1540" s="333"/>
      <c r="J1540" s="334"/>
      <c r="K1540" s="334">
        <f t="shared" ref="K1540:K1603" si="89">SUMIF($A$3:$A$500,A1540,$J$3:$J$500)</f>
        <v>0</v>
      </c>
      <c r="L1540" s="328">
        <f>SUMIF(Vendas!$B$5:$B$1712,'Combos Promocionais'!A1540,Vendas!$I$5:$I$1824)</f>
        <v>0</v>
      </c>
      <c r="M1540" s="328">
        <f t="shared" ref="M1540:M1603" si="90">SUM(L1540*H1540)</f>
        <v>0</v>
      </c>
      <c r="N1540" s="328" t="e">
        <f t="shared" ref="N1540:N1603" si="91">VLOOKUP(A1540,$A$3:$K$501,2,0)</f>
        <v>#N/A</v>
      </c>
      <c r="O1540" s="335" t="e">
        <f t="array" ref="O1540">MIN(IF($B$3:$B$501=N1540,$I$3:$I$501))</f>
        <v>#N/A</v>
      </c>
    </row>
    <row r="1541" spans="1:15">
      <c r="A1541" s="236"/>
      <c r="B1541" s="324" t="str">
        <f>IFERROR(VLOOKUP(A1541,'Cadastro de Produtos'!$B$5:$C$500,2,0),"")</f>
        <v/>
      </c>
      <c r="C1541" s="232"/>
      <c r="D1541" s="233"/>
      <c r="E1541" s="324"/>
      <c r="F1541" s="325"/>
      <c r="G1541" s="326">
        <f>IFERROR(VLOOKUP(D1541,Estoque!$A$4:$J$304,10,),0)</f>
        <v>0</v>
      </c>
      <c r="H1541" s="236"/>
      <c r="I1541" s="330"/>
      <c r="J1541" s="331"/>
      <c r="K1541" s="331">
        <f t="shared" si="89"/>
        <v>0</v>
      </c>
      <c r="L1541" s="325">
        <f>SUMIF(Vendas!$B$5:$B$1712,'Combos Promocionais'!A1541,Vendas!$I$5:$I$1824)</f>
        <v>0</v>
      </c>
      <c r="M1541" s="325">
        <f t="shared" si="90"/>
        <v>0</v>
      </c>
      <c r="N1541" s="325" t="e">
        <f t="shared" si="91"/>
        <v>#N/A</v>
      </c>
      <c r="O1541" s="332" t="e">
        <f t="array" ref="O1541">MIN(IF($B$3:$B$501=N1541,$I$3:$I$501))</f>
        <v>#N/A</v>
      </c>
    </row>
    <row r="1542" spans="1:15">
      <c r="A1542" s="235"/>
      <c r="B1542" s="327" t="str">
        <f>IFERROR(VLOOKUP(A1542,'Cadastro de Produtos'!$B$5:$C$500,2,0),"")</f>
        <v/>
      </c>
      <c r="C1542" s="165"/>
      <c r="D1542" s="231"/>
      <c r="E1542" s="327"/>
      <c r="F1542" s="328"/>
      <c r="G1542" s="329">
        <f>IFERROR(VLOOKUP(D1542,Estoque!$A$4:$J$304,10,),0)</f>
        <v>0</v>
      </c>
      <c r="H1542" s="235"/>
      <c r="I1542" s="333"/>
      <c r="J1542" s="334"/>
      <c r="K1542" s="334">
        <f t="shared" si="89"/>
        <v>0</v>
      </c>
      <c r="L1542" s="328">
        <f>SUMIF(Vendas!$B$5:$B$1712,'Combos Promocionais'!A1542,Vendas!$I$5:$I$1824)</f>
        <v>0</v>
      </c>
      <c r="M1542" s="328">
        <f t="shared" si="90"/>
        <v>0</v>
      </c>
      <c r="N1542" s="328" t="e">
        <f t="shared" si="91"/>
        <v>#N/A</v>
      </c>
      <c r="O1542" s="335" t="e">
        <f t="array" ref="O1542">MIN(IF($B$3:$B$501=N1542,$I$3:$I$501))</f>
        <v>#N/A</v>
      </c>
    </row>
    <row r="1543" spans="1:15">
      <c r="A1543" s="236"/>
      <c r="B1543" s="324" t="str">
        <f>IFERROR(VLOOKUP(A1543,'Cadastro de Produtos'!$B$5:$C$500,2,0),"")</f>
        <v/>
      </c>
      <c r="C1543" s="232"/>
      <c r="D1543" s="233"/>
      <c r="E1543" s="324"/>
      <c r="F1543" s="325"/>
      <c r="G1543" s="326">
        <f>IFERROR(VLOOKUP(D1543,Estoque!$A$4:$J$304,10,),0)</f>
        <v>0</v>
      </c>
      <c r="H1543" s="236"/>
      <c r="I1543" s="330"/>
      <c r="J1543" s="331"/>
      <c r="K1543" s="331">
        <f t="shared" si="89"/>
        <v>0</v>
      </c>
      <c r="L1543" s="325">
        <f>SUMIF(Vendas!$B$5:$B$1712,'Combos Promocionais'!A1543,Vendas!$I$5:$I$1824)</f>
        <v>0</v>
      </c>
      <c r="M1543" s="325">
        <f t="shared" si="90"/>
        <v>0</v>
      </c>
      <c r="N1543" s="325" t="e">
        <f t="shared" si="91"/>
        <v>#N/A</v>
      </c>
      <c r="O1543" s="332" t="e">
        <f t="array" ref="O1543">MIN(IF($B$3:$B$501=N1543,$I$3:$I$501))</f>
        <v>#N/A</v>
      </c>
    </row>
    <row r="1544" spans="1:15">
      <c r="A1544" s="235"/>
      <c r="B1544" s="327" t="str">
        <f>IFERROR(VLOOKUP(A1544,'Cadastro de Produtos'!$B$5:$C$500,2,0),"")</f>
        <v/>
      </c>
      <c r="C1544" s="165"/>
      <c r="D1544" s="231"/>
      <c r="E1544" s="327"/>
      <c r="F1544" s="328"/>
      <c r="G1544" s="329">
        <f>IFERROR(VLOOKUP(D1544,Estoque!$A$4:$J$304,10,),0)</f>
        <v>0</v>
      </c>
      <c r="H1544" s="235"/>
      <c r="I1544" s="333"/>
      <c r="J1544" s="334"/>
      <c r="K1544" s="334">
        <f t="shared" si="89"/>
        <v>0</v>
      </c>
      <c r="L1544" s="328">
        <f>SUMIF(Vendas!$B$5:$B$1712,'Combos Promocionais'!A1544,Vendas!$I$5:$I$1824)</f>
        <v>0</v>
      </c>
      <c r="M1544" s="328">
        <f t="shared" si="90"/>
        <v>0</v>
      </c>
      <c r="N1544" s="328" t="e">
        <f t="shared" si="91"/>
        <v>#N/A</v>
      </c>
      <c r="O1544" s="335" t="e">
        <f t="array" ref="O1544">MIN(IF($B$3:$B$501=N1544,$I$3:$I$501))</f>
        <v>#N/A</v>
      </c>
    </row>
    <row r="1545" spans="1:15">
      <c r="A1545" s="236"/>
      <c r="B1545" s="324" t="str">
        <f>IFERROR(VLOOKUP(A1545,'Cadastro de Produtos'!$B$5:$C$500,2,0),"")</f>
        <v/>
      </c>
      <c r="C1545" s="232"/>
      <c r="D1545" s="233"/>
      <c r="E1545" s="324"/>
      <c r="F1545" s="325"/>
      <c r="G1545" s="326">
        <f>IFERROR(VLOOKUP(D1545,Estoque!$A$4:$J$304,10,),0)</f>
        <v>0</v>
      </c>
      <c r="H1545" s="236"/>
      <c r="I1545" s="330"/>
      <c r="J1545" s="331"/>
      <c r="K1545" s="331">
        <f t="shared" si="89"/>
        <v>0</v>
      </c>
      <c r="L1545" s="325">
        <f>SUMIF(Vendas!$B$5:$B$1712,'Combos Promocionais'!A1545,Vendas!$I$5:$I$1824)</f>
        <v>0</v>
      </c>
      <c r="M1545" s="325">
        <f t="shared" si="90"/>
        <v>0</v>
      </c>
      <c r="N1545" s="325" t="e">
        <f t="shared" si="91"/>
        <v>#N/A</v>
      </c>
      <c r="O1545" s="332" t="e">
        <f t="array" ref="O1545">MIN(IF($B$3:$B$501=N1545,$I$3:$I$501))</f>
        <v>#N/A</v>
      </c>
    </row>
    <row r="1546" spans="1:15">
      <c r="A1546" s="235"/>
      <c r="B1546" s="327" t="str">
        <f>IFERROR(VLOOKUP(A1546,'Cadastro de Produtos'!$B$5:$C$500,2,0),"")</f>
        <v/>
      </c>
      <c r="C1546" s="165"/>
      <c r="D1546" s="231"/>
      <c r="E1546" s="327"/>
      <c r="F1546" s="328"/>
      <c r="G1546" s="329">
        <f>IFERROR(VLOOKUP(D1546,Estoque!$A$4:$J$304,10,),0)</f>
        <v>0</v>
      </c>
      <c r="H1546" s="235"/>
      <c r="I1546" s="333"/>
      <c r="J1546" s="334"/>
      <c r="K1546" s="334">
        <f t="shared" si="89"/>
        <v>0</v>
      </c>
      <c r="L1546" s="328">
        <f>SUMIF(Vendas!$B$5:$B$1712,'Combos Promocionais'!A1546,Vendas!$I$5:$I$1824)</f>
        <v>0</v>
      </c>
      <c r="M1546" s="328">
        <f t="shared" si="90"/>
        <v>0</v>
      </c>
      <c r="N1546" s="328" t="e">
        <f t="shared" si="91"/>
        <v>#N/A</v>
      </c>
      <c r="O1546" s="335" t="e">
        <f t="array" ref="O1546">MIN(IF($B$3:$B$501=N1546,$I$3:$I$501))</f>
        <v>#N/A</v>
      </c>
    </row>
    <row r="1547" spans="1:15">
      <c r="A1547" s="236"/>
      <c r="B1547" s="324" t="str">
        <f>IFERROR(VLOOKUP(A1547,'Cadastro de Produtos'!$B$5:$C$500,2,0),"")</f>
        <v/>
      </c>
      <c r="C1547" s="232"/>
      <c r="D1547" s="233"/>
      <c r="E1547" s="324"/>
      <c r="F1547" s="325"/>
      <c r="G1547" s="326">
        <f>IFERROR(VLOOKUP(D1547,Estoque!$A$4:$J$304,10,),0)</f>
        <v>0</v>
      </c>
      <c r="H1547" s="236"/>
      <c r="I1547" s="330"/>
      <c r="J1547" s="331"/>
      <c r="K1547" s="331">
        <f t="shared" si="89"/>
        <v>0</v>
      </c>
      <c r="L1547" s="325">
        <f>SUMIF(Vendas!$B$5:$B$1712,'Combos Promocionais'!A1547,Vendas!$I$5:$I$1824)</f>
        <v>0</v>
      </c>
      <c r="M1547" s="325">
        <f t="shared" si="90"/>
        <v>0</v>
      </c>
      <c r="N1547" s="325" t="e">
        <f t="shared" si="91"/>
        <v>#N/A</v>
      </c>
      <c r="O1547" s="332" t="e">
        <f t="array" ref="O1547">MIN(IF($B$3:$B$501=N1547,$I$3:$I$501))</f>
        <v>#N/A</v>
      </c>
    </row>
    <row r="1548" spans="1:15">
      <c r="A1548" s="235"/>
      <c r="B1548" s="327" t="str">
        <f>IFERROR(VLOOKUP(A1548,'Cadastro de Produtos'!$B$5:$C$500,2,0),"")</f>
        <v/>
      </c>
      <c r="C1548" s="165"/>
      <c r="D1548" s="231"/>
      <c r="E1548" s="327"/>
      <c r="F1548" s="328"/>
      <c r="G1548" s="329">
        <f>IFERROR(VLOOKUP(D1548,Estoque!$A$4:$J$304,10,),0)</f>
        <v>0</v>
      </c>
      <c r="H1548" s="235"/>
      <c r="I1548" s="333"/>
      <c r="J1548" s="334"/>
      <c r="K1548" s="334">
        <f t="shared" si="89"/>
        <v>0</v>
      </c>
      <c r="L1548" s="328">
        <f>SUMIF(Vendas!$B$5:$B$1712,'Combos Promocionais'!A1548,Vendas!$I$5:$I$1824)</f>
        <v>0</v>
      </c>
      <c r="M1548" s="328">
        <f t="shared" si="90"/>
        <v>0</v>
      </c>
      <c r="N1548" s="328" t="e">
        <f t="shared" si="91"/>
        <v>#N/A</v>
      </c>
      <c r="O1548" s="335" t="e">
        <f t="array" ref="O1548">MIN(IF($B$3:$B$501=N1548,$I$3:$I$501))</f>
        <v>#N/A</v>
      </c>
    </row>
    <row r="1549" spans="1:15">
      <c r="A1549" s="236"/>
      <c r="B1549" s="324" t="str">
        <f>IFERROR(VLOOKUP(A1549,'Cadastro de Produtos'!$B$5:$C$500,2,0),"")</f>
        <v/>
      </c>
      <c r="C1549" s="232"/>
      <c r="D1549" s="233"/>
      <c r="E1549" s="324"/>
      <c r="F1549" s="325"/>
      <c r="G1549" s="326">
        <f>IFERROR(VLOOKUP(D1549,Estoque!$A$4:$J$304,10,),0)</f>
        <v>0</v>
      </c>
      <c r="H1549" s="236"/>
      <c r="I1549" s="330"/>
      <c r="J1549" s="331"/>
      <c r="K1549" s="331">
        <f t="shared" si="89"/>
        <v>0</v>
      </c>
      <c r="L1549" s="325">
        <f>SUMIF(Vendas!$B$5:$B$1712,'Combos Promocionais'!A1549,Vendas!$I$5:$I$1824)</f>
        <v>0</v>
      </c>
      <c r="M1549" s="325">
        <f t="shared" si="90"/>
        <v>0</v>
      </c>
      <c r="N1549" s="325" t="e">
        <f t="shared" si="91"/>
        <v>#N/A</v>
      </c>
      <c r="O1549" s="332" t="e">
        <f t="array" ref="O1549">MIN(IF($B$3:$B$501=N1549,$I$3:$I$501))</f>
        <v>#N/A</v>
      </c>
    </row>
    <row r="1550" spans="1:15">
      <c r="A1550" s="235"/>
      <c r="B1550" s="327" t="str">
        <f>IFERROR(VLOOKUP(A1550,'Cadastro de Produtos'!$B$5:$C$500,2,0),"")</f>
        <v/>
      </c>
      <c r="C1550" s="165"/>
      <c r="D1550" s="231"/>
      <c r="E1550" s="327"/>
      <c r="F1550" s="328"/>
      <c r="G1550" s="329">
        <f>IFERROR(VLOOKUP(D1550,Estoque!$A$4:$J$304,10,),0)</f>
        <v>0</v>
      </c>
      <c r="H1550" s="235"/>
      <c r="I1550" s="333"/>
      <c r="J1550" s="334"/>
      <c r="K1550" s="334">
        <f t="shared" si="89"/>
        <v>0</v>
      </c>
      <c r="L1550" s="328">
        <f>SUMIF(Vendas!$B$5:$B$1712,'Combos Promocionais'!A1550,Vendas!$I$5:$I$1824)</f>
        <v>0</v>
      </c>
      <c r="M1550" s="328">
        <f t="shared" si="90"/>
        <v>0</v>
      </c>
      <c r="N1550" s="328" t="e">
        <f t="shared" si="91"/>
        <v>#N/A</v>
      </c>
      <c r="O1550" s="335" t="e">
        <f t="array" ref="O1550">MIN(IF($B$3:$B$501=N1550,$I$3:$I$501))</f>
        <v>#N/A</v>
      </c>
    </row>
    <row r="1551" spans="1:15">
      <c r="A1551" s="236"/>
      <c r="B1551" s="324" t="str">
        <f>IFERROR(VLOOKUP(A1551,'Cadastro de Produtos'!$B$5:$C$500,2,0),"")</f>
        <v/>
      </c>
      <c r="C1551" s="232"/>
      <c r="D1551" s="233"/>
      <c r="E1551" s="324"/>
      <c r="F1551" s="325"/>
      <c r="G1551" s="326">
        <f>IFERROR(VLOOKUP(D1551,Estoque!$A$4:$J$304,10,),0)</f>
        <v>0</v>
      </c>
      <c r="H1551" s="236"/>
      <c r="I1551" s="330"/>
      <c r="J1551" s="331"/>
      <c r="K1551" s="331">
        <f t="shared" si="89"/>
        <v>0</v>
      </c>
      <c r="L1551" s="325">
        <f>SUMIF(Vendas!$B$5:$B$1712,'Combos Promocionais'!A1551,Vendas!$I$5:$I$1824)</f>
        <v>0</v>
      </c>
      <c r="M1551" s="325">
        <f t="shared" si="90"/>
        <v>0</v>
      </c>
      <c r="N1551" s="325" t="e">
        <f t="shared" si="91"/>
        <v>#N/A</v>
      </c>
      <c r="O1551" s="332" t="e">
        <f t="array" ref="O1551">MIN(IF($B$3:$B$501=N1551,$I$3:$I$501))</f>
        <v>#N/A</v>
      </c>
    </row>
    <row r="1552" spans="1:15">
      <c r="A1552" s="235"/>
      <c r="B1552" s="327" t="str">
        <f>IFERROR(VLOOKUP(A1552,'Cadastro de Produtos'!$B$5:$C$500,2,0),"")</f>
        <v/>
      </c>
      <c r="C1552" s="165"/>
      <c r="D1552" s="231"/>
      <c r="E1552" s="327"/>
      <c r="F1552" s="328"/>
      <c r="G1552" s="329">
        <f>IFERROR(VLOOKUP(D1552,Estoque!$A$4:$J$304,10,),0)</f>
        <v>0</v>
      </c>
      <c r="H1552" s="235"/>
      <c r="I1552" s="333"/>
      <c r="J1552" s="334"/>
      <c r="K1552" s="334">
        <f t="shared" si="89"/>
        <v>0</v>
      </c>
      <c r="L1552" s="328">
        <f>SUMIF(Vendas!$B$5:$B$1712,'Combos Promocionais'!A1552,Vendas!$I$5:$I$1824)</f>
        <v>0</v>
      </c>
      <c r="M1552" s="328">
        <f t="shared" si="90"/>
        <v>0</v>
      </c>
      <c r="N1552" s="328" t="e">
        <f t="shared" si="91"/>
        <v>#N/A</v>
      </c>
      <c r="O1552" s="335" t="e">
        <f t="array" ref="O1552">MIN(IF($B$3:$B$501=N1552,$I$3:$I$501))</f>
        <v>#N/A</v>
      </c>
    </row>
    <row r="1553" spans="1:15">
      <c r="A1553" s="236"/>
      <c r="B1553" s="324" t="str">
        <f>IFERROR(VLOOKUP(A1553,'Cadastro de Produtos'!$B$5:$C$500,2,0),"")</f>
        <v/>
      </c>
      <c r="C1553" s="232"/>
      <c r="D1553" s="233"/>
      <c r="E1553" s="324"/>
      <c r="F1553" s="325"/>
      <c r="G1553" s="326">
        <f>IFERROR(VLOOKUP(D1553,Estoque!$A$4:$J$304,10,),0)</f>
        <v>0</v>
      </c>
      <c r="H1553" s="236"/>
      <c r="I1553" s="330"/>
      <c r="J1553" s="331"/>
      <c r="K1553" s="331">
        <f t="shared" si="89"/>
        <v>0</v>
      </c>
      <c r="L1553" s="325">
        <f>SUMIF(Vendas!$B$5:$B$1712,'Combos Promocionais'!A1553,Vendas!$I$5:$I$1824)</f>
        <v>0</v>
      </c>
      <c r="M1553" s="325">
        <f t="shared" si="90"/>
        <v>0</v>
      </c>
      <c r="N1553" s="325" t="e">
        <f t="shared" si="91"/>
        <v>#N/A</v>
      </c>
      <c r="O1553" s="332" t="e">
        <f t="array" ref="O1553">MIN(IF($B$3:$B$501=N1553,$I$3:$I$501))</f>
        <v>#N/A</v>
      </c>
    </row>
    <row r="1554" spans="1:15">
      <c r="A1554" s="235"/>
      <c r="B1554" s="327" t="str">
        <f>IFERROR(VLOOKUP(A1554,'Cadastro de Produtos'!$B$5:$C$500,2,0),"")</f>
        <v/>
      </c>
      <c r="C1554" s="165"/>
      <c r="D1554" s="231"/>
      <c r="E1554" s="327"/>
      <c r="F1554" s="328"/>
      <c r="G1554" s="329">
        <f>IFERROR(VLOOKUP(D1554,Estoque!$A$4:$J$304,10,),0)</f>
        <v>0</v>
      </c>
      <c r="H1554" s="235"/>
      <c r="I1554" s="333"/>
      <c r="J1554" s="334"/>
      <c r="K1554" s="334">
        <f t="shared" si="89"/>
        <v>0</v>
      </c>
      <c r="L1554" s="328">
        <f>SUMIF(Vendas!$B$5:$B$1712,'Combos Promocionais'!A1554,Vendas!$I$5:$I$1824)</f>
        <v>0</v>
      </c>
      <c r="M1554" s="328">
        <f t="shared" si="90"/>
        <v>0</v>
      </c>
      <c r="N1554" s="328" t="e">
        <f t="shared" si="91"/>
        <v>#N/A</v>
      </c>
      <c r="O1554" s="335" t="e">
        <f t="array" ref="O1554">MIN(IF($B$3:$B$501=N1554,$I$3:$I$501))</f>
        <v>#N/A</v>
      </c>
    </row>
    <row r="1555" spans="1:15">
      <c r="A1555" s="236"/>
      <c r="B1555" s="324" t="str">
        <f>IFERROR(VLOOKUP(A1555,'Cadastro de Produtos'!$B$5:$C$500,2,0),"")</f>
        <v/>
      </c>
      <c r="C1555" s="232"/>
      <c r="D1555" s="233"/>
      <c r="E1555" s="324"/>
      <c r="F1555" s="325"/>
      <c r="G1555" s="326">
        <f>IFERROR(VLOOKUP(D1555,Estoque!$A$4:$J$304,10,),0)</f>
        <v>0</v>
      </c>
      <c r="H1555" s="236"/>
      <c r="I1555" s="330"/>
      <c r="J1555" s="331"/>
      <c r="K1555" s="331">
        <f t="shared" si="89"/>
        <v>0</v>
      </c>
      <c r="L1555" s="325">
        <f>SUMIF(Vendas!$B$5:$B$1712,'Combos Promocionais'!A1555,Vendas!$I$5:$I$1824)</f>
        <v>0</v>
      </c>
      <c r="M1555" s="325">
        <f t="shared" si="90"/>
        <v>0</v>
      </c>
      <c r="N1555" s="325" t="e">
        <f t="shared" si="91"/>
        <v>#N/A</v>
      </c>
      <c r="O1555" s="332" t="e">
        <f t="array" ref="O1555">MIN(IF($B$3:$B$501=N1555,$I$3:$I$501))</f>
        <v>#N/A</v>
      </c>
    </row>
    <row r="1556" spans="1:15">
      <c r="A1556" s="235"/>
      <c r="B1556" s="327" t="str">
        <f>IFERROR(VLOOKUP(A1556,'Cadastro de Produtos'!$B$5:$C$500,2,0),"")</f>
        <v/>
      </c>
      <c r="C1556" s="165"/>
      <c r="D1556" s="231"/>
      <c r="E1556" s="327"/>
      <c r="F1556" s="328"/>
      <c r="G1556" s="329">
        <f>IFERROR(VLOOKUP(D1556,Estoque!$A$4:$J$304,10,),0)</f>
        <v>0</v>
      </c>
      <c r="H1556" s="235"/>
      <c r="I1556" s="333"/>
      <c r="J1556" s="334"/>
      <c r="K1556" s="334">
        <f t="shared" si="89"/>
        <v>0</v>
      </c>
      <c r="L1556" s="328">
        <f>SUMIF(Vendas!$B$5:$B$1712,'Combos Promocionais'!A1556,Vendas!$I$5:$I$1824)</f>
        <v>0</v>
      </c>
      <c r="M1556" s="328">
        <f t="shared" si="90"/>
        <v>0</v>
      </c>
      <c r="N1556" s="328" t="e">
        <f t="shared" si="91"/>
        <v>#N/A</v>
      </c>
      <c r="O1556" s="335" t="e">
        <f t="array" ref="O1556">MIN(IF($B$3:$B$501=N1556,$I$3:$I$501))</f>
        <v>#N/A</v>
      </c>
    </row>
    <row r="1557" spans="1:15">
      <c r="A1557" s="236"/>
      <c r="B1557" s="324" t="str">
        <f>IFERROR(VLOOKUP(A1557,'Cadastro de Produtos'!$B$5:$C$500,2,0),"")</f>
        <v/>
      </c>
      <c r="C1557" s="232"/>
      <c r="D1557" s="233"/>
      <c r="E1557" s="324"/>
      <c r="F1557" s="325"/>
      <c r="G1557" s="326">
        <f>IFERROR(VLOOKUP(D1557,Estoque!$A$4:$J$304,10,),0)</f>
        <v>0</v>
      </c>
      <c r="H1557" s="236"/>
      <c r="I1557" s="330"/>
      <c r="J1557" s="331"/>
      <c r="K1557" s="331">
        <f t="shared" si="89"/>
        <v>0</v>
      </c>
      <c r="L1557" s="325">
        <f>SUMIF(Vendas!$B$5:$B$1712,'Combos Promocionais'!A1557,Vendas!$I$5:$I$1824)</f>
        <v>0</v>
      </c>
      <c r="M1557" s="325">
        <f t="shared" si="90"/>
        <v>0</v>
      </c>
      <c r="N1557" s="325" t="e">
        <f t="shared" si="91"/>
        <v>#N/A</v>
      </c>
      <c r="O1557" s="332" t="e">
        <f t="array" ref="O1557">MIN(IF($B$3:$B$501=N1557,$I$3:$I$501))</f>
        <v>#N/A</v>
      </c>
    </row>
    <row r="1558" spans="1:15">
      <c r="A1558" s="235"/>
      <c r="B1558" s="327" t="str">
        <f>IFERROR(VLOOKUP(A1558,'Cadastro de Produtos'!$B$5:$C$500,2,0),"")</f>
        <v/>
      </c>
      <c r="C1558" s="165"/>
      <c r="D1558" s="231"/>
      <c r="E1558" s="327"/>
      <c r="F1558" s="328"/>
      <c r="G1558" s="329">
        <f>IFERROR(VLOOKUP(D1558,Estoque!$A$4:$J$304,10,),0)</f>
        <v>0</v>
      </c>
      <c r="H1558" s="235"/>
      <c r="I1558" s="333"/>
      <c r="J1558" s="334"/>
      <c r="K1558" s="334">
        <f t="shared" si="89"/>
        <v>0</v>
      </c>
      <c r="L1558" s="328">
        <f>SUMIF(Vendas!$B$5:$B$1712,'Combos Promocionais'!A1558,Vendas!$I$5:$I$1824)</f>
        <v>0</v>
      </c>
      <c r="M1558" s="328">
        <f t="shared" si="90"/>
        <v>0</v>
      </c>
      <c r="N1558" s="328" t="e">
        <f t="shared" si="91"/>
        <v>#N/A</v>
      </c>
      <c r="O1558" s="335" t="e">
        <f t="array" ref="O1558">MIN(IF($B$3:$B$501=N1558,$I$3:$I$501))</f>
        <v>#N/A</v>
      </c>
    </row>
    <row r="1559" spans="1:15">
      <c r="A1559" s="236"/>
      <c r="B1559" s="324" t="str">
        <f>IFERROR(VLOOKUP(A1559,'Cadastro de Produtos'!$B$5:$C$500,2,0),"")</f>
        <v/>
      </c>
      <c r="C1559" s="232"/>
      <c r="D1559" s="233"/>
      <c r="E1559" s="324"/>
      <c r="F1559" s="325"/>
      <c r="G1559" s="326">
        <f>IFERROR(VLOOKUP(D1559,Estoque!$A$4:$J$304,10,),0)</f>
        <v>0</v>
      </c>
      <c r="H1559" s="236"/>
      <c r="I1559" s="330"/>
      <c r="J1559" s="331"/>
      <c r="K1559" s="331">
        <f t="shared" si="89"/>
        <v>0</v>
      </c>
      <c r="L1559" s="325">
        <f>SUMIF(Vendas!$B$5:$B$1712,'Combos Promocionais'!A1559,Vendas!$I$5:$I$1824)</f>
        <v>0</v>
      </c>
      <c r="M1559" s="325">
        <f t="shared" si="90"/>
        <v>0</v>
      </c>
      <c r="N1559" s="325" t="e">
        <f t="shared" si="91"/>
        <v>#N/A</v>
      </c>
      <c r="O1559" s="332" t="e">
        <f t="array" ref="O1559">MIN(IF($B$3:$B$501=N1559,$I$3:$I$501))</f>
        <v>#N/A</v>
      </c>
    </row>
    <row r="1560" spans="1:15">
      <c r="A1560" s="235"/>
      <c r="B1560" s="327" t="str">
        <f>IFERROR(VLOOKUP(A1560,'Cadastro de Produtos'!$B$5:$C$500,2,0),"")</f>
        <v/>
      </c>
      <c r="C1560" s="165"/>
      <c r="D1560" s="231"/>
      <c r="E1560" s="327"/>
      <c r="F1560" s="328"/>
      <c r="G1560" s="329">
        <f>IFERROR(VLOOKUP(D1560,Estoque!$A$4:$J$304,10,),0)</f>
        <v>0</v>
      </c>
      <c r="H1560" s="235"/>
      <c r="I1560" s="333"/>
      <c r="J1560" s="334"/>
      <c r="K1560" s="334">
        <f t="shared" si="89"/>
        <v>0</v>
      </c>
      <c r="L1560" s="328">
        <f>SUMIF(Vendas!$B$5:$B$1712,'Combos Promocionais'!A1560,Vendas!$I$5:$I$1824)</f>
        <v>0</v>
      </c>
      <c r="M1560" s="328">
        <f t="shared" si="90"/>
        <v>0</v>
      </c>
      <c r="N1560" s="328" t="e">
        <f t="shared" si="91"/>
        <v>#N/A</v>
      </c>
      <c r="O1560" s="335" t="e">
        <f t="array" ref="O1560">MIN(IF($B$3:$B$501=N1560,$I$3:$I$501))</f>
        <v>#N/A</v>
      </c>
    </row>
    <row r="1561" spans="1:15">
      <c r="A1561" s="236"/>
      <c r="B1561" s="324" t="str">
        <f>IFERROR(VLOOKUP(A1561,'Cadastro de Produtos'!$B$5:$C$500,2,0),"")</f>
        <v/>
      </c>
      <c r="C1561" s="232"/>
      <c r="D1561" s="233"/>
      <c r="E1561" s="324"/>
      <c r="F1561" s="325"/>
      <c r="G1561" s="326">
        <f>IFERROR(VLOOKUP(D1561,Estoque!$A$4:$J$304,10,),0)</f>
        <v>0</v>
      </c>
      <c r="H1561" s="236"/>
      <c r="I1561" s="330"/>
      <c r="J1561" s="331"/>
      <c r="K1561" s="331">
        <f t="shared" si="89"/>
        <v>0</v>
      </c>
      <c r="L1561" s="325">
        <f>SUMIF(Vendas!$B$5:$B$1712,'Combos Promocionais'!A1561,Vendas!$I$5:$I$1824)</f>
        <v>0</v>
      </c>
      <c r="M1561" s="325">
        <f t="shared" si="90"/>
        <v>0</v>
      </c>
      <c r="N1561" s="325" t="e">
        <f t="shared" si="91"/>
        <v>#N/A</v>
      </c>
      <c r="O1561" s="332" t="e">
        <f t="array" ref="O1561">MIN(IF($B$3:$B$501=N1561,$I$3:$I$501))</f>
        <v>#N/A</v>
      </c>
    </row>
    <row r="1562" spans="1:15">
      <c r="A1562" s="235"/>
      <c r="B1562" s="327" t="str">
        <f>IFERROR(VLOOKUP(A1562,'Cadastro de Produtos'!$B$5:$C$500,2,0),"")</f>
        <v/>
      </c>
      <c r="C1562" s="165"/>
      <c r="D1562" s="231"/>
      <c r="E1562" s="327"/>
      <c r="F1562" s="328"/>
      <c r="G1562" s="329">
        <f>IFERROR(VLOOKUP(D1562,Estoque!$A$4:$J$304,10,),0)</f>
        <v>0</v>
      </c>
      <c r="H1562" s="235"/>
      <c r="I1562" s="333"/>
      <c r="J1562" s="334"/>
      <c r="K1562" s="334">
        <f t="shared" si="89"/>
        <v>0</v>
      </c>
      <c r="L1562" s="328">
        <f>SUMIF(Vendas!$B$5:$B$1712,'Combos Promocionais'!A1562,Vendas!$I$5:$I$1824)</f>
        <v>0</v>
      </c>
      <c r="M1562" s="328">
        <f t="shared" si="90"/>
        <v>0</v>
      </c>
      <c r="N1562" s="328" t="e">
        <f t="shared" si="91"/>
        <v>#N/A</v>
      </c>
      <c r="O1562" s="335" t="e">
        <f t="array" ref="O1562">MIN(IF($B$3:$B$501=N1562,$I$3:$I$501))</f>
        <v>#N/A</v>
      </c>
    </row>
    <row r="1563" spans="1:15">
      <c r="A1563" s="236"/>
      <c r="B1563" s="324" t="str">
        <f>IFERROR(VLOOKUP(A1563,'Cadastro de Produtos'!$B$5:$C$500,2,0),"")</f>
        <v/>
      </c>
      <c r="C1563" s="232"/>
      <c r="D1563" s="233"/>
      <c r="E1563" s="324"/>
      <c r="F1563" s="325"/>
      <c r="G1563" s="326">
        <f>IFERROR(VLOOKUP(D1563,Estoque!$A$4:$J$304,10,),0)</f>
        <v>0</v>
      </c>
      <c r="H1563" s="236"/>
      <c r="I1563" s="330"/>
      <c r="J1563" s="331"/>
      <c r="K1563" s="331">
        <f t="shared" si="89"/>
        <v>0</v>
      </c>
      <c r="L1563" s="325">
        <f>SUMIF(Vendas!$B$5:$B$1712,'Combos Promocionais'!A1563,Vendas!$I$5:$I$1824)</f>
        <v>0</v>
      </c>
      <c r="M1563" s="325">
        <f t="shared" si="90"/>
        <v>0</v>
      </c>
      <c r="N1563" s="325" t="e">
        <f t="shared" si="91"/>
        <v>#N/A</v>
      </c>
      <c r="O1563" s="332" t="e">
        <f t="array" ref="O1563">MIN(IF($B$3:$B$501=N1563,$I$3:$I$501))</f>
        <v>#N/A</v>
      </c>
    </row>
    <row r="1564" spans="1:15">
      <c r="A1564" s="235"/>
      <c r="B1564" s="327" t="str">
        <f>IFERROR(VLOOKUP(A1564,'Cadastro de Produtos'!$B$5:$C$500,2,0),"")</f>
        <v/>
      </c>
      <c r="C1564" s="165"/>
      <c r="D1564" s="231"/>
      <c r="E1564" s="327"/>
      <c r="F1564" s="328"/>
      <c r="G1564" s="329">
        <f>IFERROR(VLOOKUP(D1564,Estoque!$A$4:$J$304,10,),0)</f>
        <v>0</v>
      </c>
      <c r="H1564" s="235"/>
      <c r="I1564" s="333"/>
      <c r="J1564" s="334"/>
      <c r="K1564" s="334">
        <f t="shared" si="89"/>
        <v>0</v>
      </c>
      <c r="L1564" s="328">
        <f>SUMIF(Vendas!$B$5:$B$1712,'Combos Promocionais'!A1564,Vendas!$I$5:$I$1824)</f>
        <v>0</v>
      </c>
      <c r="M1564" s="328">
        <f t="shared" si="90"/>
        <v>0</v>
      </c>
      <c r="N1564" s="328" t="e">
        <f t="shared" si="91"/>
        <v>#N/A</v>
      </c>
      <c r="O1564" s="335" t="e">
        <f t="array" ref="O1564">MIN(IF($B$3:$B$501=N1564,$I$3:$I$501))</f>
        <v>#N/A</v>
      </c>
    </row>
    <row r="1565" spans="1:15">
      <c r="A1565" s="236"/>
      <c r="B1565" s="324" t="str">
        <f>IFERROR(VLOOKUP(A1565,'Cadastro de Produtos'!$B$5:$C$500,2,0),"")</f>
        <v/>
      </c>
      <c r="C1565" s="232"/>
      <c r="D1565" s="233"/>
      <c r="E1565" s="324"/>
      <c r="F1565" s="325"/>
      <c r="G1565" s="326">
        <f>IFERROR(VLOOKUP(D1565,Estoque!$A$4:$J$304,10,),0)</f>
        <v>0</v>
      </c>
      <c r="H1565" s="236"/>
      <c r="I1565" s="330"/>
      <c r="J1565" s="331"/>
      <c r="K1565" s="331">
        <f t="shared" si="89"/>
        <v>0</v>
      </c>
      <c r="L1565" s="325">
        <f>SUMIF(Vendas!$B$5:$B$1712,'Combos Promocionais'!A1565,Vendas!$I$5:$I$1824)</f>
        <v>0</v>
      </c>
      <c r="M1565" s="325">
        <f t="shared" si="90"/>
        <v>0</v>
      </c>
      <c r="N1565" s="325" t="e">
        <f t="shared" si="91"/>
        <v>#N/A</v>
      </c>
      <c r="O1565" s="332" t="e">
        <f t="array" ref="O1565">MIN(IF($B$3:$B$501=N1565,$I$3:$I$501))</f>
        <v>#N/A</v>
      </c>
    </row>
    <row r="1566" spans="1:15">
      <c r="A1566" s="235"/>
      <c r="B1566" s="327" t="str">
        <f>IFERROR(VLOOKUP(A1566,'Cadastro de Produtos'!$B$5:$C$500,2,0),"")</f>
        <v/>
      </c>
      <c r="C1566" s="165"/>
      <c r="D1566" s="231"/>
      <c r="E1566" s="327"/>
      <c r="F1566" s="328"/>
      <c r="G1566" s="329">
        <f>IFERROR(VLOOKUP(D1566,Estoque!$A$4:$J$304,10,),0)</f>
        <v>0</v>
      </c>
      <c r="H1566" s="235"/>
      <c r="I1566" s="333"/>
      <c r="J1566" s="334"/>
      <c r="K1566" s="334">
        <f t="shared" si="89"/>
        <v>0</v>
      </c>
      <c r="L1566" s="328">
        <f>SUMIF(Vendas!$B$5:$B$1712,'Combos Promocionais'!A1566,Vendas!$I$5:$I$1824)</f>
        <v>0</v>
      </c>
      <c r="M1566" s="328">
        <f t="shared" si="90"/>
        <v>0</v>
      </c>
      <c r="N1566" s="328" t="e">
        <f t="shared" si="91"/>
        <v>#N/A</v>
      </c>
      <c r="O1566" s="335" t="e">
        <f t="array" ref="O1566">MIN(IF($B$3:$B$501=N1566,$I$3:$I$501))</f>
        <v>#N/A</v>
      </c>
    </row>
    <row r="1567" spans="1:15">
      <c r="A1567" s="236"/>
      <c r="B1567" s="324" t="str">
        <f>IFERROR(VLOOKUP(A1567,'Cadastro de Produtos'!$B$5:$C$500,2,0),"")</f>
        <v/>
      </c>
      <c r="C1567" s="232"/>
      <c r="D1567" s="233"/>
      <c r="E1567" s="324"/>
      <c r="F1567" s="325"/>
      <c r="G1567" s="326">
        <f>IFERROR(VLOOKUP(D1567,Estoque!$A$4:$J$304,10,),0)</f>
        <v>0</v>
      </c>
      <c r="H1567" s="236"/>
      <c r="I1567" s="330"/>
      <c r="J1567" s="331"/>
      <c r="K1567" s="331">
        <f t="shared" si="89"/>
        <v>0</v>
      </c>
      <c r="L1567" s="325">
        <f>SUMIF(Vendas!$B$5:$B$1712,'Combos Promocionais'!A1567,Vendas!$I$5:$I$1824)</f>
        <v>0</v>
      </c>
      <c r="M1567" s="325">
        <f t="shared" si="90"/>
        <v>0</v>
      </c>
      <c r="N1567" s="325" t="e">
        <f t="shared" si="91"/>
        <v>#N/A</v>
      </c>
      <c r="O1567" s="332" t="e">
        <f t="array" ref="O1567">MIN(IF($B$3:$B$501=N1567,$I$3:$I$501))</f>
        <v>#N/A</v>
      </c>
    </row>
    <row r="1568" spans="1:15">
      <c r="A1568" s="235"/>
      <c r="B1568" s="327" t="str">
        <f>IFERROR(VLOOKUP(A1568,'Cadastro de Produtos'!$B$5:$C$500,2,0),"")</f>
        <v/>
      </c>
      <c r="C1568" s="165"/>
      <c r="D1568" s="231"/>
      <c r="E1568" s="327"/>
      <c r="F1568" s="328"/>
      <c r="G1568" s="329">
        <f>IFERROR(VLOOKUP(D1568,Estoque!$A$4:$J$304,10,),0)</f>
        <v>0</v>
      </c>
      <c r="H1568" s="235"/>
      <c r="I1568" s="333"/>
      <c r="J1568" s="334"/>
      <c r="K1568" s="334">
        <f t="shared" si="89"/>
        <v>0</v>
      </c>
      <c r="L1568" s="328">
        <f>SUMIF(Vendas!$B$5:$B$1712,'Combos Promocionais'!A1568,Vendas!$I$5:$I$1824)</f>
        <v>0</v>
      </c>
      <c r="M1568" s="328">
        <f t="shared" si="90"/>
        <v>0</v>
      </c>
      <c r="N1568" s="328" t="e">
        <f t="shared" si="91"/>
        <v>#N/A</v>
      </c>
      <c r="O1568" s="335" t="e">
        <f t="array" ref="O1568">MIN(IF($B$3:$B$501=N1568,$I$3:$I$501))</f>
        <v>#N/A</v>
      </c>
    </row>
    <row r="1569" spans="1:15">
      <c r="A1569" s="236"/>
      <c r="B1569" s="324" t="str">
        <f>IFERROR(VLOOKUP(A1569,'Cadastro de Produtos'!$B$5:$C$500,2,0),"")</f>
        <v/>
      </c>
      <c r="C1569" s="232"/>
      <c r="D1569" s="233"/>
      <c r="E1569" s="324"/>
      <c r="F1569" s="325"/>
      <c r="G1569" s="326">
        <f>IFERROR(VLOOKUP(D1569,Estoque!$A$4:$J$304,10,),0)</f>
        <v>0</v>
      </c>
      <c r="H1569" s="236"/>
      <c r="I1569" s="330"/>
      <c r="J1569" s="331"/>
      <c r="K1569" s="331">
        <f t="shared" si="89"/>
        <v>0</v>
      </c>
      <c r="L1569" s="325">
        <f>SUMIF(Vendas!$B$5:$B$1712,'Combos Promocionais'!A1569,Vendas!$I$5:$I$1824)</f>
        <v>0</v>
      </c>
      <c r="M1569" s="325">
        <f t="shared" si="90"/>
        <v>0</v>
      </c>
      <c r="N1569" s="325" t="e">
        <f t="shared" si="91"/>
        <v>#N/A</v>
      </c>
      <c r="O1569" s="332" t="e">
        <f t="array" ref="O1569">MIN(IF($B$3:$B$501=N1569,$I$3:$I$501))</f>
        <v>#N/A</v>
      </c>
    </row>
    <row r="1570" spans="1:15">
      <c r="A1570" s="235"/>
      <c r="B1570" s="327" t="str">
        <f>IFERROR(VLOOKUP(A1570,'Cadastro de Produtos'!$B$5:$C$500,2,0),"")</f>
        <v/>
      </c>
      <c r="C1570" s="165"/>
      <c r="D1570" s="231"/>
      <c r="E1570" s="327"/>
      <c r="F1570" s="328"/>
      <c r="G1570" s="329">
        <f>IFERROR(VLOOKUP(D1570,Estoque!$A$4:$J$304,10,),0)</f>
        <v>0</v>
      </c>
      <c r="H1570" s="235"/>
      <c r="I1570" s="333"/>
      <c r="J1570" s="334"/>
      <c r="K1570" s="334">
        <f t="shared" si="89"/>
        <v>0</v>
      </c>
      <c r="L1570" s="328">
        <f>SUMIF(Vendas!$B$5:$B$1712,'Combos Promocionais'!A1570,Vendas!$I$5:$I$1824)</f>
        <v>0</v>
      </c>
      <c r="M1570" s="328">
        <f t="shared" si="90"/>
        <v>0</v>
      </c>
      <c r="N1570" s="328" t="e">
        <f t="shared" si="91"/>
        <v>#N/A</v>
      </c>
      <c r="O1570" s="335" t="e">
        <f t="array" ref="O1570">MIN(IF($B$3:$B$501=N1570,$I$3:$I$501))</f>
        <v>#N/A</v>
      </c>
    </row>
    <row r="1571" spans="1:15">
      <c r="A1571" s="236"/>
      <c r="B1571" s="324" t="str">
        <f>IFERROR(VLOOKUP(A1571,'Cadastro de Produtos'!$B$5:$C$500,2,0),"")</f>
        <v/>
      </c>
      <c r="C1571" s="232"/>
      <c r="D1571" s="233"/>
      <c r="E1571" s="324"/>
      <c r="F1571" s="325"/>
      <c r="G1571" s="326">
        <f>IFERROR(VLOOKUP(D1571,Estoque!$A$4:$J$304,10,),0)</f>
        <v>0</v>
      </c>
      <c r="H1571" s="236"/>
      <c r="I1571" s="330"/>
      <c r="J1571" s="331"/>
      <c r="K1571" s="331">
        <f t="shared" si="89"/>
        <v>0</v>
      </c>
      <c r="L1571" s="325">
        <f>SUMIF(Vendas!$B$5:$B$1712,'Combos Promocionais'!A1571,Vendas!$I$5:$I$1824)</f>
        <v>0</v>
      </c>
      <c r="M1571" s="325">
        <f t="shared" si="90"/>
        <v>0</v>
      </c>
      <c r="N1571" s="325" t="e">
        <f t="shared" si="91"/>
        <v>#N/A</v>
      </c>
      <c r="O1571" s="332" t="e">
        <f t="array" ref="O1571">MIN(IF($B$3:$B$501=N1571,$I$3:$I$501))</f>
        <v>#N/A</v>
      </c>
    </row>
    <row r="1572" spans="1:15">
      <c r="A1572" s="235"/>
      <c r="B1572" s="327" t="str">
        <f>IFERROR(VLOOKUP(A1572,'Cadastro de Produtos'!$B$5:$C$500,2,0),"")</f>
        <v/>
      </c>
      <c r="C1572" s="165"/>
      <c r="D1572" s="231"/>
      <c r="E1572" s="327"/>
      <c r="F1572" s="328"/>
      <c r="G1572" s="329">
        <f>IFERROR(VLOOKUP(D1572,Estoque!$A$4:$J$304,10,),0)</f>
        <v>0</v>
      </c>
      <c r="H1572" s="235"/>
      <c r="I1572" s="333"/>
      <c r="J1572" s="334"/>
      <c r="K1572" s="334">
        <f t="shared" si="89"/>
        <v>0</v>
      </c>
      <c r="L1572" s="328">
        <f>SUMIF(Vendas!$B$5:$B$1712,'Combos Promocionais'!A1572,Vendas!$I$5:$I$1824)</f>
        <v>0</v>
      </c>
      <c r="M1572" s="328">
        <f t="shared" si="90"/>
        <v>0</v>
      </c>
      <c r="N1572" s="328" t="e">
        <f t="shared" si="91"/>
        <v>#N/A</v>
      </c>
      <c r="O1572" s="335" t="e">
        <f t="array" ref="O1572">MIN(IF($B$3:$B$501=N1572,$I$3:$I$501))</f>
        <v>#N/A</v>
      </c>
    </row>
    <row r="1573" spans="1:15">
      <c r="A1573" s="236"/>
      <c r="B1573" s="324" t="str">
        <f>IFERROR(VLOOKUP(A1573,'Cadastro de Produtos'!$B$5:$C$500,2,0),"")</f>
        <v/>
      </c>
      <c r="C1573" s="232"/>
      <c r="D1573" s="233"/>
      <c r="E1573" s="324"/>
      <c r="F1573" s="325"/>
      <c r="G1573" s="326">
        <f>IFERROR(VLOOKUP(D1573,Estoque!$A$4:$J$304,10,),0)</f>
        <v>0</v>
      </c>
      <c r="H1573" s="236"/>
      <c r="I1573" s="330"/>
      <c r="J1573" s="331"/>
      <c r="K1573" s="331">
        <f t="shared" si="89"/>
        <v>0</v>
      </c>
      <c r="L1573" s="325">
        <f>SUMIF(Vendas!$B$5:$B$1712,'Combos Promocionais'!A1573,Vendas!$I$5:$I$1824)</f>
        <v>0</v>
      </c>
      <c r="M1573" s="325">
        <f t="shared" si="90"/>
        <v>0</v>
      </c>
      <c r="N1573" s="325" t="e">
        <f t="shared" si="91"/>
        <v>#N/A</v>
      </c>
      <c r="O1573" s="332" t="e">
        <f t="array" ref="O1573">MIN(IF($B$3:$B$501=N1573,$I$3:$I$501))</f>
        <v>#N/A</v>
      </c>
    </row>
    <row r="1574" spans="1:15">
      <c r="A1574" s="235"/>
      <c r="B1574" s="327" t="str">
        <f>IFERROR(VLOOKUP(A1574,'Cadastro de Produtos'!$B$5:$C$500,2,0),"")</f>
        <v/>
      </c>
      <c r="C1574" s="165"/>
      <c r="D1574" s="231"/>
      <c r="E1574" s="327"/>
      <c r="F1574" s="328"/>
      <c r="G1574" s="329">
        <f>IFERROR(VLOOKUP(D1574,Estoque!$A$4:$J$304,10,),0)</f>
        <v>0</v>
      </c>
      <c r="H1574" s="235"/>
      <c r="I1574" s="333"/>
      <c r="J1574" s="334"/>
      <c r="K1574" s="334">
        <f t="shared" si="89"/>
        <v>0</v>
      </c>
      <c r="L1574" s="328">
        <f>SUMIF(Vendas!$B$5:$B$1712,'Combos Promocionais'!A1574,Vendas!$I$5:$I$1824)</f>
        <v>0</v>
      </c>
      <c r="M1574" s="328">
        <f t="shared" si="90"/>
        <v>0</v>
      </c>
      <c r="N1574" s="328" t="e">
        <f t="shared" si="91"/>
        <v>#N/A</v>
      </c>
      <c r="O1574" s="335" t="e">
        <f t="array" ref="O1574">MIN(IF($B$3:$B$501=N1574,$I$3:$I$501))</f>
        <v>#N/A</v>
      </c>
    </row>
    <row r="1575" spans="1:15">
      <c r="A1575" s="236"/>
      <c r="B1575" s="324" t="str">
        <f>IFERROR(VLOOKUP(A1575,'Cadastro de Produtos'!$B$5:$C$500,2,0),"")</f>
        <v/>
      </c>
      <c r="C1575" s="232"/>
      <c r="D1575" s="233"/>
      <c r="E1575" s="324"/>
      <c r="F1575" s="325"/>
      <c r="G1575" s="326">
        <f>IFERROR(VLOOKUP(D1575,Estoque!$A$4:$J$304,10,),0)</f>
        <v>0</v>
      </c>
      <c r="H1575" s="236"/>
      <c r="I1575" s="330"/>
      <c r="J1575" s="331"/>
      <c r="K1575" s="331">
        <f t="shared" si="89"/>
        <v>0</v>
      </c>
      <c r="L1575" s="325">
        <f>SUMIF(Vendas!$B$5:$B$1712,'Combos Promocionais'!A1575,Vendas!$I$5:$I$1824)</f>
        <v>0</v>
      </c>
      <c r="M1575" s="325">
        <f t="shared" si="90"/>
        <v>0</v>
      </c>
      <c r="N1575" s="325" t="e">
        <f t="shared" si="91"/>
        <v>#N/A</v>
      </c>
      <c r="O1575" s="332" t="e">
        <f t="array" ref="O1575">MIN(IF($B$3:$B$501=N1575,$I$3:$I$501))</f>
        <v>#N/A</v>
      </c>
    </row>
    <row r="1576" spans="1:15">
      <c r="A1576" s="235"/>
      <c r="B1576" s="327" t="str">
        <f>IFERROR(VLOOKUP(A1576,'Cadastro de Produtos'!$B$5:$C$500,2,0),"")</f>
        <v/>
      </c>
      <c r="C1576" s="165"/>
      <c r="D1576" s="231"/>
      <c r="E1576" s="327"/>
      <c r="F1576" s="328"/>
      <c r="G1576" s="329">
        <f>IFERROR(VLOOKUP(D1576,Estoque!$A$4:$J$304,10,),0)</f>
        <v>0</v>
      </c>
      <c r="H1576" s="235"/>
      <c r="I1576" s="333"/>
      <c r="J1576" s="334"/>
      <c r="K1576" s="334">
        <f t="shared" si="89"/>
        <v>0</v>
      </c>
      <c r="L1576" s="328">
        <f>SUMIF(Vendas!$B$5:$B$1712,'Combos Promocionais'!A1576,Vendas!$I$5:$I$1824)</f>
        <v>0</v>
      </c>
      <c r="M1576" s="328">
        <f t="shared" si="90"/>
        <v>0</v>
      </c>
      <c r="N1576" s="328" t="e">
        <f t="shared" si="91"/>
        <v>#N/A</v>
      </c>
      <c r="O1576" s="335" t="e">
        <f t="array" ref="O1576">MIN(IF($B$3:$B$501=N1576,$I$3:$I$501))</f>
        <v>#N/A</v>
      </c>
    </row>
    <row r="1577" spans="1:15">
      <c r="A1577" s="236"/>
      <c r="B1577" s="324" t="str">
        <f>IFERROR(VLOOKUP(A1577,'Cadastro de Produtos'!$B$5:$C$500,2,0),"")</f>
        <v/>
      </c>
      <c r="C1577" s="232"/>
      <c r="D1577" s="233"/>
      <c r="E1577" s="324"/>
      <c r="F1577" s="325"/>
      <c r="G1577" s="326">
        <f>IFERROR(VLOOKUP(D1577,Estoque!$A$4:$J$304,10,),0)</f>
        <v>0</v>
      </c>
      <c r="H1577" s="236"/>
      <c r="I1577" s="330"/>
      <c r="J1577" s="331"/>
      <c r="K1577" s="331">
        <f t="shared" si="89"/>
        <v>0</v>
      </c>
      <c r="L1577" s="325">
        <f>SUMIF(Vendas!$B$5:$B$1712,'Combos Promocionais'!A1577,Vendas!$I$5:$I$1824)</f>
        <v>0</v>
      </c>
      <c r="M1577" s="325">
        <f t="shared" si="90"/>
        <v>0</v>
      </c>
      <c r="N1577" s="325" t="e">
        <f t="shared" si="91"/>
        <v>#N/A</v>
      </c>
      <c r="O1577" s="332" t="e">
        <f t="array" ref="O1577">MIN(IF($B$3:$B$501=N1577,$I$3:$I$501))</f>
        <v>#N/A</v>
      </c>
    </row>
    <row r="1578" spans="1:15">
      <c r="A1578" s="235"/>
      <c r="B1578" s="327" t="str">
        <f>IFERROR(VLOOKUP(A1578,'Cadastro de Produtos'!$B$5:$C$500,2,0),"")</f>
        <v/>
      </c>
      <c r="C1578" s="165"/>
      <c r="D1578" s="231"/>
      <c r="E1578" s="327"/>
      <c r="F1578" s="328"/>
      <c r="G1578" s="329">
        <f>IFERROR(VLOOKUP(D1578,Estoque!$A$4:$J$304,10,),0)</f>
        <v>0</v>
      </c>
      <c r="H1578" s="235"/>
      <c r="I1578" s="333"/>
      <c r="J1578" s="334"/>
      <c r="K1578" s="334">
        <f t="shared" si="89"/>
        <v>0</v>
      </c>
      <c r="L1578" s="328">
        <f>SUMIF(Vendas!$B$5:$B$1712,'Combos Promocionais'!A1578,Vendas!$I$5:$I$1824)</f>
        <v>0</v>
      </c>
      <c r="M1578" s="328">
        <f t="shared" si="90"/>
        <v>0</v>
      </c>
      <c r="N1578" s="328" t="e">
        <f t="shared" si="91"/>
        <v>#N/A</v>
      </c>
      <c r="O1578" s="335" t="e">
        <f t="array" ref="O1578">MIN(IF($B$3:$B$501=N1578,$I$3:$I$501))</f>
        <v>#N/A</v>
      </c>
    </row>
    <row r="1579" spans="1:15">
      <c r="A1579" s="236"/>
      <c r="B1579" s="324" t="str">
        <f>IFERROR(VLOOKUP(A1579,'Cadastro de Produtos'!$B$5:$C$500,2,0),"")</f>
        <v/>
      </c>
      <c r="C1579" s="232"/>
      <c r="D1579" s="233"/>
      <c r="E1579" s="324"/>
      <c r="F1579" s="325"/>
      <c r="G1579" s="326">
        <f>IFERROR(VLOOKUP(D1579,Estoque!$A$4:$J$304,10,),0)</f>
        <v>0</v>
      </c>
      <c r="H1579" s="236"/>
      <c r="I1579" s="330"/>
      <c r="J1579" s="331"/>
      <c r="K1579" s="331">
        <f t="shared" si="89"/>
        <v>0</v>
      </c>
      <c r="L1579" s="325">
        <f>SUMIF(Vendas!$B$5:$B$1712,'Combos Promocionais'!A1579,Vendas!$I$5:$I$1824)</f>
        <v>0</v>
      </c>
      <c r="M1579" s="325">
        <f t="shared" si="90"/>
        <v>0</v>
      </c>
      <c r="N1579" s="325" t="e">
        <f t="shared" si="91"/>
        <v>#N/A</v>
      </c>
      <c r="O1579" s="332" t="e">
        <f t="array" ref="O1579">MIN(IF($B$3:$B$501=N1579,$I$3:$I$501))</f>
        <v>#N/A</v>
      </c>
    </row>
    <row r="1580" spans="1:15">
      <c r="A1580" s="235"/>
      <c r="B1580" s="327" t="str">
        <f>IFERROR(VLOOKUP(A1580,'Cadastro de Produtos'!$B$5:$C$500,2,0),"")</f>
        <v/>
      </c>
      <c r="C1580" s="165"/>
      <c r="D1580" s="231"/>
      <c r="E1580" s="327"/>
      <c r="F1580" s="328"/>
      <c r="G1580" s="329">
        <f>IFERROR(VLOOKUP(D1580,Estoque!$A$4:$J$304,10,),0)</f>
        <v>0</v>
      </c>
      <c r="H1580" s="235"/>
      <c r="I1580" s="333"/>
      <c r="J1580" s="334"/>
      <c r="K1580" s="334">
        <f t="shared" si="89"/>
        <v>0</v>
      </c>
      <c r="L1580" s="328">
        <f>SUMIF(Vendas!$B$5:$B$1712,'Combos Promocionais'!A1580,Vendas!$I$5:$I$1824)</f>
        <v>0</v>
      </c>
      <c r="M1580" s="328">
        <f t="shared" si="90"/>
        <v>0</v>
      </c>
      <c r="N1580" s="328" t="e">
        <f t="shared" si="91"/>
        <v>#N/A</v>
      </c>
      <c r="O1580" s="335" t="e">
        <f t="array" ref="O1580">MIN(IF($B$3:$B$501=N1580,$I$3:$I$501))</f>
        <v>#N/A</v>
      </c>
    </row>
    <row r="1581" spans="1:15">
      <c r="A1581" s="236"/>
      <c r="B1581" s="324" t="str">
        <f>IFERROR(VLOOKUP(A1581,'Cadastro de Produtos'!$B$5:$C$500,2,0),"")</f>
        <v/>
      </c>
      <c r="C1581" s="232"/>
      <c r="D1581" s="233"/>
      <c r="E1581" s="324"/>
      <c r="F1581" s="325"/>
      <c r="G1581" s="326">
        <f>IFERROR(VLOOKUP(D1581,Estoque!$A$4:$J$304,10,),0)</f>
        <v>0</v>
      </c>
      <c r="H1581" s="236"/>
      <c r="I1581" s="330"/>
      <c r="J1581" s="331"/>
      <c r="K1581" s="331">
        <f t="shared" si="89"/>
        <v>0</v>
      </c>
      <c r="L1581" s="325">
        <f>SUMIF(Vendas!$B$5:$B$1712,'Combos Promocionais'!A1581,Vendas!$I$5:$I$1824)</f>
        <v>0</v>
      </c>
      <c r="M1581" s="325">
        <f t="shared" si="90"/>
        <v>0</v>
      </c>
      <c r="N1581" s="325" t="e">
        <f t="shared" si="91"/>
        <v>#N/A</v>
      </c>
      <c r="O1581" s="332" t="e">
        <f t="array" ref="O1581">MIN(IF($B$3:$B$501=N1581,$I$3:$I$501))</f>
        <v>#N/A</v>
      </c>
    </row>
    <row r="1582" spans="1:15">
      <c r="A1582" s="235"/>
      <c r="B1582" s="327" t="str">
        <f>IFERROR(VLOOKUP(A1582,'Cadastro de Produtos'!$B$5:$C$500,2,0),"")</f>
        <v/>
      </c>
      <c r="C1582" s="165"/>
      <c r="D1582" s="231"/>
      <c r="E1582" s="327"/>
      <c r="F1582" s="328"/>
      <c r="G1582" s="329">
        <f>IFERROR(VLOOKUP(D1582,Estoque!$A$4:$J$304,10,),0)</f>
        <v>0</v>
      </c>
      <c r="H1582" s="235"/>
      <c r="I1582" s="333"/>
      <c r="J1582" s="334"/>
      <c r="K1582" s="334">
        <f t="shared" si="89"/>
        <v>0</v>
      </c>
      <c r="L1582" s="328">
        <f>SUMIF(Vendas!$B$5:$B$1712,'Combos Promocionais'!A1582,Vendas!$I$5:$I$1824)</f>
        <v>0</v>
      </c>
      <c r="M1582" s="328">
        <f t="shared" si="90"/>
        <v>0</v>
      </c>
      <c r="N1582" s="328" t="e">
        <f t="shared" si="91"/>
        <v>#N/A</v>
      </c>
      <c r="O1582" s="335" t="e">
        <f t="array" ref="O1582">MIN(IF($B$3:$B$501=N1582,$I$3:$I$501))</f>
        <v>#N/A</v>
      </c>
    </row>
    <row r="1583" spans="1:15">
      <c r="A1583" s="236"/>
      <c r="B1583" s="324" t="str">
        <f>IFERROR(VLOOKUP(A1583,'Cadastro de Produtos'!$B$5:$C$500,2,0),"")</f>
        <v/>
      </c>
      <c r="C1583" s="232"/>
      <c r="D1583" s="233"/>
      <c r="E1583" s="324"/>
      <c r="F1583" s="325"/>
      <c r="G1583" s="326">
        <f>IFERROR(VLOOKUP(D1583,Estoque!$A$4:$J$304,10,),0)</f>
        <v>0</v>
      </c>
      <c r="H1583" s="236"/>
      <c r="I1583" s="330"/>
      <c r="J1583" s="331"/>
      <c r="K1583" s="331">
        <f t="shared" si="89"/>
        <v>0</v>
      </c>
      <c r="L1583" s="325">
        <f>SUMIF(Vendas!$B$5:$B$1712,'Combos Promocionais'!A1583,Vendas!$I$5:$I$1824)</f>
        <v>0</v>
      </c>
      <c r="M1583" s="325">
        <f t="shared" si="90"/>
        <v>0</v>
      </c>
      <c r="N1583" s="325" t="e">
        <f t="shared" si="91"/>
        <v>#N/A</v>
      </c>
      <c r="O1583" s="332" t="e">
        <f t="array" ref="O1583">MIN(IF($B$3:$B$501=N1583,$I$3:$I$501))</f>
        <v>#N/A</v>
      </c>
    </row>
    <row r="1584" spans="1:15">
      <c r="A1584" s="235"/>
      <c r="B1584" s="327" t="str">
        <f>IFERROR(VLOOKUP(A1584,'Cadastro de Produtos'!$B$5:$C$500,2,0),"")</f>
        <v/>
      </c>
      <c r="C1584" s="165"/>
      <c r="D1584" s="231"/>
      <c r="E1584" s="327"/>
      <c r="F1584" s="328"/>
      <c r="G1584" s="329">
        <f>IFERROR(VLOOKUP(D1584,Estoque!$A$4:$J$304,10,),0)</f>
        <v>0</v>
      </c>
      <c r="H1584" s="235"/>
      <c r="I1584" s="333"/>
      <c r="J1584" s="334"/>
      <c r="K1584" s="334">
        <f t="shared" si="89"/>
        <v>0</v>
      </c>
      <c r="L1584" s="328">
        <f>SUMIF(Vendas!$B$5:$B$1712,'Combos Promocionais'!A1584,Vendas!$I$5:$I$1824)</f>
        <v>0</v>
      </c>
      <c r="M1584" s="328">
        <f t="shared" si="90"/>
        <v>0</v>
      </c>
      <c r="N1584" s="328" t="e">
        <f t="shared" si="91"/>
        <v>#N/A</v>
      </c>
      <c r="O1584" s="335" t="e">
        <f t="array" ref="O1584">MIN(IF($B$3:$B$501=N1584,$I$3:$I$501))</f>
        <v>#N/A</v>
      </c>
    </row>
    <row r="1585" spans="1:15">
      <c r="A1585" s="236"/>
      <c r="B1585" s="324" t="str">
        <f>IFERROR(VLOOKUP(A1585,'Cadastro de Produtos'!$B$5:$C$500,2,0),"")</f>
        <v/>
      </c>
      <c r="C1585" s="232"/>
      <c r="D1585" s="233"/>
      <c r="E1585" s="324"/>
      <c r="F1585" s="325"/>
      <c r="G1585" s="326">
        <f>IFERROR(VLOOKUP(D1585,Estoque!$A$4:$J$304,10,),0)</f>
        <v>0</v>
      </c>
      <c r="H1585" s="236"/>
      <c r="I1585" s="330"/>
      <c r="J1585" s="331"/>
      <c r="K1585" s="331">
        <f t="shared" si="89"/>
        <v>0</v>
      </c>
      <c r="L1585" s="325">
        <f>SUMIF(Vendas!$B$5:$B$1712,'Combos Promocionais'!A1585,Vendas!$I$5:$I$1824)</f>
        <v>0</v>
      </c>
      <c r="M1585" s="325">
        <f t="shared" si="90"/>
        <v>0</v>
      </c>
      <c r="N1585" s="325" t="e">
        <f t="shared" si="91"/>
        <v>#N/A</v>
      </c>
      <c r="O1585" s="332" t="e">
        <f t="array" ref="O1585">MIN(IF($B$3:$B$501=N1585,$I$3:$I$501))</f>
        <v>#N/A</v>
      </c>
    </row>
    <row r="1586" spans="1:15">
      <c r="A1586" s="235"/>
      <c r="B1586" s="327" t="str">
        <f>IFERROR(VLOOKUP(A1586,'Cadastro de Produtos'!$B$5:$C$500,2,0),"")</f>
        <v/>
      </c>
      <c r="C1586" s="165"/>
      <c r="D1586" s="231"/>
      <c r="E1586" s="327"/>
      <c r="F1586" s="328"/>
      <c r="G1586" s="329">
        <f>IFERROR(VLOOKUP(D1586,Estoque!$A$4:$J$304,10,),0)</f>
        <v>0</v>
      </c>
      <c r="H1586" s="235"/>
      <c r="I1586" s="333"/>
      <c r="J1586" s="334"/>
      <c r="K1586" s="334">
        <f t="shared" si="89"/>
        <v>0</v>
      </c>
      <c r="L1586" s="328">
        <f>SUMIF(Vendas!$B$5:$B$1712,'Combos Promocionais'!A1586,Vendas!$I$5:$I$1824)</f>
        <v>0</v>
      </c>
      <c r="M1586" s="328">
        <f t="shared" si="90"/>
        <v>0</v>
      </c>
      <c r="N1586" s="328" t="e">
        <f t="shared" si="91"/>
        <v>#N/A</v>
      </c>
      <c r="O1586" s="335" t="e">
        <f t="array" ref="O1586">MIN(IF($B$3:$B$501=N1586,$I$3:$I$501))</f>
        <v>#N/A</v>
      </c>
    </row>
    <row r="1587" spans="1:15">
      <c r="A1587" s="236"/>
      <c r="B1587" s="324" t="str">
        <f>IFERROR(VLOOKUP(A1587,'Cadastro de Produtos'!$B$5:$C$500,2,0),"")</f>
        <v/>
      </c>
      <c r="C1587" s="232"/>
      <c r="D1587" s="233"/>
      <c r="E1587" s="324"/>
      <c r="F1587" s="325"/>
      <c r="G1587" s="326">
        <f>IFERROR(VLOOKUP(D1587,Estoque!$A$4:$J$304,10,),0)</f>
        <v>0</v>
      </c>
      <c r="H1587" s="236"/>
      <c r="I1587" s="330"/>
      <c r="J1587" s="331"/>
      <c r="K1587" s="331">
        <f t="shared" si="89"/>
        <v>0</v>
      </c>
      <c r="L1587" s="325">
        <f>SUMIF(Vendas!$B$5:$B$1712,'Combos Promocionais'!A1587,Vendas!$I$5:$I$1824)</f>
        <v>0</v>
      </c>
      <c r="M1587" s="325">
        <f t="shared" si="90"/>
        <v>0</v>
      </c>
      <c r="N1587" s="325" t="e">
        <f t="shared" si="91"/>
        <v>#N/A</v>
      </c>
      <c r="O1587" s="332" t="e">
        <f t="array" ref="O1587">MIN(IF($B$3:$B$501=N1587,$I$3:$I$501))</f>
        <v>#N/A</v>
      </c>
    </row>
    <row r="1588" spans="1:15">
      <c r="A1588" s="235"/>
      <c r="B1588" s="327" t="str">
        <f>IFERROR(VLOOKUP(A1588,'Cadastro de Produtos'!$B$5:$C$500,2,0),"")</f>
        <v/>
      </c>
      <c r="C1588" s="165"/>
      <c r="D1588" s="231"/>
      <c r="E1588" s="327"/>
      <c r="F1588" s="328"/>
      <c r="G1588" s="329">
        <f>IFERROR(VLOOKUP(D1588,Estoque!$A$4:$J$304,10,),0)</f>
        <v>0</v>
      </c>
      <c r="H1588" s="235"/>
      <c r="I1588" s="333"/>
      <c r="J1588" s="334"/>
      <c r="K1588" s="334">
        <f t="shared" si="89"/>
        <v>0</v>
      </c>
      <c r="L1588" s="328">
        <f>SUMIF(Vendas!$B$5:$B$1712,'Combos Promocionais'!A1588,Vendas!$I$5:$I$1824)</f>
        <v>0</v>
      </c>
      <c r="M1588" s="328">
        <f t="shared" si="90"/>
        <v>0</v>
      </c>
      <c r="N1588" s="328" t="e">
        <f t="shared" si="91"/>
        <v>#N/A</v>
      </c>
      <c r="O1588" s="335" t="e">
        <f t="array" ref="O1588">MIN(IF($B$3:$B$501=N1588,$I$3:$I$501))</f>
        <v>#N/A</v>
      </c>
    </row>
    <row r="1589" spans="1:15">
      <c r="A1589" s="236"/>
      <c r="B1589" s="324" t="str">
        <f>IFERROR(VLOOKUP(A1589,'Cadastro de Produtos'!$B$5:$C$500,2,0),"")</f>
        <v/>
      </c>
      <c r="C1589" s="232"/>
      <c r="D1589" s="233"/>
      <c r="E1589" s="324"/>
      <c r="F1589" s="325"/>
      <c r="G1589" s="326">
        <f>IFERROR(VLOOKUP(D1589,Estoque!$A$4:$J$304,10,),0)</f>
        <v>0</v>
      </c>
      <c r="H1589" s="236"/>
      <c r="I1589" s="330"/>
      <c r="J1589" s="331"/>
      <c r="K1589" s="331">
        <f t="shared" si="89"/>
        <v>0</v>
      </c>
      <c r="L1589" s="325">
        <f>SUMIF(Vendas!$B$5:$B$1712,'Combos Promocionais'!A1589,Vendas!$I$5:$I$1824)</f>
        <v>0</v>
      </c>
      <c r="M1589" s="325">
        <f t="shared" si="90"/>
        <v>0</v>
      </c>
      <c r="N1589" s="325" t="e">
        <f t="shared" si="91"/>
        <v>#N/A</v>
      </c>
      <c r="O1589" s="332" t="e">
        <f t="array" ref="O1589">MIN(IF($B$3:$B$501=N1589,$I$3:$I$501))</f>
        <v>#N/A</v>
      </c>
    </row>
    <row r="1590" spans="1:15">
      <c r="A1590" s="235"/>
      <c r="B1590" s="327" t="str">
        <f>IFERROR(VLOOKUP(A1590,'Cadastro de Produtos'!$B$5:$C$500,2,0),"")</f>
        <v/>
      </c>
      <c r="C1590" s="165"/>
      <c r="D1590" s="231"/>
      <c r="E1590" s="327"/>
      <c r="F1590" s="328"/>
      <c r="G1590" s="329">
        <f>IFERROR(VLOOKUP(D1590,Estoque!$A$4:$J$304,10,),0)</f>
        <v>0</v>
      </c>
      <c r="H1590" s="235"/>
      <c r="I1590" s="333"/>
      <c r="J1590" s="334"/>
      <c r="K1590" s="334">
        <f t="shared" si="89"/>
        <v>0</v>
      </c>
      <c r="L1590" s="328">
        <f>SUMIF(Vendas!$B$5:$B$1712,'Combos Promocionais'!A1590,Vendas!$I$5:$I$1824)</f>
        <v>0</v>
      </c>
      <c r="M1590" s="328">
        <f t="shared" si="90"/>
        <v>0</v>
      </c>
      <c r="N1590" s="328" t="e">
        <f t="shared" si="91"/>
        <v>#N/A</v>
      </c>
      <c r="O1590" s="335" t="e">
        <f t="array" ref="O1590">MIN(IF($B$3:$B$501=N1590,$I$3:$I$501))</f>
        <v>#N/A</v>
      </c>
    </row>
    <row r="1591" spans="1:15">
      <c r="A1591" s="236"/>
      <c r="B1591" s="324" t="str">
        <f>IFERROR(VLOOKUP(A1591,'Cadastro de Produtos'!$B$5:$C$500,2,0),"")</f>
        <v/>
      </c>
      <c r="C1591" s="232"/>
      <c r="D1591" s="233"/>
      <c r="E1591" s="324"/>
      <c r="F1591" s="325"/>
      <c r="G1591" s="326">
        <f>IFERROR(VLOOKUP(D1591,Estoque!$A$4:$J$304,10,),0)</f>
        <v>0</v>
      </c>
      <c r="H1591" s="236"/>
      <c r="I1591" s="330"/>
      <c r="J1591" s="331"/>
      <c r="K1591" s="331">
        <f t="shared" si="89"/>
        <v>0</v>
      </c>
      <c r="L1591" s="325">
        <f>SUMIF(Vendas!$B$5:$B$1712,'Combos Promocionais'!A1591,Vendas!$I$5:$I$1824)</f>
        <v>0</v>
      </c>
      <c r="M1591" s="325">
        <f t="shared" si="90"/>
        <v>0</v>
      </c>
      <c r="N1591" s="325" t="e">
        <f t="shared" si="91"/>
        <v>#N/A</v>
      </c>
      <c r="O1591" s="332" t="e">
        <f t="array" ref="O1591">MIN(IF($B$3:$B$501=N1591,$I$3:$I$501))</f>
        <v>#N/A</v>
      </c>
    </row>
    <row r="1592" spans="1:15">
      <c r="A1592" s="235"/>
      <c r="B1592" s="327" t="str">
        <f>IFERROR(VLOOKUP(A1592,'Cadastro de Produtos'!$B$5:$C$500,2,0),"")</f>
        <v/>
      </c>
      <c r="C1592" s="165"/>
      <c r="D1592" s="231"/>
      <c r="E1592" s="327"/>
      <c r="F1592" s="328"/>
      <c r="G1592" s="329">
        <f>IFERROR(VLOOKUP(D1592,Estoque!$A$4:$J$304,10,),0)</f>
        <v>0</v>
      </c>
      <c r="H1592" s="235"/>
      <c r="I1592" s="333"/>
      <c r="J1592" s="334"/>
      <c r="K1592" s="334">
        <f t="shared" si="89"/>
        <v>0</v>
      </c>
      <c r="L1592" s="328">
        <f>SUMIF(Vendas!$B$5:$B$1712,'Combos Promocionais'!A1592,Vendas!$I$5:$I$1824)</f>
        <v>0</v>
      </c>
      <c r="M1592" s="328">
        <f t="shared" si="90"/>
        <v>0</v>
      </c>
      <c r="N1592" s="328" t="e">
        <f t="shared" si="91"/>
        <v>#N/A</v>
      </c>
      <c r="O1592" s="335" t="e">
        <f t="array" ref="O1592">MIN(IF($B$3:$B$501=N1592,$I$3:$I$501))</f>
        <v>#N/A</v>
      </c>
    </row>
    <row r="1593" spans="1:15">
      <c r="A1593" s="236"/>
      <c r="B1593" s="324" t="str">
        <f>IFERROR(VLOOKUP(A1593,'Cadastro de Produtos'!$B$5:$C$500,2,0),"")</f>
        <v/>
      </c>
      <c r="C1593" s="232"/>
      <c r="D1593" s="233"/>
      <c r="E1593" s="324"/>
      <c r="F1593" s="325"/>
      <c r="G1593" s="326">
        <f>IFERROR(VLOOKUP(D1593,Estoque!$A$4:$J$304,10,),0)</f>
        <v>0</v>
      </c>
      <c r="H1593" s="236"/>
      <c r="I1593" s="330"/>
      <c r="J1593" s="331"/>
      <c r="K1593" s="331">
        <f t="shared" si="89"/>
        <v>0</v>
      </c>
      <c r="L1593" s="325">
        <f>SUMIF(Vendas!$B$5:$B$1712,'Combos Promocionais'!A1593,Vendas!$I$5:$I$1824)</f>
        <v>0</v>
      </c>
      <c r="M1593" s="325">
        <f t="shared" si="90"/>
        <v>0</v>
      </c>
      <c r="N1593" s="325" t="e">
        <f t="shared" si="91"/>
        <v>#N/A</v>
      </c>
      <c r="O1593" s="332" t="e">
        <f t="array" ref="O1593">MIN(IF($B$3:$B$501=N1593,$I$3:$I$501))</f>
        <v>#N/A</v>
      </c>
    </row>
    <row r="1594" spans="1:15">
      <c r="A1594" s="235"/>
      <c r="B1594" s="327" t="str">
        <f>IFERROR(VLOOKUP(A1594,'Cadastro de Produtos'!$B$5:$C$500,2,0),"")</f>
        <v/>
      </c>
      <c r="C1594" s="165"/>
      <c r="D1594" s="231"/>
      <c r="E1594" s="327"/>
      <c r="F1594" s="328"/>
      <c r="G1594" s="329">
        <f>IFERROR(VLOOKUP(D1594,Estoque!$A$4:$J$304,10,),0)</f>
        <v>0</v>
      </c>
      <c r="H1594" s="235"/>
      <c r="I1594" s="333"/>
      <c r="J1594" s="334"/>
      <c r="K1594" s="334">
        <f t="shared" si="89"/>
        <v>0</v>
      </c>
      <c r="L1594" s="328">
        <f>SUMIF(Vendas!$B$5:$B$1712,'Combos Promocionais'!A1594,Vendas!$I$5:$I$1824)</f>
        <v>0</v>
      </c>
      <c r="M1594" s="328">
        <f t="shared" si="90"/>
        <v>0</v>
      </c>
      <c r="N1594" s="328" t="e">
        <f t="shared" si="91"/>
        <v>#N/A</v>
      </c>
      <c r="O1594" s="335" t="e">
        <f t="array" ref="O1594">MIN(IF($B$3:$B$501=N1594,$I$3:$I$501))</f>
        <v>#N/A</v>
      </c>
    </row>
    <row r="1595" spans="1:15">
      <c r="A1595" s="236"/>
      <c r="B1595" s="324" t="str">
        <f>IFERROR(VLOOKUP(A1595,'Cadastro de Produtos'!$B$5:$C$500,2,0),"")</f>
        <v/>
      </c>
      <c r="C1595" s="232"/>
      <c r="D1595" s="233"/>
      <c r="E1595" s="324"/>
      <c r="F1595" s="325"/>
      <c r="G1595" s="326">
        <f>IFERROR(VLOOKUP(D1595,Estoque!$A$4:$J$304,10,),0)</f>
        <v>0</v>
      </c>
      <c r="H1595" s="236"/>
      <c r="I1595" s="330"/>
      <c r="J1595" s="331"/>
      <c r="K1595" s="331">
        <f t="shared" si="89"/>
        <v>0</v>
      </c>
      <c r="L1595" s="325">
        <f>SUMIF(Vendas!$B$5:$B$1712,'Combos Promocionais'!A1595,Vendas!$I$5:$I$1824)</f>
        <v>0</v>
      </c>
      <c r="M1595" s="325">
        <f t="shared" si="90"/>
        <v>0</v>
      </c>
      <c r="N1595" s="325" t="e">
        <f t="shared" si="91"/>
        <v>#N/A</v>
      </c>
      <c r="O1595" s="332" t="e">
        <f t="array" ref="O1595">MIN(IF($B$3:$B$501=N1595,$I$3:$I$501))</f>
        <v>#N/A</v>
      </c>
    </row>
    <row r="1596" spans="1:15">
      <c r="A1596" s="235"/>
      <c r="B1596" s="327" t="str">
        <f>IFERROR(VLOOKUP(A1596,'Cadastro de Produtos'!$B$5:$C$500,2,0),"")</f>
        <v/>
      </c>
      <c r="C1596" s="165"/>
      <c r="D1596" s="231"/>
      <c r="E1596" s="327"/>
      <c r="F1596" s="328"/>
      <c r="G1596" s="329">
        <f>IFERROR(VLOOKUP(D1596,Estoque!$A$4:$J$304,10,),0)</f>
        <v>0</v>
      </c>
      <c r="H1596" s="235"/>
      <c r="I1596" s="333"/>
      <c r="J1596" s="334"/>
      <c r="K1596" s="334">
        <f t="shared" si="89"/>
        <v>0</v>
      </c>
      <c r="L1596" s="328">
        <f>SUMIF(Vendas!$B$5:$B$1712,'Combos Promocionais'!A1596,Vendas!$I$5:$I$1824)</f>
        <v>0</v>
      </c>
      <c r="M1596" s="328">
        <f t="shared" si="90"/>
        <v>0</v>
      </c>
      <c r="N1596" s="328" t="e">
        <f t="shared" si="91"/>
        <v>#N/A</v>
      </c>
      <c r="O1596" s="335" t="e">
        <f t="array" ref="O1596">MIN(IF($B$3:$B$501=N1596,$I$3:$I$501))</f>
        <v>#N/A</v>
      </c>
    </row>
    <row r="1597" spans="1:15">
      <c r="A1597" s="236"/>
      <c r="B1597" s="324" t="str">
        <f>IFERROR(VLOOKUP(A1597,'Cadastro de Produtos'!$B$5:$C$500,2,0),"")</f>
        <v/>
      </c>
      <c r="C1597" s="232"/>
      <c r="D1597" s="233"/>
      <c r="E1597" s="324"/>
      <c r="F1597" s="325"/>
      <c r="G1597" s="326">
        <f>IFERROR(VLOOKUP(D1597,Estoque!$A$4:$J$304,10,),0)</f>
        <v>0</v>
      </c>
      <c r="H1597" s="236"/>
      <c r="I1597" s="330"/>
      <c r="J1597" s="331"/>
      <c r="K1597" s="331">
        <f t="shared" si="89"/>
        <v>0</v>
      </c>
      <c r="L1597" s="325">
        <f>SUMIF(Vendas!$B$5:$B$1712,'Combos Promocionais'!A1597,Vendas!$I$5:$I$1824)</f>
        <v>0</v>
      </c>
      <c r="M1597" s="325">
        <f t="shared" si="90"/>
        <v>0</v>
      </c>
      <c r="N1597" s="325" t="e">
        <f t="shared" si="91"/>
        <v>#N/A</v>
      </c>
      <c r="O1597" s="332" t="e">
        <f t="array" ref="O1597">MIN(IF($B$3:$B$501=N1597,$I$3:$I$501))</f>
        <v>#N/A</v>
      </c>
    </row>
    <row r="1598" spans="1:15">
      <c r="A1598" s="235"/>
      <c r="B1598" s="327" t="str">
        <f>IFERROR(VLOOKUP(A1598,'Cadastro de Produtos'!$B$5:$C$500,2,0),"")</f>
        <v/>
      </c>
      <c r="C1598" s="165"/>
      <c r="D1598" s="231"/>
      <c r="E1598" s="327"/>
      <c r="F1598" s="328"/>
      <c r="G1598" s="329">
        <f>IFERROR(VLOOKUP(D1598,Estoque!$A$4:$J$304,10,),0)</f>
        <v>0</v>
      </c>
      <c r="H1598" s="235"/>
      <c r="I1598" s="333"/>
      <c r="J1598" s="334"/>
      <c r="K1598" s="334">
        <f t="shared" si="89"/>
        <v>0</v>
      </c>
      <c r="L1598" s="328">
        <f>SUMIF(Vendas!$B$5:$B$1712,'Combos Promocionais'!A1598,Vendas!$I$5:$I$1824)</f>
        <v>0</v>
      </c>
      <c r="M1598" s="328">
        <f t="shared" si="90"/>
        <v>0</v>
      </c>
      <c r="N1598" s="328" t="e">
        <f t="shared" si="91"/>
        <v>#N/A</v>
      </c>
      <c r="O1598" s="335" t="e">
        <f t="array" ref="O1598">MIN(IF($B$3:$B$501=N1598,$I$3:$I$501))</f>
        <v>#N/A</v>
      </c>
    </row>
    <row r="1599" spans="1:15">
      <c r="A1599" s="236"/>
      <c r="B1599" s="324" t="str">
        <f>IFERROR(VLOOKUP(A1599,'Cadastro de Produtos'!$B$5:$C$500,2,0),"")</f>
        <v/>
      </c>
      <c r="C1599" s="232"/>
      <c r="D1599" s="233"/>
      <c r="E1599" s="324"/>
      <c r="F1599" s="325"/>
      <c r="G1599" s="326">
        <f>IFERROR(VLOOKUP(D1599,Estoque!$A$4:$J$304,10,),0)</f>
        <v>0</v>
      </c>
      <c r="H1599" s="236"/>
      <c r="I1599" s="330"/>
      <c r="J1599" s="331"/>
      <c r="K1599" s="331">
        <f t="shared" si="89"/>
        <v>0</v>
      </c>
      <c r="L1599" s="325">
        <f>SUMIF(Vendas!$B$5:$B$1712,'Combos Promocionais'!A1599,Vendas!$I$5:$I$1824)</f>
        <v>0</v>
      </c>
      <c r="M1599" s="325">
        <f t="shared" si="90"/>
        <v>0</v>
      </c>
      <c r="N1599" s="325" t="e">
        <f t="shared" si="91"/>
        <v>#N/A</v>
      </c>
      <c r="O1599" s="332" t="e">
        <f t="array" ref="O1599">MIN(IF($B$3:$B$501=N1599,$I$3:$I$501))</f>
        <v>#N/A</v>
      </c>
    </row>
    <row r="1600" spans="1:15">
      <c r="A1600" s="235"/>
      <c r="B1600" s="327" t="str">
        <f>IFERROR(VLOOKUP(A1600,'Cadastro de Produtos'!$B$5:$C$500,2,0),"")</f>
        <v/>
      </c>
      <c r="C1600" s="165"/>
      <c r="D1600" s="231"/>
      <c r="E1600" s="327"/>
      <c r="F1600" s="328"/>
      <c r="G1600" s="329">
        <f>IFERROR(VLOOKUP(D1600,Estoque!$A$4:$J$304,10,),0)</f>
        <v>0</v>
      </c>
      <c r="H1600" s="235"/>
      <c r="I1600" s="333"/>
      <c r="J1600" s="334"/>
      <c r="K1600" s="334">
        <f t="shared" si="89"/>
        <v>0</v>
      </c>
      <c r="L1600" s="328">
        <f>SUMIF(Vendas!$B$5:$B$1712,'Combos Promocionais'!A1600,Vendas!$I$5:$I$1824)</f>
        <v>0</v>
      </c>
      <c r="M1600" s="328">
        <f t="shared" si="90"/>
        <v>0</v>
      </c>
      <c r="N1600" s="328" t="e">
        <f t="shared" si="91"/>
        <v>#N/A</v>
      </c>
      <c r="O1600" s="335" t="e">
        <f t="array" ref="O1600">MIN(IF($B$3:$B$501=N1600,$I$3:$I$501))</f>
        <v>#N/A</v>
      </c>
    </row>
    <row r="1601" spans="1:15">
      <c r="A1601" s="236"/>
      <c r="B1601" s="324" t="str">
        <f>IFERROR(VLOOKUP(A1601,'Cadastro de Produtos'!$B$5:$C$500,2,0),"")</f>
        <v/>
      </c>
      <c r="C1601" s="232"/>
      <c r="D1601" s="233"/>
      <c r="E1601" s="324"/>
      <c r="F1601" s="325"/>
      <c r="G1601" s="326">
        <f>IFERROR(VLOOKUP(D1601,Estoque!$A$4:$J$304,10,),0)</f>
        <v>0</v>
      </c>
      <c r="H1601" s="236"/>
      <c r="I1601" s="330"/>
      <c r="J1601" s="331"/>
      <c r="K1601" s="331">
        <f t="shared" si="89"/>
        <v>0</v>
      </c>
      <c r="L1601" s="325">
        <f>SUMIF(Vendas!$B$5:$B$1712,'Combos Promocionais'!A1601,Vendas!$I$5:$I$1824)</f>
        <v>0</v>
      </c>
      <c r="M1601" s="325">
        <f t="shared" si="90"/>
        <v>0</v>
      </c>
      <c r="N1601" s="325" t="e">
        <f t="shared" si="91"/>
        <v>#N/A</v>
      </c>
      <c r="O1601" s="332" t="e">
        <f t="array" ref="O1601">MIN(IF($B$3:$B$501=N1601,$I$3:$I$501))</f>
        <v>#N/A</v>
      </c>
    </row>
    <row r="1602" spans="1:15">
      <c r="A1602" s="235"/>
      <c r="B1602" s="327" t="str">
        <f>IFERROR(VLOOKUP(A1602,'Cadastro de Produtos'!$B$5:$C$500,2,0),"")</f>
        <v/>
      </c>
      <c r="C1602" s="165"/>
      <c r="D1602" s="231"/>
      <c r="E1602" s="327"/>
      <c r="F1602" s="328"/>
      <c r="G1602" s="329">
        <f>IFERROR(VLOOKUP(D1602,Estoque!$A$4:$J$304,10,),0)</f>
        <v>0</v>
      </c>
      <c r="H1602" s="235"/>
      <c r="I1602" s="333"/>
      <c r="J1602" s="334"/>
      <c r="K1602" s="334">
        <f t="shared" si="89"/>
        <v>0</v>
      </c>
      <c r="L1602" s="328">
        <f>SUMIF(Vendas!$B$5:$B$1712,'Combos Promocionais'!A1602,Vendas!$I$5:$I$1824)</f>
        <v>0</v>
      </c>
      <c r="M1602" s="328">
        <f t="shared" si="90"/>
        <v>0</v>
      </c>
      <c r="N1602" s="328" t="e">
        <f t="shared" si="91"/>
        <v>#N/A</v>
      </c>
      <c r="O1602" s="335" t="e">
        <f t="array" ref="O1602">MIN(IF($B$3:$B$501=N1602,$I$3:$I$501))</f>
        <v>#N/A</v>
      </c>
    </row>
    <row r="1603" spans="1:15">
      <c r="A1603" s="236"/>
      <c r="B1603" s="324" t="str">
        <f>IFERROR(VLOOKUP(A1603,'Cadastro de Produtos'!$B$5:$C$500,2,0),"")</f>
        <v/>
      </c>
      <c r="C1603" s="232"/>
      <c r="D1603" s="233"/>
      <c r="E1603" s="324"/>
      <c r="F1603" s="325"/>
      <c r="G1603" s="326">
        <f>IFERROR(VLOOKUP(D1603,Estoque!$A$4:$J$304,10,),0)</f>
        <v>0</v>
      </c>
      <c r="H1603" s="236"/>
      <c r="I1603" s="330"/>
      <c r="J1603" s="331"/>
      <c r="K1603" s="331">
        <f t="shared" si="89"/>
        <v>0</v>
      </c>
      <c r="L1603" s="325">
        <f>SUMIF(Vendas!$B$5:$B$1712,'Combos Promocionais'!A1603,Vendas!$I$5:$I$1824)</f>
        <v>0</v>
      </c>
      <c r="M1603" s="325">
        <f t="shared" si="90"/>
        <v>0</v>
      </c>
      <c r="N1603" s="325" t="e">
        <f t="shared" si="91"/>
        <v>#N/A</v>
      </c>
      <c r="O1603" s="332" t="e">
        <f t="array" ref="O1603">MIN(IF($B$3:$B$501=N1603,$I$3:$I$501))</f>
        <v>#N/A</v>
      </c>
    </row>
    <row r="1604" spans="1:15">
      <c r="A1604" s="25"/>
      <c r="B1604" s="239" t="str">
        <f>IFERROR(VLOOKUP(A1604,'Cadastro de Produtos'!$B$5:$C$500,2,0),"")</f>
        <v/>
      </c>
      <c r="C1604" s="33"/>
      <c r="D1604" s="35"/>
      <c r="E1604" s="247"/>
      <c r="F1604" s="247"/>
      <c r="G1604" s="247">
        <f>IFERROR(VLOOKUP(D1604,Estoque!$A$4:$J$304,10,),0)</f>
        <v>0</v>
      </c>
      <c r="H1604" s="227"/>
      <c r="I1604" s="247"/>
      <c r="J1604" s="247"/>
      <c r="K1604" s="336">
        <f t="shared" ref="K1604:K1667" si="92">SUMIF($A$3:$A$500,A1604,$J$3:$J$500)</f>
        <v>0</v>
      </c>
      <c r="L1604" s="247">
        <f>SUMIF(Vendas!$B$5:$B$1712,'Combos Promocionais'!A1604,Vendas!$I$5:$I$1824)</f>
        <v>0</v>
      </c>
      <c r="M1604" s="247">
        <f t="shared" ref="M1604:M1667" si="93">SUM(L1604*H1604)</f>
        <v>0</v>
      </c>
      <c r="N1604" s="247" t="e">
        <f t="shared" ref="N1604:N1667" si="94">VLOOKUP(A1604,$A$3:$K$501,2,0)</f>
        <v>#N/A</v>
      </c>
      <c r="O1604" s="337" t="e">
        <f t="array" ref="O1604">MIN(IF($B$3:$B$501=N1604,$I$3:$I$501))</f>
        <v>#N/A</v>
      </c>
    </row>
    <row r="1605" spans="1:15">
      <c r="A1605" s="25"/>
      <c r="B1605" s="239" t="str">
        <f>IFERROR(VLOOKUP(A1605,'Cadastro de Produtos'!$B$5:$C$500,2,0),"")</f>
        <v/>
      </c>
      <c r="C1605" s="33"/>
      <c r="D1605" s="35"/>
      <c r="E1605" s="247"/>
      <c r="F1605" s="247"/>
      <c r="G1605" s="247">
        <f>IFERROR(VLOOKUP(D1605,Estoque!$A$4:$J$304,10,),0)</f>
        <v>0</v>
      </c>
      <c r="H1605" s="227"/>
      <c r="I1605" s="247"/>
      <c r="J1605" s="247"/>
      <c r="K1605" s="336">
        <f t="shared" si="92"/>
        <v>0</v>
      </c>
      <c r="L1605" s="247">
        <f>SUMIF(Vendas!$B$5:$B$1712,'Combos Promocionais'!A1605,Vendas!$I$5:$I$1824)</f>
        <v>0</v>
      </c>
      <c r="M1605" s="247">
        <f t="shared" si="93"/>
        <v>0</v>
      </c>
      <c r="N1605" s="247" t="e">
        <f t="shared" si="94"/>
        <v>#N/A</v>
      </c>
      <c r="O1605" s="337" t="e">
        <f t="array" ref="O1605">MIN(IF($B$3:$B$501=N1605,$I$3:$I$501))</f>
        <v>#N/A</v>
      </c>
    </row>
    <row r="1606" spans="1:15">
      <c r="A1606" s="25"/>
      <c r="B1606" s="239" t="str">
        <f>IFERROR(VLOOKUP(A1606,'Cadastro de Produtos'!$B$5:$C$500,2,0),"")</f>
        <v/>
      </c>
      <c r="C1606" s="33"/>
      <c r="D1606" s="35"/>
      <c r="E1606" s="247"/>
      <c r="F1606" s="247"/>
      <c r="G1606" s="247">
        <f>IFERROR(VLOOKUP(D1606,Estoque!$A$4:$J$304,10,),0)</f>
        <v>0</v>
      </c>
      <c r="H1606" s="227"/>
      <c r="I1606" s="247"/>
      <c r="J1606" s="247"/>
      <c r="K1606" s="336">
        <f t="shared" si="92"/>
        <v>0</v>
      </c>
      <c r="L1606" s="247">
        <f>SUMIF(Vendas!$B$5:$B$1712,'Combos Promocionais'!A1606,Vendas!$I$5:$I$1824)</f>
        <v>0</v>
      </c>
      <c r="M1606" s="247">
        <f t="shared" si="93"/>
        <v>0</v>
      </c>
      <c r="N1606" s="247" t="e">
        <f t="shared" si="94"/>
        <v>#N/A</v>
      </c>
      <c r="O1606" s="337" t="e">
        <f t="array" ref="O1606">MIN(IF($B$3:$B$501=N1606,$I$3:$I$501))</f>
        <v>#N/A</v>
      </c>
    </row>
    <row r="1607" spans="1:15">
      <c r="A1607" s="25"/>
      <c r="B1607" s="239" t="str">
        <f>IFERROR(VLOOKUP(A1607,'Cadastro de Produtos'!$B$5:$C$500,2,0),"")</f>
        <v/>
      </c>
      <c r="C1607" s="33"/>
      <c r="D1607" s="35"/>
      <c r="E1607" s="247"/>
      <c r="F1607" s="247"/>
      <c r="G1607" s="247">
        <f>IFERROR(VLOOKUP(D1607,Estoque!$A$4:$J$304,10,),0)</f>
        <v>0</v>
      </c>
      <c r="H1607" s="227"/>
      <c r="I1607" s="247"/>
      <c r="J1607" s="247"/>
      <c r="K1607" s="336">
        <f t="shared" si="92"/>
        <v>0</v>
      </c>
      <c r="L1607" s="247">
        <f>SUMIF(Vendas!$B$5:$B$1712,'Combos Promocionais'!A1607,Vendas!$I$5:$I$1824)</f>
        <v>0</v>
      </c>
      <c r="M1607" s="247">
        <f t="shared" si="93"/>
        <v>0</v>
      </c>
      <c r="N1607" s="247" t="e">
        <f t="shared" si="94"/>
        <v>#N/A</v>
      </c>
      <c r="O1607" s="337" t="e">
        <f t="array" ref="O1607">MIN(IF($B$3:$B$501=N1607,$I$3:$I$501))</f>
        <v>#N/A</v>
      </c>
    </row>
    <row r="1608" spans="1:15">
      <c r="A1608" s="25"/>
      <c r="B1608" s="239" t="str">
        <f>IFERROR(VLOOKUP(A1608,'Cadastro de Produtos'!$B$5:$C$500,2,0),"")</f>
        <v/>
      </c>
      <c r="C1608" s="33"/>
      <c r="D1608" s="35"/>
      <c r="E1608" s="247"/>
      <c r="F1608" s="247"/>
      <c r="G1608" s="247">
        <f>IFERROR(VLOOKUP(D1608,Estoque!$A$4:$J$304,10,),0)</f>
        <v>0</v>
      </c>
      <c r="H1608" s="227"/>
      <c r="I1608" s="247"/>
      <c r="J1608" s="247"/>
      <c r="K1608" s="336">
        <f t="shared" si="92"/>
        <v>0</v>
      </c>
      <c r="L1608" s="247">
        <f>SUMIF(Vendas!$B$5:$B$1712,'Combos Promocionais'!A1608,Vendas!$I$5:$I$1824)</f>
        <v>0</v>
      </c>
      <c r="M1608" s="247">
        <f t="shared" si="93"/>
        <v>0</v>
      </c>
      <c r="N1608" s="247" t="e">
        <f t="shared" si="94"/>
        <v>#N/A</v>
      </c>
      <c r="O1608" s="337" t="e">
        <f t="array" ref="O1608">MIN(IF($B$3:$B$501=N1608,$I$3:$I$501))</f>
        <v>#N/A</v>
      </c>
    </row>
    <row r="1609" spans="1:15">
      <c r="A1609" s="25"/>
      <c r="B1609" s="239" t="str">
        <f>IFERROR(VLOOKUP(A1609,'Cadastro de Produtos'!$B$5:$C$500,2,0),"")</f>
        <v/>
      </c>
      <c r="C1609" s="33"/>
      <c r="D1609" s="35"/>
      <c r="E1609" s="247"/>
      <c r="F1609" s="247"/>
      <c r="G1609" s="247">
        <f>IFERROR(VLOOKUP(D1609,Estoque!$A$4:$J$304,10,),0)</f>
        <v>0</v>
      </c>
      <c r="H1609" s="227"/>
      <c r="I1609" s="247"/>
      <c r="J1609" s="247"/>
      <c r="K1609" s="336">
        <f t="shared" si="92"/>
        <v>0</v>
      </c>
      <c r="L1609" s="247">
        <f>SUMIF(Vendas!$B$5:$B$1712,'Combos Promocionais'!A1609,Vendas!$I$5:$I$1824)</f>
        <v>0</v>
      </c>
      <c r="M1609" s="247">
        <f t="shared" si="93"/>
        <v>0</v>
      </c>
      <c r="N1609" s="247" t="e">
        <f t="shared" si="94"/>
        <v>#N/A</v>
      </c>
      <c r="O1609" s="337" t="e">
        <f t="array" ref="O1609">MIN(IF($B$3:$B$501=N1609,$I$3:$I$501))</f>
        <v>#N/A</v>
      </c>
    </row>
    <row r="1610" spans="1:15">
      <c r="A1610" s="25"/>
      <c r="B1610" s="239" t="str">
        <f>IFERROR(VLOOKUP(A1610,'Cadastro de Produtos'!$B$5:$C$500,2,0),"")</f>
        <v/>
      </c>
      <c r="C1610" s="33"/>
      <c r="D1610" s="35"/>
      <c r="E1610" s="247"/>
      <c r="F1610" s="247"/>
      <c r="G1610" s="247">
        <f>IFERROR(VLOOKUP(D1610,Estoque!$A$4:$J$304,10,),0)</f>
        <v>0</v>
      </c>
      <c r="H1610" s="227"/>
      <c r="I1610" s="247"/>
      <c r="J1610" s="247"/>
      <c r="K1610" s="336">
        <f t="shared" si="92"/>
        <v>0</v>
      </c>
      <c r="L1610" s="247">
        <f>SUMIF(Vendas!$B$5:$B$1712,'Combos Promocionais'!A1610,Vendas!$I$5:$I$1824)</f>
        <v>0</v>
      </c>
      <c r="M1610" s="247">
        <f t="shared" si="93"/>
        <v>0</v>
      </c>
      <c r="N1610" s="247" t="e">
        <f t="shared" si="94"/>
        <v>#N/A</v>
      </c>
      <c r="O1610" s="337" t="e">
        <f t="array" ref="O1610">MIN(IF($B$3:$B$501=N1610,$I$3:$I$501))</f>
        <v>#N/A</v>
      </c>
    </row>
    <row r="1611" spans="1:15">
      <c r="A1611" s="25"/>
      <c r="B1611" s="239" t="str">
        <f>IFERROR(VLOOKUP(A1611,'Cadastro de Produtos'!$B$5:$C$500,2,0),"")</f>
        <v/>
      </c>
      <c r="C1611" s="33"/>
      <c r="D1611" s="35"/>
      <c r="E1611" s="247"/>
      <c r="F1611" s="247"/>
      <c r="G1611" s="247">
        <f>IFERROR(VLOOKUP(D1611,Estoque!$A$4:$J$304,10,),0)</f>
        <v>0</v>
      </c>
      <c r="H1611" s="227"/>
      <c r="I1611" s="247"/>
      <c r="J1611" s="247"/>
      <c r="K1611" s="336">
        <f t="shared" si="92"/>
        <v>0</v>
      </c>
      <c r="L1611" s="247">
        <f>SUMIF(Vendas!$B$5:$B$1712,'Combos Promocionais'!A1611,Vendas!$I$5:$I$1824)</f>
        <v>0</v>
      </c>
      <c r="M1611" s="247">
        <f t="shared" si="93"/>
        <v>0</v>
      </c>
      <c r="N1611" s="247" t="e">
        <f t="shared" si="94"/>
        <v>#N/A</v>
      </c>
      <c r="O1611" s="337" t="e">
        <f t="array" ref="O1611">MIN(IF($B$3:$B$501=N1611,$I$3:$I$501))</f>
        <v>#N/A</v>
      </c>
    </row>
    <row r="1612" spans="1:15">
      <c r="A1612" s="25"/>
      <c r="B1612" s="239" t="str">
        <f>IFERROR(VLOOKUP(A1612,'Cadastro de Produtos'!$B$5:$C$500,2,0),"")</f>
        <v/>
      </c>
      <c r="C1612" s="33"/>
      <c r="D1612" s="35"/>
      <c r="E1612" s="247"/>
      <c r="F1612" s="247"/>
      <c r="G1612" s="247">
        <f>IFERROR(VLOOKUP(D1612,Estoque!$A$4:$J$304,10,),0)</f>
        <v>0</v>
      </c>
      <c r="H1612" s="227"/>
      <c r="I1612" s="247"/>
      <c r="J1612" s="247"/>
      <c r="K1612" s="336">
        <f t="shared" si="92"/>
        <v>0</v>
      </c>
      <c r="L1612" s="247">
        <f>SUMIF(Vendas!$B$5:$B$1712,'Combos Promocionais'!A1612,Vendas!$I$5:$I$1824)</f>
        <v>0</v>
      </c>
      <c r="M1612" s="247">
        <f t="shared" si="93"/>
        <v>0</v>
      </c>
      <c r="N1612" s="247" t="e">
        <f t="shared" si="94"/>
        <v>#N/A</v>
      </c>
      <c r="O1612" s="337" t="e">
        <f t="array" ref="O1612">MIN(IF($B$3:$B$501=N1612,$I$3:$I$501))</f>
        <v>#N/A</v>
      </c>
    </row>
    <row r="1613" spans="1:15">
      <c r="A1613" s="25"/>
      <c r="B1613" s="239" t="str">
        <f>IFERROR(VLOOKUP(A1613,'Cadastro de Produtos'!$B$5:$C$500,2,0),"")</f>
        <v/>
      </c>
      <c r="C1613" s="33"/>
      <c r="D1613" s="35"/>
      <c r="E1613" s="247"/>
      <c r="F1613" s="247"/>
      <c r="G1613" s="247">
        <f>IFERROR(VLOOKUP(D1613,Estoque!$A$4:$J$304,10,),0)</f>
        <v>0</v>
      </c>
      <c r="H1613" s="227"/>
      <c r="I1613" s="247"/>
      <c r="J1613" s="247"/>
      <c r="K1613" s="336">
        <f t="shared" si="92"/>
        <v>0</v>
      </c>
      <c r="L1613" s="247">
        <f>SUMIF(Vendas!$B$5:$B$1712,'Combos Promocionais'!A1613,Vendas!$I$5:$I$1824)</f>
        <v>0</v>
      </c>
      <c r="M1613" s="247">
        <f t="shared" si="93"/>
        <v>0</v>
      </c>
      <c r="N1613" s="247" t="e">
        <f t="shared" si="94"/>
        <v>#N/A</v>
      </c>
      <c r="O1613" s="337" t="e">
        <f t="array" ref="O1613">MIN(IF($B$3:$B$501=N1613,$I$3:$I$501))</f>
        <v>#N/A</v>
      </c>
    </row>
    <row r="1614" spans="1:15">
      <c r="A1614" s="25"/>
      <c r="B1614" s="239" t="str">
        <f>IFERROR(VLOOKUP(A1614,'Cadastro de Produtos'!$B$5:$C$500,2,0),"")</f>
        <v/>
      </c>
      <c r="C1614" s="33"/>
      <c r="D1614" s="35"/>
      <c r="E1614" s="247"/>
      <c r="F1614" s="247"/>
      <c r="G1614" s="247">
        <f>IFERROR(VLOOKUP(D1614,Estoque!$A$4:$J$304,10,),0)</f>
        <v>0</v>
      </c>
      <c r="H1614" s="227"/>
      <c r="I1614" s="247"/>
      <c r="J1614" s="247"/>
      <c r="K1614" s="336">
        <f t="shared" si="92"/>
        <v>0</v>
      </c>
      <c r="L1614" s="247">
        <f>SUMIF(Vendas!$B$5:$B$1712,'Combos Promocionais'!A1614,Vendas!$I$5:$I$1824)</f>
        <v>0</v>
      </c>
      <c r="M1614" s="247">
        <f t="shared" si="93"/>
        <v>0</v>
      </c>
      <c r="N1614" s="247" t="e">
        <f t="shared" si="94"/>
        <v>#N/A</v>
      </c>
      <c r="O1614" s="337" t="e">
        <f t="array" ref="O1614">MIN(IF($B$3:$B$501=N1614,$I$3:$I$501))</f>
        <v>#N/A</v>
      </c>
    </row>
    <row r="1615" spans="1:15">
      <c r="A1615" s="25"/>
      <c r="B1615" s="239" t="str">
        <f>IFERROR(VLOOKUP(A1615,'Cadastro de Produtos'!$B$5:$C$500,2,0),"")</f>
        <v/>
      </c>
      <c r="C1615" s="33"/>
      <c r="D1615" s="35"/>
      <c r="E1615" s="247"/>
      <c r="F1615" s="247"/>
      <c r="G1615" s="247">
        <f>IFERROR(VLOOKUP(D1615,Estoque!$A$4:$J$304,10,),0)</f>
        <v>0</v>
      </c>
      <c r="H1615" s="227"/>
      <c r="I1615" s="247"/>
      <c r="J1615" s="247"/>
      <c r="K1615" s="336">
        <f t="shared" si="92"/>
        <v>0</v>
      </c>
      <c r="L1615" s="247">
        <f>SUMIF(Vendas!$B$5:$B$1712,'Combos Promocionais'!A1615,Vendas!$I$5:$I$1824)</f>
        <v>0</v>
      </c>
      <c r="M1615" s="247">
        <f t="shared" si="93"/>
        <v>0</v>
      </c>
      <c r="N1615" s="247" t="e">
        <f t="shared" si="94"/>
        <v>#N/A</v>
      </c>
      <c r="O1615" s="337" t="e">
        <f t="array" ref="O1615">MIN(IF($B$3:$B$501=N1615,$I$3:$I$501))</f>
        <v>#N/A</v>
      </c>
    </row>
    <row r="1616" spans="1:15">
      <c r="A1616" s="25"/>
      <c r="B1616" s="239" t="str">
        <f>IFERROR(VLOOKUP(A1616,'Cadastro de Produtos'!$B$5:$C$500,2,0),"")</f>
        <v/>
      </c>
      <c r="C1616" s="33"/>
      <c r="D1616" s="35"/>
      <c r="E1616" s="247"/>
      <c r="F1616" s="247"/>
      <c r="G1616" s="247">
        <f>IFERROR(VLOOKUP(D1616,Estoque!$A$4:$J$304,10,),0)</f>
        <v>0</v>
      </c>
      <c r="H1616" s="227"/>
      <c r="I1616" s="247"/>
      <c r="J1616" s="247"/>
      <c r="K1616" s="336">
        <f t="shared" si="92"/>
        <v>0</v>
      </c>
      <c r="L1616" s="247">
        <f>SUMIF(Vendas!$B$5:$B$1712,'Combos Promocionais'!A1616,Vendas!$I$5:$I$1824)</f>
        <v>0</v>
      </c>
      <c r="M1616" s="247">
        <f t="shared" si="93"/>
        <v>0</v>
      </c>
      <c r="N1616" s="247" t="e">
        <f t="shared" si="94"/>
        <v>#N/A</v>
      </c>
      <c r="O1616" s="337" t="e">
        <f t="array" ref="O1616">MIN(IF($B$3:$B$501=N1616,$I$3:$I$501))</f>
        <v>#N/A</v>
      </c>
    </row>
    <row r="1617" spans="1:15">
      <c r="A1617" s="25"/>
      <c r="B1617" s="239" t="str">
        <f>IFERROR(VLOOKUP(A1617,'Cadastro de Produtos'!$B$5:$C$500,2,0),"")</f>
        <v/>
      </c>
      <c r="C1617" s="33"/>
      <c r="D1617" s="35"/>
      <c r="E1617" s="247"/>
      <c r="F1617" s="247"/>
      <c r="G1617" s="247">
        <f>IFERROR(VLOOKUP(D1617,Estoque!$A$4:$J$304,10,),0)</f>
        <v>0</v>
      </c>
      <c r="H1617" s="227"/>
      <c r="I1617" s="247"/>
      <c r="J1617" s="247"/>
      <c r="K1617" s="336">
        <f t="shared" si="92"/>
        <v>0</v>
      </c>
      <c r="L1617" s="247">
        <f>SUMIF(Vendas!$B$5:$B$1712,'Combos Promocionais'!A1617,Vendas!$I$5:$I$1824)</f>
        <v>0</v>
      </c>
      <c r="M1617" s="247">
        <f t="shared" si="93"/>
        <v>0</v>
      </c>
      <c r="N1617" s="247" t="e">
        <f t="shared" si="94"/>
        <v>#N/A</v>
      </c>
      <c r="O1617" s="337" t="e">
        <f t="array" ref="O1617">MIN(IF($B$3:$B$501=N1617,$I$3:$I$501))</f>
        <v>#N/A</v>
      </c>
    </row>
    <row r="1618" spans="1:15">
      <c r="A1618" s="25"/>
      <c r="B1618" s="239" t="str">
        <f>IFERROR(VLOOKUP(A1618,'Cadastro de Produtos'!$B$5:$C$500,2,0),"")</f>
        <v/>
      </c>
      <c r="C1618" s="33"/>
      <c r="D1618" s="35"/>
      <c r="E1618" s="247"/>
      <c r="F1618" s="247"/>
      <c r="G1618" s="247">
        <f>IFERROR(VLOOKUP(D1618,Estoque!$A$4:$J$304,10,),0)</f>
        <v>0</v>
      </c>
      <c r="H1618" s="227"/>
      <c r="I1618" s="247"/>
      <c r="J1618" s="247"/>
      <c r="K1618" s="336">
        <f t="shared" si="92"/>
        <v>0</v>
      </c>
      <c r="L1618" s="247">
        <f>SUMIF(Vendas!$B$5:$B$1712,'Combos Promocionais'!A1618,Vendas!$I$5:$I$1824)</f>
        <v>0</v>
      </c>
      <c r="M1618" s="247">
        <f t="shared" si="93"/>
        <v>0</v>
      </c>
      <c r="N1618" s="247" t="e">
        <f t="shared" si="94"/>
        <v>#N/A</v>
      </c>
      <c r="O1618" s="337" t="e">
        <f t="array" ref="O1618">MIN(IF($B$3:$B$501=N1618,$I$3:$I$501))</f>
        <v>#N/A</v>
      </c>
    </row>
    <row r="1619" spans="1:15">
      <c r="A1619" s="25"/>
      <c r="B1619" s="239" t="str">
        <f>IFERROR(VLOOKUP(A1619,'Cadastro de Produtos'!$B$5:$C$500,2,0),"")</f>
        <v/>
      </c>
      <c r="C1619" s="33"/>
      <c r="D1619" s="35"/>
      <c r="E1619" s="247"/>
      <c r="F1619" s="247"/>
      <c r="G1619" s="247">
        <f>IFERROR(VLOOKUP(D1619,Estoque!$A$4:$J$304,10,),0)</f>
        <v>0</v>
      </c>
      <c r="H1619" s="227"/>
      <c r="I1619" s="247"/>
      <c r="J1619" s="247"/>
      <c r="K1619" s="336">
        <f t="shared" si="92"/>
        <v>0</v>
      </c>
      <c r="L1619" s="247">
        <f>SUMIF(Vendas!$B$5:$B$1712,'Combos Promocionais'!A1619,Vendas!$I$5:$I$1824)</f>
        <v>0</v>
      </c>
      <c r="M1619" s="247">
        <f t="shared" si="93"/>
        <v>0</v>
      </c>
      <c r="N1619" s="247" t="e">
        <f t="shared" si="94"/>
        <v>#N/A</v>
      </c>
      <c r="O1619" s="337" t="e">
        <f t="array" ref="O1619">MIN(IF($B$3:$B$501=N1619,$I$3:$I$501))</f>
        <v>#N/A</v>
      </c>
    </row>
    <row r="1620" spans="1:15">
      <c r="A1620" s="25"/>
      <c r="B1620" s="239" t="str">
        <f>IFERROR(VLOOKUP(A1620,'Cadastro de Produtos'!$B$5:$C$500,2,0),"")</f>
        <v/>
      </c>
      <c r="C1620" s="33"/>
      <c r="D1620" s="35"/>
      <c r="E1620" s="247"/>
      <c r="F1620" s="247"/>
      <c r="G1620" s="247">
        <f>IFERROR(VLOOKUP(D1620,Estoque!$A$4:$J$304,10,),0)</f>
        <v>0</v>
      </c>
      <c r="H1620" s="227"/>
      <c r="I1620" s="247"/>
      <c r="J1620" s="247"/>
      <c r="K1620" s="336">
        <f t="shared" si="92"/>
        <v>0</v>
      </c>
      <c r="L1620" s="247">
        <f>SUMIF(Vendas!$B$5:$B$1712,'Combos Promocionais'!A1620,Vendas!$I$5:$I$1824)</f>
        <v>0</v>
      </c>
      <c r="M1620" s="247">
        <f t="shared" si="93"/>
        <v>0</v>
      </c>
      <c r="N1620" s="247" t="e">
        <f t="shared" si="94"/>
        <v>#N/A</v>
      </c>
      <c r="O1620" s="337" t="e">
        <f t="array" ref="O1620">MIN(IF($B$3:$B$501=N1620,$I$3:$I$501))</f>
        <v>#N/A</v>
      </c>
    </row>
    <row r="1621" spans="1:15">
      <c r="A1621" s="25"/>
      <c r="B1621" s="239" t="str">
        <f>IFERROR(VLOOKUP(A1621,'Cadastro de Produtos'!$B$5:$C$500,2,0),"")</f>
        <v/>
      </c>
      <c r="C1621" s="33"/>
      <c r="D1621" s="35"/>
      <c r="E1621" s="247"/>
      <c r="F1621" s="247"/>
      <c r="G1621" s="247">
        <f>IFERROR(VLOOKUP(D1621,Estoque!$A$4:$J$304,10,),0)</f>
        <v>0</v>
      </c>
      <c r="H1621" s="227"/>
      <c r="I1621" s="247"/>
      <c r="J1621" s="247"/>
      <c r="K1621" s="336">
        <f t="shared" si="92"/>
        <v>0</v>
      </c>
      <c r="L1621" s="247">
        <f>SUMIF(Vendas!$B$5:$B$1712,'Combos Promocionais'!A1621,Vendas!$I$5:$I$1824)</f>
        <v>0</v>
      </c>
      <c r="M1621" s="247">
        <f t="shared" si="93"/>
        <v>0</v>
      </c>
      <c r="N1621" s="247" t="e">
        <f t="shared" si="94"/>
        <v>#N/A</v>
      </c>
      <c r="O1621" s="337" t="e">
        <f t="array" ref="O1621">MIN(IF($B$3:$B$501=N1621,$I$3:$I$501))</f>
        <v>#N/A</v>
      </c>
    </row>
    <row r="1622" spans="1:15">
      <c r="A1622" s="25"/>
      <c r="B1622" s="239" t="str">
        <f>IFERROR(VLOOKUP(A1622,'Cadastro de Produtos'!$B$5:$C$500,2,0),"")</f>
        <v/>
      </c>
      <c r="C1622" s="33"/>
      <c r="D1622" s="35"/>
      <c r="E1622" s="247"/>
      <c r="F1622" s="247"/>
      <c r="G1622" s="247">
        <f>IFERROR(VLOOKUP(D1622,Estoque!$A$4:$J$304,10,),0)</f>
        <v>0</v>
      </c>
      <c r="H1622" s="227"/>
      <c r="I1622" s="247"/>
      <c r="J1622" s="247"/>
      <c r="K1622" s="336">
        <f t="shared" si="92"/>
        <v>0</v>
      </c>
      <c r="L1622" s="247">
        <f>SUMIF(Vendas!$B$5:$B$1712,'Combos Promocionais'!A1622,Vendas!$I$5:$I$1824)</f>
        <v>0</v>
      </c>
      <c r="M1622" s="247">
        <f t="shared" si="93"/>
        <v>0</v>
      </c>
      <c r="N1622" s="247" t="e">
        <f t="shared" si="94"/>
        <v>#N/A</v>
      </c>
      <c r="O1622" s="337" t="e">
        <f t="array" ref="O1622">MIN(IF($B$3:$B$501=N1622,$I$3:$I$501))</f>
        <v>#N/A</v>
      </c>
    </row>
    <row r="1623" spans="1:15">
      <c r="A1623" s="25"/>
      <c r="B1623" s="239" t="str">
        <f>IFERROR(VLOOKUP(A1623,'Cadastro de Produtos'!$B$5:$C$500,2,0),"")</f>
        <v/>
      </c>
      <c r="C1623" s="33"/>
      <c r="D1623" s="35"/>
      <c r="E1623" s="247"/>
      <c r="F1623" s="247"/>
      <c r="G1623" s="247">
        <f>IFERROR(VLOOKUP(D1623,Estoque!$A$4:$J$304,10,),0)</f>
        <v>0</v>
      </c>
      <c r="H1623" s="227"/>
      <c r="I1623" s="247"/>
      <c r="J1623" s="247"/>
      <c r="K1623" s="336">
        <f t="shared" si="92"/>
        <v>0</v>
      </c>
      <c r="L1623" s="247">
        <f>SUMIF(Vendas!$B$5:$B$1712,'Combos Promocionais'!A1623,Vendas!$I$5:$I$1824)</f>
        <v>0</v>
      </c>
      <c r="M1623" s="247">
        <f t="shared" si="93"/>
        <v>0</v>
      </c>
      <c r="N1623" s="247" t="e">
        <f t="shared" si="94"/>
        <v>#N/A</v>
      </c>
      <c r="O1623" s="337" t="e">
        <f t="array" ref="O1623">MIN(IF($B$3:$B$501=N1623,$I$3:$I$501))</f>
        <v>#N/A</v>
      </c>
    </row>
    <row r="1624" spans="1:15">
      <c r="A1624" s="25"/>
      <c r="B1624" s="239" t="str">
        <f>IFERROR(VLOOKUP(A1624,'Cadastro de Produtos'!$B$5:$C$500,2,0),"")</f>
        <v/>
      </c>
      <c r="C1624" s="33"/>
      <c r="D1624" s="35"/>
      <c r="E1624" s="247"/>
      <c r="F1624" s="247"/>
      <c r="G1624" s="247">
        <f>IFERROR(VLOOKUP(D1624,Estoque!$A$4:$J$304,10,),0)</f>
        <v>0</v>
      </c>
      <c r="H1624" s="227"/>
      <c r="I1624" s="247"/>
      <c r="J1624" s="247"/>
      <c r="K1624" s="336">
        <f t="shared" si="92"/>
        <v>0</v>
      </c>
      <c r="L1624" s="247">
        <f>SUMIF(Vendas!$B$5:$B$1712,'Combos Promocionais'!A1624,Vendas!$I$5:$I$1824)</f>
        <v>0</v>
      </c>
      <c r="M1624" s="247">
        <f t="shared" si="93"/>
        <v>0</v>
      </c>
      <c r="N1624" s="247" t="e">
        <f t="shared" si="94"/>
        <v>#N/A</v>
      </c>
      <c r="O1624" s="337" t="e">
        <f t="array" ref="O1624">MIN(IF($B$3:$B$501=N1624,$I$3:$I$501))</f>
        <v>#N/A</v>
      </c>
    </row>
    <row r="1625" spans="1:15">
      <c r="A1625" s="25"/>
      <c r="B1625" s="239" t="str">
        <f>IFERROR(VLOOKUP(A1625,'Cadastro de Produtos'!$B$5:$C$500,2,0),"")</f>
        <v/>
      </c>
      <c r="C1625" s="33"/>
      <c r="D1625" s="35"/>
      <c r="E1625" s="247"/>
      <c r="F1625" s="247"/>
      <c r="G1625" s="247">
        <f>IFERROR(VLOOKUP(D1625,Estoque!$A$4:$J$304,10,),0)</f>
        <v>0</v>
      </c>
      <c r="H1625" s="227"/>
      <c r="I1625" s="247"/>
      <c r="J1625" s="247"/>
      <c r="K1625" s="336">
        <f t="shared" si="92"/>
        <v>0</v>
      </c>
      <c r="L1625" s="247">
        <f>SUMIF(Vendas!$B$5:$B$1712,'Combos Promocionais'!A1625,Vendas!$I$5:$I$1824)</f>
        <v>0</v>
      </c>
      <c r="M1625" s="247">
        <f t="shared" si="93"/>
        <v>0</v>
      </c>
      <c r="N1625" s="247" t="e">
        <f t="shared" si="94"/>
        <v>#N/A</v>
      </c>
      <c r="O1625" s="337" t="e">
        <f t="array" ref="O1625">MIN(IF($B$3:$B$501=N1625,$I$3:$I$501))</f>
        <v>#N/A</v>
      </c>
    </row>
    <row r="1626" spans="1:15">
      <c r="A1626" s="25"/>
      <c r="B1626" s="239" t="str">
        <f>IFERROR(VLOOKUP(A1626,'Cadastro de Produtos'!$B$5:$C$500,2,0),"")</f>
        <v/>
      </c>
      <c r="C1626" s="33"/>
      <c r="D1626" s="35"/>
      <c r="E1626" s="247"/>
      <c r="F1626" s="247"/>
      <c r="G1626" s="247">
        <f>IFERROR(VLOOKUP(D1626,Estoque!$A$4:$J$304,10,),0)</f>
        <v>0</v>
      </c>
      <c r="H1626" s="227"/>
      <c r="I1626" s="247"/>
      <c r="J1626" s="247"/>
      <c r="K1626" s="336">
        <f t="shared" si="92"/>
        <v>0</v>
      </c>
      <c r="L1626" s="247">
        <f>SUMIF(Vendas!$B$5:$B$1712,'Combos Promocionais'!A1626,Vendas!$I$5:$I$1824)</f>
        <v>0</v>
      </c>
      <c r="M1626" s="247">
        <f t="shared" si="93"/>
        <v>0</v>
      </c>
      <c r="N1626" s="247" t="e">
        <f t="shared" si="94"/>
        <v>#N/A</v>
      </c>
      <c r="O1626" s="337" t="e">
        <f t="array" ref="O1626">MIN(IF($B$3:$B$501=N1626,$I$3:$I$501))</f>
        <v>#N/A</v>
      </c>
    </row>
    <row r="1627" spans="1:15">
      <c r="A1627" s="25"/>
      <c r="B1627" s="239" t="str">
        <f>IFERROR(VLOOKUP(A1627,'Cadastro de Produtos'!$B$5:$C$500,2,0),"")</f>
        <v/>
      </c>
      <c r="C1627" s="33"/>
      <c r="D1627" s="35"/>
      <c r="E1627" s="247"/>
      <c r="F1627" s="247"/>
      <c r="G1627" s="247">
        <f>IFERROR(VLOOKUP(D1627,Estoque!$A$4:$J$304,10,),0)</f>
        <v>0</v>
      </c>
      <c r="H1627" s="227"/>
      <c r="I1627" s="247"/>
      <c r="J1627" s="247"/>
      <c r="K1627" s="336">
        <f t="shared" si="92"/>
        <v>0</v>
      </c>
      <c r="L1627" s="247">
        <f>SUMIF(Vendas!$B$5:$B$1712,'Combos Promocionais'!A1627,Vendas!$I$5:$I$1824)</f>
        <v>0</v>
      </c>
      <c r="M1627" s="247">
        <f t="shared" si="93"/>
        <v>0</v>
      </c>
      <c r="N1627" s="247" t="e">
        <f t="shared" si="94"/>
        <v>#N/A</v>
      </c>
      <c r="O1627" s="337" t="e">
        <f t="array" ref="O1627">MIN(IF($B$3:$B$501=N1627,$I$3:$I$501))</f>
        <v>#N/A</v>
      </c>
    </row>
    <row r="1628" spans="1:15">
      <c r="A1628" s="25"/>
      <c r="B1628" s="239" t="str">
        <f>IFERROR(VLOOKUP(A1628,'Cadastro de Produtos'!$B$5:$C$500,2,0),"")</f>
        <v/>
      </c>
      <c r="C1628" s="33"/>
      <c r="D1628" s="35"/>
      <c r="E1628" s="247"/>
      <c r="F1628" s="247"/>
      <c r="G1628" s="247">
        <f>IFERROR(VLOOKUP(D1628,Estoque!$A$4:$J$304,10,),0)</f>
        <v>0</v>
      </c>
      <c r="H1628" s="227"/>
      <c r="I1628" s="247"/>
      <c r="J1628" s="247"/>
      <c r="K1628" s="336">
        <f t="shared" si="92"/>
        <v>0</v>
      </c>
      <c r="L1628" s="247">
        <f>SUMIF(Vendas!$B$5:$B$1712,'Combos Promocionais'!A1628,Vendas!$I$5:$I$1824)</f>
        <v>0</v>
      </c>
      <c r="M1628" s="247">
        <f t="shared" si="93"/>
        <v>0</v>
      </c>
      <c r="N1628" s="247" t="e">
        <f t="shared" si="94"/>
        <v>#N/A</v>
      </c>
      <c r="O1628" s="337" t="e">
        <f t="array" ref="O1628">MIN(IF($B$3:$B$501=N1628,$I$3:$I$501))</f>
        <v>#N/A</v>
      </c>
    </row>
    <row r="1629" spans="1:15">
      <c r="A1629" s="25"/>
      <c r="B1629" s="239" t="str">
        <f>IFERROR(VLOOKUP(A1629,'Cadastro de Produtos'!$B$5:$C$500,2,0),"")</f>
        <v/>
      </c>
      <c r="C1629" s="33"/>
      <c r="D1629" s="35"/>
      <c r="E1629" s="247"/>
      <c r="F1629" s="247"/>
      <c r="G1629" s="247">
        <f>IFERROR(VLOOKUP(D1629,Estoque!$A$4:$J$304,10,),0)</f>
        <v>0</v>
      </c>
      <c r="H1629" s="227"/>
      <c r="I1629" s="247"/>
      <c r="J1629" s="247"/>
      <c r="K1629" s="336">
        <f t="shared" si="92"/>
        <v>0</v>
      </c>
      <c r="L1629" s="247">
        <f>SUMIF(Vendas!$B$5:$B$1712,'Combos Promocionais'!A1629,Vendas!$I$5:$I$1824)</f>
        <v>0</v>
      </c>
      <c r="M1629" s="247">
        <f t="shared" si="93"/>
        <v>0</v>
      </c>
      <c r="N1629" s="247" t="e">
        <f t="shared" si="94"/>
        <v>#N/A</v>
      </c>
      <c r="O1629" s="337" t="e">
        <f t="array" ref="O1629">MIN(IF($B$3:$B$501=N1629,$I$3:$I$501))</f>
        <v>#N/A</v>
      </c>
    </row>
    <row r="1630" spans="1:15">
      <c r="A1630" s="25"/>
      <c r="B1630" s="239" t="str">
        <f>IFERROR(VLOOKUP(A1630,'Cadastro de Produtos'!$B$5:$C$500,2,0),"")</f>
        <v/>
      </c>
      <c r="C1630" s="33"/>
      <c r="D1630" s="35"/>
      <c r="E1630" s="247"/>
      <c r="F1630" s="247"/>
      <c r="G1630" s="247">
        <f>IFERROR(VLOOKUP(D1630,Estoque!$A$4:$J$304,10,),0)</f>
        <v>0</v>
      </c>
      <c r="H1630" s="227"/>
      <c r="I1630" s="247"/>
      <c r="J1630" s="247"/>
      <c r="K1630" s="336">
        <f t="shared" si="92"/>
        <v>0</v>
      </c>
      <c r="L1630" s="247">
        <f>SUMIF(Vendas!$B$5:$B$1712,'Combos Promocionais'!A1630,Vendas!$I$5:$I$1824)</f>
        <v>0</v>
      </c>
      <c r="M1630" s="247">
        <f t="shared" si="93"/>
        <v>0</v>
      </c>
      <c r="N1630" s="247" t="e">
        <f t="shared" si="94"/>
        <v>#N/A</v>
      </c>
      <c r="O1630" s="337" t="e">
        <f t="array" ref="O1630">MIN(IF($B$3:$B$501=N1630,$I$3:$I$501))</f>
        <v>#N/A</v>
      </c>
    </row>
    <row r="1631" spans="1:15">
      <c r="A1631" s="25"/>
      <c r="B1631" s="239" t="str">
        <f>IFERROR(VLOOKUP(A1631,'Cadastro de Produtos'!$B$5:$C$500,2,0),"")</f>
        <v/>
      </c>
      <c r="C1631" s="33"/>
      <c r="D1631" s="35"/>
      <c r="E1631" s="247"/>
      <c r="F1631" s="247"/>
      <c r="G1631" s="247">
        <f>IFERROR(VLOOKUP(D1631,Estoque!$A$4:$J$304,10,),0)</f>
        <v>0</v>
      </c>
      <c r="H1631" s="227"/>
      <c r="I1631" s="247"/>
      <c r="J1631" s="247"/>
      <c r="K1631" s="336">
        <f t="shared" si="92"/>
        <v>0</v>
      </c>
      <c r="L1631" s="247">
        <f>SUMIF(Vendas!$B$5:$B$1712,'Combos Promocionais'!A1631,Vendas!$I$5:$I$1824)</f>
        <v>0</v>
      </c>
      <c r="M1631" s="247">
        <f t="shared" si="93"/>
        <v>0</v>
      </c>
      <c r="N1631" s="247" t="e">
        <f t="shared" si="94"/>
        <v>#N/A</v>
      </c>
      <c r="O1631" s="337" t="e">
        <f t="array" ref="O1631">MIN(IF($B$3:$B$501=N1631,$I$3:$I$501))</f>
        <v>#N/A</v>
      </c>
    </row>
    <row r="1632" spans="1:15">
      <c r="A1632" s="25"/>
      <c r="B1632" s="239" t="str">
        <f>IFERROR(VLOOKUP(A1632,'Cadastro de Produtos'!$B$5:$C$500,2,0),"")</f>
        <v/>
      </c>
      <c r="C1632" s="33"/>
      <c r="D1632" s="35"/>
      <c r="E1632" s="247"/>
      <c r="F1632" s="247"/>
      <c r="G1632" s="247">
        <f>IFERROR(VLOOKUP(D1632,Estoque!$A$4:$J$304,10,),0)</f>
        <v>0</v>
      </c>
      <c r="H1632" s="227"/>
      <c r="I1632" s="247"/>
      <c r="J1632" s="247"/>
      <c r="K1632" s="336">
        <f t="shared" si="92"/>
        <v>0</v>
      </c>
      <c r="L1632" s="247">
        <f>SUMIF(Vendas!$B$5:$B$1712,'Combos Promocionais'!A1632,Vendas!$I$5:$I$1824)</f>
        <v>0</v>
      </c>
      <c r="M1632" s="247">
        <f t="shared" si="93"/>
        <v>0</v>
      </c>
      <c r="N1632" s="247" t="e">
        <f t="shared" si="94"/>
        <v>#N/A</v>
      </c>
      <c r="O1632" s="337" t="e">
        <f t="array" ref="O1632">MIN(IF($B$3:$B$501=N1632,$I$3:$I$501))</f>
        <v>#N/A</v>
      </c>
    </row>
    <row r="1633" spans="1:15">
      <c r="A1633" s="25"/>
      <c r="B1633" s="239" t="str">
        <f>IFERROR(VLOOKUP(A1633,'Cadastro de Produtos'!$B$5:$C$500,2,0),"")</f>
        <v/>
      </c>
      <c r="C1633" s="33"/>
      <c r="D1633" s="35"/>
      <c r="E1633" s="247"/>
      <c r="F1633" s="247"/>
      <c r="G1633" s="247">
        <f>IFERROR(VLOOKUP(D1633,Estoque!$A$4:$J$304,10,),0)</f>
        <v>0</v>
      </c>
      <c r="H1633" s="227"/>
      <c r="I1633" s="247"/>
      <c r="J1633" s="247"/>
      <c r="K1633" s="336">
        <f t="shared" si="92"/>
        <v>0</v>
      </c>
      <c r="L1633" s="247">
        <f>SUMIF(Vendas!$B$5:$B$1712,'Combos Promocionais'!A1633,Vendas!$I$5:$I$1824)</f>
        <v>0</v>
      </c>
      <c r="M1633" s="247">
        <f t="shared" si="93"/>
        <v>0</v>
      </c>
      <c r="N1633" s="247" t="e">
        <f t="shared" si="94"/>
        <v>#N/A</v>
      </c>
      <c r="O1633" s="337" t="e">
        <f t="array" ref="O1633">MIN(IF($B$3:$B$501=N1633,$I$3:$I$501))</f>
        <v>#N/A</v>
      </c>
    </row>
    <row r="1634" spans="1:15">
      <c r="A1634" s="25"/>
      <c r="B1634" s="239" t="str">
        <f>IFERROR(VLOOKUP(A1634,'Cadastro de Produtos'!$B$5:$C$500,2,0),"")</f>
        <v/>
      </c>
      <c r="C1634" s="33"/>
      <c r="D1634" s="35"/>
      <c r="E1634" s="247"/>
      <c r="F1634" s="247"/>
      <c r="G1634" s="247">
        <f>IFERROR(VLOOKUP(D1634,Estoque!$A$4:$J$304,10,),0)</f>
        <v>0</v>
      </c>
      <c r="H1634" s="227"/>
      <c r="I1634" s="247"/>
      <c r="J1634" s="247"/>
      <c r="K1634" s="336">
        <f t="shared" si="92"/>
        <v>0</v>
      </c>
      <c r="L1634" s="247">
        <f>SUMIF(Vendas!$B$5:$B$1712,'Combos Promocionais'!A1634,Vendas!$I$5:$I$1824)</f>
        <v>0</v>
      </c>
      <c r="M1634" s="247">
        <f t="shared" si="93"/>
        <v>0</v>
      </c>
      <c r="N1634" s="247" t="e">
        <f t="shared" si="94"/>
        <v>#N/A</v>
      </c>
      <c r="O1634" s="337" t="e">
        <f t="array" ref="O1634">MIN(IF($B$3:$B$501=N1634,$I$3:$I$501))</f>
        <v>#N/A</v>
      </c>
    </row>
    <row r="1635" spans="1:15">
      <c r="A1635" s="25"/>
      <c r="B1635" s="239" t="str">
        <f>IFERROR(VLOOKUP(A1635,'Cadastro de Produtos'!$B$5:$C$500,2,0),"")</f>
        <v/>
      </c>
      <c r="C1635" s="33"/>
      <c r="D1635" s="35"/>
      <c r="E1635" s="247"/>
      <c r="F1635" s="247"/>
      <c r="G1635" s="247">
        <f>IFERROR(VLOOKUP(D1635,Estoque!$A$4:$J$304,10,),0)</f>
        <v>0</v>
      </c>
      <c r="H1635" s="227"/>
      <c r="I1635" s="247"/>
      <c r="J1635" s="247"/>
      <c r="K1635" s="336">
        <f t="shared" si="92"/>
        <v>0</v>
      </c>
      <c r="L1635" s="247">
        <f>SUMIF(Vendas!$B$5:$B$1712,'Combos Promocionais'!A1635,Vendas!$I$5:$I$1824)</f>
        <v>0</v>
      </c>
      <c r="M1635" s="247">
        <f t="shared" si="93"/>
        <v>0</v>
      </c>
      <c r="N1635" s="247" t="e">
        <f t="shared" si="94"/>
        <v>#N/A</v>
      </c>
      <c r="O1635" s="337" t="e">
        <f t="array" ref="O1635">MIN(IF($B$3:$B$501=N1635,$I$3:$I$501))</f>
        <v>#N/A</v>
      </c>
    </row>
    <row r="1636" spans="1:15">
      <c r="A1636" s="25"/>
      <c r="B1636" s="239" t="str">
        <f>IFERROR(VLOOKUP(A1636,'Cadastro de Produtos'!$B$5:$C$500,2,0),"")</f>
        <v/>
      </c>
      <c r="C1636" s="33"/>
      <c r="D1636" s="35"/>
      <c r="E1636" s="247"/>
      <c r="F1636" s="247"/>
      <c r="G1636" s="247">
        <f>IFERROR(VLOOKUP(D1636,Estoque!$A$4:$J$304,10,),0)</f>
        <v>0</v>
      </c>
      <c r="H1636" s="227"/>
      <c r="I1636" s="247"/>
      <c r="J1636" s="247"/>
      <c r="K1636" s="336">
        <f t="shared" si="92"/>
        <v>0</v>
      </c>
      <c r="L1636" s="247">
        <f>SUMIF(Vendas!$B$5:$B$1712,'Combos Promocionais'!A1636,Vendas!$I$5:$I$1824)</f>
        <v>0</v>
      </c>
      <c r="M1636" s="247">
        <f t="shared" si="93"/>
        <v>0</v>
      </c>
      <c r="N1636" s="247" t="e">
        <f t="shared" si="94"/>
        <v>#N/A</v>
      </c>
      <c r="O1636" s="337" t="e">
        <f t="array" ref="O1636">MIN(IF($B$3:$B$501=N1636,$I$3:$I$501))</f>
        <v>#N/A</v>
      </c>
    </row>
    <row r="1637" spans="1:15">
      <c r="A1637" s="25"/>
      <c r="B1637" s="239" t="str">
        <f>IFERROR(VLOOKUP(A1637,'Cadastro de Produtos'!$B$5:$C$500,2,0),"")</f>
        <v/>
      </c>
      <c r="C1637" s="33"/>
      <c r="D1637" s="35"/>
      <c r="E1637" s="247"/>
      <c r="F1637" s="247"/>
      <c r="G1637" s="247">
        <f>IFERROR(VLOOKUP(D1637,Estoque!$A$4:$J$304,10,),0)</f>
        <v>0</v>
      </c>
      <c r="H1637" s="227"/>
      <c r="I1637" s="247"/>
      <c r="J1637" s="247"/>
      <c r="K1637" s="336">
        <f t="shared" si="92"/>
        <v>0</v>
      </c>
      <c r="L1637" s="247">
        <f>SUMIF(Vendas!$B$5:$B$1712,'Combos Promocionais'!A1637,Vendas!$I$5:$I$1824)</f>
        <v>0</v>
      </c>
      <c r="M1637" s="247">
        <f t="shared" si="93"/>
        <v>0</v>
      </c>
      <c r="N1637" s="247" t="e">
        <f t="shared" si="94"/>
        <v>#N/A</v>
      </c>
      <c r="O1637" s="337" t="e">
        <f t="array" ref="O1637">MIN(IF($B$3:$B$501=N1637,$I$3:$I$501))</f>
        <v>#N/A</v>
      </c>
    </row>
    <row r="1638" spans="1:15">
      <c r="A1638" s="25"/>
      <c r="B1638" s="239" t="str">
        <f>IFERROR(VLOOKUP(A1638,'Cadastro de Produtos'!$B$5:$C$500,2,0),"")</f>
        <v/>
      </c>
      <c r="C1638" s="33"/>
      <c r="D1638" s="35"/>
      <c r="E1638" s="247"/>
      <c r="F1638" s="247"/>
      <c r="G1638" s="247">
        <f>IFERROR(VLOOKUP(D1638,Estoque!$A$4:$J$304,10,),0)</f>
        <v>0</v>
      </c>
      <c r="H1638" s="227"/>
      <c r="I1638" s="247"/>
      <c r="J1638" s="247"/>
      <c r="K1638" s="336">
        <f t="shared" si="92"/>
        <v>0</v>
      </c>
      <c r="L1638" s="247">
        <f>SUMIF(Vendas!$B$5:$B$1712,'Combos Promocionais'!A1638,Vendas!$I$5:$I$1824)</f>
        <v>0</v>
      </c>
      <c r="M1638" s="247">
        <f t="shared" si="93"/>
        <v>0</v>
      </c>
      <c r="N1638" s="247" t="e">
        <f t="shared" si="94"/>
        <v>#N/A</v>
      </c>
      <c r="O1638" s="337" t="e">
        <f t="array" ref="O1638">MIN(IF($B$3:$B$501=N1638,$I$3:$I$501))</f>
        <v>#N/A</v>
      </c>
    </row>
    <row r="1639" spans="1:15">
      <c r="A1639" s="25"/>
      <c r="B1639" s="239" t="str">
        <f>IFERROR(VLOOKUP(A1639,'Cadastro de Produtos'!$B$5:$C$500,2,0),"")</f>
        <v/>
      </c>
      <c r="C1639" s="33"/>
      <c r="D1639" s="35"/>
      <c r="E1639" s="247"/>
      <c r="F1639" s="247"/>
      <c r="G1639" s="247">
        <f>IFERROR(VLOOKUP(D1639,Estoque!$A$4:$J$304,10,),0)</f>
        <v>0</v>
      </c>
      <c r="H1639" s="227"/>
      <c r="I1639" s="247"/>
      <c r="J1639" s="247"/>
      <c r="K1639" s="336">
        <f t="shared" si="92"/>
        <v>0</v>
      </c>
      <c r="L1639" s="247">
        <f>SUMIF(Vendas!$B$5:$B$1712,'Combos Promocionais'!A1639,Vendas!$I$5:$I$1824)</f>
        <v>0</v>
      </c>
      <c r="M1639" s="247">
        <f t="shared" si="93"/>
        <v>0</v>
      </c>
      <c r="N1639" s="247" t="e">
        <f t="shared" si="94"/>
        <v>#N/A</v>
      </c>
      <c r="O1639" s="337" t="e">
        <f t="array" ref="O1639">MIN(IF($B$3:$B$501=N1639,$I$3:$I$501))</f>
        <v>#N/A</v>
      </c>
    </row>
    <row r="1640" spans="1:15">
      <c r="A1640" s="25"/>
      <c r="B1640" s="239" t="str">
        <f>IFERROR(VLOOKUP(A1640,'Cadastro de Produtos'!$B$5:$C$500,2,0),"")</f>
        <v/>
      </c>
      <c r="C1640" s="33"/>
      <c r="D1640" s="35"/>
      <c r="E1640" s="247"/>
      <c r="F1640" s="247"/>
      <c r="G1640" s="247">
        <f>IFERROR(VLOOKUP(D1640,Estoque!$A$4:$J$304,10,),0)</f>
        <v>0</v>
      </c>
      <c r="H1640" s="227"/>
      <c r="I1640" s="247"/>
      <c r="J1640" s="247"/>
      <c r="K1640" s="336">
        <f t="shared" si="92"/>
        <v>0</v>
      </c>
      <c r="L1640" s="247">
        <f>SUMIF(Vendas!$B$5:$B$1712,'Combos Promocionais'!A1640,Vendas!$I$5:$I$1824)</f>
        <v>0</v>
      </c>
      <c r="M1640" s="247">
        <f t="shared" si="93"/>
        <v>0</v>
      </c>
      <c r="N1640" s="247" t="e">
        <f t="shared" si="94"/>
        <v>#N/A</v>
      </c>
      <c r="O1640" s="337" t="e">
        <f t="array" ref="O1640">MIN(IF($B$3:$B$501=N1640,$I$3:$I$501))</f>
        <v>#N/A</v>
      </c>
    </row>
    <row r="1641" spans="1:15">
      <c r="A1641" s="25"/>
      <c r="B1641" s="239" t="str">
        <f>IFERROR(VLOOKUP(A1641,'Cadastro de Produtos'!$B$5:$C$500,2,0),"")</f>
        <v/>
      </c>
      <c r="C1641" s="33"/>
      <c r="D1641" s="35"/>
      <c r="E1641" s="247"/>
      <c r="F1641" s="247"/>
      <c r="G1641" s="247">
        <f>IFERROR(VLOOKUP(D1641,Estoque!$A$4:$J$304,10,),0)</f>
        <v>0</v>
      </c>
      <c r="H1641" s="227"/>
      <c r="I1641" s="247"/>
      <c r="J1641" s="247"/>
      <c r="K1641" s="336">
        <f t="shared" si="92"/>
        <v>0</v>
      </c>
      <c r="L1641" s="247">
        <f>SUMIF(Vendas!$B$5:$B$1712,'Combos Promocionais'!A1641,Vendas!$I$5:$I$1824)</f>
        <v>0</v>
      </c>
      <c r="M1641" s="247">
        <f t="shared" si="93"/>
        <v>0</v>
      </c>
      <c r="N1641" s="247" t="e">
        <f t="shared" si="94"/>
        <v>#N/A</v>
      </c>
      <c r="O1641" s="337" t="e">
        <f t="array" ref="O1641">MIN(IF($B$3:$B$501=N1641,$I$3:$I$501))</f>
        <v>#N/A</v>
      </c>
    </row>
    <row r="1642" spans="1:15">
      <c r="A1642" s="25"/>
      <c r="B1642" s="239" t="str">
        <f>IFERROR(VLOOKUP(A1642,'Cadastro de Produtos'!$B$5:$C$500,2,0),"")</f>
        <v/>
      </c>
      <c r="C1642" s="33"/>
      <c r="D1642" s="35"/>
      <c r="E1642" s="247"/>
      <c r="F1642" s="247"/>
      <c r="G1642" s="247">
        <f>IFERROR(VLOOKUP(D1642,Estoque!$A$4:$J$304,10,),0)</f>
        <v>0</v>
      </c>
      <c r="H1642" s="227"/>
      <c r="I1642" s="247"/>
      <c r="J1642" s="247"/>
      <c r="K1642" s="336">
        <f t="shared" si="92"/>
        <v>0</v>
      </c>
      <c r="L1642" s="247">
        <f>SUMIF(Vendas!$B$5:$B$1712,'Combos Promocionais'!A1642,Vendas!$I$5:$I$1824)</f>
        <v>0</v>
      </c>
      <c r="M1642" s="247">
        <f t="shared" si="93"/>
        <v>0</v>
      </c>
      <c r="N1642" s="247" t="e">
        <f t="shared" si="94"/>
        <v>#N/A</v>
      </c>
      <c r="O1642" s="337" t="e">
        <f t="array" ref="O1642">MIN(IF($B$3:$B$501=N1642,$I$3:$I$501))</f>
        <v>#N/A</v>
      </c>
    </row>
    <row r="1643" spans="1:15">
      <c r="A1643" s="25"/>
      <c r="B1643" s="239" t="str">
        <f>IFERROR(VLOOKUP(A1643,'Cadastro de Produtos'!$B$5:$C$500,2,0),"")</f>
        <v/>
      </c>
      <c r="C1643" s="33"/>
      <c r="D1643" s="35"/>
      <c r="E1643" s="247"/>
      <c r="F1643" s="247"/>
      <c r="G1643" s="247">
        <f>IFERROR(VLOOKUP(D1643,Estoque!$A$4:$J$304,10,),0)</f>
        <v>0</v>
      </c>
      <c r="H1643" s="227"/>
      <c r="I1643" s="247"/>
      <c r="J1643" s="247"/>
      <c r="K1643" s="336">
        <f t="shared" si="92"/>
        <v>0</v>
      </c>
      <c r="L1643" s="247">
        <f>SUMIF(Vendas!$B$5:$B$1712,'Combos Promocionais'!A1643,Vendas!$I$5:$I$1824)</f>
        <v>0</v>
      </c>
      <c r="M1643" s="247">
        <f t="shared" si="93"/>
        <v>0</v>
      </c>
      <c r="N1643" s="247" t="e">
        <f t="shared" si="94"/>
        <v>#N/A</v>
      </c>
      <c r="O1643" s="337" t="e">
        <f t="array" ref="O1643">MIN(IF($B$3:$B$501=N1643,$I$3:$I$501))</f>
        <v>#N/A</v>
      </c>
    </row>
    <row r="1644" spans="1:15">
      <c r="A1644" s="25"/>
      <c r="B1644" s="239" t="str">
        <f>IFERROR(VLOOKUP(A1644,'Cadastro de Produtos'!$B$5:$C$500,2,0),"")</f>
        <v/>
      </c>
      <c r="C1644" s="33"/>
      <c r="D1644" s="35"/>
      <c r="E1644" s="247"/>
      <c r="F1644" s="247"/>
      <c r="G1644" s="247">
        <f>IFERROR(VLOOKUP(D1644,Estoque!$A$4:$J$304,10,),0)</f>
        <v>0</v>
      </c>
      <c r="H1644" s="227"/>
      <c r="I1644" s="247"/>
      <c r="J1644" s="247"/>
      <c r="K1644" s="336">
        <f t="shared" si="92"/>
        <v>0</v>
      </c>
      <c r="L1644" s="247">
        <f>SUMIF(Vendas!$B$5:$B$1712,'Combos Promocionais'!A1644,Vendas!$I$5:$I$1824)</f>
        <v>0</v>
      </c>
      <c r="M1644" s="247">
        <f t="shared" si="93"/>
        <v>0</v>
      </c>
      <c r="N1644" s="247" t="e">
        <f t="shared" si="94"/>
        <v>#N/A</v>
      </c>
      <c r="O1644" s="337" t="e">
        <f t="array" ref="O1644">MIN(IF($B$3:$B$501=N1644,$I$3:$I$501))</f>
        <v>#N/A</v>
      </c>
    </row>
    <row r="1645" spans="1:15">
      <c r="A1645" s="25"/>
      <c r="B1645" s="239" t="str">
        <f>IFERROR(VLOOKUP(A1645,'Cadastro de Produtos'!$B$5:$C$500,2,0),"")</f>
        <v/>
      </c>
      <c r="C1645" s="33"/>
      <c r="D1645" s="35"/>
      <c r="E1645" s="247"/>
      <c r="F1645" s="247"/>
      <c r="G1645" s="247">
        <f>IFERROR(VLOOKUP(D1645,Estoque!$A$4:$J$304,10,),0)</f>
        <v>0</v>
      </c>
      <c r="H1645" s="227"/>
      <c r="I1645" s="247"/>
      <c r="J1645" s="247"/>
      <c r="K1645" s="336">
        <f t="shared" si="92"/>
        <v>0</v>
      </c>
      <c r="L1645" s="247">
        <f>SUMIF(Vendas!$B$5:$B$1712,'Combos Promocionais'!A1645,Vendas!$I$5:$I$1824)</f>
        <v>0</v>
      </c>
      <c r="M1645" s="247">
        <f t="shared" si="93"/>
        <v>0</v>
      </c>
      <c r="N1645" s="247" t="e">
        <f t="shared" si="94"/>
        <v>#N/A</v>
      </c>
      <c r="O1645" s="337" t="e">
        <f t="array" ref="O1645">MIN(IF($B$3:$B$501=N1645,$I$3:$I$501))</f>
        <v>#N/A</v>
      </c>
    </row>
    <row r="1646" spans="1:15">
      <c r="A1646" s="25"/>
      <c r="B1646" s="239" t="str">
        <f>IFERROR(VLOOKUP(A1646,'Cadastro de Produtos'!$B$5:$C$500,2,0),"")</f>
        <v/>
      </c>
      <c r="C1646" s="33"/>
      <c r="D1646" s="35"/>
      <c r="E1646" s="247"/>
      <c r="F1646" s="247"/>
      <c r="G1646" s="247">
        <f>IFERROR(VLOOKUP(D1646,Estoque!$A$4:$J$304,10,),0)</f>
        <v>0</v>
      </c>
      <c r="H1646" s="227"/>
      <c r="I1646" s="247"/>
      <c r="J1646" s="247"/>
      <c r="K1646" s="336">
        <f t="shared" si="92"/>
        <v>0</v>
      </c>
      <c r="L1646" s="247">
        <f>SUMIF(Vendas!$B$5:$B$1712,'Combos Promocionais'!A1646,Vendas!$I$5:$I$1824)</f>
        <v>0</v>
      </c>
      <c r="M1646" s="247">
        <f t="shared" si="93"/>
        <v>0</v>
      </c>
      <c r="N1646" s="247" t="e">
        <f t="shared" si="94"/>
        <v>#N/A</v>
      </c>
      <c r="O1646" s="337" t="e">
        <f t="array" ref="O1646">MIN(IF($B$3:$B$501=N1646,$I$3:$I$501))</f>
        <v>#N/A</v>
      </c>
    </row>
    <row r="1647" spans="1:15">
      <c r="A1647" s="25"/>
      <c r="B1647" s="239" t="str">
        <f>IFERROR(VLOOKUP(A1647,'Cadastro de Produtos'!$B$5:$C$500,2,0),"")</f>
        <v/>
      </c>
      <c r="C1647" s="33"/>
      <c r="D1647" s="35"/>
      <c r="E1647" s="247"/>
      <c r="F1647" s="247"/>
      <c r="G1647" s="247">
        <f>IFERROR(VLOOKUP(D1647,Estoque!$A$4:$J$304,10,),0)</f>
        <v>0</v>
      </c>
      <c r="H1647" s="227"/>
      <c r="I1647" s="247"/>
      <c r="J1647" s="247"/>
      <c r="K1647" s="336">
        <f t="shared" si="92"/>
        <v>0</v>
      </c>
      <c r="L1647" s="247">
        <f>SUMIF(Vendas!$B$5:$B$1712,'Combos Promocionais'!A1647,Vendas!$I$5:$I$1824)</f>
        <v>0</v>
      </c>
      <c r="M1647" s="247">
        <f t="shared" si="93"/>
        <v>0</v>
      </c>
      <c r="N1647" s="247" t="e">
        <f t="shared" si="94"/>
        <v>#N/A</v>
      </c>
      <c r="O1647" s="337" t="e">
        <f t="array" ref="O1647">MIN(IF($B$3:$B$501=N1647,$I$3:$I$501))</f>
        <v>#N/A</v>
      </c>
    </row>
    <row r="1648" spans="1:15">
      <c r="A1648" s="25"/>
      <c r="B1648" s="239" t="str">
        <f>IFERROR(VLOOKUP(A1648,'Cadastro de Produtos'!$B$5:$C$500,2,0),"")</f>
        <v/>
      </c>
      <c r="C1648" s="33"/>
      <c r="D1648" s="35"/>
      <c r="E1648" s="247"/>
      <c r="F1648" s="247"/>
      <c r="G1648" s="247">
        <f>IFERROR(VLOOKUP(D1648,Estoque!$A$4:$J$304,10,),0)</f>
        <v>0</v>
      </c>
      <c r="H1648" s="227"/>
      <c r="I1648" s="247"/>
      <c r="J1648" s="247"/>
      <c r="K1648" s="336">
        <f t="shared" si="92"/>
        <v>0</v>
      </c>
      <c r="L1648" s="247">
        <f>SUMIF(Vendas!$B$5:$B$1712,'Combos Promocionais'!A1648,Vendas!$I$5:$I$1824)</f>
        <v>0</v>
      </c>
      <c r="M1648" s="247">
        <f t="shared" si="93"/>
        <v>0</v>
      </c>
      <c r="N1648" s="247" t="e">
        <f t="shared" si="94"/>
        <v>#N/A</v>
      </c>
      <c r="O1648" s="337" t="e">
        <f t="array" ref="O1648">MIN(IF($B$3:$B$501=N1648,$I$3:$I$501))</f>
        <v>#N/A</v>
      </c>
    </row>
    <row r="1649" spans="1:15">
      <c r="A1649" s="25"/>
      <c r="B1649" s="239" t="str">
        <f>IFERROR(VLOOKUP(A1649,'Cadastro de Produtos'!$B$5:$C$500,2,0),"")</f>
        <v/>
      </c>
      <c r="C1649" s="33"/>
      <c r="D1649" s="35"/>
      <c r="E1649" s="247"/>
      <c r="F1649" s="247"/>
      <c r="G1649" s="247">
        <f>IFERROR(VLOOKUP(D1649,Estoque!$A$4:$J$304,10,),0)</f>
        <v>0</v>
      </c>
      <c r="H1649" s="227"/>
      <c r="I1649" s="247"/>
      <c r="J1649" s="247"/>
      <c r="K1649" s="336">
        <f t="shared" si="92"/>
        <v>0</v>
      </c>
      <c r="L1649" s="247">
        <f>SUMIF(Vendas!$B$5:$B$1712,'Combos Promocionais'!A1649,Vendas!$I$5:$I$1824)</f>
        <v>0</v>
      </c>
      <c r="M1649" s="247">
        <f t="shared" si="93"/>
        <v>0</v>
      </c>
      <c r="N1649" s="247" t="e">
        <f t="shared" si="94"/>
        <v>#N/A</v>
      </c>
      <c r="O1649" s="337" t="e">
        <f t="array" ref="O1649">MIN(IF($B$3:$B$501=N1649,$I$3:$I$501))</f>
        <v>#N/A</v>
      </c>
    </row>
    <row r="1650" spans="1:15">
      <c r="A1650" s="25"/>
      <c r="B1650" s="239" t="str">
        <f>IFERROR(VLOOKUP(A1650,'Cadastro de Produtos'!$B$5:$C$500,2,0),"")</f>
        <v/>
      </c>
      <c r="C1650" s="33"/>
      <c r="D1650" s="35"/>
      <c r="E1650" s="247"/>
      <c r="F1650" s="247"/>
      <c r="G1650" s="247">
        <f>IFERROR(VLOOKUP(D1650,Estoque!$A$4:$J$304,10,),0)</f>
        <v>0</v>
      </c>
      <c r="H1650" s="227"/>
      <c r="I1650" s="247"/>
      <c r="J1650" s="247"/>
      <c r="K1650" s="336">
        <f t="shared" si="92"/>
        <v>0</v>
      </c>
      <c r="L1650" s="247">
        <f>SUMIF(Vendas!$B$5:$B$1712,'Combos Promocionais'!A1650,Vendas!$I$5:$I$1824)</f>
        <v>0</v>
      </c>
      <c r="M1650" s="247">
        <f t="shared" si="93"/>
        <v>0</v>
      </c>
      <c r="N1650" s="247" t="e">
        <f t="shared" si="94"/>
        <v>#N/A</v>
      </c>
      <c r="O1650" s="337" t="e">
        <f t="array" ref="O1650">MIN(IF($B$3:$B$501=N1650,$I$3:$I$501))</f>
        <v>#N/A</v>
      </c>
    </row>
    <row r="1651" spans="1:15">
      <c r="A1651" s="25"/>
      <c r="B1651" s="239" t="str">
        <f>IFERROR(VLOOKUP(A1651,'Cadastro de Produtos'!$B$5:$C$500,2,0),"")</f>
        <v/>
      </c>
      <c r="C1651" s="33"/>
      <c r="D1651" s="35"/>
      <c r="E1651" s="247"/>
      <c r="F1651" s="247"/>
      <c r="G1651" s="247">
        <f>IFERROR(VLOOKUP(D1651,Estoque!$A$4:$J$304,10,),0)</f>
        <v>0</v>
      </c>
      <c r="H1651" s="227"/>
      <c r="I1651" s="247"/>
      <c r="J1651" s="247"/>
      <c r="K1651" s="336">
        <f t="shared" si="92"/>
        <v>0</v>
      </c>
      <c r="L1651" s="247">
        <f>SUMIF(Vendas!$B$5:$B$1712,'Combos Promocionais'!A1651,Vendas!$I$5:$I$1824)</f>
        <v>0</v>
      </c>
      <c r="M1651" s="247">
        <f t="shared" si="93"/>
        <v>0</v>
      </c>
      <c r="N1651" s="247" t="e">
        <f t="shared" si="94"/>
        <v>#N/A</v>
      </c>
      <c r="O1651" s="337" t="e">
        <f t="array" ref="O1651">MIN(IF($B$3:$B$501=N1651,$I$3:$I$501))</f>
        <v>#N/A</v>
      </c>
    </row>
    <row r="1652" spans="1:15">
      <c r="A1652" s="25"/>
      <c r="B1652" s="239" t="str">
        <f>IFERROR(VLOOKUP(A1652,'Cadastro de Produtos'!$B$5:$C$500,2,0),"")</f>
        <v/>
      </c>
      <c r="C1652" s="33"/>
      <c r="D1652" s="35"/>
      <c r="E1652" s="247"/>
      <c r="F1652" s="247"/>
      <c r="G1652" s="247">
        <f>IFERROR(VLOOKUP(D1652,Estoque!$A$4:$J$304,10,),0)</f>
        <v>0</v>
      </c>
      <c r="H1652" s="227"/>
      <c r="I1652" s="247"/>
      <c r="J1652" s="247"/>
      <c r="K1652" s="336">
        <f t="shared" si="92"/>
        <v>0</v>
      </c>
      <c r="L1652" s="247">
        <f>SUMIF(Vendas!$B$5:$B$1712,'Combos Promocionais'!A1652,Vendas!$I$5:$I$1824)</f>
        <v>0</v>
      </c>
      <c r="M1652" s="247">
        <f t="shared" si="93"/>
        <v>0</v>
      </c>
      <c r="N1652" s="247" t="e">
        <f t="shared" si="94"/>
        <v>#N/A</v>
      </c>
      <c r="O1652" s="337" t="e">
        <f t="array" ref="O1652">MIN(IF($B$3:$B$501=N1652,$I$3:$I$501))</f>
        <v>#N/A</v>
      </c>
    </row>
    <row r="1653" spans="1:15">
      <c r="A1653" s="25"/>
      <c r="B1653" s="239" t="str">
        <f>IFERROR(VLOOKUP(A1653,'Cadastro de Produtos'!$B$5:$C$500,2,0),"")</f>
        <v/>
      </c>
      <c r="C1653" s="33"/>
      <c r="D1653" s="35"/>
      <c r="E1653" s="247"/>
      <c r="F1653" s="247"/>
      <c r="G1653" s="247">
        <f>IFERROR(VLOOKUP(D1653,Estoque!$A$4:$J$304,10,),0)</f>
        <v>0</v>
      </c>
      <c r="H1653" s="227"/>
      <c r="I1653" s="247"/>
      <c r="J1653" s="247"/>
      <c r="K1653" s="336">
        <f t="shared" si="92"/>
        <v>0</v>
      </c>
      <c r="L1653" s="247">
        <f>SUMIF(Vendas!$B$5:$B$1712,'Combos Promocionais'!A1653,Vendas!$I$5:$I$1824)</f>
        <v>0</v>
      </c>
      <c r="M1653" s="247">
        <f t="shared" si="93"/>
        <v>0</v>
      </c>
      <c r="N1653" s="247" t="e">
        <f t="shared" si="94"/>
        <v>#N/A</v>
      </c>
      <c r="O1653" s="337" t="e">
        <f t="array" ref="O1653">MIN(IF($B$3:$B$501=N1653,$I$3:$I$501))</f>
        <v>#N/A</v>
      </c>
    </row>
    <row r="1654" spans="1:15">
      <c r="A1654" s="25"/>
      <c r="B1654" s="239" t="str">
        <f>IFERROR(VLOOKUP(A1654,'Cadastro de Produtos'!$B$5:$C$500,2,0),"")</f>
        <v/>
      </c>
      <c r="C1654" s="33"/>
      <c r="D1654" s="35"/>
      <c r="E1654" s="247"/>
      <c r="F1654" s="247"/>
      <c r="G1654" s="247">
        <f>IFERROR(VLOOKUP(D1654,Estoque!$A$4:$J$304,10,),0)</f>
        <v>0</v>
      </c>
      <c r="H1654" s="227"/>
      <c r="I1654" s="247"/>
      <c r="J1654" s="247"/>
      <c r="K1654" s="336">
        <f t="shared" si="92"/>
        <v>0</v>
      </c>
      <c r="L1654" s="247">
        <f>SUMIF(Vendas!$B$5:$B$1712,'Combos Promocionais'!A1654,Vendas!$I$5:$I$1824)</f>
        <v>0</v>
      </c>
      <c r="M1654" s="247">
        <f t="shared" si="93"/>
        <v>0</v>
      </c>
      <c r="N1654" s="247" t="e">
        <f t="shared" si="94"/>
        <v>#N/A</v>
      </c>
      <c r="O1654" s="337" t="e">
        <f t="array" ref="O1654">MIN(IF($B$3:$B$501=N1654,$I$3:$I$501))</f>
        <v>#N/A</v>
      </c>
    </row>
    <row r="1655" spans="1:15">
      <c r="A1655" s="25"/>
      <c r="B1655" s="239" t="str">
        <f>IFERROR(VLOOKUP(A1655,'Cadastro de Produtos'!$B$5:$C$500,2,0),"")</f>
        <v/>
      </c>
      <c r="C1655" s="33"/>
      <c r="D1655" s="35"/>
      <c r="E1655" s="247"/>
      <c r="F1655" s="247"/>
      <c r="G1655" s="247">
        <f>IFERROR(VLOOKUP(D1655,Estoque!$A$4:$J$304,10,),0)</f>
        <v>0</v>
      </c>
      <c r="H1655" s="227"/>
      <c r="I1655" s="247"/>
      <c r="J1655" s="247"/>
      <c r="K1655" s="336">
        <f t="shared" si="92"/>
        <v>0</v>
      </c>
      <c r="L1655" s="247">
        <f>SUMIF(Vendas!$B$5:$B$1712,'Combos Promocionais'!A1655,Vendas!$I$5:$I$1824)</f>
        <v>0</v>
      </c>
      <c r="M1655" s="247">
        <f t="shared" si="93"/>
        <v>0</v>
      </c>
      <c r="N1655" s="247" t="e">
        <f t="shared" si="94"/>
        <v>#N/A</v>
      </c>
      <c r="O1655" s="337" t="e">
        <f t="array" ref="O1655">MIN(IF($B$3:$B$501=N1655,$I$3:$I$501))</f>
        <v>#N/A</v>
      </c>
    </row>
    <row r="1656" spans="1:15">
      <c r="A1656" s="25"/>
      <c r="B1656" s="239" t="str">
        <f>IFERROR(VLOOKUP(A1656,'Cadastro de Produtos'!$B$5:$C$500,2,0),"")</f>
        <v/>
      </c>
      <c r="C1656" s="33"/>
      <c r="D1656" s="35"/>
      <c r="E1656" s="247"/>
      <c r="F1656" s="247"/>
      <c r="G1656" s="247">
        <f>IFERROR(VLOOKUP(D1656,Estoque!$A$4:$J$304,10,),0)</f>
        <v>0</v>
      </c>
      <c r="H1656" s="227"/>
      <c r="I1656" s="247"/>
      <c r="J1656" s="247"/>
      <c r="K1656" s="336">
        <f t="shared" si="92"/>
        <v>0</v>
      </c>
      <c r="L1656" s="247">
        <f>SUMIF(Vendas!$B$5:$B$1712,'Combos Promocionais'!A1656,Vendas!$I$5:$I$1824)</f>
        <v>0</v>
      </c>
      <c r="M1656" s="247">
        <f t="shared" si="93"/>
        <v>0</v>
      </c>
      <c r="N1656" s="247" t="e">
        <f t="shared" si="94"/>
        <v>#N/A</v>
      </c>
      <c r="O1656" s="337" t="e">
        <f t="array" ref="O1656">MIN(IF($B$3:$B$501=N1656,$I$3:$I$501))</f>
        <v>#N/A</v>
      </c>
    </row>
    <row r="1657" spans="1:15">
      <c r="A1657" s="25"/>
      <c r="B1657" s="239" t="str">
        <f>IFERROR(VLOOKUP(A1657,'Cadastro de Produtos'!$B$5:$C$500,2,0),"")</f>
        <v/>
      </c>
      <c r="C1657" s="33"/>
      <c r="D1657" s="35"/>
      <c r="E1657" s="247"/>
      <c r="F1657" s="247"/>
      <c r="G1657" s="247">
        <f>IFERROR(VLOOKUP(D1657,Estoque!$A$4:$J$304,10,),0)</f>
        <v>0</v>
      </c>
      <c r="H1657" s="227"/>
      <c r="I1657" s="247"/>
      <c r="J1657" s="247"/>
      <c r="K1657" s="336">
        <f t="shared" si="92"/>
        <v>0</v>
      </c>
      <c r="L1657" s="247">
        <f>SUMIF(Vendas!$B$5:$B$1712,'Combos Promocionais'!A1657,Vendas!$I$5:$I$1824)</f>
        <v>0</v>
      </c>
      <c r="M1657" s="247">
        <f t="shared" si="93"/>
        <v>0</v>
      </c>
      <c r="N1657" s="247" t="e">
        <f t="shared" si="94"/>
        <v>#N/A</v>
      </c>
      <c r="O1657" s="337" t="e">
        <f t="array" ref="O1657">MIN(IF($B$3:$B$501=N1657,$I$3:$I$501))</f>
        <v>#N/A</v>
      </c>
    </row>
    <row r="1658" spans="1:15">
      <c r="A1658" s="25"/>
      <c r="B1658" s="239" t="str">
        <f>IFERROR(VLOOKUP(A1658,'Cadastro de Produtos'!$B$5:$C$500,2,0),"")</f>
        <v/>
      </c>
      <c r="C1658" s="33"/>
      <c r="D1658" s="35"/>
      <c r="E1658" s="247"/>
      <c r="F1658" s="247"/>
      <c r="G1658" s="247">
        <f>IFERROR(VLOOKUP(D1658,Estoque!$A$4:$J$304,10,),0)</f>
        <v>0</v>
      </c>
      <c r="H1658" s="227"/>
      <c r="I1658" s="247"/>
      <c r="J1658" s="247"/>
      <c r="K1658" s="336">
        <f t="shared" si="92"/>
        <v>0</v>
      </c>
      <c r="L1658" s="247">
        <f>SUMIF(Vendas!$B$5:$B$1712,'Combos Promocionais'!A1658,Vendas!$I$5:$I$1824)</f>
        <v>0</v>
      </c>
      <c r="M1658" s="247">
        <f t="shared" si="93"/>
        <v>0</v>
      </c>
      <c r="N1658" s="247" t="e">
        <f t="shared" si="94"/>
        <v>#N/A</v>
      </c>
      <c r="O1658" s="337" t="e">
        <f t="array" ref="O1658">MIN(IF($B$3:$B$501=N1658,$I$3:$I$501))</f>
        <v>#N/A</v>
      </c>
    </row>
    <row r="1659" spans="1:15">
      <c r="A1659" s="25"/>
      <c r="B1659" s="239" t="str">
        <f>IFERROR(VLOOKUP(A1659,'Cadastro de Produtos'!$B$5:$C$500,2,0),"")</f>
        <v/>
      </c>
      <c r="C1659" s="33"/>
      <c r="D1659" s="35"/>
      <c r="E1659" s="247"/>
      <c r="F1659" s="247"/>
      <c r="G1659" s="247">
        <f>IFERROR(VLOOKUP(D1659,Estoque!$A$4:$J$304,10,),0)</f>
        <v>0</v>
      </c>
      <c r="H1659" s="227"/>
      <c r="I1659" s="247"/>
      <c r="J1659" s="247"/>
      <c r="K1659" s="336">
        <f t="shared" si="92"/>
        <v>0</v>
      </c>
      <c r="L1659" s="247">
        <f>SUMIF(Vendas!$B$5:$B$1712,'Combos Promocionais'!A1659,Vendas!$I$5:$I$1824)</f>
        <v>0</v>
      </c>
      <c r="M1659" s="247">
        <f t="shared" si="93"/>
        <v>0</v>
      </c>
      <c r="N1659" s="247" t="e">
        <f t="shared" si="94"/>
        <v>#N/A</v>
      </c>
      <c r="O1659" s="337" t="e">
        <f t="array" ref="O1659">MIN(IF($B$3:$B$501=N1659,$I$3:$I$501))</f>
        <v>#N/A</v>
      </c>
    </row>
    <row r="1660" spans="1:15">
      <c r="A1660" s="25"/>
      <c r="B1660" s="239" t="str">
        <f>IFERROR(VLOOKUP(A1660,'Cadastro de Produtos'!$B$5:$C$500,2,0),"")</f>
        <v/>
      </c>
      <c r="C1660" s="33"/>
      <c r="D1660" s="35"/>
      <c r="E1660" s="247"/>
      <c r="F1660" s="247"/>
      <c r="G1660" s="247">
        <f>IFERROR(VLOOKUP(D1660,Estoque!$A$4:$J$304,10,),0)</f>
        <v>0</v>
      </c>
      <c r="H1660" s="227"/>
      <c r="I1660" s="247"/>
      <c r="J1660" s="247"/>
      <c r="K1660" s="336">
        <f t="shared" si="92"/>
        <v>0</v>
      </c>
      <c r="L1660" s="247">
        <f>SUMIF(Vendas!$B$5:$B$1712,'Combos Promocionais'!A1660,Vendas!$I$5:$I$1824)</f>
        <v>0</v>
      </c>
      <c r="M1660" s="247">
        <f t="shared" si="93"/>
        <v>0</v>
      </c>
      <c r="N1660" s="247" t="e">
        <f t="shared" si="94"/>
        <v>#N/A</v>
      </c>
      <c r="O1660" s="337" t="e">
        <f t="array" ref="O1660">MIN(IF($B$3:$B$501=N1660,$I$3:$I$501))</f>
        <v>#N/A</v>
      </c>
    </row>
    <row r="1661" spans="1:15">
      <c r="A1661" s="25"/>
      <c r="B1661" s="239" t="str">
        <f>IFERROR(VLOOKUP(A1661,'Cadastro de Produtos'!$B$5:$C$500,2,0),"")</f>
        <v/>
      </c>
      <c r="C1661" s="33"/>
      <c r="D1661" s="35"/>
      <c r="E1661" s="247"/>
      <c r="F1661" s="247"/>
      <c r="G1661" s="247">
        <f>IFERROR(VLOOKUP(D1661,Estoque!$A$4:$J$304,10,),0)</f>
        <v>0</v>
      </c>
      <c r="H1661" s="227"/>
      <c r="I1661" s="247"/>
      <c r="J1661" s="247"/>
      <c r="K1661" s="336">
        <f t="shared" si="92"/>
        <v>0</v>
      </c>
      <c r="L1661" s="247">
        <f>SUMIF(Vendas!$B$5:$B$1712,'Combos Promocionais'!A1661,Vendas!$I$5:$I$1824)</f>
        <v>0</v>
      </c>
      <c r="M1661" s="247">
        <f t="shared" si="93"/>
        <v>0</v>
      </c>
      <c r="N1661" s="247" t="e">
        <f t="shared" si="94"/>
        <v>#N/A</v>
      </c>
      <c r="O1661" s="337" t="e">
        <f t="array" ref="O1661">MIN(IF($B$3:$B$501=N1661,$I$3:$I$501))</f>
        <v>#N/A</v>
      </c>
    </row>
    <row r="1662" spans="1:15">
      <c r="A1662" s="25"/>
      <c r="B1662" s="239" t="str">
        <f>IFERROR(VLOOKUP(A1662,'Cadastro de Produtos'!$B$5:$C$500,2,0),"")</f>
        <v/>
      </c>
      <c r="C1662" s="33"/>
      <c r="D1662" s="35"/>
      <c r="E1662" s="247"/>
      <c r="F1662" s="247"/>
      <c r="G1662" s="247">
        <f>IFERROR(VLOOKUP(D1662,Estoque!$A$4:$J$304,10,),0)</f>
        <v>0</v>
      </c>
      <c r="H1662" s="227"/>
      <c r="I1662" s="247"/>
      <c r="J1662" s="247"/>
      <c r="K1662" s="336">
        <f t="shared" si="92"/>
        <v>0</v>
      </c>
      <c r="L1662" s="247">
        <f>SUMIF(Vendas!$B$5:$B$1712,'Combos Promocionais'!A1662,Vendas!$I$5:$I$1824)</f>
        <v>0</v>
      </c>
      <c r="M1662" s="247">
        <f t="shared" si="93"/>
        <v>0</v>
      </c>
      <c r="N1662" s="247" t="e">
        <f t="shared" si="94"/>
        <v>#N/A</v>
      </c>
      <c r="O1662" s="337" t="e">
        <f t="array" ref="O1662">MIN(IF($B$3:$B$501=N1662,$I$3:$I$501))</f>
        <v>#N/A</v>
      </c>
    </row>
    <row r="1663" spans="1:15">
      <c r="A1663" s="25"/>
      <c r="B1663" s="239" t="str">
        <f>IFERROR(VLOOKUP(A1663,'Cadastro de Produtos'!$B$5:$C$500,2,0),"")</f>
        <v/>
      </c>
      <c r="C1663" s="33"/>
      <c r="D1663" s="35"/>
      <c r="E1663" s="247"/>
      <c r="F1663" s="247"/>
      <c r="G1663" s="247">
        <f>IFERROR(VLOOKUP(D1663,Estoque!$A$4:$J$304,10,),0)</f>
        <v>0</v>
      </c>
      <c r="H1663" s="227"/>
      <c r="I1663" s="247"/>
      <c r="J1663" s="247"/>
      <c r="K1663" s="336">
        <f t="shared" si="92"/>
        <v>0</v>
      </c>
      <c r="L1663" s="247">
        <f>SUMIF(Vendas!$B$5:$B$1712,'Combos Promocionais'!A1663,Vendas!$I$5:$I$1824)</f>
        <v>0</v>
      </c>
      <c r="M1663" s="247">
        <f t="shared" si="93"/>
        <v>0</v>
      </c>
      <c r="N1663" s="247" t="e">
        <f t="shared" si="94"/>
        <v>#N/A</v>
      </c>
      <c r="O1663" s="337" t="e">
        <f t="array" ref="O1663">MIN(IF($B$3:$B$501=N1663,$I$3:$I$501))</f>
        <v>#N/A</v>
      </c>
    </row>
    <row r="1664" spans="1:15">
      <c r="A1664" s="25"/>
      <c r="B1664" s="239" t="str">
        <f>IFERROR(VLOOKUP(A1664,'Cadastro de Produtos'!$B$5:$C$500,2,0),"")</f>
        <v/>
      </c>
      <c r="C1664" s="33"/>
      <c r="D1664" s="35"/>
      <c r="E1664" s="247"/>
      <c r="F1664" s="247"/>
      <c r="G1664" s="247">
        <f>IFERROR(VLOOKUP(D1664,Estoque!$A$4:$J$304,10,),0)</f>
        <v>0</v>
      </c>
      <c r="H1664" s="227"/>
      <c r="I1664" s="247"/>
      <c r="J1664" s="247"/>
      <c r="K1664" s="336">
        <f t="shared" si="92"/>
        <v>0</v>
      </c>
      <c r="L1664" s="247">
        <f>SUMIF(Vendas!$B$5:$B$1712,'Combos Promocionais'!A1664,Vendas!$I$5:$I$1824)</f>
        <v>0</v>
      </c>
      <c r="M1664" s="247">
        <f t="shared" si="93"/>
        <v>0</v>
      </c>
      <c r="N1664" s="247" t="e">
        <f t="shared" si="94"/>
        <v>#N/A</v>
      </c>
      <c r="O1664" s="337" t="e">
        <f t="array" ref="O1664">MIN(IF($B$3:$B$501=N1664,$I$3:$I$501))</f>
        <v>#N/A</v>
      </c>
    </row>
    <row r="1665" spans="1:15">
      <c r="A1665" s="25"/>
      <c r="B1665" s="239" t="str">
        <f>IFERROR(VLOOKUP(A1665,'Cadastro de Produtos'!$B$5:$C$500,2,0),"")</f>
        <v/>
      </c>
      <c r="C1665" s="33"/>
      <c r="D1665" s="35"/>
      <c r="E1665" s="247"/>
      <c r="F1665" s="247"/>
      <c r="G1665" s="247">
        <f>IFERROR(VLOOKUP(D1665,Estoque!$A$4:$J$304,10,),0)</f>
        <v>0</v>
      </c>
      <c r="H1665" s="227"/>
      <c r="I1665" s="247"/>
      <c r="J1665" s="247"/>
      <c r="K1665" s="336">
        <f t="shared" si="92"/>
        <v>0</v>
      </c>
      <c r="L1665" s="247">
        <f>SUMIF(Vendas!$B$5:$B$1712,'Combos Promocionais'!A1665,Vendas!$I$5:$I$1824)</f>
        <v>0</v>
      </c>
      <c r="M1665" s="247">
        <f t="shared" si="93"/>
        <v>0</v>
      </c>
      <c r="N1665" s="247" t="e">
        <f t="shared" si="94"/>
        <v>#N/A</v>
      </c>
      <c r="O1665" s="337" t="e">
        <f t="array" ref="O1665">MIN(IF($B$3:$B$501=N1665,$I$3:$I$501))</f>
        <v>#N/A</v>
      </c>
    </row>
    <row r="1666" spans="1:15">
      <c r="A1666" s="25"/>
      <c r="B1666" s="239" t="str">
        <f>IFERROR(VLOOKUP(A1666,'Cadastro de Produtos'!$B$5:$C$500,2,0),"")</f>
        <v/>
      </c>
      <c r="C1666" s="33"/>
      <c r="D1666" s="35"/>
      <c r="E1666" s="247"/>
      <c r="F1666" s="247"/>
      <c r="G1666" s="247">
        <f>IFERROR(VLOOKUP(D1666,Estoque!$A$4:$J$304,10,),0)</f>
        <v>0</v>
      </c>
      <c r="H1666" s="227"/>
      <c r="I1666" s="247"/>
      <c r="J1666" s="247"/>
      <c r="K1666" s="336">
        <f t="shared" si="92"/>
        <v>0</v>
      </c>
      <c r="L1666" s="247">
        <f>SUMIF(Vendas!$B$5:$B$1712,'Combos Promocionais'!A1666,Vendas!$I$5:$I$1824)</f>
        <v>0</v>
      </c>
      <c r="M1666" s="247">
        <f t="shared" si="93"/>
        <v>0</v>
      </c>
      <c r="N1666" s="247" t="e">
        <f t="shared" si="94"/>
        <v>#N/A</v>
      </c>
      <c r="O1666" s="337" t="e">
        <f t="array" ref="O1666">MIN(IF($B$3:$B$501=N1666,$I$3:$I$501))</f>
        <v>#N/A</v>
      </c>
    </row>
    <row r="1667" spans="1:15">
      <c r="A1667" s="25"/>
      <c r="B1667" s="239" t="str">
        <f>IFERROR(VLOOKUP(A1667,'Cadastro de Produtos'!$B$5:$C$500,2,0),"")</f>
        <v/>
      </c>
      <c r="C1667" s="33"/>
      <c r="D1667" s="35"/>
      <c r="E1667" s="247"/>
      <c r="F1667" s="247"/>
      <c r="G1667" s="247">
        <f>IFERROR(VLOOKUP(D1667,Estoque!$A$4:$J$304,10,),0)</f>
        <v>0</v>
      </c>
      <c r="H1667" s="227"/>
      <c r="I1667" s="247"/>
      <c r="J1667" s="247"/>
      <c r="K1667" s="336">
        <f t="shared" si="92"/>
        <v>0</v>
      </c>
      <c r="L1667" s="247">
        <f>SUMIF(Vendas!$B$5:$B$1712,'Combos Promocionais'!A1667,Vendas!$I$5:$I$1824)</f>
        <v>0</v>
      </c>
      <c r="M1667" s="247">
        <f t="shared" si="93"/>
        <v>0</v>
      </c>
      <c r="N1667" s="247" t="e">
        <f t="shared" si="94"/>
        <v>#N/A</v>
      </c>
      <c r="O1667" s="337" t="e">
        <f t="array" ref="O1667">MIN(IF($B$3:$B$501=N1667,$I$3:$I$501))</f>
        <v>#N/A</v>
      </c>
    </row>
    <row r="1668" spans="1:15">
      <c r="A1668" s="25"/>
      <c r="B1668" s="239" t="str">
        <f>IFERROR(VLOOKUP(A1668,'Cadastro de Produtos'!$B$5:$C$500,2,0),"")</f>
        <v/>
      </c>
      <c r="C1668" s="33"/>
      <c r="D1668" s="35"/>
      <c r="E1668" s="247"/>
      <c r="F1668" s="247"/>
      <c r="G1668" s="247">
        <f>IFERROR(VLOOKUP(D1668,Estoque!$A$4:$J$304,10,),0)</f>
        <v>0</v>
      </c>
      <c r="H1668" s="227"/>
      <c r="I1668" s="247"/>
      <c r="J1668" s="247"/>
      <c r="K1668" s="336">
        <f t="shared" ref="K1668:K1731" si="95">SUMIF($A$3:$A$500,A1668,$J$3:$J$500)</f>
        <v>0</v>
      </c>
      <c r="L1668" s="247">
        <f>SUMIF(Vendas!$B$5:$B$1712,'Combos Promocionais'!A1668,Vendas!$I$5:$I$1824)</f>
        <v>0</v>
      </c>
      <c r="M1668" s="247">
        <f t="shared" ref="M1668:M1731" si="96">SUM(L1668*H1668)</f>
        <v>0</v>
      </c>
      <c r="N1668" s="247" t="e">
        <f t="shared" ref="N1668:N1731" si="97">VLOOKUP(A1668,$A$3:$K$501,2,0)</f>
        <v>#N/A</v>
      </c>
      <c r="O1668" s="337" t="e">
        <f t="array" ref="O1668">MIN(IF($B$3:$B$501=N1668,$I$3:$I$501))</f>
        <v>#N/A</v>
      </c>
    </row>
    <row r="1669" spans="1:15">
      <c r="A1669" s="25"/>
      <c r="B1669" s="239" t="str">
        <f>IFERROR(VLOOKUP(A1669,'Cadastro de Produtos'!$B$5:$C$500,2,0),"")</f>
        <v/>
      </c>
      <c r="C1669" s="33"/>
      <c r="D1669" s="35"/>
      <c r="E1669" s="247"/>
      <c r="F1669" s="247"/>
      <c r="G1669" s="247">
        <f>IFERROR(VLOOKUP(D1669,Estoque!$A$4:$J$304,10,),0)</f>
        <v>0</v>
      </c>
      <c r="H1669" s="227"/>
      <c r="I1669" s="247"/>
      <c r="J1669" s="247"/>
      <c r="K1669" s="336">
        <f t="shared" si="95"/>
        <v>0</v>
      </c>
      <c r="L1669" s="247">
        <f>SUMIF(Vendas!$B$5:$B$1712,'Combos Promocionais'!A1669,Vendas!$I$5:$I$1824)</f>
        <v>0</v>
      </c>
      <c r="M1669" s="247">
        <f t="shared" si="96"/>
        <v>0</v>
      </c>
      <c r="N1669" s="247" t="e">
        <f t="shared" si="97"/>
        <v>#N/A</v>
      </c>
      <c r="O1669" s="337" t="e">
        <f t="array" ref="O1669">MIN(IF($B$3:$B$501=N1669,$I$3:$I$501))</f>
        <v>#N/A</v>
      </c>
    </row>
    <row r="1670" spans="1:15">
      <c r="A1670" s="25"/>
      <c r="B1670" s="239" t="str">
        <f>IFERROR(VLOOKUP(A1670,'Cadastro de Produtos'!$B$5:$C$500,2,0),"")</f>
        <v/>
      </c>
      <c r="C1670" s="33"/>
      <c r="D1670" s="35"/>
      <c r="E1670" s="247"/>
      <c r="F1670" s="247"/>
      <c r="G1670" s="247">
        <f>IFERROR(VLOOKUP(D1670,Estoque!$A$4:$J$304,10,),0)</f>
        <v>0</v>
      </c>
      <c r="H1670" s="227"/>
      <c r="I1670" s="247"/>
      <c r="J1670" s="247"/>
      <c r="K1670" s="336">
        <f t="shared" si="95"/>
        <v>0</v>
      </c>
      <c r="L1670" s="247">
        <f>SUMIF(Vendas!$B$5:$B$1712,'Combos Promocionais'!A1670,Vendas!$I$5:$I$1824)</f>
        <v>0</v>
      </c>
      <c r="M1670" s="247">
        <f t="shared" si="96"/>
        <v>0</v>
      </c>
      <c r="N1670" s="247" t="e">
        <f t="shared" si="97"/>
        <v>#N/A</v>
      </c>
      <c r="O1670" s="337" t="e">
        <f t="array" ref="O1670">MIN(IF($B$3:$B$501=N1670,$I$3:$I$501))</f>
        <v>#N/A</v>
      </c>
    </row>
    <row r="1671" spans="1:15">
      <c r="A1671" s="25"/>
      <c r="B1671" s="239" t="str">
        <f>IFERROR(VLOOKUP(A1671,'Cadastro de Produtos'!$B$5:$C$500,2,0),"")</f>
        <v/>
      </c>
      <c r="C1671" s="33"/>
      <c r="D1671" s="35"/>
      <c r="E1671" s="247"/>
      <c r="F1671" s="247"/>
      <c r="G1671" s="247">
        <f>IFERROR(VLOOKUP(D1671,Estoque!$A$4:$J$304,10,),0)</f>
        <v>0</v>
      </c>
      <c r="H1671" s="227"/>
      <c r="I1671" s="247"/>
      <c r="J1671" s="247"/>
      <c r="K1671" s="336">
        <f t="shared" si="95"/>
        <v>0</v>
      </c>
      <c r="L1671" s="247">
        <f>SUMIF(Vendas!$B$5:$B$1712,'Combos Promocionais'!A1671,Vendas!$I$5:$I$1824)</f>
        <v>0</v>
      </c>
      <c r="M1671" s="247">
        <f t="shared" si="96"/>
        <v>0</v>
      </c>
      <c r="N1671" s="247" t="e">
        <f t="shared" si="97"/>
        <v>#N/A</v>
      </c>
      <c r="O1671" s="337" t="e">
        <f t="array" ref="O1671">MIN(IF($B$3:$B$501=N1671,$I$3:$I$501))</f>
        <v>#N/A</v>
      </c>
    </row>
    <row r="1672" spans="1:15">
      <c r="A1672" s="25"/>
      <c r="B1672" s="239" t="str">
        <f>IFERROR(VLOOKUP(A1672,'Cadastro de Produtos'!$B$5:$C$500,2,0),"")</f>
        <v/>
      </c>
      <c r="C1672" s="33"/>
      <c r="D1672" s="35"/>
      <c r="E1672" s="247"/>
      <c r="F1672" s="247"/>
      <c r="G1672" s="247">
        <f>IFERROR(VLOOKUP(D1672,Estoque!$A$4:$J$304,10,),0)</f>
        <v>0</v>
      </c>
      <c r="H1672" s="227"/>
      <c r="I1672" s="247"/>
      <c r="J1672" s="247"/>
      <c r="K1672" s="336">
        <f t="shared" si="95"/>
        <v>0</v>
      </c>
      <c r="L1672" s="247">
        <f>SUMIF(Vendas!$B$5:$B$1712,'Combos Promocionais'!A1672,Vendas!$I$5:$I$1824)</f>
        <v>0</v>
      </c>
      <c r="M1672" s="247">
        <f t="shared" si="96"/>
        <v>0</v>
      </c>
      <c r="N1672" s="247" t="e">
        <f t="shared" si="97"/>
        <v>#N/A</v>
      </c>
      <c r="O1672" s="337" t="e">
        <f t="array" ref="O1672">MIN(IF($B$3:$B$501=N1672,$I$3:$I$501))</f>
        <v>#N/A</v>
      </c>
    </row>
    <row r="1673" spans="1:15">
      <c r="A1673" s="25"/>
      <c r="B1673" s="239" t="str">
        <f>IFERROR(VLOOKUP(A1673,'Cadastro de Produtos'!$B$5:$C$500,2,0),"")</f>
        <v/>
      </c>
      <c r="C1673" s="33"/>
      <c r="D1673" s="35"/>
      <c r="E1673" s="247"/>
      <c r="F1673" s="247"/>
      <c r="G1673" s="247">
        <f>IFERROR(VLOOKUP(D1673,Estoque!$A$4:$J$304,10,),0)</f>
        <v>0</v>
      </c>
      <c r="H1673" s="227"/>
      <c r="I1673" s="247"/>
      <c r="J1673" s="247"/>
      <c r="K1673" s="336">
        <f t="shared" si="95"/>
        <v>0</v>
      </c>
      <c r="L1673" s="247">
        <f>SUMIF(Vendas!$B$5:$B$1712,'Combos Promocionais'!A1673,Vendas!$I$5:$I$1824)</f>
        <v>0</v>
      </c>
      <c r="M1673" s="247">
        <f t="shared" si="96"/>
        <v>0</v>
      </c>
      <c r="N1673" s="247" t="e">
        <f t="shared" si="97"/>
        <v>#N/A</v>
      </c>
      <c r="O1673" s="337" t="e">
        <f t="array" ref="O1673">MIN(IF($B$3:$B$501=N1673,$I$3:$I$501))</f>
        <v>#N/A</v>
      </c>
    </row>
    <row r="1674" spans="1:15">
      <c r="A1674" s="25"/>
      <c r="B1674" s="239" t="str">
        <f>IFERROR(VLOOKUP(A1674,'Cadastro de Produtos'!$B$5:$C$500,2,0),"")</f>
        <v/>
      </c>
      <c r="C1674" s="33"/>
      <c r="D1674" s="35"/>
      <c r="E1674" s="247"/>
      <c r="F1674" s="247"/>
      <c r="G1674" s="247">
        <f>IFERROR(VLOOKUP(D1674,Estoque!$A$4:$J$304,10,),0)</f>
        <v>0</v>
      </c>
      <c r="H1674" s="227"/>
      <c r="I1674" s="247"/>
      <c r="J1674" s="247"/>
      <c r="K1674" s="336">
        <f t="shared" si="95"/>
        <v>0</v>
      </c>
      <c r="L1674" s="247">
        <f>SUMIF(Vendas!$B$5:$B$1712,'Combos Promocionais'!A1674,Vendas!$I$5:$I$1824)</f>
        <v>0</v>
      </c>
      <c r="M1674" s="247">
        <f t="shared" si="96"/>
        <v>0</v>
      </c>
      <c r="N1674" s="247" t="e">
        <f t="shared" si="97"/>
        <v>#N/A</v>
      </c>
      <c r="O1674" s="337" t="e">
        <f t="array" ref="O1674">MIN(IF($B$3:$B$501=N1674,$I$3:$I$501))</f>
        <v>#N/A</v>
      </c>
    </row>
    <row r="1675" spans="1:15">
      <c r="A1675" s="25"/>
      <c r="B1675" s="239" t="str">
        <f>IFERROR(VLOOKUP(A1675,'Cadastro de Produtos'!$B$5:$C$500,2,0),"")</f>
        <v/>
      </c>
      <c r="C1675" s="33"/>
      <c r="D1675" s="35"/>
      <c r="E1675" s="247"/>
      <c r="F1675" s="247"/>
      <c r="G1675" s="247">
        <f>IFERROR(VLOOKUP(D1675,Estoque!$A$4:$J$304,10,),0)</f>
        <v>0</v>
      </c>
      <c r="H1675" s="227"/>
      <c r="I1675" s="247"/>
      <c r="J1675" s="247"/>
      <c r="K1675" s="336">
        <f t="shared" si="95"/>
        <v>0</v>
      </c>
      <c r="L1675" s="247">
        <f>SUMIF(Vendas!$B$5:$B$1712,'Combos Promocionais'!A1675,Vendas!$I$5:$I$1824)</f>
        <v>0</v>
      </c>
      <c r="M1675" s="247">
        <f t="shared" si="96"/>
        <v>0</v>
      </c>
      <c r="N1675" s="247" t="e">
        <f t="shared" si="97"/>
        <v>#N/A</v>
      </c>
      <c r="O1675" s="337" t="e">
        <f t="array" ref="O1675">MIN(IF($B$3:$B$501=N1675,$I$3:$I$501))</f>
        <v>#N/A</v>
      </c>
    </row>
    <row r="1676" spans="1:15">
      <c r="A1676" s="25"/>
      <c r="B1676" s="239" t="str">
        <f>IFERROR(VLOOKUP(A1676,'Cadastro de Produtos'!$B$5:$C$500,2,0),"")</f>
        <v/>
      </c>
      <c r="C1676" s="33"/>
      <c r="D1676" s="35"/>
      <c r="E1676" s="247"/>
      <c r="F1676" s="247"/>
      <c r="G1676" s="247">
        <f>IFERROR(VLOOKUP(D1676,Estoque!$A$4:$J$304,10,),0)</f>
        <v>0</v>
      </c>
      <c r="H1676" s="227"/>
      <c r="I1676" s="247"/>
      <c r="J1676" s="247"/>
      <c r="K1676" s="336">
        <f t="shared" si="95"/>
        <v>0</v>
      </c>
      <c r="L1676" s="247">
        <f>SUMIF(Vendas!$B$5:$B$1712,'Combos Promocionais'!A1676,Vendas!$I$5:$I$1824)</f>
        <v>0</v>
      </c>
      <c r="M1676" s="247">
        <f t="shared" si="96"/>
        <v>0</v>
      </c>
      <c r="N1676" s="247" t="e">
        <f t="shared" si="97"/>
        <v>#N/A</v>
      </c>
      <c r="O1676" s="337" t="e">
        <f t="array" ref="O1676">MIN(IF($B$3:$B$501=N1676,$I$3:$I$501))</f>
        <v>#N/A</v>
      </c>
    </row>
    <row r="1677" spans="1:15">
      <c r="A1677" s="25"/>
      <c r="B1677" s="239" t="str">
        <f>IFERROR(VLOOKUP(A1677,'Cadastro de Produtos'!$B$5:$C$500,2,0),"")</f>
        <v/>
      </c>
      <c r="C1677" s="33"/>
      <c r="D1677" s="35"/>
      <c r="E1677" s="247"/>
      <c r="F1677" s="247"/>
      <c r="G1677" s="247">
        <f>IFERROR(VLOOKUP(D1677,Estoque!$A$4:$J$304,10,),0)</f>
        <v>0</v>
      </c>
      <c r="H1677" s="227"/>
      <c r="I1677" s="247"/>
      <c r="J1677" s="247"/>
      <c r="K1677" s="336">
        <f t="shared" si="95"/>
        <v>0</v>
      </c>
      <c r="L1677" s="247">
        <f>SUMIF(Vendas!$B$5:$B$1712,'Combos Promocionais'!A1677,Vendas!$I$5:$I$1824)</f>
        <v>0</v>
      </c>
      <c r="M1677" s="247">
        <f t="shared" si="96"/>
        <v>0</v>
      </c>
      <c r="N1677" s="247" t="e">
        <f t="shared" si="97"/>
        <v>#N/A</v>
      </c>
      <c r="O1677" s="337" t="e">
        <f t="array" ref="O1677">MIN(IF($B$3:$B$501=N1677,$I$3:$I$501))</f>
        <v>#N/A</v>
      </c>
    </row>
    <row r="1678" spans="1:15">
      <c r="A1678" s="25"/>
      <c r="B1678" s="239" t="str">
        <f>IFERROR(VLOOKUP(A1678,'Cadastro de Produtos'!$B$5:$C$500,2,0),"")</f>
        <v/>
      </c>
      <c r="C1678" s="33"/>
      <c r="D1678" s="35"/>
      <c r="E1678" s="247"/>
      <c r="F1678" s="247"/>
      <c r="G1678" s="247">
        <f>IFERROR(VLOOKUP(D1678,Estoque!$A$4:$J$304,10,),0)</f>
        <v>0</v>
      </c>
      <c r="H1678" s="227"/>
      <c r="I1678" s="247"/>
      <c r="J1678" s="247"/>
      <c r="K1678" s="336">
        <f t="shared" si="95"/>
        <v>0</v>
      </c>
      <c r="L1678" s="247">
        <f>SUMIF(Vendas!$B$5:$B$1712,'Combos Promocionais'!A1678,Vendas!$I$5:$I$1824)</f>
        <v>0</v>
      </c>
      <c r="M1678" s="247">
        <f t="shared" si="96"/>
        <v>0</v>
      </c>
      <c r="N1678" s="247" t="e">
        <f t="shared" si="97"/>
        <v>#N/A</v>
      </c>
      <c r="O1678" s="337" t="e">
        <f t="array" ref="O1678">MIN(IF($B$3:$B$501=N1678,$I$3:$I$501))</f>
        <v>#N/A</v>
      </c>
    </row>
    <row r="1679" spans="1:15">
      <c r="A1679" s="25"/>
      <c r="B1679" s="239" t="str">
        <f>IFERROR(VLOOKUP(A1679,'Cadastro de Produtos'!$B$5:$C$500,2,0),"")</f>
        <v/>
      </c>
      <c r="C1679" s="33"/>
      <c r="D1679" s="35"/>
      <c r="E1679" s="247"/>
      <c r="F1679" s="247"/>
      <c r="G1679" s="247">
        <f>IFERROR(VLOOKUP(D1679,Estoque!$A$4:$J$304,10,),0)</f>
        <v>0</v>
      </c>
      <c r="H1679" s="227"/>
      <c r="I1679" s="247"/>
      <c r="J1679" s="247"/>
      <c r="K1679" s="336">
        <f t="shared" si="95"/>
        <v>0</v>
      </c>
      <c r="L1679" s="247">
        <f>SUMIF(Vendas!$B$5:$B$1712,'Combos Promocionais'!A1679,Vendas!$I$5:$I$1824)</f>
        <v>0</v>
      </c>
      <c r="M1679" s="247">
        <f t="shared" si="96"/>
        <v>0</v>
      </c>
      <c r="N1679" s="247" t="e">
        <f t="shared" si="97"/>
        <v>#N/A</v>
      </c>
      <c r="O1679" s="337" t="e">
        <f t="array" ref="O1679">MIN(IF($B$3:$B$501=N1679,$I$3:$I$501))</f>
        <v>#N/A</v>
      </c>
    </row>
    <row r="1680" spans="1:15">
      <c r="A1680" s="25"/>
      <c r="B1680" s="239" t="str">
        <f>IFERROR(VLOOKUP(A1680,'Cadastro de Produtos'!$B$5:$C$500,2,0),"")</f>
        <v/>
      </c>
      <c r="C1680" s="33"/>
      <c r="D1680" s="35"/>
      <c r="E1680" s="247"/>
      <c r="F1680" s="247"/>
      <c r="G1680" s="247">
        <f>IFERROR(VLOOKUP(D1680,Estoque!$A$4:$J$304,10,),0)</f>
        <v>0</v>
      </c>
      <c r="H1680" s="227"/>
      <c r="I1680" s="247"/>
      <c r="J1680" s="247"/>
      <c r="K1680" s="336">
        <f t="shared" si="95"/>
        <v>0</v>
      </c>
      <c r="L1680" s="247">
        <f>SUMIF(Vendas!$B$5:$B$1712,'Combos Promocionais'!A1680,Vendas!$I$5:$I$1824)</f>
        <v>0</v>
      </c>
      <c r="M1680" s="247">
        <f t="shared" si="96"/>
        <v>0</v>
      </c>
      <c r="N1680" s="247" t="e">
        <f t="shared" si="97"/>
        <v>#N/A</v>
      </c>
      <c r="O1680" s="337" t="e">
        <f t="array" ref="O1680">MIN(IF($B$3:$B$501=N1680,$I$3:$I$501))</f>
        <v>#N/A</v>
      </c>
    </row>
    <row r="1681" spans="1:15">
      <c r="A1681" s="25"/>
      <c r="B1681" s="239" t="str">
        <f>IFERROR(VLOOKUP(A1681,'Cadastro de Produtos'!$B$5:$C$500,2,0),"")</f>
        <v/>
      </c>
      <c r="C1681" s="33"/>
      <c r="D1681" s="35"/>
      <c r="E1681" s="247"/>
      <c r="F1681" s="247"/>
      <c r="G1681" s="247">
        <f>IFERROR(VLOOKUP(D1681,Estoque!$A$4:$J$304,10,),0)</f>
        <v>0</v>
      </c>
      <c r="H1681" s="227"/>
      <c r="I1681" s="247"/>
      <c r="J1681" s="247"/>
      <c r="K1681" s="336">
        <f t="shared" si="95"/>
        <v>0</v>
      </c>
      <c r="L1681" s="247">
        <f>SUMIF(Vendas!$B$5:$B$1712,'Combos Promocionais'!A1681,Vendas!$I$5:$I$1824)</f>
        <v>0</v>
      </c>
      <c r="M1681" s="247">
        <f t="shared" si="96"/>
        <v>0</v>
      </c>
      <c r="N1681" s="247" t="e">
        <f t="shared" si="97"/>
        <v>#N/A</v>
      </c>
      <c r="O1681" s="337" t="e">
        <f t="array" ref="O1681">MIN(IF($B$3:$B$501=N1681,$I$3:$I$501))</f>
        <v>#N/A</v>
      </c>
    </row>
    <row r="1682" spans="1:15">
      <c r="A1682" s="25"/>
      <c r="B1682" s="239" t="str">
        <f>IFERROR(VLOOKUP(A1682,'Cadastro de Produtos'!$B$5:$C$500,2,0),"")</f>
        <v/>
      </c>
      <c r="C1682" s="33"/>
      <c r="D1682" s="35"/>
      <c r="E1682" s="247"/>
      <c r="F1682" s="247"/>
      <c r="G1682" s="247">
        <f>IFERROR(VLOOKUP(D1682,Estoque!$A$4:$J$304,10,),0)</f>
        <v>0</v>
      </c>
      <c r="H1682" s="227"/>
      <c r="I1682" s="247"/>
      <c r="J1682" s="247"/>
      <c r="K1682" s="336">
        <f t="shared" si="95"/>
        <v>0</v>
      </c>
      <c r="L1682" s="247">
        <f>SUMIF(Vendas!$B$5:$B$1712,'Combos Promocionais'!A1682,Vendas!$I$5:$I$1824)</f>
        <v>0</v>
      </c>
      <c r="M1682" s="247">
        <f t="shared" si="96"/>
        <v>0</v>
      </c>
      <c r="N1682" s="247" t="e">
        <f t="shared" si="97"/>
        <v>#N/A</v>
      </c>
      <c r="O1682" s="337" t="e">
        <f t="array" ref="O1682">MIN(IF($B$3:$B$501=N1682,$I$3:$I$501))</f>
        <v>#N/A</v>
      </c>
    </row>
    <row r="1683" spans="1:15">
      <c r="A1683" s="25"/>
      <c r="B1683" s="239" t="str">
        <f>IFERROR(VLOOKUP(A1683,'Cadastro de Produtos'!$B$5:$C$500,2,0),"")</f>
        <v/>
      </c>
      <c r="C1683" s="33"/>
      <c r="D1683" s="35"/>
      <c r="E1683" s="247"/>
      <c r="F1683" s="247"/>
      <c r="G1683" s="247">
        <f>IFERROR(VLOOKUP(D1683,Estoque!$A$4:$J$304,10,),0)</f>
        <v>0</v>
      </c>
      <c r="H1683" s="227"/>
      <c r="I1683" s="247"/>
      <c r="J1683" s="247"/>
      <c r="K1683" s="336">
        <f t="shared" si="95"/>
        <v>0</v>
      </c>
      <c r="L1683" s="247">
        <f>SUMIF(Vendas!$B$5:$B$1712,'Combos Promocionais'!A1683,Vendas!$I$5:$I$1824)</f>
        <v>0</v>
      </c>
      <c r="M1683" s="247">
        <f t="shared" si="96"/>
        <v>0</v>
      </c>
      <c r="N1683" s="247" t="e">
        <f t="shared" si="97"/>
        <v>#N/A</v>
      </c>
      <c r="O1683" s="337" t="e">
        <f t="array" ref="O1683">MIN(IF($B$3:$B$501=N1683,$I$3:$I$501))</f>
        <v>#N/A</v>
      </c>
    </row>
    <row r="1684" spans="1:15">
      <c r="A1684" s="25"/>
      <c r="B1684" s="239" t="str">
        <f>IFERROR(VLOOKUP(A1684,'Cadastro de Produtos'!$B$5:$C$500,2,0),"")</f>
        <v/>
      </c>
      <c r="C1684" s="33"/>
      <c r="D1684" s="35"/>
      <c r="E1684" s="247"/>
      <c r="F1684" s="247"/>
      <c r="G1684" s="247">
        <f>IFERROR(VLOOKUP(D1684,Estoque!$A$4:$J$304,10,),0)</f>
        <v>0</v>
      </c>
      <c r="H1684" s="227"/>
      <c r="I1684" s="247"/>
      <c r="J1684" s="247"/>
      <c r="K1684" s="336">
        <f t="shared" si="95"/>
        <v>0</v>
      </c>
      <c r="L1684" s="247">
        <f>SUMIF(Vendas!$B$5:$B$1712,'Combos Promocionais'!A1684,Vendas!$I$5:$I$1824)</f>
        <v>0</v>
      </c>
      <c r="M1684" s="247">
        <f t="shared" si="96"/>
        <v>0</v>
      </c>
      <c r="N1684" s="247" t="e">
        <f t="shared" si="97"/>
        <v>#N/A</v>
      </c>
      <c r="O1684" s="337" t="e">
        <f t="array" ref="O1684">MIN(IF($B$3:$B$501=N1684,$I$3:$I$501))</f>
        <v>#N/A</v>
      </c>
    </row>
    <row r="1685" spans="1:15">
      <c r="A1685" s="25"/>
      <c r="B1685" s="239" t="str">
        <f>IFERROR(VLOOKUP(A1685,'Cadastro de Produtos'!$B$5:$C$500,2,0),"")</f>
        <v/>
      </c>
      <c r="C1685" s="33"/>
      <c r="D1685" s="35"/>
      <c r="E1685" s="247"/>
      <c r="F1685" s="247"/>
      <c r="G1685" s="247">
        <f>IFERROR(VLOOKUP(D1685,Estoque!$A$4:$J$304,10,),0)</f>
        <v>0</v>
      </c>
      <c r="H1685" s="227"/>
      <c r="I1685" s="247"/>
      <c r="J1685" s="247"/>
      <c r="K1685" s="336">
        <f t="shared" si="95"/>
        <v>0</v>
      </c>
      <c r="L1685" s="247">
        <f>SUMIF(Vendas!$B$5:$B$1712,'Combos Promocionais'!A1685,Vendas!$I$5:$I$1824)</f>
        <v>0</v>
      </c>
      <c r="M1685" s="247">
        <f t="shared" si="96"/>
        <v>0</v>
      </c>
      <c r="N1685" s="247" t="e">
        <f t="shared" si="97"/>
        <v>#N/A</v>
      </c>
      <c r="O1685" s="337" t="e">
        <f t="array" ref="O1685">MIN(IF($B$3:$B$501=N1685,$I$3:$I$501))</f>
        <v>#N/A</v>
      </c>
    </row>
    <row r="1686" spans="1:15">
      <c r="A1686" s="25"/>
      <c r="B1686" s="239" t="str">
        <f>IFERROR(VLOOKUP(A1686,'Cadastro de Produtos'!$B$5:$C$500,2,0),"")</f>
        <v/>
      </c>
      <c r="C1686" s="33"/>
      <c r="D1686" s="35"/>
      <c r="E1686" s="247"/>
      <c r="F1686" s="247"/>
      <c r="G1686" s="247">
        <f>IFERROR(VLOOKUP(D1686,Estoque!$A$4:$J$304,10,),0)</f>
        <v>0</v>
      </c>
      <c r="H1686" s="227"/>
      <c r="I1686" s="247"/>
      <c r="J1686" s="247"/>
      <c r="K1686" s="336">
        <f t="shared" si="95"/>
        <v>0</v>
      </c>
      <c r="L1686" s="247">
        <f>SUMIF(Vendas!$B$5:$B$1712,'Combos Promocionais'!A1686,Vendas!$I$5:$I$1824)</f>
        <v>0</v>
      </c>
      <c r="M1686" s="247">
        <f t="shared" si="96"/>
        <v>0</v>
      </c>
      <c r="N1686" s="247" t="e">
        <f t="shared" si="97"/>
        <v>#N/A</v>
      </c>
      <c r="O1686" s="337" t="e">
        <f t="array" ref="O1686">MIN(IF($B$3:$B$501=N1686,$I$3:$I$501))</f>
        <v>#N/A</v>
      </c>
    </row>
    <row r="1687" spans="1:15">
      <c r="A1687" s="25"/>
      <c r="B1687" s="239" t="str">
        <f>IFERROR(VLOOKUP(A1687,'Cadastro de Produtos'!$B$5:$C$500,2,0),"")</f>
        <v/>
      </c>
      <c r="C1687" s="33"/>
      <c r="D1687" s="35"/>
      <c r="E1687" s="247"/>
      <c r="F1687" s="247"/>
      <c r="G1687" s="247">
        <f>IFERROR(VLOOKUP(D1687,Estoque!$A$4:$J$304,10,),0)</f>
        <v>0</v>
      </c>
      <c r="H1687" s="227"/>
      <c r="I1687" s="247"/>
      <c r="J1687" s="247"/>
      <c r="K1687" s="336">
        <f t="shared" si="95"/>
        <v>0</v>
      </c>
      <c r="L1687" s="247">
        <f>SUMIF(Vendas!$B$5:$B$1712,'Combos Promocionais'!A1687,Vendas!$I$5:$I$1824)</f>
        <v>0</v>
      </c>
      <c r="M1687" s="247">
        <f t="shared" si="96"/>
        <v>0</v>
      </c>
      <c r="N1687" s="247" t="e">
        <f t="shared" si="97"/>
        <v>#N/A</v>
      </c>
      <c r="O1687" s="337" t="e">
        <f t="array" ref="O1687">MIN(IF($B$3:$B$501=N1687,$I$3:$I$501))</f>
        <v>#N/A</v>
      </c>
    </row>
    <row r="1688" spans="1:15">
      <c r="A1688" s="25"/>
      <c r="B1688" s="239" t="str">
        <f>IFERROR(VLOOKUP(A1688,'Cadastro de Produtos'!$B$5:$C$500,2,0),"")</f>
        <v/>
      </c>
      <c r="C1688" s="33"/>
      <c r="D1688" s="35"/>
      <c r="E1688" s="247"/>
      <c r="F1688" s="247"/>
      <c r="G1688" s="247">
        <f>IFERROR(VLOOKUP(D1688,Estoque!$A$4:$J$304,10,),0)</f>
        <v>0</v>
      </c>
      <c r="H1688" s="227"/>
      <c r="I1688" s="247"/>
      <c r="J1688" s="247"/>
      <c r="K1688" s="336">
        <f t="shared" si="95"/>
        <v>0</v>
      </c>
      <c r="L1688" s="247">
        <f>SUMIF(Vendas!$B$5:$B$1712,'Combos Promocionais'!A1688,Vendas!$I$5:$I$1824)</f>
        <v>0</v>
      </c>
      <c r="M1688" s="247">
        <f t="shared" si="96"/>
        <v>0</v>
      </c>
      <c r="N1688" s="247" t="e">
        <f t="shared" si="97"/>
        <v>#N/A</v>
      </c>
      <c r="O1688" s="337" t="e">
        <f t="array" ref="O1688">MIN(IF($B$3:$B$501=N1688,$I$3:$I$501))</f>
        <v>#N/A</v>
      </c>
    </row>
    <row r="1689" spans="1:15">
      <c r="A1689" s="25"/>
      <c r="B1689" s="239" t="str">
        <f>IFERROR(VLOOKUP(A1689,'Cadastro de Produtos'!$B$5:$C$500,2,0),"")</f>
        <v/>
      </c>
      <c r="C1689" s="33"/>
      <c r="D1689" s="35"/>
      <c r="E1689" s="247"/>
      <c r="F1689" s="247"/>
      <c r="G1689" s="247">
        <f>IFERROR(VLOOKUP(D1689,Estoque!$A$4:$J$304,10,),0)</f>
        <v>0</v>
      </c>
      <c r="H1689" s="227"/>
      <c r="I1689" s="247"/>
      <c r="J1689" s="247"/>
      <c r="K1689" s="336">
        <f t="shared" si="95"/>
        <v>0</v>
      </c>
      <c r="L1689" s="247">
        <f>SUMIF(Vendas!$B$5:$B$1712,'Combos Promocionais'!A1689,Vendas!$I$5:$I$1824)</f>
        <v>0</v>
      </c>
      <c r="M1689" s="247">
        <f t="shared" si="96"/>
        <v>0</v>
      </c>
      <c r="N1689" s="247" t="e">
        <f t="shared" si="97"/>
        <v>#N/A</v>
      </c>
      <c r="O1689" s="337" t="e">
        <f t="array" ref="O1689">MIN(IF($B$3:$B$501=N1689,$I$3:$I$501))</f>
        <v>#N/A</v>
      </c>
    </row>
    <row r="1690" spans="1:15">
      <c r="A1690" s="25"/>
      <c r="B1690" s="239" t="str">
        <f>IFERROR(VLOOKUP(A1690,'Cadastro de Produtos'!$B$5:$C$500,2,0),"")</f>
        <v/>
      </c>
      <c r="C1690" s="33"/>
      <c r="D1690" s="35"/>
      <c r="E1690" s="247"/>
      <c r="F1690" s="247"/>
      <c r="G1690" s="247">
        <f>IFERROR(VLOOKUP(D1690,Estoque!$A$4:$J$304,10,),0)</f>
        <v>0</v>
      </c>
      <c r="H1690" s="227"/>
      <c r="I1690" s="247"/>
      <c r="J1690" s="247"/>
      <c r="K1690" s="336">
        <f t="shared" si="95"/>
        <v>0</v>
      </c>
      <c r="L1690" s="247">
        <f>SUMIF(Vendas!$B$5:$B$1712,'Combos Promocionais'!A1690,Vendas!$I$5:$I$1824)</f>
        <v>0</v>
      </c>
      <c r="M1690" s="247">
        <f t="shared" si="96"/>
        <v>0</v>
      </c>
      <c r="N1690" s="247" t="e">
        <f t="shared" si="97"/>
        <v>#N/A</v>
      </c>
      <c r="O1690" s="337" t="e">
        <f t="array" ref="O1690">MIN(IF($B$3:$B$501=N1690,$I$3:$I$501))</f>
        <v>#N/A</v>
      </c>
    </row>
    <row r="1691" spans="1:15">
      <c r="A1691" s="25"/>
      <c r="B1691" s="239" t="str">
        <f>IFERROR(VLOOKUP(A1691,'Cadastro de Produtos'!$B$5:$C$500,2,0),"")</f>
        <v/>
      </c>
      <c r="C1691" s="33"/>
      <c r="D1691" s="35"/>
      <c r="E1691" s="247"/>
      <c r="F1691" s="247"/>
      <c r="G1691" s="247">
        <f>IFERROR(VLOOKUP(D1691,Estoque!$A$4:$J$304,10,),0)</f>
        <v>0</v>
      </c>
      <c r="H1691" s="227"/>
      <c r="I1691" s="247"/>
      <c r="J1691" s="247"/>
      <c r="K1691" s="336">
        <f t="shared" si="95"/>
        <v>0</v>
      </c>
      <c r="L1691" s="247">
        <f>SUMIF(Vendas!$B$5:$B$1712,'Combos Promocionais'!A1691,Vendas!$I$5:$I$1824)</f>
        <v>0</v>
      </c>
      <c r="M1691" s="247">
        <f t="shared" si="96"/>
        <v>0</v>
      </c>
      <c r="N1691" s="247" t="e">
        <f t="shared" si="97"/>
        <v>#N/A</v>
      </c>
      <c r="O1691" s="337" t="e">
        <f t="array" ref="O1691">MIN(IF($B$3:$B$501=N1691,$I$3:$I$501))</f>
        <v>#N/A</v>
      </c>
    </row>
    <row r="1692" spans="1:15">
      <c r="A1692" s="25"/>
      <c r="B1692" s="239" t="str">
        <f>IFERROR(VLOOKUP(A1692,'Cadastro de Produtos'!$B$5:$C$500,2,0),"")</f>
        <v/>
      </c>
      <c r="C1692" s="33"/>
      <c r="D1692" s="35"/>
      <c r="E1692" s="247"/>
      <c r="F1692" s="247"/>
      <c r="G1692" s="247">
        <f>IFERROR(VLOOKUP(D1692,Estoque!$A$4:$J$304,10,),0)</f>
        <v>0</v>
      </c>
      <c r="H1692" s="227"/>
      <c r="I1692" s="247"/>
      <c r="J1692" s="247"/>
      <c r="K1692" s="336">
        <f t="shared" si="95"/>
        <v>0</v>
      </c>
      <c r="L1692" s="247">
        <f>SUMIF(Vendas!$B$5:$B$1712,'Combos Promocionais'!A1692,Vendas!$I$5:$I$1824)</f>
        <v>0</v>
      </c>
      <c r="M1692" s="247">
        <f t="shared" si="96"/>
        <v>0</v>
      </c>
      <c r="N1692" s="247" t="e">
        <f t="shared" si="97"/>
        <v>#N/A</v>
      </c>
      <c r="O1692" s="337" t="e">
        <f t="array" ref="O1692">MIN(IF($B$3:$B$501=N1692,$I$3:$I$501))</f>
        <v>#N/A</v>
      </c>
    </row>
    <row r="1693" spans="1:15">
      <c r="A1693" s="25"/>
      <c r="B1693" s="239" t="str">
        <f>IFERROR(VLOOKUP(A1693,'Cadastro de Produtos'!$B$5:$C$500,2,0),"")</f>
        <v/>
      </c>
      <c r="C1693" s="33"/>
      <c r="D1693" s="35"/>
      <c r="E1693" s="247"/>
      <c r="F1693" s="247"/>
      <c r="G1693" s="247">
        <f>IFERROR(VLOOKUP(D1693,Estoque!$A$4:$J$304,10,),0)</f>
        <v>0</v>
      </c>
      <c r="H1693" s="227"/>
      <c r="I1693" s="247"/>
      <c r="J1693" s="247"/>
      <c r="K1693" s="336">
        <f t="shared" si="95"/>
        <v>0</v>
      </c>
      <c r="L1693" s="247">
        <f>SUMIF(Vendas!$B$5:$B$1712,'Combos Promocionais'!A1693,Vendas!$I$5:$I$1824)</f>
        <v>0</v>
      </c>
      <c r="M1693" s="247">
        <f t="shared" si="96"/>
        <v>0</v>
      </c>
      <c r="N1693" s="247" t="e">
        <f t="shared" si="97"/>
        <v>#N/A</v>
      </c>
      <c r="O1693" s="337" t="e">
        <f t="array" ref="O1693">MIN(IF($B$3:$B$501=N1693,$I$3:$I$501))</f>
        <v>#N/A</v>
      </c>
    </row>
    <row r="1694" spans="1:15">
      <c r="A1694" s="25"/>
      <c r="B1694" s="239" t="str">
        <f>IFERROR(VLOOKUP(A1694,'Cadastro de Produtos'!$B$5:$C$500,2,0),"")</f>
        <v/>
      </c>
      <c r="C1694" s="33"/>
      <c r="D1694" s="35"/>
      <c r="E1694" s="247"/>
      <c r="F1694" s="247"/>
      <c r="G1694" s="247">
        <f>IFERROR(VLOOKUP(D1694,Estoque!$A$4:$J$304,10,),0)</f>
        <v>0</v>
      </c>
      <c r="H1694" s="227"/>
      <c r="I1694" s="247"/>
      <c r="J1694" s="247"/>
      <c r="K1694" s="336">
        <f t="shared" si="95"/>
        <v>0</v>
      </c>
      <c r="L1694" s="247">
        <f>SUMIF(Vendas!$B$5:$B$1712,'Combos Promocionais'!A1694,Vendas!$I$5:$I$1824)</f>
        <v>0</v>
      </c>
      <c r="M1694" s="247">
        <f t="shared" si="96"/>
        <v>0</v>
      </c>
      <c r="N1694" s="247" t="e">
        <f t="shared" si="97"/>
        <v>#N/A</v>
      </c>
      <c r="O1694" s="337" t="e">
        <f t="array" ref="O1694">MIN(IF($B$3:$B$501=N1694,$I$3:$I$501))</f>
        <v>#N/A</v>
      </c>
    </row>
    <row r="1695" spans="1:15">
      <c r="A1695" s="25"/>
      <c r="B1695" s="239" t="str">
        <f>IFERROR(VLOOKUP(A1695,'Cadastro de Produtos'!$B$5:$C$500,2,0),"")</f>
        <v/>
      </c>
      <c r="C1695" s="33"/>
      <c r="D1695" s="35"/>
      <c r="E1695" s="247"/>
      <c r="F1695" s="247"/>
      <c r="G1695" s="247">
        <f>IFERROR(VLOOKUP(D1695,Estoque!$A$4:$J$304,10,),0)</f>
        <v>0</v>
      </c>
      <c r="H1695" s="227"/>
      <c r="I1695" s="247"/>
      <c r="J1695" s="247"/>
      <c r="K1695" s="336">
        <f t="shared" si="95"/>
        <v>0</v>
      </c>
      <c r="L1695" s="247">
        <f>SUMIF(Vendas!$B$5:$B$1712,'Combos Promocionais'!A1695,Vendas!$I$5:$I$1824)</f>
        <v>0</v>
      </c>
      <c r="M1695" s="247">
        <f t="shared" si="96"/>
        <v>0</v>
      </c>
      <c r="N1695" s="247" t="e">
        <f t="shared" si="97"/>
        <v>#N/A</v>
      </c>
      <c r="O1695" s="337" t="e">
        <f t="array" ref="O1695">MIN(IF($B$3:$B$501=N1695,$I$3:$I$501))</f>
        <v>#N/A</v>
      </c>
    </row>
    <row r="1696" spans="1:15">
      <c r="A1696" s="25"/>
      <c r="B1696" s="239" t="str">
        <f>IFERROR(VLOOKUP(A1696,'Cadastro de Produtos'!$B$5:$C$500,2,0),"")</f>
        <v/>
      </c>
      <c r="C1696" s="33"/>
      <c r="D1696" s="35"/>
      <c r="E1696" s="247"/>
      <c r="F1696" s="247"/>
      <c r="G1696" s="247">
        <f>IFERROR(VLOOKUP(D1696,Estoque!$A$4:$J$304,10,),0)</f>
        <v>0</v>
      </c>
      <c r="H1696" s="227"/>
      <c r="I1696" s="247"/>
      <c r="J1696" s="247"/>
      <c r="K1696" s="336">
        <f t="shared" si="95"/>
        <v>0</v>
      </c>
      <c r="L1696" s="247">
        <f>SUMIF(Vendas!$B$5:$B$1712,'Combos Promocionais'!A1696,Vendas!$I$5:$I$1824)</f>
        <v>0</v>
      </c>
      <c r="M1696" s="247">
        <f t="shared" si="96"/>
        <v>0</v>
      </c>
      <c r="N1696" s="247" t="e">
        <f t="shared" si="97"/>
        <v>#N/A</v>
      </c>
      <c r="O1696" s="337" t="e">
        <f t="array" ref="O1696">MIN(IF($B$3:$B$501=N1696,$I$3:$I$501))</f>
        <v>#N/A</v>
      </c>
    </row>
    <row r="1697" spans="1:15">
      <c r="A1697" s="25"/>
      <c r="B1697" s="239" t="str">
        <f>IFERROR(VLOOKUP(A1697,'Cadastro de Produtos'!$B$5:$C$500,2,0),"")</f>
        <v/>
      </c>
      <c r="C1697" s="33"/>
      <c r="D1697" s="35"/>
      <c r="E1697" s="247"/>
      <c r="F1697" s="247"/>
      <c r="G1697" s="247">
        <f>IFERROR(VLOOKUP(D1697,Estoque!$A$4:$J$304,10,),0)</f>
        <v>0</v>
      </c>
      <c r="H1697" s="227"/>
      <c r="I1697" s="247"/>
      <c r="J1697" s="247"/>
      <c r="K1697" s="336">
        <f t="shared" si="95"/>
        <v>0</v>
      </c>
      <c r="L1697" s="247">
        <f>SUMIF(Vendas!$B$5:$B$1712,'Combos Promocionais'!A1697,Vendas!$I$5:$I$1824)</f>
        <v>0</v>
      </c>
      <c r="M1697" s="247">
        <f t="shared" si="96"/>
        <v>0</v>
      </c>
      <c r="N1697" s="247" t="e">
        <f t="shared" si="97"/>
        <v>#N/A</v>
      </c>
      <c r="O1697" s="337" t="e">
        <f t="array" ref="O1697">MIN(IF($B$3:$B$501=N1697,$I$3:$I$501))</f>
        <v>#N/A</v>
      </c>
    </row>
    <row r="1698" spans="1:15">
      <c r="A1698" s="25"/>
      <c r="B1698" s="239" t="str">
        <f>IFERROR(VLOOKUP(A1698,'Cadastro de Produtos'!$B$5:$C$500,2,0),"")</f>
        <v/>
      </c>
      <c r="C1698" s="33"/>
      <c r="D1698" s="35"/>
      <c r="E1698" s="247"/>
      <c r="F1698" s="247"/>
      <c r="G1698" s="247">
        <f>IFERROR(VLOOKUP(D1698,Estoque!$A$4:$J$304,10,),0)</f>
        <v>0</v>
      </c>
      <c r="H1698" s="227"/>
      <c r="I1698" s="247"/>
      <c r="J1698" s="247"/>
      <c r="K1698" s="336">
        <f t="shared" si="95"/>
        <v>0</v>
      </c>
      <c r="L1698" s="247">
        <f>SUMIF(Vendas!$B$5:$B$1712,'Combos Promocionais'!A1698,Vendas!$I$5:$I$1824)</f>
        <v>0</v>
      </c>
      <c r="M1698" s="247">
        <f t="shared" si="96"/>
        <v>0</v>
      </c>
      <c r="N1698" s="247" t="e">
        <f t="shared" si="97"/>
        <v>#N/A</v>
      </c>
      <c r="O1698" s="337" t="e">
        <f t="array" ref="O1698">MIN(IF($B$3:$B$501=N1698,$I$3:$I$501))</f>
        <v>#N/A</v>
      </c>
    </row>
    <row r="1699" spans="1:15">
      <c r="A1699" s="25"/>
      <c r="B1699" s="239" t="str">
        <f>IFERROR(VLOOKUP(A1699,'Cadastro de Produtos'!$B$5:$C$500,2,0),"")</f>
        <v/>
      </c>
      <c r="C1699" s="33"/>
      <c r="D1699" s="35"/>
      <c r="E1699" s="247"/>
      <c r="F1699" s="247"/>
      <c r="G1699" s="247">
        <f>IFERROR(VLOOKUP(D1699,Estoque!$A$4:$J$304,10,),0)</f>
        <v>0</v>
      </c>
      <c r="H1699" s="227"/>
      <c r="I1699" s="247"/>
      <c r="J1699" s="247"/>
      <c r="K1699" s="336">
        <f t="shared" si="95"/>
        <v>0</v>
      </c>
      <c r="L1699" s="247">
        <f>SUMIF(Vendas!$B$5:$B$1712,'Combos Promocionais'!A1699,Vendas!$I$5:$I$1824)</f>
        <v>0</v>
      </c>
      <c r="M1699" s="247">
        <f t="shared" si="96"/>
        <v>0</v>
      </c>
      <c r="N1699" s="247" t="e">
        <f t="shared" si="97"/>
        <v>#N/A</v>
      </c>
      <c r="O1699" s="337" t="e">
        <f t="array" ref="O1699">MIN(IF($B$3:$B$501=N1699,$I$3:$I$501))</f>
        <v>#N/A</v>
      </c>
    </row>
    <row r="1700" spans="1:15">
      <c r="A1700" s="25"/>
      <c r="B1700" s="239" t="str">
        <f>IFERROR(VLOOKUP(A1700,'Cadastro de Produtos'!$B$5:$C$500,2,0),"")</f>
        <v/>
      </c>
      <c r="C1700" s="33"/>
      <c r="D1700" s="35"/>
      <c r="E1700" s="247"/>
      <c r="F1700" s="247"/>
      <c r="G1700" s="247">
        <f>IFERROR(VLOOKUP(D1700,Estoque!$A$4:$J$304,10,),0)</f>
        <v>0</v>
      </c>
      <c r="H1700" s="227"/>
      <c r="I1700" s="247"/>
      <c r="J1700" s="247"/>
      <c r="K1700" s="336">
        <f t="shared" si="95"/>
        <v>0</v>
      </c>
      <c r="L1700" s="247">
        <f>SUMIF(Vendas!$B$5:$B$1712,'Combos Promocionais'!A1700,Vendas!$I$5:$I$1824)</f>
        <v>0</v>
      </c>
      <c r="M1700" s="247">
        <f t="shared" si="96"/>
        <v>0</v>
      </c>
      <c r="N1700" s="247" t="e">
        <f t="shared" si="97"/>
        <v>#N/A</v>
      </c>
      <c r="O1700" s="337" t="e">
        <f t="array" ref="O1700">MIN(IF($B$3:$B$501=N1700,$I$3:$I$501))</f>
        <v>#N/A</v>
      </c>
    </row>
    <row r="1701" spans="1:15">
      <c r="A1701" s="25"/>
      <c r="B1701" s="239" t="str">
        <f>IFERROR(VLOOKUP(A1701,'Cadastro de Produtos'!$B$5:$C$500,2,0),"")</f>
        <v/>
      </c>
      <c r="C1701" s="33"/>
      <c r="D1701" s="35"/>
      <c r="E1701" s="247"/>
      <c r="F1701" s="247"/>
      <c r="G1701" s="247">
        <f>IFERROR(VLOOKUP(D1701,Estoque!$A$4:$J$304,10,),0)</f>
        <v>0</v>
      </c>
      <c r="H1701" s="227"/>
      <c r="I1701" s="247"/>
      <c r="J1701" s="247"/>
      <c r="K1701" s="336">
        <f t="shared" si="95"/>
        <v>0</v>
      </c>
      <c r="L1701" s="247">
        <f>SUMIF(Vendas!$B$5:$B$1712,'Combos Promocionais'!A1701,Vendas!$I$5:$I$1824)</f>
        <v>0</v>
      </c>
      <c r="M1701" s="247">
        <f t="shared" si="96"/>
        <v>0</v>
      </c>
      <c r="N1701" s="247" t="e">
        <f t="shared" si="97"/>
        <v>#N/A</v>
      </c>
      <c r="O1701" s="337" t="e">
        <f t="array" ref="O1701">MIN(IF($B$3:$B$501=N1701,$I$3:$I$501))</f>
        <v>#N/A</v>
      </c>
    </row>
    <row r="1702" spans="1:15">
      <c r="A1702" s="25"/>
      <c r="B1702" s="239" t="str">
        <f>IFERROR(VLOOKUP(A1702,'Cadastro de Produtos'!$B$5:$C$500,2,0),"")</f>
        <v/>
      </c>
      <c r="C1702" s="33"/>
      <c r="D1702" s="35"/>
      <c r="E1702" s="247"/>
      <c r="F1702" s="247"/>
      <c r="G1702" s="247">
        <f>IFERROR(VLOOKUP(D1702,Estoque!$A$4:$J$304,10,),0)</f>
        <v>0</v>
      </c>
      <c r="H1702" s="227"/>
      <c r="I1702" s="247"/>
      <c r="J1702" s="247"/>
      <c r="K1702" s="336">
        <f t="shared" si="95"/>
        <v>0</v>
      </c>
      <c r="L1702" s="247">
        <f>SUMIF(Vendas!$B$5:$B$1712,'Combos Promocionais'!A1702,Vendas!$I$5:$I$1824)</f>
        <v>0</v>
      </c>
      <c r="M1702" s="247">
        <f t="shared" si="96"/>
        <v>0</v>
      </c>
      <c r="N1702" s="247" t="e">
        <f t="shared" si="97"/>
        <v>#N/A</v>
      </c>
      <c r="O1702" s="337" t="e">
        <f t="array" ref="O1702">MIN(IF($B$3:$B$501=N1702,$I$3:$I$501))</f>
        <v>#N/A</v>
      </c>
    </row>
    <row r="1703" spans="1:15">
      <c r="A1703" s="25"/>
      <c r="B1703" s="239" t="str">
        <f>IFERROR(VLOOKUP(A1703,'Cadastro de Produtos'!$B$5:$C$500,2,0),"")</f>
        <v/>
      </c>
      <c r="C1703" s="33"/>
      <c r="D1703" s="35"/>
      <c r="E1703" s="247"/>
      <c r="F1703" s="247"/>
      <c r="G1703" s="247">
        <f>IFERROR(VLOOKUP(D1703,Estoque!$A$4:$J$304,10,),0)</f>
        <v>0</v>
      </c>
      <c r="H1703" s="227"/>
      <c r="I1703" s="247"/>
      <c r="J1703" s="247"/>
      <c r="K1703" s="336">
        <f t="shared" si="95"/>
        <v>0</v>
      </c>
      <c r="L1703" s="247">
        <f>SUMIF(Vendas!$B$5:$B$1712,'Combos Promocionais'!A1703,Vendas!$I$5:$I$1824)</f>
        <v>0</v>
      </c>
      <c r="M1703" s="247">
        <f t="shared" si="96"/>
        <v>0</v>
      </c>
      <c r="N1703" s="247" t="e">
        <f t="shared" si="97"/>
        <v>#N/A</v>
      </c>
      <c r="O1703" s="337" t="e">
        <f t="array" ref="O1703">MIN(IF($B$3:$B$501=N1703,$I$3:$I$501))</f>
        <v>#N/A</v>
      </c>
    </row>
    <row r="1704" spans="1:15">
      <c r="A1704" s="25"/>
      <c r="B1704" s="239" t="str">
        <f>IFERROR(VLOOKUP(A1704,'Cadastro de Produtos'!$B$5:$C$500,2,0),"")</f>
        <v/>
      </c>
      <c r="C1704" s="33"/>
      <c r="D1704" s="35"/>
      <c r="E1704" s="247"/>
      <c r="F1704" s="247"/>
      <c r="G1704" s="247">
        <f>IFERROR(VLOOKUP(D1704,Estoque!$A$4:$J$304,10,),0)</f>
        <v>0</v>
      </c>
      <c r="H1704" s="227"/>
      <c r="I1704" s="247"/>
      <c r="J1704" s="247"/>
      <c r="K1704" s="336">
        <f t="shared" si="95"/>
        <v>0</v>
      </c>
      <c r="L1704" s="247">
        <f>SUMIF(Vendas!$B$5:$B$1712,'Combos Promocionais'!A1704,Vendas!$I$5:$I$1824)</f>
        <v>0</v>
      </c>
      <c r="M1704" s="247">
        <f t="shared" si="96"/>
        <v>0</v>
      </c>
      <c r="N1704" s="247" t="e">
        <f t="shared" si="97"/>
        <v>#N/A</v>
      </c>
      <c r="O1704" s="337" t="e">
        <f t="array" ref="O1704">MIN(IF($B$3:$B$501=N1704,$I$3:$I$501))</f>
        <v>#N/A</v>
      </c>
    </row>
    <row r="1705" spans="1:15">
      <c r="A1705" s="25"/>
      <c r="B1705" s="239" t="str">
        <f>IFERROR(VLOOKUP(A1705,'Cadastro de Produtos'!$B$5:$C$500,2,0),"")</f>
        <v/>
      </c>
      <c r="C1705" s="33"/>
      <c r="D1705" s="35"/>
      <c r="E1705" s="247"/>
      <c r="F1705" s="247"/>
      <c r="G1705" s="247">
        <f>IFERROR(VLOOKUP(D1705,Estoque!$A$4:$J$304,10,),0)</f>
        <v>0</v>
      </c>
      <c r="H1705" s="227"/>
      <c r="I1705" s="247"/>
      <c r="J1705" s="247"/>
      <c r="K1705" s="336">
        <f t="shared" si="95"/>
        <v>0</v>
      </c>
      <c r="L1705" s="247">
        <f>SUMIF(Vendas!$B$5:$B$1712,'Combos Promocionais'!A1705,Vendas!$I$5:$I$1824)</f>
        <v>0</v>
      </c>
      <c r="M1705" s="247">
        <f t="shared" si="96"/>
        <v>0</v>
      </c>
      <c r="N1705" s="247" t="e">
        <f t="shared" si="97"/>
        <v>#N/A</v>
      </c>
      <c r="O1705" s="337" t="e">
        <f t="array" ref="O1705">MIN(IF($B$3:$B$501=N1705,$I$3:$I$501))</f>
        <v>#N/A</v>
      </c>
    </row>
    <row r="1706" spans="1:15">
      <c r="A1706" s="25"/>
      <c r="B1706" s="239" t="str">
        <f>IFERROR(VLOOKUP(A1706,'Cadastro de Produtos'!$B$5:$C$500,2,0),"")</f>
        <v/>
      </c>
      <c r="C1706" s="33"/>
      <c r="D1706" s="35"/>
      <c r="E1706" s="247"/>
      <c r="F1706" s="247"/>
      <c r="G1706" s="247">
        <f>IFERROR(VLOOKUP(D1706,Estoque!$A$4:$J$304,10,),0)</f>
        <v>0</v>
      </c>
      <c r="H1706" s="227"/>
      <c r="I1706" s="247"/>
      <c r="J1706" s="247"/>
      <c r="K1706" s="336">
        <f t="shared" si="95"/>
        <v>0</v>
      </c>
      <c r="L1706" s="247">
        <f>SUMIF(Vendas!$B$5:$B$1712,'Combos Promocionais'!A1706,Vendas!$I$5:$I$1824)</f>
        <v>0</v>
      </c>
      <c r="M1706" s="247">
        <f t="shared" si="96"/>
        <v>0</v>
      </c>
      <c r="N1706" s="247" t="e">
        <f t="shared" si="97"/>
        <v>#N/A</v>
      </c>
      <c r="O1706" s="337" t="e">
        <f t="array" ref="O1706">MIN(IF($B$3:$B$501=N1706,$I$3:$I$501))</f>
        <v>#N/A</v>
      </c>
    </row>
    <row r="1707" spans="1:15">
      <c r="A1707" s="25"/>
      <c r="B1707" s="239" t="str">
        <f>IFERROR(VLOOKUP(A1707,'Cadastro de Produtos'!$B$5:$C$500,2,0),"")</f>
        <v/>
      </c>
      <c r="C1707" s="33"/>
      <c r="D1707" s="35"/>
      <c r="E1707" s="247"/>
      <c r="F1707" s="247"/>
      <c r="G1707" s="247">
        <f>IFERROR(VLOOKUP(D1707,Estoque!$A$4:$J$304,10,),0)</f>
        <v>0</v>
      </c>
      <c r="H1707" s="227"/>
      <c r="I1707" s="247"/>
      <c r="J1707" s="247"/>
      <c r="K1707" s="336">
        <f t="shared" si="95"/>
        <v>0</v>
      </c>
      <c r="L1707" s="247">
        <f>SUMIF(Vendas!$B$5:$B$1712,'Combos Promocionais'!A1707,Vendas!$I$5:$I$1824)</f>
        <v>0</v>
      </c>
      <c r="M1707" s="247">
        <f t="shared" si="96"/>
        <v>0</v>
      </c>
      <c r="N1707" s="247" t="e">
        <f t="shared" si="97"/>
        <v>#N/A</v>
      </c>
      <c r="O1707" s="337" t="e">
        <f t="array" ref="O1707">MIN(IF($B$3:$B$501=N1707,$I$3:$I$501))</f>
        <v>#N/A</v>
      </c>
    </row>
    <row r="1708" spans="1:15">
      <c r="A1708" s="25"/>
      <c r="B1708" s="239" t="str">
        <f>IFERROR(VLOOKUP(A1708,'Cadastro de Produtos'!$B$5:$C$500,2,0),"")</f>
        <v/>
      </c>
      <c r="C1708" s="33"/>
      <c r="D1708" s="35"/>
      <c r="E1708" s="247"/>
      <c r="F1708" s="247"/>
      <c r="G1708" s="247">
        <f>IFERROR(VLOOKUP(D1708,Estoque!$A$4:$J$304,10,),0)</f>
        <v>0</v>
      </c>
      <c r="H1708" s="227"/>
      <c r="I1708" s="247"/>
      <c r="J1708" s="247"/>
      <c r="K1708" s="336">
        <f t="shared" si="95"/>
        <v>0</v>
      </c>
      <c r="L1708" s="247">
        <f>SUMIF(Vendas!$B$5:$B$1712,'Combos Promocionais'!A1708,Vendas!$I$5:$I$1824)</f>
        <v>0</v>
      </c>
      <c r="M1708" s="247">
        <f t="shared" si="96"/>
        <v>0</v>
      </c>
      <c r="N1708" s="247" t="e">
        <f t="shared" si="97"/>
        <v>#N/A</v>
      </c>
      <c r="O1708" s="337" t="e">
        <f t="array" ref="O1708">MIN(IF($B$3:$B$501=N1708,$I$3:$I$501))</f>
        <v>#N/A</v>
      </c>
    </row>
    <row r="1709" spans="1:15">
      <c r="A1709" s="25"/>
      <c r="B1709" s="239" t="str">
        <f>IFERROR(VLOOKUP(A1709,'Cadastro de Produtos'!$B$5:$C$500,2,0),"")</f>
        <v/>
      </c>
      <c r="C1709" s="33"/>
      <c r="D1709" s="35"/>
      <c r="E1709" s="247"/>
      <c r="F1709" s="247"/>
      <c r="G1709" s="247">
        <f>IFERROR(VLOOKUP(D1709,Estoque!$A$4:$J$304,10,),0)</f>
        <v>0</v>
      </c>
      <c r="H1709" s="227"/>
      <c r="I1709" s="247"/>
      <c r="J1709" s="247"/>
      <c r="K1709" s="336">
        <f t="shared" si="95"/>
        <v>0</v>
      </c>
      <c r="L1709" s="247">
        <f>SUMIF(Vendas!$B$5:$B$1712,'Combos Promocionais'!A1709,Vendas!$I$5:$I$1824)</f>
        <v>0</v>
      </c>
      <c r="M1709" s="247">
        <f t="shared" si="96"/>
        <v>0</v>
      </c>
      <c r="N1709" s="247" t="e">
        <f t="shared" si="97"/>
        <v>#N/A</v>
      </c>
      <c r="O1709" s="337" t="e">
        <f t="array" ref="O1709">MIN(IF($B$3:$B$501=N1709,$I$3:$I$501))</f>
        <v>#N/A</v>
      </c>
    </row>
    <row r="1710" spans="1:15">
      <c r="A1710" s="25"/>
      <c r="B1710" s="239" t="str">
        <f>IFERROR(VLOOKUP(A1710,'Cadastro de Produtos'!$B$5:$C$500,2,0),"")</f>
        <v/>
      </c>
      <c r="C1710" s="33"/>
      <c r="D1710" s="35"/>
      <c r="E1710" s="247"/>
      <c r="F1710" s="247"/>
      <c r="G1710" s="247">
        <f>IFERROR(VLOOKUP(D1710,Estoque!$A$4:$J$304,10,),0)</f>
        <v>0</v>
      </c>
      <c r="H1710" s="227"/>
      <c r="I1710" s="247"/>
      <c r="J1710" s="247"/>
      <c r="K1710" s="336">
        <f t="shared" si="95"/>
        <v>0</v>
      </c>
      <c r="L1710" s="247">
        <f>SUMIF(Vendas!$B$5:$B$1712,'Combos Promocionais'!A1710,Vendas!$I$5:$I$1824)</f>
        <v>0</v>
      </c>
      <c r="M1710" s="247">
        <f t="shared" si="96"/>
        <v>0</v>
      </c>
      <c r="N1710" s="247" t="e">
        <f t="shared" si="97"/>
        <v>#N/A</v>
      </c>
      <c r="O1710" s="337" t="e">
        <f t="array" ref="O1710">MIN(IF($B$3:$B$501=N1710,$I$3:$I$501))</f>
        <v>#N/A</v>
      </c>
    </row>
    <row r="1711" spans="1:15">
      <c r="A1711" s="25"/>
      <c r="B1711" s="239" t="str">
        <f>IFERROR(VLOOKUP(A1711,'Cadastro de Produtos'!$B$5:$C$500,2,0),"")</f>
        <v/>
      </c>
      <c r="C1711" s="33"/>
      <c r="D1711" s="35"/>
      <c r="E1711" s="247"/>
      <c r="F1711" s="247"/>
      <c r="G1711" s="247">
        <f>IFERROR(VLOOKUP(D1711,Estoque!$A$4:$J$304,10,),0)</f>
        <v>0</v>
      </c>
      <c r="H1711" s="227"/>
      <c r="I1711" s="247"/>
      <c r="J1711" s="247"/>
      <c r="K1711" s="336">
        <f t="shared" si="95"/>
        <v>0</v>
      </c>
      <c r="L1711" s="247">
        <f>SUMIF(Vendas!$B$5:$B$1712,'Combos Promocionais'!A1711,Vendas!$I$5:$I$1824)</f>
        <v>0</v>
      </c>
      <c r="M1711" s="247">
        <f t="shared" si="96"/>
        <v>0</v>
      </c>
      <c r="N1711" s="247" t="e">
        <f t="shared" si="97"/>
        <v>#N/A</v>
      </c>
      <c r="O1711" s="337" t="e">
        <f t="array" ref="O1711">MIN(IF($B$3:$B$501=N1711,$I$3:$I$501))</f>
        <v>#N/A</v>
      </c>
    </row>
    <row r="1712" spans="1:15">
      <c r="A1712" s="25"/>
      <c r="B1712" s="239" t="str">
        <f>IFERROR(VLOOKUP(A1712,'Cadastro de Produtos'!$B$5:$C$500,2,0),"")</f>
        <v/>
      </c>
      <c r="C1712" s="33"/>
      <c r="D1712" s="35"/>
      <c r="E1712" s="247"/>
      <c r="F1712" s="247"/>
      <c r="G1712" s="247">
        <f>IFERROR(VLOOKUP(D1712,Estoque!$A$4:$J$304,10,),0)</f>
        <v>0</v>
      </c>
      <c r="H1712" s="227"/>
      <c r="I1712" s="247"/>
      <c r="J1712" s="247"/>
      <c r="K1712" s="336">
        <f t="shared" si="95"/>
        <v>0</v>
      </c>
      <c r="L1712" s="247">
        <f>SUMIF(Vendas!$B$5:$B$1712,'Combos Promocionais'!A1712,Vendas!$I$5:$I$1824)</f>
        <v>0</v>
      </c>
      <c r="M1712" s="247">
        <f t="shared" si="96"/>
        <v>0</v>
      </c>
      <c r="N1712" s="247" t="e">
        <f t="shared" si="97"/>
        <v>#N/A</v>
      </c>
      <c r="O1712" s="337" t="e">
        <f t="array" ref="O1712">MIN(IF($B$3:$B$501=N1712,$I$3:$I$501))</f>
        <v>#N/A</v>
      </c>
    </row>
    <row r="1713" spans="1:15">
      <c r="A1713" s="25"/>
      <c r="B1713" s="239" t="str">
        <f>IFERROR(VLOOKUP(A1713,'Cadastro de Produtos'!$B$5:$C$500,2,0),"")</f>
        <v/>
      </c>
      <c r="C1713" s="33"/>
      <c r="D1713" s="35"/>
      <c r="E1713" s="247"/>
      <c r="F1713" s="247"/>
      <c r="G1713" s="247">
        <f>IFERROR(VLOOKUP(D1713,Estoque!$A$4:$J$304,10,),0)</f>
        <v>0</v>
      </c>
      <c r="H1713" s="227"/>
      <c r="I1713" s="247"/>
      <c r="J1713" s="247"/>
      <c r="K1713" s="336">
        <f t="shared" si="95"/>
        <v>0</v>
      </c>
      <c r="L1713" s="247">
        <f>SUMIF(Vendas!$B$5:$B$1712,'Combos Promocionais'!A1713,Vendas!$I$5:$I$1824)</f>
        <v>0</v>
      </c>
      <c r="M1713" s="247">
        <f t="shared" si="96"/>
        <v>0</v>
      </c>
      <c r="N1713" s="247" t="e">
        <f t="shared" si="97"/>
        <v>#N/A</v>
      </c>
      <c r="O1713" s="337" t="e">
        <f t="array" ref="O1713">MIN(IF($B$3:$B$501=N1713,$I$3:$I$501))</f>
        <v>#N/A</v>
      </c>
    </row>
    <row r="1714" spans="1:15">
      <c r="A1714" s="25"/>
      <c r="B1714" s="239" t="str">
        <f>IFERROR(VLOOKUP(A1714,'Cadastro de Produtos'!$B$5:$C$500,2,0),"")</f>
        <v/>
      </c>
      <c r="C1714" s="33"/>
      <c r="D1714" s="35"/>
      <c r="E1714" s="247"/>
      <c r="F1714" s="247"/>
      <c r="G1714" s="247">
        <f>IFERROR(VLOOKUP(D1714,Estoque!$A$4:$J$304,10,),0)</f>
        <v>0</v>
      </c>
      <c r="H1714" s="227"/>
      <c r="I1714" s="247"/>
      <c r="J1714" s="247"/>
      <c r="K1714" s="336">
        <f t="shared" si="95"/>
        <v>0</v>
      </c>
      <c r="L1714" s="247">
        <f>SUMIF(Vendas!$B$5:$B$1712,'Combos Promocionais'!A1714,Vendas!$I$5:$I$1824)</f>
        <v>0</v>
      </c>
      <c r="M1714" s="247">
        <f t="shared" si="96"/>
        <v>0</v>
      </c>
      <c r="N1714" s="247" t="e">
        <f t="shared" si="97"/>
        <v>#N/A</v>
      </c>
      <c r="O1714" s="337" t="e">
        <f t="array" ref="O1714">MIN(IF($B$3:$B$501=N1714,$I$3:$I$501))</f>
        <v>#N/A</v>
      </c>
    </row>
    <row r="1715" spans="1:15">
      <c r="A1715" s="25"/>
      <c r="B1715" s="239" t="str">
        <f>IFERROR(VLOOKUP(A1715,'Cadastro de Produtos'!$B$5:$C$500,2,0),"")</f>
        <v/>
      </c>
      <c r="C1715" s="33"/>
      <c r="D1715" s="35"/>
      <c r="E1715" s="247"/>
      <c r="F1715" s="247"/>
      <c r="G1715" s="247">
        <f>IFERROR(VLOOKUP(D1715,Estoque!$A$4:$J$304,10,),0)</f>
        <v>0</v>
      </c>
      <c r="H1715" s="227"/>
      <c r="I1715" s="247"/>
      <c r="J1715" s="247"/>
      <c r="K1715" s="336">
        <f t="shared" si="95"/>
        <v>0</v>
      </c>
      <c r="L1715" s="247">
        <f>SUMIF(Vendas!$B$5:$B$1712,'Combos Promocionais'!A1715,Vendas!$I$5:$I$1824)</f>
        <v>0</v>
      </c>
      <c r="M1715" s="247">
        <f t="shared" si="96"/>
        <v>0</v>
      </c>
      <c r="N1715" s="247" t="e">
        <f t="shared" si="97"/>
        <v>#N/A</v>
      </c>
      <c r="O1715" s="337" t="e">
        <f t="array" ref="O1715">MIN(IF($B$3:$B$501=N1715,$I$3:$I$501))</f>
        <v>#N/A</v>
      </c>
    </row>
    <row r="1716" spans="1:15">
      <c r="A1716" s="25"/>
      <c r="B1716" s="239" t="str">
        <f>IFERROR(VLOOKUP(A1716,'Cadastro de Produtos'!$B$5:$C$500,2,0),"")</f>
        <v/>
      </c>
      <c r="C1716" s="33"/>
      <c r="D1716" s="35"/>
      <c r="E1716" s="247"/>
      <c r="F1716" s="247"/>
      <c r="G1716" s="247">
        <f>IFERROR(VLOOKUP(D1716,Estoque!$A$4:$J$304,10,),0)</f>
        <v>0</v>
      </c>
      <c r="H1716" s="227"/>
      <c r="I1716" s="247"/>
      <c r="J1716" s="247"/>
      <c r="K1716" s="336">
        <f t="shared" si="95"/>
        <v>0</v>
      </c>
      <c r="L1716" s="247">
        <f>SUMIF(Vendas!$B$5:$B$1712,'Combos Promocionais'!A1716,Vendas!$I$5:$I$1824)</f>
        <v>0</v>
      </c>
      <c r="M1716" s="247">
        <f t="shared" si="96"/>
        <v>0</v>
      </c>
      <c r="N1716" s="247" t="e">
        <f t="shared" si="97"/>
        <v>#N/A</v>
      </c>
      <c r="O1716" s="337" t="e">
        <f t="array" ref="O1716">MIN(IF($B$3:$B$501=N1716,$I$3:$I$501))</f>
        <v>#N/A</v>
      </c>
    </row>
    <row r="1717" spans="1:15">
      <c r="A1717" s="25"/>
      <c r="B1717" s="239" t="str">
        <f>IFERROR(VLOOKUP(A1717,'Cadastro de Produtos'!$B$5:$C$500,2,0),"")</f>
        <v/>
      </c>
      <c r="C1717" s="33"/>
      <c r="D1717" s="35"/>
      <c r="E1717" s="247"/>
      <c r="F1717" s="247"/>
      <c r="G1717" s="247">
        <f>IFERROR(VLOOKUP(D1717,Estoque!$A$4:$J$304,10,),0)</f>
        <v>0</v>
      </c>
      <c r="H1717" s="227"/>
      <c r="I1717" s="247"/>
      <c r="J1717" s="247"/>
      <c r="K1717" s="336">
        <f t="shared" si="95"/>
        <v>0</v>
      </c>
      <c r="L1717" s="247">
        <f>SUMIF(Vendas!$B$5:$B$1712,'Combos Promocionais'!A1717,Vendas!$I$5:$I$1824)</f>
        <v>0</v>
      </c>
      <c r="M1717" s="247">
        <f t="shared" si="96"/>
        <v>0</v>
      </c>
      <c r="N1717" s="247" t="e">
        <f t="shared" si="97"/>
        <v>#N/A</v>
      </c>
      <c r="O1717" s="337" t="e">
        <f t="array" ref="O1717">MIN(IF($B$3:$B$501=N1717,$I$3:$I$501))</f>
        <v>#N/A</v>
      </c>
    </row>
    <row r="1718" spans="1:15">
      <c r="A1718" s="25"/>
      <c r="B1718" s="239" t="str">
        <f>IFERROR(VLOOKUP(A1718,'Cadastro de Produtos'!$B$5:$C$500,2,0),"")</f>
        <v/>
      </c>
      <c r="C1718" s="33"/>
      <c r="D1718" s="35"/>
      <c r="E1718" s="247"/>
      <c r="F1718" s="247"/>
      <c r="G1718" s="247">
        <f>IFERROR(VLOOKUP(D1718,Estoque!$A$4:$J$304,10,),0)</f>
        <v>0</v>
      </c>
      <c r="H1718" s="227"/>
      <c r="I1718" s="247"/>
      <c r="J1718" s="247"/>
      <c r="K1718" s="336">
        <f t="shared" si="95"/>
        <v>0</v>
      </c>
      <c r="L1718" s="247">
        <f>SUMIF(Vendas!$B$5:$B$1712,'Combos Promocionais'!A1718,Vendas!$I$5:$I$1824)</f>
        <v>0</v>
      </c>
      <c r="M1718" s="247">
        <f t="shared" si="96"/>
        <v>0</v>
      </c>
      <c r="N1718" s="247" t="e">
        <f t="shared" si="97"/>
        <v>#N/A</v>
      </c>
      <c r="O1718" s="337" t="e">
        <f t="array" ref="O1718">MIN(IF($B$3:$B$501=N1718,$I$3:$I$501))</f>
        <v>#N/A</v>
      </c>
    </row>
    <row r="1719" spans="1:15">
      <c r="A1719" s="25"/>
      <c r="B1719" s="239" t="str">
        <f>IFERROR(VLOOKUP(A1719,'Cadastro de Produtos'!$B$5:$C$500,2,0),"")</f>
        <v/>
      </c>
      <c r="C1719" s="33"/>
      <c r="D1719" s="35"/>
      <c r="E1719" s="247"/>
      <c r="F1719" s="247"/>
      <c r="G1719" s="247">
        <f>IFERROR(VLOOKUP(D1719,Estoque!$A$4:$J$304,10,),0)</f>
        <v>0</v>
      </c>
      <c r="H1719" s="227"/>
      <c r="I1719" s="247"/>
      <c r="J1719" s="247"/>
      <c r="K1719" s="336">
        <f t="shared" si="95"/>
        <v>0</v>
      </c>
      <c r="L1719" s="247">
        <f>SUMIF(Vendas!$B$5:$B$1712,'Combos Promocionais'!A1719,Vendas!$I$5:$I$1824)</f>
        <v>0</v>
      </c>
      <c r="M1719" s="247">
        <f t="shared" si="96"/>
        <v>0</v>
      </c>
      <c r="N1719" s="247" t="e">
        <f t="shared" si="97"/>
        <v>#N/A</v>
      </c>
      <c r="O1719" s="337" t="e">
        <f t="array" ref="O1719">MIN(IF($B$3:$B$501=N1719,$I$3:$I$501))</f>
        <v>#N/A</v>
      </c>
    </row>
    <row r="1720" spans="1:15">
      <c r="A1720" s="25"/>
      <c r="B1720" s="239" t="str">
        <f>IFERROR(VLOOKUP(A1720,'Cadastro de Produtos'!$B$5:$C$500,2,0),"")</f>
        <v/>
      </c>
      <c r="C1720" s="33"/>
      <c r="D1720" s="35"/>
      <c r="E1720" s="247"/>
      <c r="F1720" s="247"/>
      <c r="G1720" s="247">
        <f>IFERROR(VLOOKUP(D1720,Estoque!$A$4:$J$304,10,),0)</f>
        <v>0</v>
      </c>
      <c r="H1720" s="227"/>
      <c r="I1720" s="247"/>
      <c r="J1720" s="247"/>
      <c r="K1720" s="336">
        <f t="shared" si="95"/>
        <v>0</v>
      </c>
      <c r="L1720" s="247">
        <f>SUMIF(Vendas!$B$5:$B$1712,'Combos Promocionais'!A1720,Vendas!$I$5:$I$1824)</f>
        <v>0</v>
      </c>
      <c r="M1720" s="247">
        <f t="shared" si="96"/>
        <v>0</v>
      </c>
      <c r="N1720" s="247" t="e">
        <f t="shared" si="97"/>
        <v>#N/A</v>
      </c>
      <c r="O1720" s="337" t="e">
        <f t="array" ref="O1720">MIN(IF($B$3:$B$501=N1720,$I$3:$I$501))</f>
        <v>#N/A</v>
      </c>
    </row>
    <row r="1721" spans="1:15">
      <c r="A1721" s="25"/>
      <c r="B1721" s="239" t="str">
        <f>IFERROR(VLOOKUP(A1721,'Cadastro de Produtos'!$B$5:$C$500,2,0),"")</f>
        <v/>
      </c>
      <c r="C1721" s="33"/>
      <c r="D1721" s="35"/>
      <c r="E1721" s="247"/>
      <c r="F1721" s="247"/>
      <c r="G1721" s="247">
        <f>IFERROR(VLOOKUP(D1721,Estoque!$A$4:$J$304,10,),0)</f>
        <v>0</v>
      </c>
      <c r="H1721" s="227"/>
      <c r="I1721" s="247"/>
      <c r="J1721" s="247"/>
      <c r="K1721" s="336">
        <f t="shared" si="95"/>
        <v>0</v>
      </c>
      <c r="L1721" s="247">
        <f>SUMIF(Vendas!$B$5:$B$1712,'Combos Promocionais'!A1721,Vendas!$I$5:$I$1824)</f>
        <v>0</v>
      </c>
      <c r="M1721" s="247">
        <f t="shared" si="96"/>
        <v>0</v>
      </c>
      <c r="N1721" s="247" t="e">
        <f t="shared" si="97"/>
        <v>#N/A</v>
      </c>
      <c r="O1721" s="337" t="e">
        <f t="array" ref="O1721">MIN(IF($B$3:$B$501=N1721,$I$3:$I$501))</f>
        <v>#N/A</v>
      </c>
    </row>
    <row r="1722" spans="1:15">
      <c r="A1722" s="25"/>
      <c r="B1722" s="239" t="str">
        <f>IFERROR(VLOOKUP(A1722,'Cadastro de Produtos'!$B$5:$C$500,2,0),"")</f>
        <v/>
      </c>
      <c r="C1722" s="33"/>
      <c r="D1722" s="35"/>
      <c r="E1722" s="247"/>
      <c r="F1722" s="247"/>
      <c r="G1722" s="247">
        <f>IFERROR(VLOOKUP(D1722,Estoque!$A$4:$J$304,10,),0)</f>
        <v>0</v>
      </c>
      <c r="H1722" s="227"/>
      <c r="I1722" s="247"/>
      <c r="J1722" s="247"/>
      <c r="K1722" s="336">
        <f t="shared" si="95"/>
        <v>0</v>
      </c>
      <c r="L1722" s="247">
        <f>SUMIF(Vendas!$B$5:$B$1712,'Combos Promocionais'!A1722,Vendas!$I$5:$I$1824)</f>
        <v>0</v>
      </c>
      <c r="M1722" s="247">
        <f t="shared" si="96"/>
        <v>0</v>
      </c>
      <c r="N1722" s="247" t="e">
        <f t="shared" si="97"/>
        <v>#N/A</v>
      </c>
      <c r="O1722" s="337" t="e">
        <f t="array" ref="O1722">MIN(IF($B$3:$B$501=N1722,$I$3:$I$501))</f>
        <v>#N/A</v>
      </c>
    </row>
    <row r="1723" spans="1:15">
      <c r="A1723" s="25"/>
      <c r="B1723" s="239" t="str">
        <f>IFERROR(VLOOKUP(A1723,'Cadastro de Produtos'!$B$5:$C$500,2,0),"")</f>
        <v/>
      </c>
      <c r="C1723" s="33"/>
      <c r="D1723" s="35"/>
      <c r="E1723" s="247"/>
      <c r="F1723" s="247"/>
      <c r="G1723" s="247">
        <f>IFERROR(VLOOKUP(D1723,Estoque!$A$4:$J$304,10,),0)</f>
        <v>0</v>
      </c>
      <c r="H1723" s="227"/>
      <c r="I1723" s="247"/>
      <c r="J1723" s="247"/>
      <c r="K1723" s="336">
        <f t="shared" si="95"/>
        <v>0</v>
      </c>
      <c r="L1723" s="247">
        <f>SUMIF(Vendas!$B$5:$B$1712,'Combos Promocionais'!A1723,Vendas!$I$5:$I$1824)</f>
        <v>0</v>
      </c>
      <c r="M1723" s="247">
        <f t="shared" si="96"/>
        <v>0</v>
      </c>
      <c r="N1723" s="247" t="e">
        <f t="shared" si="97"/>
        <v>#N/A</v>
      </c>
      <c r="O1723" s="337" t="e">
        <f t="array" ref="O1723">MIN(IF($B$3:$B$501=N1723,$I$3:$I$501))</f>
        <v>#N/A</v>
      </c>
    </row>
    <row r="1724" spans="1:15">
      <c r="A1724" s="25"/>
      <c r="B1724" s="239" t="str">
        <f>IFERROR(VLOOKUP(A1724,'Cadastro de Produtos'!$B$5:$C$500,2,0),"")</f>
        <v/>
      </c>
      <c r="C1724" s="33"/>
      <c r="D1724" s="35"/>
      <c r="E1724" s="247"/>
      <c r="F1724" s="247"/>
      <c r="G1724" s="247">
        <f>IFERROR(VLOOKUP(D1724,Estoque!$A$4:$J$304,10,),0)</f>
        <v>0</v>
      </c>
      <c r="H1724" s="227"/>
      <c r="I1724" s="247"/>
      <c r="J1724" s="247"/>
      <c r="K1724" s="336">
        <f t="shared" si="95"/>
        <v>0</v>
      </c>
      <c r="L1724" s="247">
        <f>SUMIF(Vendas!$B$5:$B$1712,'Combos Promocionais'!A1724,Vendas!$I$5:$I$1824)</f>
        <v>0</v>
      </c>
      <c r="M1724" s="247">
        <f t="shared" si="96"/>
        <v>0</v>
      </c>
      <c r="N1724" s="247" t="e">
        <f t="shared" si="97"/>
        <v>#N/A</v>
      </c>
      <c r="O1724" s="337" t="e">
        <f t="array" ref="O1724">MIN(IF($B$3:$B$501=N1724,$I$3:$I$501))</f>
        <v>#N/A</v>
      </c>
    </row>
    <row r="1725" spans="1:15">
      <c r="A1725" s="25"/>
      <c r="B1725" s="239" t="str">
        <f>IFERROR(VLOOKUP(A1725,'Cadastro de Produtos'!$B$5:$C$500,2,0),"")</f>
        <v/>
      </c>
      <c r="C1725" s="33"/>
      <c r="D1725" s="35"/>
      <c r="E1725" s="247"/>
      <c r="F1725" s="247"/>
      <c r="G1725" s="247">
        <f>IFERROR(VLOOKUP(D1725,Estoque!$A$4:$J$304,10,),0)</f>
        <v>0</v>
      </c>
      <c r="H1725" s="227"/>
      <c r="I1725" s="247"/>
      <c r="J1725" s="247"/>
      <c r="K1725" s="336">
        <f t="shared" si="95"/>
        <v>0</v>
      </c>
      <c r="L1725" s="247">
        <f>SUMIF(Vendas!$B$5:$B$1712,'Combos Promocionais'!A1725,Vendas!$I$5:$I$1824)</f>
        <v>0</v>
      </c>
      <c r="M1725" s="247">
        <f t="shared" si="96"/>
        <v>0</v>
      </c>
      <c r="N1725" s="247" t="e">
        <f t="shared" si="97"/>
        <v>#N/A</v>
      </c>
      <c r="O1725" s="337" t="e">
        <f t="array" ref="O1725">MIN(IF($B$3:$B$501=N1725,$I$3:$I$501))</f>
        <v>#N/A</v>
      </c>
    </row>
    <row r="1726" spans="1:15">
      <c r="A1726" s="25"/>
      <c r="B1726" s="239" t="str">
        <f>IFERROR(VLOOKUP(A1726,'Cadastro de Produtos'!$B$5:$C$500,2,0),"")</f>
        <v/>
      </c>
      <c r="C1726" s="33"/>
      <c r="D1726" s="35"/>
      <c r="E1726" s="247"/>
      <c r="F1726" s="247"/>
      <c r="G1726" s="247">
        <f>IFERROR(VLOOKUP(D1726,Estoque!$A$4:$J$304,10,),0)</f>
        <v>0</v>
      </c>
      <c r="H1726" s="227"/>
      <c r="I1726" s="247"/>
      <c r="J1726" s="247"/>
      <c r="K1726" s="336">
        <f t="shared" si="95"/>
        <v>0</v>
      </c>
      <c r="L1726" s="247">
        <f>SUMIF(Vendas!$B$5:$B$1712,'Combos Promocionais'!A1726,Vendas!$I$5:$I$1824)</f>
        <v>0</v>
      </c>
      <c r="M1726" s="247">
        <f t="shared" si="96"/>
        <v>0</v>
      </c>
      <c r="N1726" s="247" t="e">
        <f t="shared" si="97"/>
        <v>#N/A</v>
      </c>
      <c r="O1726" s="337" t="e">
        <f t="array" ref="O1726">MIN(IF($B$3:$B$501=N1726,$I$3:$I$501))</f>
        <v>#N/A</v>
      </c>
    </row>
    <row r="1727" spans="1:15">
      <c r="A1727" s="25"/>
      <c r="B1727" s="239" t="str">
        <f>IFERROR(VLOOKUP(A1727,'Cadastro de Produtos'!$B$5:$C$500,2,0),"")</f>
        <v/>
      </c>
      <c r="C1727" s="33"/>
      <c r="D1727" s="35"/>
      <c r="E1727" s="247"/>
      <c r="F1727" s="247"/>
      <c r="G1727" s="247">
        <f>IFERROR(VLOOKUP(D1727,Estoque!$A$4:$J$304,10,),0)</f>
        <v>0</v>
      </c>
      <c r="H1727" s="227"/>
      <c r="I1727" s="247"/>
      <c r="J1727" s="247"/>
      <c r="K1727" s="336">
        <f t="shared" si="95"/>
        <v>0</v>
      </c>
      <c r="L1727" s="247">
        <f>SUMIF(Vendas!$B$5:$B$1712,'Combos Promocionais'!A1727,Vendas!$I$5:$I$1824)</f>
        <v>0</v>
      </c>
      <c r="M1727" s="247">
        <f t="shared" si="96"/>
        <v>0</v>
      </c>
      <c r="N1727" s="247" t="e">
        <f t="shared" si="97"/>
        <v>#N/A</v>
      </c>
      <c r="O1727" s="337" t="e">
        <f t="array" ref="O1727">MIN(IF($B$3:$B$501=N1727,$I$3:$I$501))</f>
        <v>#N/A</v>
      </c>
    </row>
    <row r="1728" spans="1:15">
      <c r="A1728" s="25"/>
      <c r="B1728" s="239" t="str">
        <f>IFERROR(VLOOKUP(A1728,'Cadastro de Produtos'!$B$5:$C$500,2,0),"")</f>
        <v/>
      </c>
      <c r="C1728" s="33"/>
      <c r="D1728" s="35"/>
      <c r="E1728" s="247"/>
      <c r="F1728" s="247"/>
      <c r="G1728" s="247">
        <f>IFERROR(VLOOKUP(D1728,Estoque!$A$4:$J$304,10,),0)</f>
        <v>0</v>
      </c>
      <c r="H1728" s="227"/>
      <c r="I1728" s="247"/>
      <c r="J1728" s="247"/>
      <c r="K1728" s="336">
        <f t="shared" si="95"/>
        <v>0</v>
      </c>
      <c r="L1728" s="247">
        <f>SUMIF(Vendas!$B$5:$B$1712,'Combos Promocionais'!A1728,Vendas!$I$5:$I$1824)</f>
        <v>0</v>
      </c>
      <c r="M1728" s="247">
        <f t="shared" si="96"/>
        <v>0</v>
      </c>
      <c r="N1728" s="247" t="e">
        <f t="shared" si="97"/>
        <v>#N/A</v>
      </c>
      <c r="O1728" s="337" t="e">
        <f t="array" ref="O1728">MIN(IF($B$3:$B$501=N1728,$I$3:$I$501))</f>
        <v>#N/A</v>
      </c>
    </row>
    <row r="1729" spans="1:15">
      <c r="A1729" s="25"/>
      <c r="B1729" s="239" t="str">
        <f>IFERROR(VLOOKUP(A1729,'Cadastro de Produtos'!$B$5:$C$500,2,0),"")</f>
        <v/>
      </c>
      <c r="C1729" s="33"/>
      <c r="D1729" s="35"/>
      <c r="E1729" s="247"/>
      <c r="F1729" s="247"/>
      <c r="G1729" s="247">
        <f>IFERROR(VLOOKUP(D1729,Estoque!$A$4:$J$304,10,),0)</f>
        <v>0</v>
      </c>
      <c r="H1729" s="227"/>
      <c r="I1729" s="247"/>
      <c r="J1729" s="247"/>
      <c r="K1729" s="336">
        <f t="shared" si="95"/>
        <v>0</v>
      </c>
      <c r="L1729" s="247">
        <f>SUMIF(Vendas!$B$5:$B$1712,'Combos Promocionais'!A1729,Vendas!$I$5:$I$1824)</f>
        <v>0</v>
      </c>
      <c r="M1729" s="247">
        <f t="shared" si="96"/>
        <v>0</v>
      </c>
      <c r="N1729" s="247" t="e">
        <f t="shared" si="97"/>
        <v>#N/A</v>
      </c>
      <c r="O1729" s="337" t="e">
        <f t="array" ref="O1729">MIN(IF($B$3:$B$501=N1729,$I$3:$I$501))</f>
        <v>#N/A</v>
      </c>
    </row>
    <row r="1730" spans="1:15">
      <c r="A1730" s="25"/>
      <c r="B1730" s="239" t="str">
        <f>IFERROR(VLOOKUP(A1730,'Cadastro de Produtos'!$B$5:$C$500,2,0),"")</f>
        <v/>
      </c>
      <c r="C1730" s="33"/>
      <c r="D1730" s="35"/>
      <c r="E1730" s="247"/>
      <c r="F1730" s="247"/>
      <c r="G1730" s="247">
        <f>IFERROR(VLOOKUP(D1730,Estoque!$A$4:$J$304,10,),0)</f>
        <v>0</v>
      </c>
      <c r="H1730" s="227"/>
      <c r="I1730" s="247"/>
      <c r="J1730" s="247"/>
      <c r="K1730" s="336">
        <f t="shared" si="95"/>
        <v>0</v>
      </c>
      <c r="L1730" s="247">
        <f>SUMIF(Vendas!$B$5:$B$1712,'Combos Promocionais'!A1730,Vendas!$I$5:$I$1824)</f>
        <v>0</v>
      </c>
      <c r="M1730" s="247">
        <f t="shared" si="96"/>
        <v>0</v>
      </c>
      <c r="N1730" s="247" t="e">
        <f t="shared" si="97"/>
        <v>#N/A</v>
      </c>
      <c r="O1730" s="337" t="e">
        <f t="array" ref="O1730">MIN(IF($B$3:$B$501=N1730,$I$3:$I$501))</f>
        <v>#N/A</v>
      </c>
    </row>
    <row r="1731" spans="1:15">
      <c r="A1731" s="25"/>
      <c r="B1731" s="239" t="str">
        <f>IFERROR(VLOOKUP(A1731,'Cadastro de Produtos'!$B$5:$C$500,2,0),"")</f>
        <v/>
      </c>
      <c r="C1731" s="33"/>
      <c r="D1731" s="35"/>
      <c r="E1731" s="247"/>
      <c r="F1731" s="247"/>
      <c r="G1731" s="247">
        <f>IFERROR(VLOOKUP(D1731,Estoque!$A$4:$J$304,10,),0)</f>
        <v>0</v>
      </c>
      <c r="H1731" s="227"/>
      <c r="I1731" s="247"/>
      <c r="J1731" s="247"/>
      <c r="K1731" s="336">
        <f t="shared" si="95"/>
        <v>0</v>
      </c>
      <c r="L1731" s="247">
        <f>SUMIF(Vendas!$B$5:$B$1712,'Combos Promocionais'!A1731,Vendas!$I$5:$I$1824)</f>
        <v>0</v>
      </c>
      <c r="M1731" s="247">
        <f t="shared" si="96"/>
        <v>0</v>
      </c>
      <c r="N1731" s="247" t="e">
        <f t="shared" si="97"/>
        <v>#N/A</v>
      </c>
      <c r="O1731" s="337" t="e">
        <f t="array" ref="O1731">MIN(IF($B$3:$B$501=N1731,$I$3:$I$501))</f>
        <v>#N/A</v>
      </c>
    </row>
    <row r="1732" spans="1:15">
      <c r="A1732" s="25"/>
      <c r="B1732" s="239" t="str">
        <f>IFERROR(VLOOKUP(A1732,'Cadastro de Produtos'!$B$5:$C$500,2,0),"")</f>
        <v/>
      </c>
      <c r="C1732" s="33"/>
      <c r="D1732" s="35"/>
      <c r="E1732" s="247"/>
      <c r="F1732" s="247"/>
      <c r="G1732" s="247">
        <f>IFERROR(VLOOKUP(D1732,Estoque!$A$4:$J$304,10,),0)</f>
        <v>0</v>
      </c>
      <c r="H1732" s="227"/>
      <c r="I1732" s="247"/>
      <c r="J1732" s="247"/>
      <c r="K1732" s="336">
        <f t="shared" ref="K1732:K1795" si="98">SUMIF($A$3:$A$500,A1732,$J$3:$J$500)</f>
        <v>0</v>
      </c>
      <c r="L1732" s="247">
        <f>SUMIF(Vendas!$B$5:$B$1712,'Combos Promocionais'!A1732,Vendas!$I$5:$I$1824)</f>
        <v>0</v>
      </c>
      <c r="M1732" s="247">
        <f t="shared" ref="M1732:M1795" si="99">SUM(L1732*H1732)</f>
        <v>0</v>
      </c>
      <c r="N1732" s="247" t="e">
        <f t="shared" ref="N1732:N1795" si="100">VLOOKUP(A1732,$A$3:$K$501,2,0)</f>
        <v>#N/A</v>
      </c>
      <c r="O1732" s="337" t="e">
        <f t="array" ref="O1732">MIN(IF($B$3:$B$501=N1732,$I$3:$I$501))</f>
        <v>#N/A</v>
      </c>
    </row>
    <row r="1733" spans="1:15">
      <c r="A1733" s="25"/>
      <c r="B1733" s="239" t="str">
        <f>IFERROR(VLOOKUP(A1733,'Cadastro de Produtos'!$B$5:$C$500,2,0),"")</f>
        <v/>
      </c>
      <c r="C1733" s="33"/>
      <c r="D1733" s="35"/>
      <c r="E1733" s="247"/>
      <c r="F1733" s="247"/>
      <c r="G1733" s="247">
        <f>IFERROR(VLOOKUP(D1733,Estoque!$A$4:$J$304,10,),0)</f>
        <v>0</v>
      </c>
      <c r="H1733" s="227"/>
      <c r="I1733" s="247"/>
      <c r="J1733" s="247"/>
      <c r="K1733" s="336">
        <f t="shared" si="98"/>
        <v>0</v>
      </c>
      <c r="L1733" s="247">
        <f>SUMIF(Vendas!$B$5:$B$1712,'Combos Promocionais'!A1733,Vendas!$I$5:$I$1824)</f>
        <v>0</v>
      </c>
      <c r="M1733" s="247">
        <f t="shared" si="99"/>
        <v>0</v>
      </c>
      <c r="N1733" s="247" t="e">
        <f t="shared" si="100"/>
        <v>#N/A</v>
      </c>
      <c r="O1733" s="337" t="e">
        <f t="array" ref="O1733">MIN(IF($B$3:$B$501=N1733,$I$3:$I$501))</f>
        <v>#N/A</v>
      </c>
    </row>
    <row r="1734" spans="1:15">
      <c r="A1734" s="25"/>
      <c r="B1734" s="239" t="str">
        <f>IFERROR(VLOOKUP(A1734,'Cadastro de Produtos'!$B$5:$C$500,2,0),"")</f>
        <v/>
      </c>
      <c r="C1734" s="33"/>
      <c r="D1734" s="35"/>
      <c r="E1734" s="247"/>
      <c r="F1734" s="247"/>
      <c r="G1734" s="247">
        <f>IFERROR(VLOOKUP(D1734,Estoque!$A$4:$J$304,10,),0)</f>
        <v>0</v>
      </c>
      <c r="H1734" s="227"/>
      <c r="I1734" s="247"/>
      <c r="J1734" s="247"/>
      <c r="K1734" s="336">
        <f t="shared" si="98"/>
        <v>0</v>
      </c>
      <c r="L1734" s="247">
        <f>SUMIF(Vendas!$B$5:$B$1712,'Combos Promocionais'!A1734,Vendas!$I$5:$I$1824)</f>
        <v>0</v>
      </c>
      <c r="M1734" s="247">
        <f t="shared" si="99"/>
        <v>0</v>
      </c>
      <c r="N1734" s="247" t="e">
        <f t="shared" si="100"/>
        <v>#N/A</v>
      </c>
      <c r="O1734" s="337" t="e">
        <f t="array" ref="O1734">MIN(IF($B$3:$B$501=N1734,$I$3:$I$501))</f>
        <v>#N/A</v>
      </c>
    </row>
    <row r="1735" spans="1:15">
      <c r="A1735" s="25"/>
      <c r="B1735" s="239" t="str">
        <f>IFERROR(VLOOKUP(A1735,'Cadastro de Produtos'!$B$5:$C$500,2,0),"")</f>
        <v/>
      </c>
      <c r="C1735" s="33"/>
      <c r="D1735" s="35"/>
      <c r="E1735" s="247"/>
      <c r="F1735" s="247"/>
      <c r="G1735" s="247">
        <f>IFERROR(VLOOKUP(D1735,Estoque!$A$4:$J$304,10,),0)</f>
        <v>0</v>
      </c>
      <c r="H1735" s="227"/>
      <c r="I1735" s="247"/>
      <c r="J1735" s="247"/>
      <c r="K1735" s="336">
        <f t="shared" si="98"/>
        <v>0</v>
      </c>
      <c r="L1735" s="247">
        <f>SUMIF(Vendas!$B$5:$B$1712,'Combos Promocionais'!A1735,Vendas!$I$5:$I$1824)</f>
        <v>0</v>
      </c>
      <c r="M1735" s="247">
        <f t="shared" si="99"/>
        <v>0</v>
      </c>
      <c r="N1735" s="247" t="e">
        <f t="shared" si="100"/>
        <v>#N/A</v>
      </c>
      <c r="O1735" s="337" t="e">
        <f t="array" ref="O1735">MIN(IF($B$3:$B$501=N1735,$I$3:$I$501))</f>
        <v>#N/A</v>
      </c>
    </row>
    <row r="1736" spans="1:15">
      <c r="A1736" s="25"/>
      <c r="B1736" s="239" t="str">
        <f>IFERROR(VLOOKUP(A1736,'Cadastro de Produtos'!$B$5:$C$500,2,0),"")</f>
        <v/>
      </c>
      <c r="C1736" s="33"/>
      <c r="D1736" s="35"/>
      <c r="E1736" s="247"/>
      <c r="F1736" s="247"/>
      <c r="G1736" s="247">
        <f>IFERROR(VLOOKUP(D1736,Estoque!$A$4:$J$304,10,),0)</f>
        <v>0</v>
      </c>
      <c r="H1736" s="227"/>
      <c r="I1736" s="247"/>
      <c r="J1736" s="247"/>
      <c r="K1736" s="336">
        <f t="shared" si="98"/>
        <v>0</v>
      </c>
      <c r="L1736" s="247">
        <f>SUMIF(Vendas!$B$5:$B$1712,'Combos Promocionais'!A1736,Vendas!$I$5:$I$1824)</f>
        <v>0</v>
      </c>
      <c r="M1736" s="247">
        <f t="shared" si="99"/>
        <v>0</v>
      </c>
      <c r="N1736" s="247" t="e">
        <f t="shared" si="100"/>
        <v>#N/A</v>
      </c>
      <c r="O1736" s="337" t="e">
        <f t="array" ref="O1736">MIN(IF($B$3:$B$501=N1736,$I$3:$I$501))</f>
        <v>#N/A</v>
      </c>
    </row>
    <row r="1737" spans="1:15">
      <c r="A1737" s="25"/>
      <c r="B1737" s="239" t="str">
        <f>IFERROR(VLOOKUP(A1737,'Cadastro de Produtos'!$B$5:$C$500,2,0),"")</f>
        <v/>
      </c>
      <c r="C1737" s="33"/>
      <c r="D1737" s="35"/>
      <c r="E1737" s="247"/>
      <c r="F1737" s="247"/>
      <c r="G1737" s="247">
        <f>IFERROR(VLOOKUP(D1737,Estoque!$A$4:$J$304,10,),0)</f>
        <v>0</v>
      </c>
      <c r="H1737" s="227"/>
      <c r="I1737" s="247"/>
      <c r="J1737" s="247"/>
      <c r="K1737" s="336">
        <f t="shared" si="98"/>
        <v>0</v>
      </c>
      <c r="L1737" s="247">
        <f>SUMIF(Vendas!$B$5:$B$1712,'Combos Promocionais'!A1737,Vendas!$I$5:$I$1824)</f>
        <v>0</v>
      </c>
      <c r="M1737" s="247">
        <f t="shared" si="99"/>
        <v>0</v>
      </c>
      <c r="N1737" s="247" t="e">
        <f t="shared" si="100"/>
        <v>#N/A</v>
      </c>
      <c r="O1737" s="337" t="e">
        <f t="array" ref="O1737">MIN(IF($B$3:$B$501=N1737,$I$3:$I$501))</f>
        <v>#N/A</v>
      </c>
    </row>
    <row r="1738" spans="1:15">
      <c r="A1738" s="25"/>
      <c r="B1738" s="239" t="str">
        <f>IFERROR(VLOOKUP(A1738,'Cadastro de Produtos'!$B$5:$C$500,2,0),"")</f>
        <v/>
      </c>
      <c r="C1738" s="33"/>
      <c r="D1738" s="35"/>
      <c r="E1738" s="247"/>
      <c r="F1738" s="247"/>
      <c r="G1738" s="247">
        <f>IFERROR(VLOOKUP(D1738,Estoque!$A$4:$J$304,10,),0)</f>
        <v>0</v>
      </c>
      <c r="H1738" s="227"/>
      <c r="I1738" s="247"/>
      <c r="J1738" s="247"/>
      <c r="K1738" s="336">
        <f t="shared" si="98"/>
        <v>0</v>
      </c>
      <c r="L1738" s="247">
        <f>SUMIF(Vendas!$B$5:$B$1712,'Combos Promocionais'!A1738,Vendas!$I$5:$I$1824)</f>
        <v>0</v>
      </c>
      <c r="M1738" s="247">
        <f t="shared" si="99"/>
        <v>0</v>
      </c>
      <c r="N1738" s="247" t="e">
        <f t="shared" si="100"/>
        <v>#N/A</v>
      </c>
      <c r="O1738" s="337" t="e">
        <f t="array" ref="O1738">MIN(IF($B$3:$B$501=N1738,$I$3:$I$501))</f>
        <v>#N/A</v>
      </c>
    </row>
    <row r="1739" spans="1:15">
      <c r="A1739" s="25"/>
      <c r="B1739" s="239" t="str">
        <f>IFERROR(VLOOKUP(A1739,'Cadastro de Produtos'!$B$5:$C$500,2,0),"")</f>
        <v/>
      </c>
      <c r="C1739" s="33"/>
      <c r="D1739" s="35"/>
      <c r="E1739" s="247"/>
      <c r="F1739" s="247"/>
      <c r="G1739" s="247">
        <f>IFERROR(VLOOKUP(D1739,Estoque!$A$4:$J$304,10,),0)</f>
        <v>0</v>
      </c>
      <c r="H1739" s="227"/>
      <c r="I1739" s="247"/>
      <c r="J1739" s="247"/>
      <c r="K1739" s="336">
        <f t="shared" si="98"/>
        <v>0</v>
      </c>
      <c r="L1739" s="247">
        <f>SUMIF(Vendas!$B$5:$B$1712,'Combos Promocionais'!A1739,Vendas!$I$5:$I$1824)</f>
        <v>0</v>
      </c>
      <c r="M1739" s="247">
        <f t="shared" si="99"/>
        <v>0</v>
      </c>
      <c r="N1739" s="247" t="e">
        <f t="shared" si="100"/>
        <v>#N/A</v>
      </c>
      <c r="O1739" s="337" t="e">
        <f t="array" ref="O1739">MIN(IF($B$3:$B$501=N1739,$I$3:$I$501))</f>
        <v>#N/A</v>
      </c>
    </row>
    <row r="1740" spans="1:15">
      <c r="A1740" s="25"/>
      <c r="B1740" s="239" t="str">
        <f>IFERROR(VLOOKUP(A1740,'Cadastro de Produtos'!$B$5:$C$500,2,0),"")</f>
        <v/>
      </c>
      <c r="C1740" s="33"/>
      <c r="D1740" s="35"/>
      <c r="E1740" s="247"/>
      <c r="F1740" s="247"/>
      <c r="G1740" s="247">
        <f>IFERROR(VLOOKUP(D1740,Estoque!$A$4:$J$304,10,),0)</f>
        <v>0</v>
      </c>
      <c r="H1740" s="227"/>
      <c r="I1740" s="247"/>
      <c r="J1740" s="247"/>
      <c r="K1740" s="336">
        <f t="shared" si="98"/>
        <v>0</v>
      </c>
      <c r="L1740" s="247">
        <f>SUMIF(Vendas!$B$5:$B$1712,'Combos Promocionais'!A1740,Vendas!$I$5:$I$1824)</f>
        <v>0</v>
      </c>
      <c r="M1740" s="247">
        <f t="shared" si="99"/>
        <v>0</v>
      </c>
      <c r="N1740" s="247" t="e">
        <f t="shared" si="100"/>
        <v>#N/A</v>
      </c>
      <c r="O1740" s="337" t="e">
        <f t="array" ref="O1740">MIN(IF($B$3:$B$501=N1740,$I$3:$I$501))</f>
        <v>#N/A</v>
      </c>
    </row>
    <row r="1741" spans="1:15">
      <c r="A1741" s="25"/>
      <c r="B1741" s="239" t="str">
        <f>IFERROR(VLOOKUP(A1741,'Cadastro de Produtos'!$B$5:$C$500,2,0),"")</f>
        <v/>
      </c>
      <c r="C1741" s="33"/>
      <c r="D1741" s="35"/>
      <c r="E1741" s="247"/>
      <c r="F1741" s="247"/>
      <c r="G1741" s="247">
        <f>IFERROR(VLOOKUP(D1741,Estoque!$A$4:$J$304,10,),0)</f>
        <v>0</v>
      </c>
      <c r="H1741" s="227"/>
      <c r="I1741" s="247"/>
      <c r="J1741" s="247"/>
      <c r="K1741" s="336">
        <f t="shared" si="98"/>
        <v>0</v>
      </c>
      <c r="L1741" s="247">
        <f>SUMIF(Vendas!$B$5:$B$1712,'Combos Promocionais'!A1741,Vendas!$I$5:$I$1824)</f>
        <v>0</v>
      </c>
      <c r="M1741" s="247">
        <f t="shared" si="99"/>
        <v>0</v>
      </c>
      <c r="N1741" s="247" t="e">
        <f t="shared" si="100"/>
        <v>#N/A</v>
      </c>
      <c r="O1741" s="337" t="e">
        <f t="array" ref="O1741">MIN(IF($B$3:$B$501=N1741,$I$3:$I$501))</f>
        <v>#N/A</v>
      </c>
    </row>
    <row r="1742" spans="1:15">
      <c r="A1742" s="25"/>
      <c r="B1742" s="239" t="str">
        <f>IFERROR(VLOOKUP(A1742,'Cadastro de Produtos'!$B$5:$C$500,2,0),"")</f>
        <v/>
      </c>
      <c r="C1742" s="33"/>
      <c r="D1742" s="35"/>
      <c r="E1742" s="247"/>
      <c r="F1742" s="247"/>
      <c r="G1742" s="247">
        <f>IFERROR(VLOOKUP(D1742,Estoque!$A$4:$J$304,10,),0)</f>
        <v>0</v>
      </c>
      <c r="H1742" s="227"/>
      <c r="I1742" s="247"/>
      <c r="J1742" s="247"/>
      <c r="K1742" s="336">
        <f t="shared" si="98"/>
        <v>0</v>
      </c>
      <c r="L1742" s="247">
        <f>SUMIF(Vendas!$B$5:$B$1712,'Combos Promocionais'!A1742,Vendas!$I$5:$I$1824)</f>
        <v>0</v>
      </c>
      <c r="M1742" s="247">
        <f t="shared" si="99"/>
        <v>0</v>
      </c>
      <c r="N1742" s="247" t="e">
        <f t="shared" si="100"/>
        <v>#N/A</v>
      </c>
      <c r="O1742" s="337" t="e">
        <f t="array" ref="O1742">MIN(IF($B$3:$B$501=N1742,$I$3:$I$501))</f>
        <v>#N/A</v>
      </c>
    </row>
    <row r="1743" spans="1:15">
      <c r="A1743" s="25"/>
      <c r="B1743" s="239" t="str">
        <f>IFERROR(VLOOKUP(A1743,'Cadastro de Produtos'!$B$5:$C$500,2,0),"")</f>
        <v/>
      </c>
      <c r="C1743" s="33"/>
      <c r="D1743" s="35"/>
      <c r="E1743" s="247"/>
      <c r="F1743" s="247"/>
      <c r="G1743" s="247">
        <f>IFERROR(VLOOKUP(D1743,Estoque!$A$4:$J$304,10,),0)</f>
        <v>0</v>
      </c>
      <c r="H1743" s="227"/>
      <c r="I1743" s="247"/>
      <c r="J1743" s="247"/>
      <c r="K1743" s="336">
        <f t="shared" si="98"/>
        <v>0</v>
      </c>
      <c r="L1743" s="247">
        <f>SUMIF(Vendas!$B$5:$B$1712,'Combos Promocionais'!A1743,Vendas!$I$5:$I$1824)</f>
        <v>0</v>
      </c>
      <c r="M1743" s="247">
        <f t="shared" si="99"/>
        <v>0</v>
      </c>
      <c r="N1743" s="247" t="e">
        <f t="shared" si="100"/>
        <v>#N/A</v>
      </c>
      <c r="O1743" s="337" t="e">
        <f t="array" ref="O1743">MIN(IF($B$3:$B$501=N1743,$I$3:$I$501))</f>
        <v>#N/A</v>
      </c>
    </row>
    <row r="1744" spans="1:15">
      <c r="A1744" s="25"/>
      <c r="B1744" s="239" t="str">
        <f>IFERROR(VLOOKUP(A1744,'Cadastro de Produtos'!$B$5:$C$500,2,0),"")</f>
        <v/>
      </c>
      <c r="C1744" s="33"/>
      <c r="D1744" s="35"/>
      <c r="E1744" s="247"/>
      <c r="F1744" s="247"/>
      <c r="G1744" s="247">
        <f>IFERROR(VLOOKUP(D1744,Estoque!$A$4:$J$304,10,),0)</f>
        <v>0</v>
      </c>
      <c r="H1744" s="227"/>
      <c r="I1744" s="247"/>
      <c r="J1744" s="247"/>
      <c r="K1744" s="336">
        <f t="shared" si="98"/>
        <v>0</v>
      </c>
      <c r="L1744" s="247">
        <f>SUMIF(Vendas!$B$5:$B$1712,'Combos Promocionais'!A1744,Vendas!$I$5:$I$1824)</f>
        <v>0</v>
      </c>
      <c r="M1744" s="247">
        <f t="shared" si="99"/>
        <v>0</v>
      </c>
      <c r="N1744" s="247" t="e">
        <f t="shared" si="100"/>
        <v>#N/A</v>
      </c>
      <c r="O1744" s="337" t="e">
        <f t="array" ref="O1744">MIN(IF($B$3:$B$501=N1744,$I$3:$I$501))</f>
        <v>#N/A</v>
      </c>
    </row>
    <row r="1745" spans="1:15">
      <c r="A1745" s="25"/>
      <c r="B1745" s="239" t="str">
        <f>IFERROR(VLOOKUP(A1745,'Cadastro de Produtos'!$B$5:$C$500,2,0),"")</f>
        <v/>
      </c>
      <c r="C1745" s="33"/>
      <c r="D1745" s="35"/>
      <c r="E1745" s="247"/>
      <c r="F1745" s="247"/>
      <c r="G1745" s="247">
        <f>IFERROR(VLOOKUP(D1745,Estoque!$A$4:$J$304,10,),0)</f>
        <v>0</v>
      </c>
      <c r="H1745" s="227"/>
      <c r="I1745" s="247"/>
      <c r="J1745" s="247"/>
      <c r="K1745" s="336">
        <f t="shared" si="98"/>
        <v>0</v>
      </c>
      <c r="L1745" s="247">
        <f>SUMIF(Vendas!$B$5:$B$1712,'Combos Promocionais'!A1745,Vendas!$I$5:$I$1824)</f>
        <v>0</v>
      </c>
      <c r="M1745" s="247">
        <f t="shared" si="99"/>
        <v>0</v>
      </c>
      <c r="N1745" s="247" t="e">
        <f t="shared" si="100"/>
        <v>#N/A</v>
      </c>
      <c r="O1745" s="337" t="e">
        <f t="array" ref="O1745">MIN(IF($B$3:$B$501=N1745,$I$3:$I$501))</f>
        <v>#N/A</v>
      </c>
    </row>
    <row r="1746" spans="1:15">
      <c r="A1746" s="25"/>
      <c r="B1746" s="239" t="str">
        <f>IFERROR(VLOOKUP(A1746,'Cadastro de Produtos'!$B$5:$C$500,2,0),"")</f>
        <v/>
      </c>
      <c r="C1746" s="33"/>
      <c r="D1746" s="35"/>
      <c r="E1746" s="247"/>
      <c r="F1746" s="247"/>
      <c r="G1746" s="247">
        <f>IFERROR(VLOOKUP(D1746,Estoque!$A$4:$J$304,10,),0)</f>
        <v>0</v>
      </c>
      <c r="H1746" s="227"/>
      <c r="I1746" s="247"/>
      <c r="J1746" s="247"/>
      <c r="K1746" s="336">
        <f t="shared" si="98"/>
        <v>0</v>
      </c>
      <c r="L1746" s="247">
        <f>SUMIF(Vendas!$B$5:$B$1712,'Combos Promocionais'!A1746,Vendas!$I$5:$I$1824)</f>
        <v>0</v>
      </c>
      <c r="M1746" s="247">
        <f t="shared" si="99"/>
        <v>0</v>
      </c>
      <c r="N1746" s="247" t="e">
        <f t="shared" si="100"/>
        <v>#N/A</v>
      </c>
      <c r="O1746" s="337" t="e">
        <f t="array" ref="O1746">MIN(IF($B$3:$B$501=N1746,$I$3:$I$501))</f>
        <v>#N/A</v>
      </c>
    </row>
    <row r="1747" spans="1:15">
      <c r="A1747" s="25"/>
      <c r="B1747" s="239" t="str">
        <f>IFERROR(VLOOKUP(A1747,'Cadastro de Produtos'!$B$5:$C$500,2,0),"")</f>
        <v/>
      </c>
      <c r="C1747" s="33"/>
      <c r="D1747" s="35"/>
      <c r="E1747" s="247"/>
      <c r="F1747" s="247"/>
      <c r="G1747" s="247">
        <f>IFERROR(VLOOKUP(D1747,Estoque!$A$4:$J$304,10,),0)</f>
        <v>0</v>
      </c>
      <c r="H1747" s="227"/>
      <c r="I1747" s="247"/>
      <c r="J1747" s="247"/>
      <c r="K1747" s="336">
        <f t="shared" si="98"/>
        <v>0</v>
      </c>
      <c r="L1747" s="247">
        <f>SUMIF(Vendas!$B$5:$B$1712,'Combos Promocionais'!A1747,Vendas!$I$5:$I$1824)</f>
        <v>0</v>
      </c>
      <c r="M1747" s="247">
        <f t="shared" si="99"/>
        <v>0</v>
      </c>
      <c r="N1747" s="247" t="e">
        <f t="shared" si="100"/>
        <v>#N/A</v>
      </c>
      <c r="O1747" s="337" t="e">
        <f t="array" ref="O1747">MIN(IF($B$3:$B$501=N1747,$I$3:$I$501))</f>
        <v>#N/A</v>
      </c>
    </row>
    <row r="1748" spans="1:15">
      <c r="A1748" s="25"/>
      <c r="B1748" s="239" t="str">
        <f>IFERROR(VLOOKUP(A1748,'Cadastro de Produtos'!$B$5:$C$500,2,0),"")</f>
        <v/>
      </c>
      <c r="C1748" s="33"/>
      <c r="D1748" s="35"/>
      <c r="E1748" s="247"/>
      <c r="F1748" s="247"/>
      <c r="G1748" s="247">
        <f>IFERROR(VLOOKUP(D1748,Estoque!$A$4:$J$304,10,),0)</f>
        <v>0</v>
      </c>
      <c r="H1748" s="227"/>
      <c r="I1748" s="247"/>
      <c r="J1748" s="247"/>
      <c r="K1748" s="336">
        <f t="shared" si="98"/>
        <v>0</v>
      </c>
      <c r="L1748" s="247">
        <f>SUMIF(Vendas!$B$5:$B$1712,'Combos Promocionais'!A1748,Vendas!$I$5:$I$1824)</f>
        <v>0</v>
      </c>
      <c r="M1748" s="247">
        <f t="shared" si="99"/>
        <v>0</v>
      </c>
      <c r="N1748" s="247" t="e">
        <f t="shared" si="100"/>
        <v>#N/A</v>
      </c>
      <c r="O1748" s="337" t="e">
        <f t="array" ref="O1748">MIN(IF($B$3:$B$501=N1748,$I$3:$I$501))</f>
        <v>#N/A</v>
      </c>
    </row>
    <row r="1749" spans="1:15">
      <c r="A1749" s="25"/>
      <c r="B1749" s="239" t="str">
        <f>IFERROR(VLOOKUP(A1749,'Cadastro de Produtos'!$B$5:$C$500,2,0),"")</f>
        <v/>
      </c>
      <c r="C1749" s="33"/>
      <c r="D1749" s="35"/>
      <c r="E1749" s="247"/>
      <c r="F1749" s="247"/>
      <c r="G1749" s="247">
        <f>IFERROR(VLOOKUP(D1749,Estoque!$A$4:$J$304,10,),0)</f>
        <v>0</v>
      </c>
      <c r="H1749" s="227"/>
      <c r="I1749" s="247"/>
      <c r="J1749" s="247"/>
      <c r="K1749" s="336">
        <f t="shared" si="98"/>
        <v>0</v>
      </c>
      <c r="L1749" s="247">
        <f>SUMIF(Vendas!$B$5:$B$1712,'Combos Promocionais'!A1749,Vendas!$I$5:$I$1824)</f>
        <v>0</v>
      </c>
      <c r="M1749" s="247">
        <f t="shared" si="99"/>
        <v>0</v>
      </c>
      <c r="N1749" s="247" t="e">
        <f t="shared" si="100"/>
        <v>#N/A</v>
      </c>
      <c r="O1749" s="337" t="e">
        <f t="array" ref="O1749">MIN(IF($B$3:$B$501=N1749,$I$3:$I$501))</f>
        <v>#N/A</v>
      </c>
    </row>
    <row r="1750" spans="1:15">
      <c r="A1750" s="25"/>
      <c r="B1750" s="239" t="str">
        <f>IFERROR(VLOOKUP(A1750,'Cadastro de Produtos'!$B$5:$C$500,2,0),"")</f>
        <v/>
      </c>
      <c r="C1750" s="33"/>
      <c r="D1750" s="35"/>
      <c r="E1750" s="247"/>
      <c r="F1750" s="247"/>
      <c r="G1750" s="247">
        <f>IFERROR(VLOOKUP(D1750,Estoque!$A$4:$J$304,10,),0)</f>
        <v>0</v>
      </c>
      <c r="H1750" s="227"/>
      <c r="I1750" s="247"/>
      <c r="J1750" s="247"/>
      <c r="K1750" s="336">
        <f t="shared" si="98"/>
        <v>0</v>
      </c>
      <c r="L1750" s="247">
        <f>SUMIF(Vendas!$B$5:$B$1712,'Combos Promocionais'!A1750,Vendas!$I$5:$I$1824)</f>
        <v>0</v>
      </c>
      <c r="M1750" s="247">
        <f t="shared" si="99"/>
        <v>0</v>
      </c>
      <c r="N1750" s="247" t="e">
        <f t="shared" si="100"/>
        <v>#N/A</v>
      </c>
      <c r="O1750" s="337" t="e">
        <f t="array" ref="O1750">MIN(IF($B$3:$B$501=N1750,$I$3:$I$501))</f>
        <v>#N/A</v>
      </c>
    </row>
    <row r="1751" spans="1:15">
      <c r="A1751" s="25"/>
      <c r="B1751" s="239" t="str">
        <f>IFERROR(VLOOKUP(A1751,'Cadastro de Produtos'!$B$5:$C$500,2,0),"")</f>
        <v/>
      </c>
      <c r="C1751" s="33"/>
      <c r="D1751" s="35"/>
      <c r="E1751" s="247"/>
      <c r="F1751" s="247"/>
      <c r="G1751" s="247">
        <f>IFERROR(VLOOKUP(D1751,Estoque!$A$4:$J$304,10,),0)</f>
        <v>0</v>
      </c>
      <c r="H1751" s="227"/>
      <c r="I1751" s="247"/>
      <c r="J1751" s="247"/>
      <c r="K1751" s="336">
        <f t="shared" si="98"/>
        <v>0</v>
      </c>
      <c r="L1751" s="247">
        <f>SUMIF(Vendas!$B$5:$B$1712,'Combos Promocionais'!A1751,Vendas!$I$5:$I$1824)</f>
        <v>0</v>
      </c>
      <c r="M1751" s="247">
        <f t="shared" si="99"/>
        <v>0</v>
      </c>
      <c r="N1751" s="247" t="e">
        <f t="shared" si="100"/>
        <v>#N/A</v>
      </c>
      <c r="O1751" s="337" t="e">
        <f t="array" ref="O1751">MIN(IF($B$3:$B$501=N1751,$I$3:$I$501))</f>
        <v>#N/A</v>
      </c>
    </row>
    <row r="1752" spans="1:15">
      <c r="A1752" s="25"/>
      <c r="B1752" s="239" t="str">
        <f>IFERROR(VLOOKUP(A1752,'Cadastro de Produtos'!$B$5:$C$500,2,0),"")</f>
        <v/>
      </c>
      <c r="C1752" s="33"/>
      <c r="D1752" s="35"/>
      <c r="E1752" s="247"/>
      <c r="F1752" s="247"/>
      <c r="G1752" s="247">
        <f>IFERROR(VLOOKUP(D1752,Estoque!$A$4:$J$304,10,),0)</f>
        <v>0</v>
      </c>
      <c r="H1752" s="227"/>
      <c r="I1752" s="247"/>
      <c r="J1752" s="247"/>
      <c r="K1752" s="336">
        <f t="shared" si="98"/>
        <v>0</v>
      </c>
      <c r="L1752" s="247">
        <f>SUMIF(Vendas!$B$5:$B$1712,'Combos Promocionais'!A1752,Vendas!$I$5:$I$1824)</f>
        <v>0</v>
      </c>
      <c r="M1752" s="247">
        <f t="shared" si="99"/>
        <v>0</v>
      </c>
      <c r="N1752" s="247" t="e">
        <f t="shared" si="100"/>
        <v>#N/A</v>
      </c>
      <c r="O1752" s="337" t="e">
        <f t="array" ref="O1752">MIN(IF($B$3:$B$501=N1752,$I$3:$I$501))</f>
        <v>#N/A</v>
      </c>
    </row>
    <row r="1753" spans="1:15">
      <c r="A1753" s="25"/>
      <c r="B1753" s="239" t="str">
        <f>IFERROR(VLOOKUP(A1753,'Cadastro de Produtos'!$B$5:$C$500,2,0),"")</f>
        <v/>
      </c>
      <c r="C1753" s="33"/>
      <c r="D1753" s="35"/>
      <c r="E1753" s="247"/>
      <c r="F1753" s="247"/>
      <c r="G1753" s="247">
        <f>IFERROR(VLOOKUP(D1753,Estoque!$A$4:$J$304,10,),0)</f>
        <v>0</v>
      </c>
      <c r="H1753" s="227"/>
      <c r="I1753" s="247"/>
      <c r="J1753" s="247"/>
      <c r="K1753" s="336">
        <f t="shared" si="98"/>
        <v>0</v>
      </c>
      <c r="L1753" s="247">
        <f>SUMIF(Vendas!$B$5:$B$1712,'Combos Promocionais'!A1753,Vendas!$I$5:$I$1824)</f>
        <v>0</v>
      </c>
      <c r="M1753" s="247">
        <f t="shared" si="99"/>
        <v>0</v>
      </c>
      <c r="N1753" s="247" t="e">
        <f t="shared" si="100"/>
        <v>#N/A</v>
      </c>
      <c r="O1753" s="337" t="e">
        <f t="array" ref="O1753">MIN(IF($B$3:$B$501=N1753,$I$3:$I$501))</f>
        <v>#N/A</v>
      </c>
    </row>
    <row r="1754" spans="1:15">
      <c r="A1754" s="25"/>
      <c r="B1754" s="239" t="str">
        <f>IFERROR(VLOOKUP(A1754,'Cadastro de Produtos'!$B$5:$C$500,2,0),"")</f>
        <v/>
      </c>
      <c r="C1754" s="33"/>
      <c r="D1754" s="35"/>
      <c r="E1754" s="247"/>
      <c r="F1754" s="247"/>
      <c r="G1754" s="247">
        <f>IFERROR(VLOOKUP(D1754,Estoque!$A$4:$J$304,10,),0)</f>
        <v>0</v>
      </c>
      <c r="H1754" s="227"/>
      <c r="I1754" s="247"/>
      <c r="J1754" s="247"/>
      <c r="K1754" s="336">
        <f t="shared" si="98"/>
        <v>0</v>
      </c>
      <c r="L1754" s="247">
        <f>SUMIF(Vendas!$B$5:$B$1712,'Combos Promocionais'!A1754,Vendas!$I$5:$I$1824)</f>
        <v>0</v>
      </c>
      <c r="M1754" s="247">
        <f t="shared" si="99"/>
        <v>0</v>
      </c>
      <c r="N1754" s="247" t="e">
        <f t="shared" si="100"/>
        <v>#N/A</v>
      </c>
      <c r="O1754" s="337" t="e">
        <f t="array" ref="O1754">MIN(IF($B$3:$B$501=N1754,$I$3:$I$501))</f>
        <v>#N/A</v>
      </c>
    </row>
    <row r="1755" spans="1:15">
      <c r="A1755" s="25"/>
      <c r="B1755" s="239" t="str">
        <f>IFERROR(VLOOKUP(A1755,'Cadastro de Produtos'!$B$5:$C$500,2,0),"")</f>
        <v/>
      </c>
      <c r="C1755" s="33"/>
      <c r="D1755" s="35"/>
      <c r="E1755" s="247"/>
      <c r="F1755" s="247"/>
      <c r="G1755" s="247">
        <f>IFERROR(VLOOKUP(D1755,Estoque!$A$4:$J$304,10,),0)</f>
        <v>0</v>
      </c>
      <c r="H1755" s="227"/>
      <c r="I1755" s="247"/>
      <c r="J1755" s="247"/>
      <c r="K1755" s="336">
        <f t="shared" si="98"/>
        <v>0</v>
      </c>
      <c r="L1755" s="247">
        <f>SUMIF(Vendas!$B$5:$B$1712,'Combos Promocionais'!A1755,Vendas!$I$5:$I$1824)</f>
        <v>0</v>
      </c>
      <c r="M1755" s="247">
        <f t="shared" si="99"/>
        <v>0</v>
      </c>
      <c r="N1755" s="247" t="e">
        <f t="shared" si="100"/>
        <v>#N/A</v>
      </c>
      <c r="O1755" s="337" t="e">
        <f t="array" ref="O1755">MIN(IF($B$3:$B$501=N1755,$I$3:$I$501))</f>
        <v>#N/A</v>
      </c>
    </row>
    <row r="1756" spans="1:15">
      <c r="A1756" s="25"/>
      <c r="B1756" s="239" t="str">
        <f>IFERROR(VLOOKUP(A1756,'Cadastro de Produtos'!$B$5:$C$500,2,0),"")</f>
        <v/>
      </c>
      <c r="C1756" s="33"/>
      <c r="D1756" s="35"/>
      <c r="E1756" s="247"/>
      <c r="F1756" s="247"/>
      <c r="G1756" s="247">
        <f>IFERROR(VLOOKUP(D1756,Estoque!$A$4:$J$304,10,),0)</f>
        <v>0</v>
      </c>
      <c r="H1756" s="227"/>
      <c r="I1756" s="247"/>
      <c r="J1756" s="247"/>
      <c r="K1756" s="336">
        <f t="shared" si="98"/>
        <v>0</v>
      </c>
      <c r="L1756" s="247">
        <f>SUMIF(Vendas!$B$5:$B$1712,'Combos Promocionais'!A1756,Vendas!$I$5:$I$1824)</f>
        <v>0</v>
      </c>
      <c r="M1756" s="247">
        <f t="shared" si="99"/>
        <v>0</v>
      </c>
      <c r="N1756" s="247" t="e">
        <f t="shared" si="100"/>
        <v>#N/A</v>
      </c>
      <c r="O1756" s="337" t="e">
        <f t="array" ref="O1756">MIN(IF($B$3:$B$501=N1756,$I$3:$I$501))</f>
        <v>#N/A</v>
      </c>
    </row>
    <row r="1757" spans="1:15">
      <c r="A1757" s="25"/>
      <c r="B1757" s="239" t="str">
        <f>IFERROR(VLOOKUP(A1757,'Cadastro de Produtos'!$B$5:$C$500,2,0),"")</f>
        <v/>
      </c>
      <c r="C1757" s="33"/>
      <c r="D1757" s="35"/>
      <c r="E1757" s="247"/>
      <c r="F1757" s="247"/>
      <c r="G1757" s="247">
        <f>IFERROR(VLOOKUP(D1757,Estoque!$A$4:$J$304,10,),0)</f>
        <v>0</v>
      </c>
      <c r="H1757" s="227"/>
      <c r="I1757" s="247"/>
      <c r="J1757" s="247"/>
      <c r="K1757" s="336">
        <f t="shared" si="98"/>
        <v>0</v>
      </c>
      <c r="L1757" s="247">
        <f>SUMIF(Vendas!$B$5:$B$1712,'Combos Promocionais'!A1757,Vendas!$I$5:$I$1824)</f>
        <v>0</v>
      </c>
      <c r="M1757" s="247">
        <f t="shared" si="99"/>
        <v>0</v>
      </c>
      <c r="N1757" s="247" t="e">
        <f t="shared" si="100"/>
        <v>#N/A</v>
      </c>
      <c r="O1757" s="337" t="e">
        <f t="array" ref="O1757">MIN(IF($B$3:$B$501=N1757,$I$3:$I$501))</f>
        <v>#N/A</v>
      </c>
    </row>
    <row r="1758" spans="1:15">
      <c r="A1758" s="25"/>
      <c r="B1758" s="239" t="str">
        <f>IFERROR(VLOOKUP(A1758,'Cadastro de Produtos'!$B$5:$C$500,2,0),"")</f>
        <v/>
      </c>
      <c r="C1758" s="33"/>
      <c r="D1758" s="35"/>
      <c r="E1758" s="247"/>
      <c r="F1758" s="247"/>
      <c r="G1758" s="247">
        <f>IFERROR(VLOOKUP(D1758,Estoque!$A$4:$J$304,10,),0)</f>
        <v>0</v>
      </c>
      <c r="H1758" s="227"/>
      <c r="I1758" s="247"/>
      <c r="J1758" s="247"/>
      <c r="K1758" s="336">
        <f t="shared" si="98"/>
        <v>0</v>
      </c>
      <c r="L1758" s="247">
        <f>SUMIF(Vendas!$B$5:$B$1712,'Combos Promocionais'!A1758,Vendas!$I$5:$I$1824)</f>
        <v>0</v>
      </c>
      <c r="M1758" s="247">
        <f t="shared" si="99"/>
        <v>0</v>
      </c>
      <c r="N1758" s="247" t="e">
        <f t="shared" si="100"/>
        <v>#N/A</v>
      </c>
      <c r="O1758" s="337" t="e">
        <f t="array" ref="O1758">MIN(IF($B$3:$B$501=N1758,$I$3:$I$501))</f>
        <v>#N/A</v>
      </c>
    </row>
    <row r="1759" spans="1:15">
      <c r="A1759" s="25"/>
      <c r="B1759" s="239" t="str">
        <f>IFERROR(VLOOKUP(A1759,'Cadastro de Produtos'!$B$5:$C$500,2,0),"")</f>
        <v/>
      </c>
      <c r="C1759" s="33"/>
      <c r="D1759" s="35"/>
      <c r="E1759" s="247"/>
      <c r="F1759" s="247"/>
      <c r="G1759" s="247">
        <f>IFERROR(VLOOKUP(D1759,Estoque!$A$4:$J$304,10,),0)</f>
        <v>0</v>
      </c>
      <c r="H1759" s="227"/>
      <c r="I1759" s="247"/>
      <c r="J1759" s="247"/>
      <c r="K1759" s="336">
        <f t="shared" si="98"/>
        <v>0</v>
      </c>
      <c r="L1759" s="247">
        <f>SUMIF(Vendas!$B$5:$B$1712,'Combos Promocionais'!A1759,Vendas!$I$5:$I$1824)</f>
        <v>0</v>
      </c>
      <c r="M1759" s="247">
        <f t="shared" si="99"/>
        <v>0</v>
      </c>
      <c r="N1759" s="247" t="e">
        <f t="shared" si="100"/>
        <v>#N/A</v>
      </c>
      <c r="O1759" s="337" t="e">
        <f t="array" ref="O1759">MIN(IF($B$3:$B$501=N1759,$I$3:$I$501))</f>
        <v>#N/A</v>
      </c>
    </row>
    <row r="1760" spans="1:15">
      <c r="A1760" s="25"/>
      <c r="B1760" s="239" t="str">
        <f>IFERROR(VLOOKUP(A1760,'Cadastro de Produtos'!$B$5:$C$500,2,0),"")</f>
        <v/>
      </c>
      <c r="C1760" s="33"/>
      <c r="D1760" s="35"/>
      <c r="E1760" s="247"/>
      <c r="F1760" s="247"/>
      <c r="G1760" s="247">
        <f>IFERROR(VLOOKUP(D1760,Estoque!$A$4:$J$304,10,),0)</f>
        <v>0</v>
      </c>
      <c r="H1760" s="227"/>
      <c r="I1760" s="247"/>
      <c r="J1760" s="247"/>
      <c r="K1760" s="336">
        <f t="shared" si="98"/>
        <v>0</v>
      </c>
      <c r="L1760" s="247">
        <f>SUMIF(Vendas!$B$5:$B$1712,'Combos Promocionais'!A1760,Vendas!$I$5:$I$1824)</f>
        <v>0</v>
      </c>
      <c r="M1760" s="247">
        <f t="shared" si="99"/>
        <v>0</v>
      </c>
      <c r="N1760" s="247" t="e">
        <f t="shared" si="100"/>
        <v>#N/A</v>
      </c>
      <c r="O1760" s="337" t="e">
        <f t="array" ref="O1760">MIN(IF($B$3:$B$501=N1760,$I$3:$I$501))</f>
        <v>#N/A</v>
      </c>
    </row>
    <row r="1761" spans="1:15">
      <c r="A1761" s="25"/>
      <c r="B1761" s="239" t="str">
        <f>IFERROR(VLOOKUP(A1761,'Cadastro de Produtos'!$B$5:$C$500,2,0),"")</f>
        <v/>
      </c>
      <c r="C1761" s="33"/>
      <c r="D1761" s="35"/>
      <c r="E1761" s="247"/>
      <c r="F1761" s="247"/>
      <c r="G1761" s="247">
        <f>IFERROR(VLOOKUP(D1761,Estoque!$A$4:$J$304,10,),0)</f>
        <v>0</v>
      </c>
      <c r="H1761" s="227"/>
      <c r="I1761" s="247"/>
      <c r="J1761" s="247"/>
      <c r="K1761" s="336">
        <f t="shared" si="98"/>
        <v>0</v>
      </c>
      <c r="L1761" s="247">
        <f>SUMIF(Vendas!$B$5:$B$1712,'Combos Promocionais'!A1761,Vendas!$I$5:$I$1824)</f>
        <v>0</v>
      </c>
      <c r="M1761" s="247">
        <f t="shared" si="99"/>
        <v>0</v>
      </c>
      <c r="N1761" s="247" t="e">
        <f t="shared" si="100"/>
        <v>#N/A</v>
      </c>
      <c r="O1761" s="337" t="e">
        <f t="array" ref="O1761">MIN(IF($B$3:$B$501=N1761,$I$3:$I$501))</f>
        <v>#N/A</v>
      </c>
    </row>
    <row r="1762" spans="1:15">
      <c r="A1762" s="25"/>
      <c r="B1762" s="239" t="str">
        <f>IFERROR(VLOOKUP(A1762,'Cadastro de Produtos'!$B$5:$C$500,2,0),"")</f>
        <v/>
      </c>
      <c r="C1762" s="33"/>
      <c r="D1762" s="35"/>
      <c r="E1762" s="247"/>
      <c r="F1762" s="247"/>
      <c r="G1762" s="247">
        <f>IFERROR(VLOOKUP(D1762,Estoque!$A$4:$J$304,10,),0)</f>
        <v>0</v>
      </c>
      <c r="H1762" s="227"/>
      <c r="I1762" s="247"/>
      <c r="J1762" s="247"/>
      <c r="K1762" s="336">
        <f t="shared" si="98"/>
        <v>0</v>
      </c>
      <c r="L1762" s="247">
        <f>SUMIF(Vendas!$B$5:$B$1712,'Combos Promocionais'!A1762,Vendas!$I$5:$I$1824)</f>
        <v>0</v>
      </c>
      <c r="M1762" s="247">
        <f t="shared" si="99"/>
        <v>0</v>
      </c>
      <c r="N1762" s="247" t="e">
        <f t="shared" si="100"/>
        <v>#N/A</v>
      </c>
      <c r="O1762" s="337" t="e">
        <f t="array" ref="O1762">MIN(IF($B$3:$B$501=N1762,$I$3:$I$501))</f>
        <v>#N/A</v>
      </c>
    </row>
    <row r="1763" spans="1:15">
      <c r="A1763" s="25"/>
      <c r="B1763" s="239" t="str">
        <f>IFERROR(VLOOKUP(A1763,'Cadastro de Produtos'!$B$5:$C$500,2,0),"")</f>
        <v/>
      </c>
      <c r="C1763" s="33"/>
      <c r="D1763" s="35"/>
      <c r="E1763" s="247"/>
      <c r="F1763" s="247"/>
      <c r="G1763" s="247">
        <f>IFERROR(VLOOKUP(D1763,Estoque!$A$4:$J$304,10,),0)</f>
        <v>0</v>
      </c>
      <c r="H1763" s="227"/>
      <c r="I1763" s="247"/>
      <c r="J1763" s="247"/>
      <c r="K1763" s="336">
        <f t="shared" si="98"/>
        <v>0</v>
      </c>
      <c r="L1763" s="247">
        <f>SUMIF(Vendas!$B$5:$B$1712,'Combos Promocionais'!A1763,Vendas!$I$5:$I$1824)</f>
        <v>0</v>
      </c>
      <c r="M1763" s="247">
        <f t="shared" si="99"/>
        <v>0</v>
      </c>
      <c r="N1763" s="247" t="e">
        <f t="shared" si="100"/>
        <v>#N/A</v>
      </c>
      <c r="O1763" s="337" t="e">
        <f t="array" ref="O1763">MIN(IF($B$3:$B$501=N1763,$I$3:$I$501))</f>
        <v>#N/A</v>
      </c>
    </row>
    <row r="1764" spans="1:15">
      <c r="A1764" s="25"/>
      <c r="B1764" s="239" t="str">
        <f>IFERROR(VLOOKUP(A1764,'Cadastro de Produtos'!$B$5:$C$500,2,0),"")</f>
        <v/>
      </c>
      <c r="C1764" s="33"/>
      <c r="D1764" s="35"/>
      <c r="E1764" s="247"/>
      <c r="F1764" s="247"/>
      <c r="G1764" s="247">
        <f>IFERROR(VLOOKUP(D1764,Estoque!$A$4:$J$304,10,),0)</f>
        <v>0</v>
      </c>
      <c r="H1764" s="227"/>
      <c r="I1764" s="247"/>
      <c r="J1764" s="247"/>
      <c r="K1764" s="336">
        <f t="shared" si="98"/>
        <v>0</v>
      </c>
      <c r="L1764" s="247">
        <f>SUMIF(Vendas!$B$5:$B$1712,'Combos Promocionais'!A1764,Vendas!$I$5:$I$1824)</f>
        <v>0</v>
      </c>
      <c r="M1764" s="247">
        <f t="shared" si="99"/>
        <v>0</v>
      </c>
      <c r="N1764" s="247" t="e">
        <f t="shared" si="100"/>
        <v>#N/A</v>
      </c>
      <c r="O1764" s="337" t="e">
        <f t="array" ref="O1764">MIN(IF($B$3:$B$501=N1764,$I$3:$I$501))</f>
        <v>#N/A</v>
      </c>
    </row>
    <row r="1765" spans="1:15">
      <c r="A1765" s="25"/>
      <c r="B1765" s="239" t="str">
        <f>IFERROR(VLOOKUP(A1765,'Cadastro de Produtos'!$B$5:$C$500,2,0),"")</f>
        <v/>
      </c>
      <c r="C1765" s="33"/>
      <c r="D1765" s="35"/>
      <c r="E1765" s="247"/>
      <c r="F1765" s="247"/>
      <c r="G1765" s="247">
        <f>IFERROR(VLOOKUP(D1765,Estoque!$A$4:$J$304,10,),0)</f>
        <v>0</v>
      </c>
      <c r="H1765" s="227"/>
      <c r="I1765" s="247"/>
      <c r="J1765" s="247"/>
      <c r="K1765" s="336">
        <f t="shared" si="98"/>
        <v>0</v>
      </c>
      <c r="L1765" s="247">
        <f>SUMIF(Vendas!$B$5:$B$1712,'Combos Promocionais'!A1765,Vendas!$I$5:$I$1824)</f>
        <v>0</v>
      </c>
      <c r="M1765" s="247">
        <f t="shared" si="99"/>
        <v>0</v>
      </c>
      <c r="N1765" s="247" t="e">
        <f t="shared" si="100"/>
        <v>#N/A</v>
      </c>
      <c r="O1765" s="337" t="e">
        <f t="array" ref="O1765">MIN(IF($B$3:$B$501=N1765,$I$3:$I$501))</f>
        <v>#N/A</v>
      </c>
    </row>
    <row r="1766" spans="1:15">
      <c r="A1766" s="25"/>
      <c r="B1766" s="239" t="str">
        <f>IFERROR(VLOOKUP(A1766,'Cadastro de Produtos'!$B$5:$C$500,2,0),"")</f>
        <v/>
      </c>
      <c r="C1766" s="33"/>
      <c r="D1766" s="35"/>
      <c r="E1766" s="247"/>
      <c r="F1766" s="247"/>
      <c r="G1766" s="247">
        <f>IFERROR(VLOOKUP(D1766,Estoque!$A$4:$J$304,10,),0)</f>
        <v>0</v>
      </c>
      <c r="H1766" s="227"/>
      <c r="I1766" s="247"/>
      <c r="J1766" s="247"/>
      <c r="K1766" s="336">
        <f t="shared" si="98"/>
        <v>0</v>
      </c>
      <c r="L1766" s="247">
        <f>SUMIF(Vendas!$B$5:$B$1712,'Combos Promocionais'!A1766,Vendas!$I$5:$I$1824)</f>
        <v>0</v>
      </c>
      <c r="M1766" s="247">
        <f t="shared" si="99"/>
        <v>0</v>
      </c>
      <c r="N1766" s="247" t="e">
        <f t="shared" si="100"/>
        <v>#N/A</v>
      </c>
      <c r="O1766" s="337" t="e">
        <f t="array" ref="O1766">MIN(IF($B$3:$B$501=N1766,$I$3:$I$501))</f>
        <v>#N/A</v>
      </c>
    </row>
    <row r="1767" spans="1:15">
      <c r="A1767" s="25"/>
      <c r="B1767" s="239" t="str">
        <f>IFERROR(VLOOKUP(A1767,'Cadastro de Produtos'!$B$5:$C$500,2,0),"")</f>
        <v/>
      </c>
      <c r="C1767" s="33"/>
      <c r="D1767" s="35"/>
      <c r="E1767" s="247"/>
      <c r="F1767" s="247"/>
      <c r="G1767" s="247">
        <f>IFERROR(VLOOKUP(D1767,Estoque!$A$4:$J$304,10,),0)</f>
        <v>0</v>
      </c>
      <c r="H1767" s="227"/>
      <c r="I1767" s="247"/>
      <c r="J1767" s="247"/>
      <c r="K1767" s="336">
        <f t="shared" si="98"/>
        <v>0</v>
      </c>
      <c r="L1767" s="247">
        <f>SUMIF(Vendas!$B$5:$B$1712,'Combos Promocionais'!A1767,Vendas!$I$5:$I$1824)</f>
        <v>0</v>
      </c>
      <c r="M1767" s="247">
        <f t="shared" si="99"/>
        <v>0</v>
      </c>
      <c r="N1767" s="247" t="e">
        <f t="shared" si="100"/>
        <v>#N/A</v>
      </c>
      <c r="O1767" s="337" t="e">
        <f t="array" ref="O1767">MIN(IF($B$3:$B$501=N1767,$I$3:$I$501))</f>
        <v>#N/A</v>
      </c>
    </row>
    <row r="1768" spans="1:15">
      <c r="A1768" s="25"/>
      <c r="B1768" s="239" t="str">
        <f>IFERROR(VLOOKUP(A1768,'Cadastro de Produtos'!$B$5:$C$500,2,0),"")</f>
        <v/>
      </c>
      <c r="C1768" s="33"/>
      <c r="D1768" s="35"/>
      <c r="E1768" s="247"/>
      <c r="F1768" s="247"/>
      <c r="G1768" s="247">
        <f>IFERROR(VLOOKUP(D1768,Estoque!$A$4:$J$304,10,),0)</f>
        <v>0</v>
      </c>
      <c r="H1768" s="227"/>
      <c r="I1768" s="247"/>
      <c r="J1768" s="247"/>
      <c r="K1768" s="336">
        <f t="shared" si="98"/>
        <v>0</v>
      </c>
      <c r="L1768" s="247">
        <f>SUMIF(Vendas!$B$5:$B$1712,'Combos Promocionais'!A1768,Vendas!$I$5:$I$1824)</f>
        <v>0</v>
      </c>
      <c r="M1768" s="247">
        <f t="shared" si="99"/>
        <v>0</v>
      </c>
      <c r="N1768" s="247" t="e">
        <f t="shared" si="100"/>
        <v>#N/A</v>
      </c>
      <c r="O1768" s="337" t="e">
        <f t="array" ref="O1768">MIN(IF($B$3:$B$501=N1768,$I$3:$I$501))</f>
        <v>#N/A</v>
      </c>
    </row>
    <row r="1769" spans="1:15">
      <c r="A1769" s="25"/>
      <c r="B1769" s="239" t="str">
        <f>IFERROR(VLOOKUP(A1769,'Cadastro de Produtos'!$B$5:$C$500,2,0),"")</f>
        <v/>
      </c>
      <c r="C1769" s="33"/>
      <c r="D1769" s="35"/>
      <c r="E1769" s="247"/>
      <c r="F1769" s="247"/>
      <c r="G1769" s="247">
        <f>IFERROR(VLOOKUP(D1769,Estoque!$A$4:$J$304,10,),0)</f>
        <v>0</v>
      </c>
      <c r="H1769" s="227"/>
      <c r="I1769" s="247"/>
      <c r="J1769" s="247"/>
      <c r="K1769" s="336">
        <f t="shared" si="98"/>
        <v>0</v>
      </c>
      <c r="L1769" s="247">
        <f>SUMIF(Vendas!$B$5:$B$1712,'Combos Promocionais'!A1769,Vendas!$I$5:$I$1824)</f>
        <v>0</v>
      </c>
      <c r="M1769" s="247">
        <f t="shared" si="99"/>
        <v>0</v>
      </c>
      <c r="N1769" s="247" t="e">
        <f t="shared" si="100"/>
        <v>#N/A</v>
      </c>
      <c r="O1769" s="337" t="e">
        <f t="array" ref="O1769">MIN(IF($B$3:$B$501=N1769,$I$3:$I$501))</f>
        <v>#N/A</v>
      </c>
    </row>
    <row r="1770" spans="1:15">
      <c r="A1770" s="25"/>
      <c r="B1770" s="239" t="str">
        <f>IFERROR(VLOOKUP(A1770,'Cadastro de Produtos'!$B$5:$C$500,2,0),"")</f>
        <v/>
      </c>
      <c r="C1770" s="33"/>
      <c r="D1770" s="35"/>
      <c r="E1770" s="247"/>
      <c r="F1770" s="247"/>
      <c r="G1770" s="247">
        <f>IFERROR(VLOOKUP(D1770,Estoque!$A$4:$J$304,10,),0)</f>
        <v>0</v>
      </c>
      <c r="H1770" s="227"/>
      <c r="I1770" s="247"/>
      <c r="J1770" s="247"/>
      <c r="K1770" s="336">
        <f t="shared" si="98"/>
        <v>0</v>
      </c>
      <c r="L1770" s="247">
        <f>SUMIF(Vendas!$B$5:$B$1712,'Combos Promocionais'!A1770,Vendas!$I$5:$I$1824)</f>
        <v>0</v>
      </c>
      <c r="M1770" s="247">
        <f t="shared" si="99"/>
        <v>0</v>
      </c>
      <c r="N1770" s="247" t="e">
        <f t="shared" si="100"/>
        <v>#N/A</v>
      </c>
      <c r="O1770" s="337" t="e">
        <f t="array" ref="O1770">MIN(IF($B$3:$B$501=N1770,$I$3:$I$501))</f>
        <v>#N/A</v>
      </c>
    </row>
    <row r="1771" spans="1:15">
      <c r="A1771" s="25"/>
      <c r="B1771" s="239" t="str">
        <f>IFERROR(VLOOKUP(A1771,'Cadastro de Produtos'!$B$5:$C$500,2,0),"")</f>
        <v/>
      </c>
      <c r="C1771" s="33"/>
      <c r="D1771" s="35"/>
      <c r="E1771" s="247"/>
      <c r="F1771" s="247"/>
      <c r="G1771" s="247">
        <f>IFERROR(VLOOKUP(D1771,Estoque!$A$4:$J$304,10,),0)</f>
        <v>0</v>
      </c>
      <c r="H1771" s="227"/>
      <c r="I1771" s="247"/>
      <c r="J1771" s="247"/>
      <c r="K1771" s="336">
        <f t="shared" si="98"/>
        <v>0</v>
      </c>
      <c r="L1771" s="247">
        <f>SUMIF(Vendas!$B$5:$B$1712,'Combos Promocionais'!A1771,Vendas!$I$5:$I$1824)</f>
        <v>0</v>
      </c>
      <c r="M1771" s="247">
        <f t="shared" si="99"/>
        <v>0</v>
      </c>
      <c r="N1771" s="247" t="e">
        <f t="shared" si="100"/>
        <v>#N/A</v>
      </c>
      <c r="O1771" s="337" t="e">
        <f t="array" ref="O1771">MIN(IF($B$3:$B$501=N1771,$I$3:$I$501))</f>
        <v>#N/A</v>
      </c>
    </row>
    <row r="1772" spans="1:15">
      <c r="A1772" s="25"/>
      <c r="B1772" s="239" t="str">
        <f>IFERROR(VLOOKUP(A1772,'Cadastro de Produtos'!$B$5:$C$500,2,0),"")</f>
        <v/>
      </c>
      <c r="C1772" s="33"/>
      <c r="D1772" s="35"/>
      <c r="E1772" s="247"/>
      <c r="F1772" s="247"/>
      <c r="G1772" s="247">
        <f>IFERROR(VLOOKUP(D1772,Estoque!$A$4:$J$304,10,),0)</f>
        <v>0</v>
      </c>
      <c r="H1772" s="227"/>
      <c r="I1772" s="247"/>
      <c r="J1772" s="247"/>
      <c r="K1772" s="336">
        <f t="shared" si="98"/>
        <v>0</v>
      </c>
      <c r="L1772" s="247">
        <f>SUMIF(Vendas!$B$5:$B$1712,'Combos Promocionais'!A1772,Vendas!$I$5:$I$1824)</f>
        <v>0</v>
      </c>
      <c r="M1772" s="247">
        <f t="shared" si="99"/>
        <v>0</v>
      </c>
      <c r="N1772" s="247" t="e">
        <f t="shared" si="100"/>
        <v>#N/A</v>
      </c>
      <c r="O1772" s="337" t="e">
        <f t="array" ref="O1772">MIN(IF($B$3:$B$501=N1772,$I$3:$I$501))</f>
        <v>#N/A</v>
      </c>
    </row>
    <row r="1773" spans="1:15">
      <c r="A1773" s="25"/>
      <c r="B1773" s="239" t="str">
        <f>IFERROR(VLOOKUP(A1773,'Cadastro de Produtos'!$B$5:$C$500,2,0),"")</f>
        <v/>
      </c>
      <c r="C1773" s="33"/>
      <c r="D1773" s="35"/>
      <c r="E1773" s="247"/>
      <c r="F1773" s="247"/>
      <c r="G1773" s="247">
        <f>IFERROR(VLOOKUP(D1773,Estoque!$A$4:$J$304,10,),0)</f>
        <v>0</v>
      </c>
      <c r="H1773" s="227"/>
      <c r="I1773" s="247"/>
      <c r="J1773" s="247"/>
      <c r="K1773" s="336">
        <f t="shared" si="98"/>
        <v>0</v>
      </c>
      <c r="L1773" s="247">
        <f>SUMIF(Vendas!$B$5:$B$1712,'Combos Promocionais'!A1773,Vendas!$I$5:$I$1824)</f>
        <v>0</v>
      </c>
      <c r="M1773" s="247">
        <f t="shared" si="99"/>
        <v>0</v>
      </c>
      <c r="N1773" s="247" t="e">
        <f t="shared" si="100"/>
        <v>#N/A</v>
      </c>
      <c r="O1773" s="337" t="e">
        <f t="array" ref="O1773">MIN(IF($B$3:$B$501=N1773,$I$3:$I$501))</f>
        <v>#N/A</v>
      </c>
    </row>
    <row r="1774" spans="1:15">
      <c r="A1774" s="25"/>
      <c r="B1774" s="239" t="str">
        <f>IFERROR(VLOOKUP(A1774,'Cadastro de Produtos'!$B$5:$C$500,2,0),"")</f>
        <v/>
      </c>
      <c r="C1774" s="33"/>
      <c r="D1774" s="35"/>
      <c r="E1774" s="247"/>
      <c r="F1774" s="247"/>
      <c r="G1774" s="247"/>
      <c r="H1774" s="227"/>
      <c r="I1774" s="247"/>
      <c r="J1774" s="247"/>
      <c r="K1774" s="336">
        <f t="shared" si="98"/>
        <v>0</v>
      </c>
      <c r="L1774" s="247">
        <f>SUMIF(Vendas!$B$5:$B$1712,'Combos Promocionais'!A1774,Vendas!$I$5:$I$1824)</f>
        <v>0</v>
      </c>
      <c r="M1774" s="247">
        <f t="shared" si="99"/>
        <v>0</v>
      </c>
      <c r="N1774" s="247" t="e">
        <f t="shared" si="100"/>
        <v>#N/A</v>
      </c>
      <c r="O1774" s="337" t="e">
        <f t="array" ref="O1774">MIN(IF($B$3:$B$501=N1774,$I$3:$I$501))</f>
        <v>#N/A</v>
      </c>
    </row>
    <row r="1775" spans="1:15">
      <c r="A1775" s="25"/>
      <c r="B1775" s="239" t="str">
        <f>IFERROR(VLOOKUP(A1775,'Cadastro de Produtos'!$B$5:$C$500,2,0),"")</f>
        <v/>
      </c>
      <c r="C1775" s="33"/>
      <c r="D1775" s="35"/>
      <c r="E1775" s="247"/>
      <c r="F1775" s="247"/>
      <c r="G1775" s="247"/>
      <c r="H1775" s="227"/>
      <c r="I1775" s="247"/>
      <c r="J1775" s="247"/>
      <c r="K1775" s="336">
        <f t="shared" si="98"/>
        <v>0</v>
      </c>
      <c r="L1775" s="247">
        <f>SUMIF(Vendas!$B$5:$B$1712,'Combos Promocionais'!A1775,Vendas!$I$5:$I$1824)</f>
        <v>0</v>
      </c>
      <c r="M1775" s="247">
        <f t="shared" si="99"/>
        <v>0</v>
      </c>
      <c r="N1775" s="247" t="e">
        <f t="shared" si="100"/>
        <v>#N/A</v>
      </c>
      <c r="O1775" s="337" t="e">
        <f t="array" ref="O1775">MIN(IF($B$3:$B$501=N1775,$I$3:$I$501))</f>
        <v>#N/A</v>
      </c>
    </row>
    <row r="1776" spans="1:15">
      <c r="A1776" s="25"/>
      <c r="B1776" s="239" t="str">
        <f>IFERROR(VLOOKUP(A1776,'Cadastro de Produtos'!$B$5:$C$500,2,0),"")</f>
        <v/>
      </c>
      <c r="C1776" s="33"/>
      <c r="D1776" s="35"/>
      <c r="E1776" s="247"/>
      <c r="F1776" s="247"/>
      <c r="G1776" s="247"/>
      <c r="H1776" s="227"/>
      <c r="I1776" s="247"/>
      <c r="J1776" s="247"/>
      <c r="K1776" s="336">
        <f t="shared" si="98"/>
        <v>0</v>
      </c>
      <c r="L1776" s="247">
        <f>SUMIF(Vendas!$B$5:$B$1712,'Combos Promocionais'!A1776,Vendas!$I$5:$I$1824)</f>
        <v>0</v>
      </c>
      <c r="M1776" s="247">
        <f t="shared" si="99"/>
        <v>0</v>
      </c>
      <c r="N1776" s="247" t="e">
        <f t="shared" si="100"/>
        <v>#N/A</v>
      </c>
      <c r="O1776" s="337" t="e">
        <f t="array" ref="O1776">MIN(IF($B$3:$B$501=N1776,$I$3:$I$501))</f>
        <v>#N/A</v>
      </c>
    </row>
    <row r="1777" spans="1:15">
      <c r="A1777" s="25"/>
      <c r="B1777" s="239" t="str">
        <f>IFERROR(VLOOKUP(A1777,'Cadastro de Produtos'!$B$5:$C$500,2,0),"")</f>
        <v/>
      </c>
      <c r="C1777" s="33"/>
      <c r="D1777" s="35"/>
      <c r="E1777" s="247"/>
      <c r="F1777" s="247"/>
      <c r="G1777" s="247"/>
      <c r="H1777" s="227"/>
      <c r="I1777" s="247"/>
      <c r="J1777" s="247"/>
      <c r="K1777" s="336">
        <f t="shared" si="98"/>
        <v>0</v>
      </c>
      <c r="L1777" s="247">
        <f>SUMIF(Vendas!$B$5:$B$1712,'Combos Promocionais'!A1777,Vendas!$I$5:$I$1824)</f>
        <v>0</v>
      </c>
      <c r="M1777" s="247">
        <f t="shared" si="99"/>
        <v>0</v>
      </c>
      <c r="N1777" s="247" t="e">
        <f t="shared" si="100"/>
        <v>#N/A</v>
      </c>
      <c r="O1777" s="337" t="e">
        <f t="array" ref="O1777">MIN(IF($B$3:$B$501=N1777,$I$3:$I$501))</f>
        <v>#N/A</v>
      </c>
    </row>
    <row r="1778" spans="1:15">
      <c r="A1778" s="25"/>
      <c r="B1778" s="239" t="str">
        <f>IFERROR(VLOOKUP(A1778,'Cadastro de Produtos'!$B$5:$C$500,2,0),"")</f>
        <v/>
      </c>
      <c r="C1778" s="33"/>
      <c r="D1778" s="35"/>
      <c r="E1778" s="247"/>
      <c r="F1778" s="247"/>
      <c r="G1778" s="247"/>
      <c r="H1778" s="227"/>
      <c r="I1778" s="247"/>
      <c r="J1778" s="247"/>
      <c r="K1778" s="336">
        <f t="shared" si="98"/>
        <v>0</v>
      </c>
      <c r="L1778" s="247">
        <f>SUMIF(Vendas!$B$5:$B$1712,'Combos Promocionais'!A1778,Vendas!$I$5:$I$1824)</f>
        <v>0</v>
      </c>
      <c r="M1778" s="247">
        <f t="shared" si="99"/>
        <v>0</v>
      </c>
      <c r="N1778" s="247" t="e">
        <f t="shared" si="100"/>
        <v>#N/A</v>
      </c>
      <c r="O1778" s="337" t="e">
        <f t="array" ref="O1778">MIN(IF($B$3:$B$501=N1778,$I$3:$I$501))</f>
        <v>#N/A</v>
      </c>
    </row>
    <row r="1779" spans="1:15">
      <c r="A1779" s="25"/>
      <c r="B1779" s="239" t="str">
        <f>IFERROR(VLOOKUP(A1779,'Cadastro de Produtos'!$B$5:$C$500,2,0),"")</f>
        <v/>
      </c>
      <c r="C1779" s="33"/>
      <c r="D1779" s="35"/>
      <c r="E1779" s="247"/>
      <c r="F1779" s="247"/>
      <c r="G1779" s="247"/>
      <c r="H1779" s="227"/>
      <c r="I1779" s="247"/>
      <c r="J1779" s="247"/>
      <c r="K1779" s="336">
        <f t="shared" si="98"/>
        <v>0</v>
      </c>
      <c r="L1779" s="247">
        <f>SUMIF(Vendas!$B$5:$B$1712,'Combos Promocionais'!A1779,Vendas!$I$5:$I$1824)</f>
        <v>0</v>
      </c>
      <c r="M1779" s="247">
        <f t="shared" si="99"/>
        <v>0</v>
      </c>
      <c r="N1779" s="247" t="e">
        <f t="shared" si="100"/>
        <v>#N/A</v>
      </c>
      <c r="O1779" s="337" t="e">
        <f t="array" ref="O1779">MIN(IF($B$3:$B$501=N1779,$I$3:$I$501))</f>
        <v>#N/A</v>
      </c>
    </row>
    <row r="1780" spans="1:15">
      <c r="A1780" s="25"/>
      <c r="B1780" s="239" t="str">
        <f>IFERROR(VLOOKUP(A1780,'Cadastro de Produtos'!$B$5:$C$500,2,0),"")</f>
        <v/>
      </c>
      <c r="C1780" s="33"/>
      <c r="D1780" s="35"/>
      <c r="E1780" s="247"/>
      <c r="F1780" s="247"/>
      <c r="G1780" s="247"/>
      <c r="H1780" s="227"/>
      <c r="I1780" s="247"/>
      <c r="J1780" s="247"/>
      <c r="K1780" s="336">
        <f t="shared" si="98"/>
        <v>0</v>
      </c>
      <c r="L1780" s="247">
        <f>SUMIF(Vendas!$B$5:$B$1712,'Combos Promocionais'!A1780,Vendas!$I$5:$I$1824)</f>
        <v>0</v>
      </c>
      <c r="M1780" s="247">
        <f t="shared" si="99"/>
        <v>0</v>
      </c>
      <c r="N1780" s="247" t="e">
        <f t="shared" si="100"/>
        <v>#N/A</v>
      </c>
      <c r="O1780" s="337" t="e">
        <f t="array" ref="O1780">MIN(IF($B$3:$B$501=N1780,$I$3:$I$501))</f>
        <v>#N/A</v>
      </c>
    </row>
    <row r="1781" spans="1:15">
      <c r="A1781" s="25"/>
      <c r="B1781" s="239" t="str">
        <f>IFERROR(VLOOKUP(A1781,'Cadastro de Produtos'!$B$5:$C$500,2,0),"")</f>
        <v/>
      </c>
      <c r="C1781" s="33"/>
      <c r="D1781" s="35"/>
      <c r="E1781" s="247"/>
      <c r="F1781" s="247"/>
      <c r="G1781" s="247"/>
      <c r="H1781" s="227"/>
      <c r="I1781" s="247"/>
      <c r="J1781" s="247"/>
      <c r="K1781" s="336">
        <f t="shared" si="98"/>
        <v>0</v>
      </c>
      <c r="L1781" s="247">
        <f>SUMIF(Vendas!$B$5:$B$1712,'Combos Promocionais'!A1781,Vendas!$I$5:$I$1824)</f>
        <v>0</v>
      </c>
      <c r="M1781" s="247">
        <f t="shared" si="99"/>
        <v>0</v>
      </c>
      <c r="N1781" s="247" t="e">
        <f t="shared" si="100"/>
        <v>#N/A</v>
      </c>
      <c r="O1781" s="337" t="e">
        <f t="array" ref="O1781">MIN(IF($B$3:$B$501=N1781,$I$3:$I$501))</f>
        <v>#N/A</v>
      </c>
    </row>
    <row r="1782" spans="1:15">
      <c r="A1782" s="25"/>
      <c r="B1782" s="239" t="str">
        <f>IFERROR(VLOOKUP(A1782,'Cadastro de Produtos'!$B$5:$C$500,2,0),"")</f>
        <v/>
      </c>
      <c r="C1782" s="33"/>
      <c r="D1782" s="35"/>
      <c r="E1782" s="247"/>
      <c r="F1782" s="247"/>
      <c r="G1782" s="247"/>
      <c r="H1782" s="227"/>
      <c r="I1782" s="247"/>
      <c r="J1782" s="247"/>
      <c r="K1782" s="336">
        <f t="shared" si="98"/>
        <v>0</v>
      </c>
      <c r="L1782" s="247">
        <f>SUMIF(Vendas!$B$5:$B$1712,'Combos Promocionais'!A1782,Vendas!$I$5:$I$1824)</f>
        <v>0</v>
      </c>
      <c r="M1782" s="247">
        <f t="shared" si="99"/>
        <v>0</v>
      </c>
      <c r="N1782" s="247" t="e">
        <f t="shared" si="100"/>
        <v>#N/A</v>
      </c>
      <c r="O1782" s="337" t="e">
        <f t="array" ref="O1782">MIN(IF($B$3:$B$501=N1782,$I$3:$I$501))</f>
        <v>#N/A</v>
      </c>
    </row>
    <row r="1783" spans="1:15">
      <c r="A1783" s="25"/>
      <c r="B1783" s="239" t="str">
        <f>IFERROR(VLOOKUP(A1783,'Cadastro de Produtos'!$B$5:$C$500,2,0),"")</f>
        <v/>
      </c>
      <c r="C1783" s="33"/>
      <c r="D1783" s="35"/>
      <c r="E1783" s="247"/>
      <c r="F1783" s="247"/>
      <c r="G1783" s="247"/>
      <c r="H1783" s="227"/>
      <c r="I1783" s="247"/>
      <c r="J1783" s="247"/>
      <c r="K1783" s="336">
        <f t="shared" si="98"/>
        <v>0</v>
      </c>
      <c r="L1783" s="247">
        <f>SUMIF(Vendas!$B$5:$B$1712,'Combos Promocionais'!A1783,Vendas!$I$5:$I$1824)</f>
        <v>0</v>
      </c>
      <c r="M1783" s="247">
        <f t="shared" si="99"/>
        <v>0</v>
      </c>
      <c r="N1783" s="247" t="e">
        <f t="shared" si="100"/>
        <v>#N/A</v>
      </c>
      <c r="O1783" s="337" t="e">
        <f t="array" ref="O1783">MIN(IF($B$3:$B$501=N1783,$I$3:$I$501))</f>
        <v>#N/A</v>
      </c>
    </row>
    <row r="1784" spans="1:15">
      <c r="A1784" s="25"/>
      <c r="B1784" s="239" t="str">
        <f>IFERROR(VLOOKUP(A1784,'Cadastro de Produtos'!$B$5:$C$500,2,0),"")</f>
        <v/>
      </c>
      <c r="C1784" s="33"/>
      <c r="D1784" s="35"/>
      <c r="E1784" s="247"/>
      <c r="F1784" s="247"/>
      <c r="G1784" s="247"/>
      <c r="H1784" s="227"/>
      <c r="I1784" s="247"/>
      <c r="J1784" s="247"/>
      <c r="K1784" s="336">
        <f t="shared" si="98"/>
        <v>0</v>
      </c>
      <c r="L1784" s="247">
        <f>SUMIF(Vendas!$B$5:$B$1712,'Combos Promocionais'!A1784,Vendas!$I$5:$I$1824)</f>
        <v>0</v>
      </c>
      <c r="M1784" s="247">
        <f t="shared" si="99"/>
        <v>0</v>
      </c>
      <c r="N1784" s="247" t="e">
        <f t="shared" si="100"/>
        <v>#N/A</v>
      </c>
      <c r="O1784" s="337" t="e">
        <f t="array" ref="O1784">MIN(IF($B$3:$B$501=N1784,$I$3:$I$501))</f>
        <v>#N/A</v>
      </c>
    </row>
    <row r="1785" spans="1:15">
      <c r="A1785" s="25"/>
      <c r="B1785" s="239" t="str">
        <f>IFERROR(VLOOKUP(A1785,'Cadastro de Produtos'!$B$5:$C$500,2,0),"")</f>
        <v/>
      </c>
      <c r="C1785" s="33"/>
      <c r="D1785" s="35"/>
      <c r="E1785" s="247"/>
      <c r="F1785" s="247"/>
      <c r="G1785" s="247"/>
      <c r="H1785" s="227"/>
      <c r="I1785" s="247"/>
      <c r="J1785" s="247"/>
      <c r="K1785" s="336">
        <f t="shared" si="98"/>
        <v>0</v>
      </c>
      <c r="L1785" s="247">
        <f>SUMIF(Vendas!$B$5:$B$1712,'Combos Promocionais'!A1785,Vendas!$I$5:$I$1824)</f>
        <v>0</v>
      </c>
      <c r="M1785" s="247">
        <f t="shared" si="99"/>
        <v>0</v>
      </c>
      <c r="N1785" s="247" t="e">
        <f t="shared" si="100"/>
        <v>#N/A</v>
      </c>
      <c r="O1785" s="337" t="e">
        <f t="array" ref="O1785">MIN(IF($B$3:$B$501=N1785,$I$3:$I$501))</f>
        <v>#N/A</v>
      </c>
    </row>
    <row r="1786" spans="1:15">
      <c r="A1786" s="25"/>
      <c r="B1786" s="239" t="str">
        <f>IFERROR(VLOOKUP(A1786,'Cadastro de Produtos'!$B$5:$C$500,2,0),"")</f>
        <v/>
      </c>
      <c r="C1786" s="33"/>
      <c r="D1786" s="35"/>
      <c r="E1786" s="247"/>
      <c r="F1786" s="247"/>
      <c r="G1786" s="247"/>
      <c r="H1786" s="227"/>
      <c r="I1786" s="247"/>
      <c r="J1786" s="247"/>
      <c r="K1786" s="336">
        <f t="shared" si="98"/>
        <v>0</v>
      </c>
      <c r="L1786" s="247">
        <f>SUMIF(Vendas!$B$5:$B$1712,'Combos Promocionais'!A1786,Vendas!$I$5:$I$1824)</f>
        <v>0</v>
      </c>
      <c r="M1786" s="247">
        <f t="shared" si="99"/>
        <v>0</v>
      </c>
      <c r="N1786" s="247" t="e">
        <f t="shared" si="100"/>
        <v>#N/A</v>
      </c>
      <c r="O1786" s="337" t="e">
        <f t="array" ref="O1786">MIN(IF($B$3:$B$501=N1786,$I$3:$I$501))</f>
        <v>#N/A</v>
      </c>
    </row>
    <row r="1787" spans="1:15">
      <c r="A1787" s="25"/>
      <c r="B1787" s="239" t="str">
        <f>IFERROR(VLOOKUP(A1787,'Cadastro de Produtos'!$B$5:$C$500,2,0),"")</f>
        <v/>
      </c>
      <c r="C1787" s="33"/>
      <c r="D1787" s="35"/>
      <c r="E1787" s="247"/>
      <c r="F1787" s="247"/>
      <c r="G1787" s="247"/>
      <c r="H1787" s="227"/>
      <c r="I1787" s="247"/>
      <c r="J1787" s="247"/>
      <c r="K1787" s="336">
        <f t="shared" si="98"/>
        <v>0</v>
      </c>
      <c r="L1787" s="247">
        <f>SUMIF(Vendas!$B$5:$B$1712,'Combos Promocionais'!A1787,Vendas!$I$5:$I$1824)</f>
        <v>0</v>
      </c>
      <c r="M1787" s="247">
        <f t="shared" si="99"/>
        <v>0</v>
      </c>
      <c r="N1787" s="247" t="e">
        <f t="shared" si="100"/>
        <v>#N/A</v>
      </c>
      <c r="O1787" s="337" t="e">
        <f t="array" ref="O1787">MIN(IF($B$3:$B$501=N1787,$I$3:$I$501))</f>
        <v>#N/A</v>
      </c>
    </row>
    <row r="1788" spans="1:15">
      <c r="A1788" s="25"/>
      <c r="B1788" s="239" t="str">
        <f>IFERROR(VLOOKUP(A1788,'Cadastro de Produtos'!$B$5:$C$500,2,0),"")</f>
        <v/>
      </c>
      <c r="C1788" s="33"/>
      <c r="D1788" s="35"/>
      <c r="E1788" s="247"/>
      <c r="F1788" s="247"/>
      <c r="G1788" s="247"/>
      <c r="H1788" s="227"/>
      <c r="I1788" s="247"/>
      <c r="J1788" s="247"/>
      <c r="K1788" s="336">
        <f t="shared" si="98"/>
        <v>0</v>
      </c>
      <c r="L1788" s="247">
        <f>SUMIF(Vendas!$B$5:$B$1712,'Combos Promocionais'!A1788,Vendas!$I$5:$I$1824)</f>
        <v>0</v>
      </c>
      <c r="M1788" s="247">
        <f t="shared" si="99"/>
        <v>0</v>
      </c>
      <c r="N1788" s="247" t="e">
        <f t="shared" si="100"/>
        <v>#N/A</v>
      </c>
      <c r="O1788" s="337" t="e">
        <f t="array" ref="O1788">MIN(IF($B$3:$B$501=N1788,$I$3:$I$501))</f>
        <v>#N/A</v>
      </c>
    </row>
    <row r="1789" spans="1:15">
      <c r="A1789" s="25"/>
      <c r="B1789" s="239" t="str">
        <f>IFERROR(VLOOKUP(A1789,'Cadastro de Produtos'!$B$5:$C$500,2,0),"")</f>
        <v/>
      </c>
      <c r="C1789" s="33"/>
      <c r="D1789" s="35"/>
      <c r="E1789" s="247"/>
      <c r="F1789" s="247"/>
      <c r="G1789" s="247"/>
      <c r="H1789" s="227"/>
      <c r="I1789" s="247"/>
      <c r="J1789" s="247"/>
      <c r="K1789" s="336">
        <f t="shared" si="98"/>
        <v>0</v>
      </c>
      <c r="L1789" s="247">
        <f>SUMIF(Vendas!$B$5:$B$1712,'Combos Promocionais'!A1789,Vendas!$I$5:$I$1824)</f>
        <v>0</v>
      </c>
      <c r="M1789" s="247">
        <f t="shared" si="99"/>
        <v>0</v>
      </c>
      <c r="N1789" s="247" t="e">
        <f t="shared" si="100"/>
        <v>#N/A</v>
      </c>
      <c r="O1789" s="337" t="e">
        <f t="array" ref="O1789">MIN(IF($B$3:$B$501=N1789,$I$3:$I$501))</f>
        <v>#N/A</v>
      </c>
    </row>
    <row r="1790" spans="1:15">
      <c r="A1790" s="25"/>
      <c r="B1790" s="239" t="str">
        <f>IFERROR(VLOOKUP(A1790,'Cadastro de Produtos'!$B$5:$C$500,2,0),"")</f>
        <v/>
      </c>
      <c r="C1790" s="33"/>
      <c r="D1790" s="35"/>
      <c r="E1790" s="247"/>
      <c r="F1790" s="247"/>
      <c r="G1790" s="247"/>
      <c r="H1790" s="227"/>
      <c r="I1790" s="247"/>
      <c r="J1790" s="247"/>
      <c r="K1790" s="336">
        <f t="shared" si="98"/>
        <v>0</v>
      </c>
      <c r="L1790" s="247">
        <f>SUMIF(Vendas!$B$5:$B$1712,'Combos Promocionais'!A1790,Vendas!$I$5:$I$1824)</f>
        <v>0</v>
      </c>
      <c r="M1790" s="247">
        <f t="shared" si="99"/>
        <v>0</v>
      </c>
      <c r="N1790" s="247" t="e">
        <f t="shared" si="100"/>
        <v>#N/A</v>
      </c>
      <c r="O1790" s="337" t="e">
        <f t="array" ref="O1790">MIN(IF($B$3:$B$501=N1790,$I$3:$I$501))</f>
        <v>#N/A</v>
      </c>
    </row>
    <row r="1791" spans="1:15">
      <c r="A1791" s="25"/>
      <c r="B1791" s="239" t="str">
        <f>IFERROR(VLOOKUP(A1791,'Cadastro de Produtos'!$B$5:$C$500,2,0),"")</f>
        <v/>
      </c>
      <c r="C1791" s="33"/>
      <c r="D1791" s="35"/>
      <c r="E1791" s="247"/>
      <c r="F1791" s="247"/>
      <c r="G1791" s="247"/>
      <c r="H1791" s="227"/>
      <c r="I1791" s="247"/>
      <c r="J1791" s="247"/>
      <c r="K1791" s="336">
        <f t="shared" si="98"/>
        <v>0</v>
      </c>
      <c r="L1791" s="247">
        <f>SUMIF(Vendas!$B$5:$B$1712,'Combos Promocionais'!A1791,Vendas!$I$5:$I$1824)</f>
        <v>0</v>
      </c>
      <c r="M1791" s="247">
        <f t="shared" si="99"/>
        <v>0</v>
      </c>
      <c r="N1791" s="247" t="e">
        <f t="shared" si="100"/>
        <v>#N/A</v>
      </c>
      <c r="O1791" s="337" t="e">
        <f t="array" ref="O1791">MIN(IF($B$3:$B$501=N1791,$I$3:$I$501))</f>
        <v>#N/A</v>
      </c>
    </row>
    <row r="1792" spans="1:15">
      <c r="A1792" s="25"/>
      <c r="B1792" s="239" t="str">
        <f>IFERROR(VLOOKUP(A1792,'Cadastro de Produtos'!$B$5:$C$500,2,0),"")</f>
        <v/>
      </c>
      <c r="C1792" s="33"/>
      <c r="D1792" s="35"/>
      <c r="E1792" s="247"/>
      <c r="F1792" s="247"/>
      <c r="G1792" s="247"/>
      <c r="H1792" s="227"/>
      <c r="I1792" s="247"/>
      <c r="J1792" s="247"/>
      <c r="K1792" s="336">
        <f t="shared" si="98"/>
        <v>0</v>
      </c>
      <c r="L1792" s="247">
        <f>SUMIF(Vendas!$B$5:$B$1712,'Combos Promocionais'!A1792,Vendas!$I$5:$I$1824)</f>
        <v>0</v>
      </c>
      <c r="M1792" s="247">
        <f t="shared" si="99"/>
        <v>0</v>
      </c>
      <c r="N1792" s="247" t="e">
        <f t="shared" si="100"/>
        <v>#N/A</v>
      </c>
      <c r="O1792" s="337" t="e">
        <f t="array" ref="O1792">MIN(IF($B$3:$B$501=N1792,$I$3:$I$501))</f>
        <v>#N/A</v>
      </c>
    </row>
    <row r="1793" spans="1:15">
      <c r="A1793" s="25"/>
      <c r="B1793" s="239" t="str">
        <f>IFERROR(VLOOKUP(A1793,'Cadastro de Produtos'!$B$5:$C$500,2,0),"")</f>
        <v/>
      </c>
      <c r="C1793" s="33"/>
      <c r="D1793" s="35"/>
      <c r="E1793" s="247"/>
      <c r="F1793" s="247"/>
      <c r="G1793" s="247"/>
      <c r="H1793" s="227"/>
      <c r="I1793" s="247"/>
      <c r="J1793" s="247"/>
      <c r="K1793" s="336">
        <f t="shared" si="98"/>
        <v>0</v>
      </c>
      <c r="L1793" s="247">
        <f>SUMIF(Vendas!$B$5:$B$1712,'Combos Promocionais'!A1793,Vendas!$I$5:$I$1824)</f>
        <v>0</v>
      </c>
      <c r="M1793" s="247">
        <f t="shared" si="99"/>
        <v>0</v>
      </c>
      <c r="N1793" s="247" t="e">
        <f t="shared" si="100"/>
        <v>#N/A</v>
      </c>
      <c r="O1793" s="337" t="e">
        <f t="array" ref="O1793">MIN(IF($B$3:$B$501=N1793,$I$3:$I$501))</f>
        <v>#N/A</v>
      </c>
    </row>
    <row r="1794" spans="1:15">
      <c r="A1794" s="25"/>
      <c r="B1794" s="239" t="str">
        <f>IFERROR(VLOOKUP(A1794,'Cadastro de Produtos'!$B$5:$C$500,2,0),"")</f>
        <v/>
      </c>
      <c r="C1794" s="33"/>
      <c r="D1794" s="35"/>
      <c r="E1794" s="247"/>
      <c r="F1794" s="247"/>
      <c r="G1794" s="247"/>
      <c r="H1794" s="227"/>
      <c r="I1794" s="247"/>
      <c r="J1794" s="247"/>
      <c r="K1794" s="336">
        <f t="shared" si="98"/>
        <v>0</v>
      </c>
      <c r="L1794" s="247">
        <f>SUMIF(Vendas!$B$5:$B$1712,'Combos Promocionais'!A1794,Vendas!$I$5:$I$1824)</f>
        <v>0</v>
      </c>
      <c r="M1794" s="247">
        <f t="shared" si="99"/>
        <v>0</v>
      </c>
      <c r="N1794" s="247" t="e">
        <f t="shared" si="100"/>
        <v>#N/A</v>
      </c>
      <c r="O1794" s="337" t="e">
        <f t="array" ref="O1794">MIN(IF($B$3:$B$501=N1794,$I$3:$I$501))</f>
        <v>#N/A</v>
      </c>
    </row>
    <row r="1795" spans="1:15">
      <c r="A1795" s="25"/>
      <c r="B1795" s="239" t="str">
        <f>IFERROR(VLOOKUP(A1795,'Cadastro de Produtos'!$B$5:$C$500,2,0),"")</f>
        <v/>
      </c>
      <c r="C1795" s="33"/>
      <c r="D1795" s="35"/>
      <c r="E1795" s="247"/>
      <c r="F1795" s="247"/>
      <c r="G1795" s="247"/>
      <c r="H1795" s="227"/>
      <c r="I1795" s="247"/>
      <c r="J1795" s="247"/>
      <c r="K1795" s="336">
        <f t="shared" si="98"/>
        <v>0</v>
      </c>
      <c r="L1795" s="247">
        <f>SUMIF(Vendas!$B$5:$B$1712,'Combos Promocionais'!A1795,Vendas!$I$5:$I$1824)</f>
        <v>0</v>
      </c>
      <c r="M1795" s="247">
        <f t="shared" si="99"/>
        <v>0</v>
      </c>
      <c r="N1795" s="247" t="e">
        <f t="shared" si="100"/>
        <v>#N/A</v>
      </c>
      <c r="O1795" s="337" t="e">
        <f t="array" ref="O1795">MIN(IF($B$3:$B$501=N1795,$I$3:$I$501))</f>
        <v>#N/A</v>
      </c>
    </row>
    <row r="1796" spans="1:15">
      <c r="A1796" s="25"/>
      <c r="B1796" s="239" t="str">
        <f>IFERROR(VLOOKUP(A1796,'Cadastro de Produtos'!$B$5:$C$500,2,0),"")</f>
        <v/>
      </c>
      <c r="C1796" s="33"/>
      <c r="D1796" s="35"/>
      <c r="E1796" s="247"/>
      <c r="F1796" s="247"/>
      <c r="G1796" s="247"/>
      <c r="H1796" s="227"/>
      <c r="I1796" s="247"/>
      <c r="J1796" s="247"/>
      <c r="K1796" s="336">
        <f t="shared" ref="K1796:K1859" si="101">SUMIF($A$3:$A$500,A1796,$J$3:$J$500)</f>
        <v>0</v>
      </c>
      <c r="L1796" s="247">
        <f>SUMIF(Vendas!$B$5:$B$1712,'Combos Promocionais'!A1796,Vendas!$I$5:$I$1824)</f>
        <v>0</v>
      </c>
      <c r="M1796" s="247">
        <f t="shared" ref="M1796:M1859" si="102">SUM(L1796*H1796)</f>
        <v>0</v>
      </c>
      <c r="N1796" s="247" t="e">
        <f t="shared" ref="N1796:N1859" si="103">VLOOKUP(A1796,$A$3:$K$501,2,0)</f>
        <v>#N/A</v>
      </c>
      <c r="O1796" s="337" t="e">
        <f t="array" ref="O1796">MIN(IF($B$3:$B$501=N1796,$I$3:$I$501))</f>
        <v>#N/A</v>
      </c>
    </row>
    <row r="1797" spans="1:15">
      <c r="A1797" s="25"/>
      <c r="B1797" s="239" t="str">
        <f>IFERROR(VLOOKUP(A1797,'Cadastro de Produtos'!$B$5:$C$500,2,0),"")</f>
        <v/>
      </c>
      <c r="C1797" s="33"/>
      <c r="D1797" s="35"/>
      <c r="E1797" s="247"/>
      <c r="F1797" s="247"/>
      <c r="G1797" s="247"/>
      <c r="H1797" s="227"/>
      <c r="I1797" s="247"/>
      <c r="J1797" s="247"/>
      <c r="K1797" s="336">
        <f t="shared" si="101"/>
        <v>0</v>
      </c>
      <c r="L1797" s="247">
        <f>SUMIF(Vendas!$B$5:$B$1712,'Combos Promocionais'!A1797,Vendas!$I$5:$I$1824)</f>
        <v>0</v>
      </c>
      <c r="M1797" s="247">
        <f t="shared" si="102"/>
        <v>0</v>
      </c>
      <c r="N1797" s="247" t="e">
        <f t="shared" si="103"/>
        <v>#N/A</v>
      </c>
      <c r="O1797" s="337" t="e">
        <f t="array" ref="O1797">MIN(IF($B$3:$B$501=N1797,$I$3:$I$501))</f>
        <v>#N/A</v>
      </c>
    </row>
    <row r="1798" spans="1:15">
      <c r="A1798" s="25"/>
      <c r="B1798" s="239" t="str">
        <f>IFERROR(VLOOKUP(A1798,'Cadastro de Produtos'!$B$5:$C$500,2,0),"")</f>
        <v/>
      </c>
      <c r="C1798" s="33"/>
      <c r="D1798" s="35"/>
      <c r="E1798" s="247"/>
      <c r="F1798" s="247"/>
      <c r="G1798" s="247"/>
      <c r="H1798" s="227"/>
      <c r="I1798" s="247"/>
      <c r="J1798" s="247"/>
      <c r="K1798" s="336">
        <f t="shared" si="101"/>
        <v>0</v>
      </c>
      <c r="L1798" s="247">
        <f>SUMIF(Vendas!$B$5:$B$1712,'Combos Promocionais'!A1798,Vendas!$I$5:$I$1824)</f>
        <v>0</v>
      </c>
      <c r="M1798" s="247">
        <f t="shared" si="102"/>
        <v>0</v>
      </c>
      <c r="N1798" s="247" t="e">
        <f t="shared" si="103"/>
        <v>#N/A</v>
      </c>
      <c r="O1798" s="337" t="e">
        <f t="array" ref="O1798">MIN(IF($B$3:$B$501=N1798,$I$3:$I$501))</f>
        <v>#N/A</v>
      </c>
    </row>
    <row r="1799" spans="1:15">
      <c r="A1799" s="25"/>
      <c r="B1799" s="239" t="str">
        <f>IFERROR(VLOOKUP(A1799,'Cadastro de Produtos'!$B$5:$C$500,2,0),"")</f>
        <v/>
      </c>
      <c r="C1799" s="33"/>
      <c r="D1799" s="35"/>
      <c r="E1799" s="247"/>
      <c r="F1799" s="247"/>
      <c r="G1799" s="247"/>
      <c r="H1799" s="227"/>
      <c r="I1799" s="247"/>
      <c r="J1799" s="247"/>
      <c r="K1799" s="336">
        <f t="shared" si="101"/>
        <v>0</v>
      </c>
      <c r="L1799" s="247">
        <f>SUMIF(Vendas!$B$5:$B$1712,'Combos Promocionais'!A1799,Vendas!$I$5:$I$1824)</f>
        <v>0</v>
      </c>
      <c r="M1799" s="247">
        <f t="shared" si="102"/>
        <v>0</v>
      </c>
      <c r="N1799" s="247" t="e">
        <f t="shared" si="103"/>
        <v>#N/A</v>
      </c>
      <c r="O1799" s="337" t="e">
        <f t="array" ref="O1799">MIN(IF($B$3:$B$501=N1799,$I$3:$I$501))</f>
        <v>#N/A</v>
      </c>
    </row>
    <row r="1800" spans="1:15">
      <c r="A1800" s="25"/>
      <c r="B1800" s="239" t="str">
        <f>IFERROR(VLOOKUP(A1800,'Cadastro de Produtos'!$B$5:$C$500,2,0),"")</f>
        <v/>
      </c>
      <c r="C1800" s="33"/>
      <c r="D1800" s="35"/>
      <c r="E1800" s="247"/>
      <c r="F1800" s="247"/>
      <c r="G1800" s="247"/>
      <c r="H1800" s="227"/>
      <c r="I1800" s="247"/>
      <c r="J1800" s="247"/>
      <c r="K1800" s="336">
        <f t="shared" si="101"/>
        <v>0</v>
      </c>
      <c r="L1800" s="247">
        <f>SUMIF(Vendas!$B$5:$B$1712,'Combos Promocionais'!A1800,Vendas!$I$5:$I$1824)</f>
        <v>0</v>
      </c>
      <c r="M1800" s="247">
        <f t="shared" si="102"/>
        <v>0</v>
      </c>
      <c r="N1800" s="247" t="e">
        <f t="shared" si="103"/>
        <v>#N/A</v>
      </c>
      <c r="O1800" s="337" t="e">
        <f t="array" ref="O1800">MIN(IF($B$3:$B$501=N1800,$I$3:$I$501))</f>
        <v>#N/A</v>
      </c>
    </row>
    <row r="1801" spans="1:15">
      <c r="A1801" s="25"/>
      <c r="B1801" s="239" t="str">
        <f>IFERROR(VLOOKUP(A1801,'Cadastro de Produtos'!$B$5:$C$500,2,0),"")</f>
        <v/>
      </c>
      <c r="C1801" s="33"/>
      <c r="D1801" s="35"/>
      <c r="E1801" s="247"/>
      <c r="F1801" s="247"/>
      <c r="G1801" s="247"/>
      <c r="H1801" s="227"/>
      <c r="I1801" s="247"/>
      <c r="J1801" s="247"/>
      <c r="K1801" s="336">
        <f t="shared" si="101"/>
        <v>0</v>
      </c>
      <c r="L1801" s="247">
        <f>SUMIF(Vendas!$B$5:$B$1712,'Combos Promocionais'!A1801,Vendas!$I$5:$I$1824)</f>
        <v>0</v>
      </c>
      <c r="M1801" s="247">
        <f t="shared" si="102"/>
        <v>0</v>
      </c>
      <c r="N1801" s="247" t="e">
        <f t="shared" si="103"/>
        <v>#N/A</v>
      </c>
      <c r="O1801" s="337" t="e">
        <f t="array" ref="O1801">MIN(IF($B$3:$B$501=N1801,$I$3:$I$501))</f>
        <v>#N/A</v>
      </c>
    </row>
    <row r="1802" spans="1:15">
      <c r="A1802" s="25"/>
      <c r="B1802" s="239" t="str">
        <f>IFERROR(VLOOKUP(A1802,'Cadastro de Produtos'!$B$5:$C$500,2,0),"")</f>
        <v/>
      </c>
      <c r="C1802" s="33"/>
      <c r="D1802" s="35"/>
      <c r="E1802" s="247"/>
      <c r="F1802" s="247"/>
      <c r="G1802" s="247"/>
      <c r="H1802" s="227"/>
      <c r="I1802" s="247"/>
      <c r="J1802" s="247"/>
      <c r="K1802" s="336">
        <f t="shared" si="101"/>
        <v>0</v>
      </c>
      <c r="L1802" s="247">
        <f>SUMIF(Vendas!$B$5:$B$1712,'Combos Promocionais'!A1802,Vendas!$I$5:$I$1824)</f>
        <v>0</v>
      </c>
      <c r="M1802" s="247">
        <f t="shared" si="102"/>
        <v>0</v>
      </c>
      <c r="N1802" s="247" t="e">
        <f t="shared" si="103"/>
        <v>#N/A</v>
      </c>
      <c r="O1802" s="337" t="e">
        <f t="array" ref="O1802">MIN(IF($B$3:$B$501=N1802,$I$3:$I$501))</f>
        <v>#N/A</v>
      </c>
    </row>
    <row r="1803" spans="1:15">
      <c r="A1803" s="25"/>
      <c r="B1803" s="239" t="str">
        <f>IFERROR(VLOOKUP(A1803,'Cadastro de Produtos'!$B$5:$C$500,2,0),"")</f>
        <v/>
      </c>
      <c r="C1803" s="33"/>
      <c r="D1803" s="35"/>
      <c r="E1803" s="247"/>
      <c r="F1803" s="247"/>
      <c r="G1803" s="247"/>
      <c r="H1803" s="227"/>
      <c r="I1803" s="247"/>
      <c r="J1803" s="247"/>
      <c r="K1803" s="336">
        <f t="shared" si="101"/>
        <v>0</v>
      </c>
      <c r="L1803" s="247">
        <f>SUMIF(Vendas!$B$5:$B$1712,'Combos Promocionais'!A1803,Vendas!$I$5:$I$1824)</f>
        <v>0</v>
      </c>
      <c r="M1803" s="247">
        <f t="shared" si="102"/>
        <v>0</v>
      </c>
      <c r="N1803" s="247" t="e">
        <f t="shared" si="103"/>
        <v>#N/A</v>
      </c>
      <c r="O1803" s="337" t="e">
        <f t="array" ref="O1803">MIN(IF($B$3:$B$501=N1803,$I$3:$I$501))</f>
        <v>#N/A</v>
      </c>
    </row>
    <row r="1804" spans="1:15">
      <c r="A1804" s="25"/>
      <c r="B1804" s="239" t="str">
        <f>IFERROR(VLOOKUP(A1804,'Cadastro de Produtos'!$B$5:$C$500,2,0),"")</f>
        <v/>
      </c>
      <c r="C1804" s="33"/>
      <c r="D1804" s="35"/>
      <c r="E1804" s="247"/>
      <c r="F1804" s="247"/>
      <c r="G1804" s="247"/>
      <c r="H1804" s="227"/>
      <c r="I1804" s="247"/>
      <c r="J1804" s="247"/>
      <c r="K1804" s="336">
        <f t="shared" si="101"/>
        <v>0</v>
      </c>
      <c r="L1804" s="247">
        <f>SUMIF(Vendas!$B$5:$B$1712,'Combos Promocionais'!A1804,Vendas!$I$5:$I$1824)</f>
        <v>0</v>
      </c>
      <c r="M1804" s="247">
        <f t="shared" si="102"/>
        <v>0</v>
      </c>
      <c r="N1804" s="247" t="e">
        <f t="shared" si="103"/>
        <v>#N/A</v>
      </c>
      <c r="O1804" s="337" t="e">
        <f t="array" ref="O1804">MIN(IF($B$3:$B$501=N1804,$I$3:$I$501))</f>
        <v>#N/A</v>
      </c>
    </row>
    <row r="1805" spans="1:15">
      <c r="A1805" s="25"/>
      <c r="B1805" s="239" t="str">
        <f>IFERROR(VLOOKUP(A1805,'Cadastro de Produtos'!$B$5:$C$500,2,0),"")</f>
        <v/>
      </c>
      <c r="C1805" s="33"/>
      <c r="D1805" s="35"/>
      <c r="E1805" s="247"/>
      <c r="F1805" s="247"/>
      <c r="G1805" s="247"/>
      <c r="H1805" s="227"/>
      <c r="I1805" s="247"/>
      <c r="J1805" s="247"/>
      <c r="K1805" s="336">
        <f t="shared" si="101"/>
        <v>0</v>
      </c>
      <c r="L1805" s="247">
        <f>SUMIF(Vendas!$B$5:$B$1712,'Combos Promocionais'!A1805,Vendas!$I$5:$I$1824)</f>
        <v>0</v>
      </c>
      <c r="M1805" s="247">
        <f t="shared" si="102"/>
        <v>0</v>
      </c>
      <c r="N1805" s="247" t="e">
        <f t="shared" si="103"/>
        <v>#N/A</v>
      </c>
      <c r="O1805" s="337" t="e">
        <f t="array" ref="O1805">MIN(IF($B$3:$B$501=N1805,$I$3:$I$501))</f>
        <v>#N/A</v>
      </c>
    </row>
    <row r="1806" spans="1:15">
      <c r="A1806" s="25"/>
      <c r="B1806" s="239" t="str">
        <f>IFERROR(VLOOKUP(A1806,'Cadastro de Produtos'!$B$5:$C$500,2,0),"")</f>
        <v/>
      </c>
      <c r="C1806" s="33"/>
      <c r="D1806" s="35"/>
      <c r="E1806" s="247"/>
      <c r="F1806" s="247"/>
      <c r="G1806" s="247"/>
      <c r="H1806" s="227"/>
      <c r="I1806" s="247"/>
      <c r="J1806" s="247"/>
      <c r="K1806" s="336">
        <f t="shared" si="101"/>
        <v>0</v>
      </c>
      <c r="L1806" s="247">
        <f>SUMIF(Vendas!$B$5:$B$1712,'Combos Promocionais'!A1806,Vendas!$I$5:$I$1824)</f>
        <v>0</v>
      </c>
      <c r="M1806" s="247">
        <f t="shared" si="102"/>
        <v>0</v>
      </c>
      <c r="N1806" s="247" t="e">
        <f t="shared" si="103"/>
        <v>#N/A</v>
      </c>
      <c r="O1806" s="337" t="e">
        <f t="array" ref="O1806">MIN(IF($B$3:$B$501=N1806,$I$3:$I$501))</f>
        <v>#N/A</v>
      </c>
    </row>
    <row r="1807" spans="1:15">
      <c r="A1807" s="25"/>
      <c r="B1807" s="239" t="str">
        <f>IFERROR(VLOOKUP(A1807,'Cadastro de Produtos'!$B$5:$C$500,2,0),"")</f>
        <v/>
      </c>
      <c r="C1807" s="33"/>
      <c r="D1807" s="35"/>
      <c r="E1807" s="247"/>
      <c r="F1807" s="247"/>
      <c r="G1807" s="247"/>
      <c r="H1807" s="227"/>
      <c r="I1807" s="247"/>
      <c r="J1807" s="247"/>
      <c r="K1807" s="336">
        <f t="shared" si="101"/>
        <v>0</v>
      </c>
      <c r="L1807" s="247">
        <f>SUMIF(Vendas!$B$5:$B$1712,'Combos Promocionais'!A1807,Vendas!$I$5:$I$1824)</f>
        <v>0</v>
      </c>
      <c r="M1807" s="247">
        <f t="shared" si="102"/>
        <v>0</v>
      </c>
      <c r="N1807" s="247" t="e">
        <f t="shared" si="103"/>
        <v>#N/A</v>
      </c>
      <c r="O1807" s="337" t="e">
        <f t="array" ref="O1807">MIN(IF($B$3:$B$501=N1807,$I$3:$I$501))</f>
        <v>#N/A</v>
      </c>
    </row>
    <row r="1808" spans="1:15">
      <c r="A1808" s="25"/>
      <c r="B1808" s="239" t="str">
        <f>IFERROR(VLOOKUP(A1808,'Cadastro de Produtos'!$B$5:$C$500,2,0),"")</f>
        <v/>
      </c>
      <c r="C1808" s="33"/>
      <c r="D1808" s="35"/>
      <c r="E1808" s="247"/>
      <c r="F1808" s="247"/>
      <c r="G1808" s="247"/>
      <c r="H1808" s="227"/>
      <c r="I1808" s="247"/>
      <c r="J1808" s="247"/>
      <c r="K1808" s="336">
        <f t="shared" si="101"/>
        <v>0</v>
      </c>
      <c r="L1808" s="247">
        <f>SUMIF(Vendas!$B$5:$B$1712,'Combos Promocionais'!A1808,Vendas!$I$5:$I$1824)</f>
        <v>0</v>
      </c>
      <c r="M1808" s="247">
        <f t="shared" si="102"/>
        <v>0</v>
      </c>
      <c r="N1808" s="247" t="e">
        <f t="shared" si="103"/>
        <v>#N/A</v>
      </c>
      <c r="O1808" s="337" t="e">
        <f t="array" ref="O1808">MIN(IF($B$3:$B$501=N1808,$I$3:$I$501))</f>
        <v>#N/A</v>
      </c>
    </row>
    <row r="1809" spans="1:15">
      <c r="A1809" s="25"/>
      <c r="B1809" s="239" t="str">
        <f>IFERROR(VLOOKUP(A1809,'Cadastro de Produtos'!$B$5:$C$500,2,0),"")</f>
        <v/>
      </c>
      <c r="C1809" s="33"/>
      <c r="D1809" s="35"/>
      <c r="E1809" s="247"/>
      <c r="F1809" s="247"/>
      <c r="G1809" s="247"/>
      <c r="H1809" s="227"/>
      <c r="I1809" s="247"/>
      <c r="J1809" s="247"/>
      <c r="K1809" s="336">
        <f t="shared" si="101"/>
        <v>0</v>
      </c>
      <c r="L1809" s="247">
        <f>SUMIF(Vendas!$B$5:$B$1712,'Combos Promocionais'!A1809,Vendas!$I$5:$I$1824)</f>
        <v>0</v>
      </c>
      <c r="M1809" s="247">
        <f t="shared" si="102"/>
        <v>0</v>
      </c>
      <c r="N1809" s="247" t="e">
        <f t="shared" si="103"/>
        <v>#N/A</v>
      </c>
      <c r="O1809" s="337" t="e">
        <f t="array" ref="O1809">MIN(IF($B$3:$B$501=N1809,$I$3:$I$501))</f>
        <v>#N/A</v>
      </c>
    </row>
    <row r="1810" spans="1:15">
      <c r="A1810" s="25"/>
      <c r="B1810" s="239" t="str">
        <f>IFERROR(VLOOKUP(A1810,'Cadastro de Produtos'!$B$5:$C$500,2,0),"")</f>
        <v/>
      </c>
      <c r="C1810" s="33"/>
      <c r="D1810" s="35"/>
      <c r="E1810" s="247"/>
      <c r="F1810" s="247"/>
      <c r="G1810" s="247"/>
      <c r="H1810" s="227"/>
      <c r="I1810" s="247"/>
      <c r="J1810" s="247"/>
      <c r="K1810" s="336">
        <f t="shared" si="101"/>
        <v>0</v>
      </c>
      <c r="L1810" s="247">
        <f>SUMIF(Vendas!$B$5:$B$1712,'Combos Promocionais'!A1810,Vendas!$I$5:$I$1824)</f>
        <v>0</v>
      </c>
      <c r="M1810" s="247">
        <f t="shared" si="102"/>
        <v>0</v>
      </c>
      <c r="N1810" s="247" t="e">
        <f t="shared" si="103"/>
        <v>#N/A</v>
      </c>
      <c r="O1810" s="337" t="e">
        <f t="array" ref="O1810">MIN(IF($B$3:$B$501=N1810,$I$3:$I$501))</f>
        <v>#N/A</v>
      </c>
    </row>
    <row r="1811" spans="1:15">
      <c r="A1811" s="25"/>
      <c r="B1811" s="239" t="str">
        <f>IFERROR(VLOOKUP(A1811,'Cadastro de Produtos'!$B$5:$C$500,2,0),"")</f>
        <v/>
      </c>
      <c r="C1811" s="33"/>
      <c r="D1811" s="35"/>
      <c r="E1811" s="247"/>
      <c r="F1811" s="247"/>
      <c r="G1811" s="247"/>
      <c r="H1811" s="227"/>
      <c r="I1811" s="247"/>
      <c r="J1811" s="247"/>
      <c r="K1811" s="336">
        <f t="shared" si="101"/>
        <v>0</v>
      </c>
      <c r="L1811" s="247">
        <f>SUMIF(Vendas!$B$5:$B$1712,'Combos Promocionais'!A1811,Vendas!$I$5:$I$1824)</f>
        <v>0</v>
      </c>
      <c r="M1811" s="247">
        <f t="shared" si="102"/>
        <v>0</v>
      </c>
      <c r="N1811" s="247" t="e">
        <f t="shared" si="103"/>
        <v>#N/A</v>
      </c>
      <c r="O1811" s="337" t="e">
        <f t="array" ref="O1811">MIN(IF($B$3:$B$501=N1811,$I$3:$I$501))</f>
        <v>#N/A</v>
      </c>
    </row>
    <row r="1812" spans="1:15">
      <c r="A1812" s="25"/>
      <c r="B1812" s="239" t="str">
        <f>IFERROR(VLOOKUP(A1812,'Cadastro de Produtos'!$B$5:$C$500,2,0),"")</f>
        <v/>
      </c>
      <c r="C1812" s="33"/>
      <c r="D1812" s="35"/>
      <c r="E1812" s="247"/>
      <c r="F1812" s="247"/>
      <c r="G1812" s="247"/>
      <c r="H1812" s="227"/>
      <c r="I1812" s="247"/>
      <c r="J1812" s="247"/>
      <c r="K1812" s="336">
        <f t="shared" si="101"/>
        <v>0</v>
      </c>
      <c r="L1812" s="247">
        <f>SUMIF(Vendas!$B$5:$B$1712,'Combos Promocionais'!A1812,Vendas!$I$5:$I$1824)</f>
        <v>0</v>
      </c>
      <c r="M1812" s="247">
        <f t="shared" si="102"/>
        <v>0</v>
      </c>
      <c r="N1812" s="247" t="e">
        <f t="shared" si="103"/>
        <v>#N/A</v>
      </c>
      <c r="O1812" s="337" t="e">
        <f t="array" ref="O1812">MIN(IF($B$3:$B$501=N1812,$I$3:$I$501))</f>
        <v>#N/A</v>
      </c>
    </row>
    <row r="1813" spans="1:15">
      <c r="A1813" s="25"/>
      <c r="B1813" s="239" t="str">
        <f>IFERROR(VLOOKUP(A1813,'Cadastro de Produtos'!$B$5:$C$500,2,0),"")</f>
        <v/>
      </c>
      <c r="C1813" s="33"/>
      <c r="D1813" s="35"/>
      <c r="E1813" s="247"/>
      <c r="F1813" s="247"/>
      <c r="G1813" s="247"/>
      <c r="H1813" s="227"/>
      <c r="I1813" s="247"/>
      <c r="J1813" s="247"/>
      <c r="K1813" s="336">
        <f t="shared" si="101"/>
        <v>0</v>
      </c>
      <c r="L1813" s="247">
        <f>SUMIF(Vendas!$B$5:$B$1712,'Combos Promocionais'!A1813,Vendas!$I$5:$I$1824)</f>
        <v>0</v>
      </c>
      <c r="M1813" s="247">
        <f t="shared" si="102"/>
        <v>0</v>
      </c>
      <c r="N1813" s="247" t="e">
        <f t="shared" si="103"/>
        <v>#N/A</v>
      </c>
      <c r="O1813" s="337" t="e">
        <f t="array" ref="O1813">MIN(IF($B$3:$B$501=N1813,$I$3:$I$501))</f>
        <v>#N/A</v>
      </c>
    </row>
    <row r="1814" spans="1:15">
      <c r="A1814" s="25"/>
      <c r="B1814" s="239" t="str">
        <f>IFERROR(VLOOKUP(A1814,'Cadastro de Produtos'!$B$5:$C$500,2,0),"")</f>
        <v/>
      </c>
      <c r="C1814" s="33"/>
      <c r="D1814" s="35"/>
      <c r="E1814" s="247"/>
      <c r="F1814" s="247"/>
      <c r="G1814" s="247"/>
      <c r="H1814" s="227"/>
      <c r="I1814" s="247"/>
      <c r="J1814" s="247"/>
      <c r="K1814" s="336">
        <f t="shared" si="101"/>
        <v>0</v>
      </c>
      <c r="L1814" s="247">
        <f>SUMIF(Vendas!$B$5:$B$1712,'Combos Promocionais'!A1814,Vendas!$I$5:$I$1824)</f>
        <v>0</v>
      </c>
      <c r="M1814" s="247">
        <f t="shared" si="102"/>
        <v>0</v>
      </c>
      <c r="N1814" s="247" t="e">
        <f t="shared" si="103"/>
        <v>#N/A</v>
      </c>
      <c r="O1814" s="337" t="e">
        <f t="array" ref="O1814">MIN(IF($B$3:$B$501=N1814,$I$3:$I$501))</f>
        <v>#N/A</v>
      </c>
    </row>
    <row r="1815" spans="1:15">
      <c r="A1815" s="25"/>
      <c r="B1815" s="239" t="str">
        <f>IFERROR(VLOOKUP(A1815,'Cadastro de Produtos'!$B$5:$C$500,2,0),"")</f>
        <v/>
      </c>
      <c r="C1815" s="33"/>
      <c r="D1815" s="35"/>
      <c r="E1815" s="247"/>
      <c r="F1815" s="247"/>
      <c r="G1815" s="247"/>
      <c r="H1815" s="227"/>
      <c r="I1815" s="247"/>
      <c r="J1815" s="247"/>
      <c r="K1815" s="336">
        <f t="shared" si="101"/>
        <v>0</v>
      </c>
      <c r="L1815" s="247">
        <f>SUMIF(Vendas!$B$5:$B$1712,'Combos Promocionais'!A1815,Vendas!$I$5:$I$1824)</f>
        <v>0</v>
      </c>
      <c r="M1815" s="247">
        <f t="shared" si="102"/>
        <v>0</v>
      </c>
      <c r="N1815" s="247" t="e">
        <f t="shared" si="103"/>
        <v>#N/A</v>
      </c>
      <c r="O1815" s="337" t="e">
        <f t="array" ref="O1815">MIN(IF($B$3:$B$501=N1815,$I$3:$I$501))</f>
        <v>#N/A</v>
      </c>
    </row>
    <row r="1816" spans="1:15">
      <c r="A1816" s="25"/>
      <c r="B1816" s="239" t="str">
        <f>IFERROR(VLOOKUP(A1816,'Cadastro de Produtos'!$B$5:$C$500,2,0),"")</f>
        <v/>
      </c>
      <c r="C1816" s="33"/>
      <c r="D1816" s="35"/>
      <c r="E1816" s="247"/>
      <c r="F1816" s="247"/>
      <c r="G1816" s="247"/>
      <c r="H1816" s="227"/>
      <c r="I1816" s="247"/>
      <c r="J1816" s="247"/>
      <c r="K1816" s="336">
        <f t="shared" si="101"/>
        <v>0</v>
      </c>
      <c r="L1816" s="247">
        <f>SUMIF(Vendas!$B$5:$B$1712,'Combos Promocionais'!A1816,Vendas!$I$5:$I$1824)</f>
        <v>0</v>
      </c>
      <c r="M1816" s="247">
        <f t="shared" si="102"/>
        <v>0</v>
      </c>
      <c r="N1816" s="247" t="e">
        <f t="shared" si="103"/>
        <v>#N/A</v>
      </c>
      <c r="O1816" s="337" t="e">
        <f t="array" ref="O1816">MIN(IF($B$3:$B$501=N1816,$I$3:$I$501))</f>
        <v>#N/A</v>
      </c>
    </row>
    <row r="1817" spans="1:15">
      <c r="A1817" s="25"/>
      <c r="B1817" s="239" t="str">
        <f>IFERROR(VLOOKUP(A1817,'Cadastro de Produtos'!$B$5:$C$500,2,0),"")</f>
        <v/>
      </c>
      <c r="C1817" s="33"/>
      <c r="D1817" s="35"/>
      <c r="E1817" s="247"/>
      <c r="F1817" s="247"/>
      <c r="G1817" s="247"/>
      <c r="H1817" s="227"/>
      <c r="I1817" s="247"/>
      <c r="J1817" s="247"/>
      <c r="K1817" s="336">
        <f t="shared" si="101"/>
        <v>0</v>
      </c>
      <c r="L1817" s="247">
        <f>SUMIF(Vendas!$B$5:$B$1712,'Combos Promocionais'!A1817,Vendas!$I$5:$I$1824)</f>
        <v>0</v>
      </c>
      <c r="M1817" s="247">
        <f t="shared" si="102"/>
        <v>0</v>
      </c>
      <c r="N1817" s="247" t="e">
        <f t="shared" si="103"/>
        <v>#N/A</v>
      </c>
      <c r="O1817" s="337" t="e">
        <f t="array" ref="O1817">MIN(IF($B$3:$B$501=N1817,$I$3:$I$501))</f>
        <v>#N/A</v>
      </c>
    </row>
    <row r="1818" spans="1:15">
      <c r="A1818" s="25"/>
      <c r="B1818" s="239" t="str">
        <f>IFERROR(VLOOKUP(A1818,'Cadastro de Produtos'!$B$5:$C$500,2,0),"")</f>
        <v/>
      </c>
      <c r="C1818" s="33"/>
      <c r="D1818" s="35"/>
      <c r="E1818" s="247"/>
      <c r="F1818" s="247"/>
      <c r="G1818" s="247"/>
      <c r="H1818" s="227"/>
      <c r="I1818" s="247"/>
      <c r="J1818" s="247"/>
      <c r="K1818" s="336">
        <f t="shared" si="101"/>
        <v>0</v>
      </c>
      <c r="L1818" s="247">
        <f>SUMIF(Vendas!$B$5:$B$1712,'Combos Promocionais'!A1818,Vendas!$I$5:$I$1824)</f>
        <v>0</v>
      </c>
      <c r="M1818" s="247">
        <f t="shared" si="102"/>
        <v>0</v>
      </c>
      <c r="N1818" s="247" t="e">
        <f t="shared" si="103"/>
        <v>#N/A</v>
      </c>
      <c r="O1818" s="337" t="e">
        <f t="array" ref="O1818">MIN(IF($B$3:$B$501=N1818,$I$3:$I$501))</f>
        <v>#N/A</v>
      </c>
    </row>
    <row r="1819" spans="1:15">
      <c r="A1819" s="25"/>
      <c r="B1819" s="239" t="str">
        <f>IFERROR(VLOOKUP(A1819,'Cadastro de Produtos'!$B$5:$C$500,2,0),"")</f>
        <v/>
      </c>
      <c r="C1819" s="33"/>
      <c r="D1819" s="35"/>
      <c r="E1819" s="247"/>
      <c r="F1819" s="247"/>
      <c r="G1819" s="247"/>
      <c r="H1819" s="227"/>
      <c r="I1819" s="247"/>
      <c r="J1819" s="247"/>
      <c r="K1819" s="336">
        <f t="shared" si="101"/>
        <v>0</v>
      </c>
      <c r="L1819" s="247">
        <f>SUMIF(Vendas!$B$5:$B$1712,'Combos Promocionais'!A1819,Vendas!$I$5:$I$1824)</f>
        <v>0</v>
      </c>
      <c r="M1819" s="247">
        <f t="shared" si="102"/>
        <v>0</v>
      </c>
      <c r="N1819" s="247" t="e">
        <f t="shared" si="103"/>
        <v>#N/A</v>
      </c>
      <c r="O1819" s="337" t="e">
        <f t="array" ref="O1819">MIN(IF($B$3:$B$501=N1819,$I$3:$I$501))</f>
        <v>#N/A</v>
      </c>
    </row>
    <row r="1820" spans="1:15">
      <c r="A1820" s="25"/>
      <c r="B1820" s="239" t="str">
        <f>IFERROR(VLOOKUP(A1820,'Cadastro de Produtos'!$B$5:$C$500,2,0),"")</f>
        <v/>
      </c>
      <c r="C1820" s="33"/>
      <c r="D1820" s="35"/>
      <c r="E1820" s="247"/>
      <c r="F1820" s="247"/>
      <c r="G1820" s="247"/>
      <c r="H1820" s="227"/>
      <c r="I1820" s="247"/>
      <c r="J1820" s="247"/>
      <c r="K1820" s="336">
        <f t="shared" si="101"/>
        <v>0</v>
      </c>
      <c r="L1820" s="247">
        <f>SUMIF(Vendas!$B$5:$B$1712,'Combos Promocionais'!A1820,Vendas!$I$5:$I$1824)</f>
        <v>0</v>
      </c>
      <c r="M1820" s="247">
        <f t="shared" si="102"/>
        <v>0</v>
      </c>
      <c r="N1820" s="247" t="e">
        <f t="shared" si="103"/>
        <v>#N/A</v>
      </c>
      <c r="O1820" s="337" t="e">
        <f t="array" ref="O1820">MIN(IF($B$3:$B$501=N1820,$I$3:$I$501))</f>
        <v>#N/A</v>
      </c>
    </row>
    <row r="1821" spans="1:15">
      <c r="A1821" s="25"/>
      <c r="B1821" s="239" t="str">
        <f>IFERROR(VLOOKUP(A1821,'Cadastro de Produtos'!$B$5:$C$500,2,0),"")</f>
        <v/>
      </c>
      <c r="C1821" s="33"/>
      <c r="D1821" s="35"/>
      <c r="E1821" s="247"/>
      <c r="F1821" s="247"/>
      <c r="G1821" s="247"/>
      <c r="H1821" s="227"/>
      <c r="I1821" s="247"/>
      <c r="J1821" s="247"/>
      <c r="K1821" s="336">
        <f t="shared" si="101"/>
        <v>0</v>
      </c>
      <c r="L1821" s="247">
        <f>SUMIF(Vendas!$B$5:$B$1712,'Combos Promocionais'!A1821,Vendas!$I$5:$I$1824)</f>
        <v>0</v>
      </c>
      <c r="M1821" s="247">
        <f t="shared" si="102"/>
        <v>0</v>
      </c>
      <c r="N1821" s="247" t="e">
        <f t="shared" si="103"/>
        <v>#N/A</v>
      </c>
      <c r="O1821" s="337" t="e">
        <f t="array" ref="O1821">MIN(IF($B$3:$B$501=N1821,$I$3:$I$501))</f>
        <v>#N/A</v>
      </c>
    </row>
    <row r="1822" spans="1:15">
      <c r="A1822" s="25"/>
      <c r="B1822" s="239" t="str">
        <f>IFERROR(VLOOKUP(A1822,'Cadastro de Produtos'!$B$5:$C$500,2,0),"")</f>
        <v/>
      </c>
      <c r="C1822" s="33"/>
      <c r="D1822" s="35"/>
      <c r="E1822" s="247"/>
      <c r="F1822" s="247"/>
      <c r="G1822" s="247"/>
      <c r="H1822" s="227"/>
      <c r="I1822" s="247"/>
      <c r="J1822" s="247"/>
      <c r="K1822" s="336">
        <f t="shared" si="101"/>
        <v>0</v>
      </c>
      <c r="L1822" s="247">
        <f>SUMIF(Vendas!$B$5:$B$1712,'Combos Promocionais'!A1822,Vendas!$I$5:$I$1824)</f>
        <v>0</v>
      </c>
      <c r="M1822" s="247">
        <f t="shared" si="102"/>
        <v>0</v>
      </c>
      <c r="N1822" s="247" t="e">
        <f t="shared" si="103"/>
        <v>#N/A</v>
      </c>
      <c r="O1822" s="337" t="e">
        <f t="array" ref="O1822">MIN(IF($B$3:$B$501=N1822,$I$3:$I$501))</f>
        <v>#N/A</v>
      </c>
    </row>
    <row r="1823" spans="1:15">
      <c r="A1823" s="25"/>
      <c r="B1823" s="239" t="str">
        <f>IFERROR(VLOOKUP(A1823,'Cadastro de Produtos'!$B$5:$C$500,2,0),"")</f>
        <v/>
      </c>
      <c r="C1823" s="33"/>
      <c r="D1823" s="35"/>
      <c r="E1823" s="247"/>
      <c r="F1823" s="247"/>
      <c r="G1823" s="247"/>
      <c r="H1823" s="227"/>
      <c r="I1823" s="247"/>
      <c r="J1823" s="247"/>
      <c r="K1823" s="336">
        <f t="shared" si="101"/>
        <v>0</v>
      </c>
      <c r="L1823" s="247">
        <f>SUMIF(Vendas!$B$5:$B$1712,'Combos Promocionais'!A1823,Vendas!$I$5:$I$1824)</f>
        <v>0</v>
      </c>
      <c r="M1823" s="247">
        <f t="shared" si="102"/>
        <v>0</v>
      </c>
      <c r="N1823" s="247" t="e">
        <f t="shared" si="103"/>
        <v>#N/A</v>
      </c>
      <c r="O1823" s="337" t="e">
        <f t="array" ref="O1823">MIN(IF($B$3:$B$501=N1823,$I$3:$I$501))</f>
        <v>#N/A</v>
      </c>
    </row>
    <row r="1824" spans="1:15">
      <c r="A1824" s="25"/>
      <c r="B1824" s="239" t="str">
        <f>IFERROR(VLOOKUP(A1824,'Cadastro de Produtos'!$B$5:$C$500,2,0),"")</f>
        <v/>
      </c>
      <c r="C1824" s="33"/>
      <c r="D1824" s="35"/>
      <c r="E1824" s="247"/>
      <c r="F1824" s="247"/>
      <c r="G1824" s="247"/>
      <c r="H1824" s="227"/>
      <c r="I1824" s="247"/>
      <c r="J1824" s="247"/>
      <c r="K1824" s="336">
        <f t="shared" si="101"/>
        <v>0</v>
      </c>
      <c r="L1824" s="247">
        <f>SUMIF(Vendas!$B$5:$B$1712,'Combos Promocionais'!A1824,Vendas!$I$5:$I$1824)</f>
        <v>0</v>
      </c>
      <c r="M1824" s="247">
        <f t="shared" si="102"/>
        <v>0</v>
      </c>
      <c r="N1824" s="247" t="e">
        <f t="shared" si="103"/>
        <v>#N/A</v>
      </c>
      <c r="O1824" s="337" t="e">
        <f t="array" ref="O1824">MIN(IF($B$3:$B$501=N1824,$I$3:$I$501))</f>
        <v>#N/A</v>
      </c>
    </row>
    <row r="1825" spans="1:15">
      <c r="A1825" s="25"/>
      <c r="B1825" s="239" t="str">
        <f>IFERROR(VLOOKUP(A1825,'Cadastro de Produtos'!$B$5:$C$500,2,0),"")</f>
        <v/>
      </c>
      <c r="C1825" s="33"/>
      <c r="D1825" s="35"/>
      <c r="E1825" s="247"/>
      <c r="F1825" s="247"/>
      <c r="G1825" s="247"/>
      <c r="H1825" s="227"/>
      <c r="I1825" s="247"/>
      <c r="J1825" s="247"/>
      <c r="K1825" s="336">
        <f t="shared" si="101"/>
        <v>0</v>
      </c>
      <c r="L1825" s="247">
        <f>SUMIF(Vendas!$B$5:$B$1712,'Combos Promocionais'!A1825,Vendas!$I$5:$I$1824)</f>
        <v>0</v>
      </c>
      <c r="M1825" s="247">
        <f t="shared" si="102"/>
        <v>0</v>
      </c>
      <c r="N1825" s="247" t="e">
        <f t="shared" si="103"/>
        <v>#N/A</v>
      </c>
      <c r="O1825" s="337" t="e">
        <f t="array" ref="O1825">MIN(IF($B$3:$B$501=N1825,$I$3:$I$501))</f>
        <v>#N/A</v>
      </c>
    </row>
    <row r="1826" spans="1:15">
      <c r="A1826" s="25"/>
      <c r="B1826" s="239" t="str">
        <f>IFERROR(VLOOKUP(A1826,'Cadastro de Produtos'!$B$5:$C$500,2,0),"")</f>
        <v/>
      </c>
      <c r="C1826" s="33"/>
      <c r="D1826" s="35"/>
      <c r="E1826" s="247"/>
      <c r="F1826" s="247"/>
      <c r="G1826" s="247"/>
      <c r="H1826" s="227"/>
      <c r="I1826" s="247"/>
      <c r="J1826" s="247"/>
      <c r="K1826" s="336">
        <f t="shared" si="101"/>
        <v>0</v>
      </c>
      <c r="L1826" s="247">
        <f>SUMIF(Vendas!$B$5:$B$1712,'Combos Promocionais'!A1826,Vendas!$I$5:$I$1824)</f>
        <v>0</v>
      </c>
      <c r="M1826" s="247">
        <f t="shared" si="102"/>
        <v>0</v>
      </c>
      <c r="N1826" s="247" t="e">
        <f t="shared" si="103"/>
        <v>#N/A</v>
      </c>
      <c r="O1826" s="337" t="e">
        <f t="array" ref="O1826">MIN(IF($B$3:$B$501=N1826,$I$3:$I$501))</f>
        <v>#N/A</v>
      </c>
    </row>
    <row r="1827" spans="1:15">
      <c r="A1827" s="25"/>
      <c r="B1827" s="239" t="str">
        <f>IFERROR(VLOOKUP(A1827,'Cadastro de Produtos'!$B$5:$C$500,2,0),"")</f>
        <v/>
      </c>
      <c r="C1827" s="33"/>
      <c r="D1827" s="35"/>
      <c r="E1827" s="247"/>
      <c r="F1827" s="247"/>
      <c r="G1827" s="247"/>
      <c r="H1827" s="227"/>
      <c r="I1827" s="247"/>
      <c r="J1827" s="247"/>
      <c r="K1827" s="336">
        <f t="shared" si="101"/>
        <v>0</v>
      </c>
      <c r="L1827" s="247">
        <f>SUMIF(Vendas!$B$5:$B$1712,'Combos Promocionais'!A1827,Vendas!$I$5:$I$1824)</f>
        <v>0</v>
      </c>
      <c r="M1827" s="247">
        <f t="shared" si="102"/>
        <v>0</v>
      </c>
      <c r="N1827" s="247" t="e">
        <f t="shared" si="103"/>
        <v>#N/A</v>
      </c>
      <c r="O1827" s="337" t="e">
        <f t="array" ref="O1827">MIN(IF($B$3:$B$501=N1827,$I$3:$I$501))</f>
        <v>#N/A</v>
      </c>
    </row>
    <row r="1828" spans="1:15">
      <c r="A1828" s="25"/>
      <c r="B1828" s="239" t="str">
        <f>IFERROR(VLOOKUP(A1828,'Cadastro de Produtos'!$B$5:$C$500,2,0),"")</f>
        <v/>
      </c>
      <c r="C1828" s="33"/>
      <c r="D1828" s="35"/>
      <c r="E1828" s="247"/>
      <c r="F1828" s="247"/>
      <c r="G1828" s="247"/>
      <c r="H1828" s="227"/>
      <c r="I1828" s="247"/>
      <c r="J1828" s="247"/>
      <c r="K1828" s="336">
        <f t="shared" si="101"/>
        <v>0</v>
      </c>
      <c r="L1828" s="247">
        <f>SUMIF(Vendas!$B$5:$B$1712,'Combos Promocionais'!A1828,Vendas!$I$5:$I$1824)</f>
        <v>0</v>
      </c>
      <c r="M1828" s="247">
        <f t="shared" si="102"/>
        <v>0</v>
      </c>
      <c r="N1828" s="247" t="e">
        <f t="shared" si="103"/>
        <v>#N/A</v>
      </c>
      <c r="O1828" s="337" t="e">
        <f t="array" ref="O1828">MIN(IF($B$3:$B$501=N1828,$I$3:$I$501))</f>
        <v>#N/A</v>
      </c>
    </row>
    <row r="1829" spans="1:15">
      <c r="A1829" s="25"/>
      <c r="B1829" s="239" t="str">
        <f>IFERROR(VLOOKUP(A1829,'Cadastro de Produtos'!$B$5:$C$500,2,0),"")</f>
        <v/>
      </c>
      <c r="C1829" s="33"/>
      <c r="D1829" s="35"/>
      <c r="E1829" s="247"/>
      <c r="F1829" s="247"/>
      <c r="G1829" s="247"/>
      <c r="H1829" s="227"/>
      <c r="I1829" s="247"/>
      <c r="J1829" s="247"/>
      <c r="K1829" s="336">
        <f t="shared" si="101"/>
        <v>0</v>
      </c>
      <c r="L1829" s="247">
        <f>SUMIF(Vendas!$B$5:$B$1712,'Combos Promocionais'!A1829,Vendas!$I$5:$I$1824)</f>
        <v>0</v>
      </c>
      <c r="M1829" s="247">
        <f t="shared" si="102"/>
        <v>0</v>
      </c>
      <c r="N1829" s="247" t="e">
        <f t="shared" si="103"/>
        <v>#N/A</v>
      </c>
      <c r="O1829" s="337" t="e">
        <f t="array" ref="O1829">MIN(IF($B$3:$B$501=N1829,$I$3:$I$501))</f>
        <v>#N/A</v>
      </c>
    </row>
    <row r="1830" spans="1:15">
      <c r="A1830" s="25"/>
      <c r="B1830" s="239" t="str">
        <f>IFERROR(VLOOKUP(A1830,'Cadastro de Produtos'!$B$5:$C$500,2,0),"")</f>
        <v/>
      </c>
      <c r="C1830" s="33"/>
      <c r="D1830" s="35"/>
      <c r="E1830" s="247"/>
      <c r="F1830" s="247"/>
      <c r="G1830" s="247"/>
      <c r="H1830" s="227"/>
      <c r="I1830" s="247"/>
      <c r="J1830" s="247"/>
      <c r="K1830" s="336">
        <f t="shared" si="101"/>
        <v>0</v>
      </c>
      <c r="L1830" s="247">
        <f>SUMIF(Vendas!$B$5:$B$1712,'Combos Promocionais'!A1830,Vendas!$I$5:$I$1824)</f>
        <v>0</v>
      </c>
      <c r="M1830" s="247">
        <f t="shared" si="102"/>
        <v>0</v>
      </c>
      <c r="N1830" s="247" t="e">
        <f t="shared" si="103"/>
        <v>#N/A</v>
      </c>
      <c r="O1830" s="337" t="e">
        <f t="array" ref="O1830">MIN(IF($B$3:$B$501=N1830,$I$3:$I$501))</f>
        <v>#N/A</v>
      </c>
    </row>
    <row r="1831" spans="1:15">
      <c r="A1831" s="25"/>
      <c r="B1831" s="239" t="str">
        <f>IFERROR(VLOOKUP(A1831,'Cadastro de Produtos'!$B$5:$C$500,2,0),"")</f>
        <v/>
      </c>
      <c r="C1831" s="33"/>
      <c r="D1831" s="35"/>
      <c r="E1831" s="247"/>
      <c r="F1831" s="247"/>
      <c r="G1831" s="247"/>
      <c r="H1831" s="227"/>
      <c r="I1831" s="247"/>
      <c r="J1831" s="247"/>
      <c r="K1831" s="336">
        <f t="shared" si="101"/>
        <v>0</v>
      </c>
      <c r="L1831" s="247">
        <f>SUMIF(Vendas!$B$5:$B$1712,'Combos Promocionais'!A1831,Vendas!$I$5:$I$1824)</f>
        <v>0</v>
      </c>
      <c r="M1831" s="247">
        <f t="shared" si="102"/>
        <v>0</v>
      </c>
      <c r="N1831" s="247" t="e">
        <f t="shared" si="103"/>
        <v>#N/A</v>
      </c>
      <c r="O1831" s="337" t="e">
        <f t="array" ref="O1831">MIN(IF($B$3:$B$501=N1831,$I$3:$I$501))</f>
        <v>#N/A</v>
      </c>
    </row>
    <row r="1832" spans="1:15">
      <c r="A1832" s="25"/>
      <c r="B1832" s="239" t="str">
        <f>IFERROR(VLOOKUP(A1832,'Cadastro de Produtos'!$B$5:$C$500,2,0),"")</f>
        <v/>
      </c>
      <c r="C1832" s="33"/>
      <c r="D1832" s="35"/>
      <c r="E1832" s="247"/>
      <c r="F1832" s="247"/>
      <c r="G1832" s="247"/>
      <c r="H1832" s="227"/>
      <c r="I1832" s="247"/>
      <c r="J1832" s="247"/>
      <c r="K1832" s="336">
        <f t="shared" si="101"/>
        <v>0</v>
      </c>
      <c r="L1832" s="247">
        <f>SUMIF(Vendas!$B$5:$B$1712,'Combos Promocionais'!A1832,Vendas!$I$5:$I$1824)</f>
        <v>0</v>
      </c>
      <c r="M1832" s="247">
        <f t="shared" si="102"/>
        <v>0</v>
      </c>
      <c r="N1832" s="247" t="e">
        <f t="shared" si="103"/>
        <v>#N/A</v>
      </c>
      <c r="O1832" s="337" t="e">
        <f t="array" ref="O1832">MIN(IF($B$3:$B$501=N1832,$I$3:$I$501))</f>
        <v>#N/A</v>
      </c>
    </row>
    <row r="1833" spans="1:15">
      <c r="A1833" s="25"/>
      <c r="B1833" s="239" t="str">
        <f>IFERROR(VLOOKUP(A1833,'Cadastro de Produtos'!$B$5:$C$500,2,0),"")</f>
        <v/>
      </c>
      <c r="C1833" s="33"/>
      <c r="D1833" s="35"/>
      <c r="E1833" s="247"/>
      <c r="F1833" s="247"/>
      <c r="G1833" s="247"/>
      <c r="H1833" s="227"/>
      <c r="I1833" s="247"/>
      <c r="J1833" s="247"/>
      <c r="K1833" s="336">
        <f t="shared" si="101"/>
        <v>0</v>
      </c>
      <c r="L1833" s="247">
        <f>SUMIF(Vendas!$B$5:$B$1712,'Combos Promocionais'!A1833,Vendas!$I$5:$I$1824)</f>
        <v>0</v>
      </c>
      <c r="M1833" s="247">
        <f t="shared" si="102"/>
        <v>0</v>
      </c>
      <c r="N1833" s="247" t="e">
        <f t="shared" si="103"/>
        <v>#N/A</v>
      </c>
      <c r="O1833" s="337" t="e">
        <f t="array" ref="O1833">MIN(IF($B$3:$B$501=N1833,$I$3:$I$501))</f>
        <v>#N/A</v>
      </c>
    </row>
    <row r="1834" spans="1:15">
      <c r="A1834" s="25"/>
      <c r="B1834" s="239" t="str">
        <f>IFERROR(VLOOKUP(A1834,'Cadastro de Produtos'!$B$5:$C$500,2,0),"")</f>
        <v/>
      </c>
      <c r="C1834" s="33"/>
      <c r="D1834" s="35"/>
      <c r="E1834" s="247"/>
      <c r="F1834" s="247"/>
      <c r="G1834" s="247"/>
      <c r="H1834" s="227"/>
      <c r="I1834" s="247"/>
      <c r="J1834" s="247"/>
      <c r="K1834" s="336">
        <f t="shared" si="101"/>
        <v>0</v>
      </c>
      <c r="L1834" s="247">
        <f>SUMIF(Vendas!$B$5:$B$1712,'Combos Promocionais'!A1834,Vendas!$I$5:$I$1824)</f>
        <v>0</v>
      </c>
      <c r="M1834" s="247">
        <f t="shared" si="102"/>
        <v>0</v>
      </c>
      <c r="N1834" s="247" t="e">
        <f t="shared" si="103"/>
        <v>#N/A</v>
      </c>
      <c r="O1834" s="337" t="e">
        <f t="array" ref="O1834">MIN(IF($B$3:$B$501=N1834,$I$3:$I$501))</f>
        <v>#N/A</v>
      </c>
    </row>
    <row r="1835" spans="1:15">
      <c r="A1835" s="25"/>
      <c r="B1835" s="239" t="str">
        <f>IFERROR(VLOOKUP(A1835,'Cadastro de Produtos'!$B$5:$C$500,2,0),"")</f>
        <v/>
      </c>
      <c r="C1835" s="33"/>
      <c r="D1835" s="35"/>
      <c r="E1835" s="247"/>
      <c r="F1835" s="247"/>
      <c r="G1835" s="247"/>
      <c r="H1835" s="227"/>
      <c r="I1835" s="247"/>
      <c r="J1835" s="247"/>
      <c r="K1835" s="336">
        <f t="shared" si="101"/>
        <v>0</v>
      </c>
      <c r="L1835" s="247">
        <f>SUMIF(Vendas!$B$5:$B$1712,'Combos Promocionais'!A1835,Vendas!$I$5:$I$1824)</f>
        <v>0</v>
      </c>
      <c r="M1835" s="247">
        <f t="shared" si="102"/>
        <v>0</v>
      </c>
      <c r="N1835" s="247" t="e">
        <f t="shared" si="103"/>
        <v>#N/A</v>
      </c>
      <c r="O1835" s="337" t="e">
        <f t="array" ref="O1835">MIN(IF($B$3:$B$501=N1835,$I$3:$I$501))</f>
        <v>#N/A</v>
      </c>
    </row>
    <row r="1836" spans="1:15">
      <c r="A1836" s="25"/>
      <c r="B1836" s="239" t="str">
        <f>IFERROR(VLOOKUP(A1836,'Cadastro de Produtos'!$B$5:$C$500,2,0),"")</f>
        <v/>
      </c>
      <c r="C1836" s="33"/>
      <c r="D1836" s="35"/>
      <c r="E1836" s="247"/>
      <c r="F1836" s="247"/>
      <c r="G1836" s="247"/>
      <c r="H1836" s="227"/>
      <c r="I1836" s="247"/>
      <c r="J1836" s="247"/>
      <c r="K1836" s="336">
        <f t="shared" si="101"/>
        <v>0</v>
      </c>
      <c r="L1836" s="247">
        <f>SUMIF(Vendas!$B$5:$B$1712,'Combos Promocionais'!A1836,Vendas!$I$5:$I$1824)</f>
        <v>0</v>
      </c>
      <c r="M1836" s="247">
        <f t="shared" si="102"/>
        <v>0</v>
      </c>
      <c r="N1836" s="247" t="e">
        <f t="shared" si="103"/>
        <v>#N/A</v>
      </c>
      <c r="O1836" s="337" t="e">
        <f t="array" ref="O1836">MIN(IF($B$3:$B$501=N1836,$I$3:$I$501))</f>
        <v>#N/A</v>
      </c>
    </row>
    <row r="1837" spans="1:15">
      <c r="A1837" s="25"/>
      <c r="B1837" s="239" t="str">
        <f>IFERROR(VLOOKUP(A1837,'Cadastro de Produtos'!$B$5:$C$500,2,0),"")</f>
        <v/>
      </c>
      <c r="C1837" s="33"/>
      <c r="D1837" s="35"/>
      <c r="E1837" s="247"/>
      <c r="F1837" s="247"/>
      <c r="G1837" s="247"/>
      <c r="H1837" s="227"/>
      <c r="I1837" s="247"/>
      <c r="J1837" s="247"/>
      <c r="K1837" s="336">
        <f t="shared" si="101"/>
        <v>0</v>
      </c>
      <c r="L1837" s="247">
        <f>SUMIF(Vendas!$B$5:$B$1712,'Combos Promocionais'!A1837,Vendas!$I$5:$I$1824)</f>
        <v>0</v>
      </c>
      <c r="M1837" s="247">
        <f t="shared" si="102"/>
        <v>0</v>
      </c>
      <c r="N1837" s="247" t="e">
        <f t="shared" si="103"/>
        <v>#N/A</v>
      </c>
      <c r="O1837" s="337" t="e">
        <f t="array" ref="O1837">MIN(IF($B$3:$B$501=N1837,$I$3:$I$501))</f>
        <v>#N/A</v>
      </c>
    </row>
    <row r="1838" spans="1:15">
      <c r="A1838" s="25"/>
      <c r="B1838" s="239" t="str">
        <f>IFERROR(VLOOKUP(A1838,'Cadastro de Produtos'!$B$5:$C$500,2,0),"")</f>
        <v/>
      </c>
      <c r="C1838" s="33"/>
      <c r="D1838" s="35"/>
      <c r="E1838" s="247"/>
      <c r="F1838" s="247"/>
      <c r="G1838" s="247"/>
      <c r="H1838" s="227"/>
      <c r="I1838" s="247"/>
      <c r="J1838" s="247"/>
      <c r="K1838" s="336">
        <f t="shared" si="101"/>
        <v>0</v>
      </c>
      <c r="L1838" s="247">
        <f>SUMIF(Vendas!$B$5:$B$1712,'Combos Promocionais'!A1838,Vendas!$I$5:$I$1824)</f>
        <v>0</v>
      </c>
      <c r="M1838" s="247">
        <f t="shared" si="102"/>
        <v>0</v>
      </c>
      <c r="N1838" s="247" t="e">
        <f t="shared" si="103"/>
        <v>#N/A</v>
      </c>
      <c r="O1838" s="337" t="e">
        <f t="array" ref="O1838">MIN(IF($B$3:$B$501=N1838,$I$3:$I$501))</f>
        <v>#N/A</v>
      </c>
    </row>
    <row r="1839" spans="1:15">
      <c r="A1839" s="25"/>
      <c r="B1839" s="239" t="str">
        <f>IFERROR(VLOOKUP(A1839,'Cadastro de Produtos'!$B$5:$C$500,2,0),"")</f>
        <v/>
      </c>
      <c r="C1839" s="33"/>
      <c r="D1839" s="35"/>
      <c r="E1839" s="247"/>
      <c r="F1839" s="247"/>
      <c r="G1839" s="247"/>
      <c r="H1839" s="227"/>
      <c r="I1839" s="247"/>
      <c r="J1839" s="247"/>
      <c r="K1839" s="336">
        <f t="shared" si="101"/>
        <v>0</v>
      </c>
      <c r="L1839" s="247">
        <f>SUMIF(Vendas!$B$5:$B$1712,'Combos Promocionais'!A1839,Vendas!$I$5:$I$1824)</f>
        <v>0</v>
      </c>
      <c r="M1839" s="247">
        <f t="shared" si="102"/>
        <v>0</v>
      </c>
      <c r="N1839" s="247" t="e">
        <f t="shared" si="103"/>
        <v>#N/A</v>
      </c>
      <c r="O1839" s="337" t="e">
        <f t="array" ref="O1839">MIN(IF($B$3:$B$501=N1839,$I$3:$I$501))</f>
        <v>#N/A</v>
      </c>
    </row>
    <row r="1840" spans="1:15">
      <c r="A1840" s="25"/>
      <c r="B1840" s="239" t="str">
        <f>IFERROR(VLOOKUP(A1840,'Cadastro de Produtos'!$B$5:$C$500,2,0),"")</f>
        <v/>
      </c>
      <c r="C1840" s="33"/>
      <c r="D1840" s="35"/>
      <c r="E1840" s="247"/>
      <c r="F1840" s="247"/>
      <c r="G1840" s="247"/>
      <c r="H1840" s="227"/>
      <c r="I1840" s="247"/>
      <c r="J1840" s="247"/>
      <c r="K1840" s="336">
        <f t="shared" si="101"/>
        <v>0</v>
      </c>
      <c r="L1840" s="247">
        <f>SUMIF(Vendas!$B$5:$B$1712,'Combos Promocionais'!A1840,Vendas!$I$5:$I$1824)</f>
        <v>0</v>
      </c>
      <c r="M1840" s="247">
        <f t="shared" si="102"/>
        <v>0</v>
      </c>
      <c r="N1840" s="247" t="e">
        <f t="shared" si="103"/>
        <v>#N/A</v>
      </c>
      <c r="O1840" s="337" t="e">
        <f t="array" ref="O1840">MIN(IF($B$3:$B$501=N1840,$I$3:$I$501))</f>
        <v>#N/A</v>
      </c>
    </row>
    <row r="1841" spans="1:15">
      <c r="A1841" s="25"/>
      <c r="B1841" s="239" t="str">
        <f>IFERROR(VLOOKUP(A1841,'Cadastro de Produtos'!$B$5:$C$500,2,0),"")</f>
        <v/>
      </c>
      <c r="C1841" s="33"/>
      <c r="D1841" s="35"/>
      <c r="H1841" s="227"/>
      <c r="I1841" s="247"/>
      <c r="J1841" s="247"/>
      <c r="K1841" s="336">
        <f t="shared" si="101"/>
        <v>0</v>
      </c>
      <c r="L1841" s="247">
        <f>SUMIF(Vendas!$B$5:$B$1712,'Combos Promocionais'!A1841,Vendas!$I$5:$I$1824)</f>
        <v>0</v>
      </c>
      <c r="M1841" s="247">
        <f t="shared" si="102"/>
        <v>0</v>
      </c>
      <c r="N1841" s="247" t="e">
        <f t="shared" si="103"/>
        <v>#N/A</v>
      </c>
      <c r="O1841" s="337" t="e">
        <f t="array" ref="O1841">MIN(IF($B$3:$B$501=N1841,$I$3:$I$501))</f>
        <v>#N/A</v>
      </c>
    </row>
    <row r="1842" spans="1:15">
      <c r="A1842" s="25"/>
      <c r="B1842" s="239" t="str">
        <f>IFERROR(VLOOKUP(A1842,'Cadastro de Produtos'!$B$5:$C$500,2,0),"")</f>
        <v/>
      </c>
      <c r="C1842" s="33"/>
      <c r="D1842" s="35"/>
      <c r="H1842" s="227"/>
      <c r="I1842" s="247"/>
      <c r="J1842" s="247"/>
      <c r="K1842" s="336">
        <f t="shared" si="101"/>
        <v>0</v>
      </c>
      <c r="L1842" s="247">
        <f>SUMIF(Vendas!$B$5:$B$1712,'Combos Promocionais'!A1842,Vendas!$I$5:$I$1824)</f>
        <v>0</v>
      </c>
      <c r="M1842" s="247">
        <f t="shared" si="102"/>
        <v>0</v>
      </c>
      <c r="N1842" s="247" t="e">
        <f t="shared" si="103"/>
        <v>#N/A</v>
      </c>
      <c r="O1842" s="337" t="e">
        <f t="array" ref="O1842">MIN(IF($B$3:$B$501=N1842,$I$3:$I$501))</f>
        <v>#N/A</v>
      </c>
    </row>
    <row r="1843" spans="1:15">
      <c r="A1843" s="25"/>
      <c r="B1843" s="239" t="str">
        <f>IFERROR(VLOOKUP(A1843,'Cadastro de Produtos'!$B$5:$C$500,2,0),"")</f>
        <v/>
      </c>
      <c r="C1843" s="33"/>
      <c r="D1843" s="35"/>
      <c r="H1843" s="227"/>
      <c r="I1843" s="247"/>
      <c r="J1843" s="247"/>
      <c r="K1843" s="336">
        <f t="shared" si="101"/>
        <v>0</v>
      </c>
      <c r="L1843" s="247">
        <f>SUMIF(Vendas!$B$5:$B$1712,'Combos Promocionais'!A1843,Vendas!$I$5:$I$1824)</f>
        <v>0</v>
      </c>
      <c r="M1843" s="247">
        <f t="shared" si="102"/>
        <v>0</v>
      </c>
      <c r="N1843" s="247" t="e">
        <f t="shared" si="103"/>
        <v>#N/A</v>
      </c>
      <c r="O1843" s="337" t="e">
        <f t="array" ref="O1843">MIN(IF($B$3:$B$501=N1843,$I$3:$I$501))</f>
        <v>#N/A</v>
      </c>
    </row>
    <row r="1844" spans="1:15">
      <c r="A1844" s="25"/>
      <c r="B1844" s="239" t="str">
        <f>IFERROR(VLOOKUP(A1844,'Cadastro de Produtos'!$B$5:$C$500,2,0),"")</f>
        <v/>
      </c>
      <c r="C1844" s="33"/>
      <c r="D1844" s="35"/>
      <c r="H1844" s="227"/>
      <c r="I1844" s="247"/>
      <c r="J1844" s="247"/>
      <c r="K1844" s="336">
        <f t="shared" si="101"/>
        <v>0</v>
      </c>
      <c r="L1844" s="247">
        <f>SUMIF(Vendas!$B$5:$B$1712,'Combos Promocionais'!A1844,Vendas!$I$5:$I$1824)</f>
        <v>0</v>
      </c>
      <c r="M1844" s="247">
        <f t="shared" si="102"/>
        <v>0</v>
      </c>
      <c r="N1844" s="247" t="e">
        <f t="shared" si="103"/>
        <v>#N/A</v>
      </c>
      <c r="O1844" s="337" t="e">
        <f t="array" ref="O1844">MIN(IF($B$3:$B$501=N1844,$I$3:$I$501))</f>
        <v>#N/A</v>
      </c>
    </row>
    <row r="1845" spans="1:15">
      <c r="A1845" s="25"/>
      <c r="B1845" s="239" t="str">
        <f>IFERROR(VLOOKUP(A1845,'Cadastro de Produtos'!$B$5:$C$500,2,0),"")</f>
        <v/>
      </c>
      <c r="C1845" s="33"/>
      <c r="D1845" s="35"/>
      <c r="H1845" s="227"/>
      <c r="I1845" s="247"/>
      <c r="J1845" s="247"/>
      <c r="K1845" s="336">
        <f t="shared" si="101"/>
        <v>0</v>
      </c>
      <c r="L1845" s="247">
        <f>SUMIF(Vendas!$B$5:$B$1712,'Combos Promocionais'!A1845,Vendas!$I$5:$I$1824)</f>
        <v>0</v>
      </c>
      <c r="M1845" s="247">
        <f t="shared" si="102"/>
        <v>0</v>
      </c>
      <c r="N1845" s="247" t="e">
        <f t="shared" si="103"/>
        <v>#N/A</v>
      </c>
      <c r="O1845" s="337" t="e">
        <f t="array" ref="O1845">MIN(IF($B$3:$B$501=N1845,$I$3:$I$501))</f>
        <v>#N/A</v>
      </c>
    </row>
    <row r="1846" spans="1:15">
      <c r="A1846" s="25"/>
      <c r="B1846" s="239" t="str">
        <f>IFERROR(VLOOKUP(A1846,'Cadastro de Produtos'!$B$5:$C$500,2,0),"")</f>
        <v/>
      </c>
      <c r="C1846" s="33"/>
      <c r="D1846" s="35"/>
      <c r="H1846" s="227"/>
      <c r="I1846" s="247"/>
      <c r="J1846" s="247"/>
      <c r="K1846" s="336">
        <f t="shared" si="101"/>
        <v>0</v>
      </c>
      <c r="L1846" s="247">
        <f>SUMIF(Vendas!$B$5:$B$1712,'Combos Promocionais'!A1846,Vendas!$I$5:$I$1824)</f>
        <v>0</v>
      </c>
      <c r="M1846" s="247">
        <f t="shared" si="102"/>
        <v>0</v>
      </c>
      <c r="N1846" s="247" t="e">
        <f t="shared" si="103"/>
        <v>#N/A</v>
      </c>
      <c r="O1846" s="337" t="e">
        <f t="array" ref="O1846">MIN(IF($B$3:$B$501=N1846,$I$3:$I$501))</f>
        <v>#N/A</v>
      </c>
    </row>
    <row r="1847" spans="1:15">
      <c r="A1847" s="25"/>
      <c r="B1847" s="239" t="str">
        <f>IFERROR(VLOOKUP(A1847,'Cadastro de Produtos'!$B$5:$C$500,2,0),"")</f>
        <v/>
      </c>
      <c r="C1847" s="33"/>
      <c r="D1847" s="35"/>
      <c r="H1847" s="227"/>
      <c r="I1847" s="247"/>
      <c r="J1847" s="247"/>
      <c r="K1847" s="336">
        <f t="shared" si="101"/>
        <v>0</v>
      </c>
      <c r="L1847" s="247">
        <f>SUMIF(Vendas!$B$5:$B$1712,'Combos Promocionais'!A1847,Vendas!$I$5:$I$1824)</f>
        <v>0</v>
      </c>
      <c r="M1847" s="247">
        <f t="shared" si="102"/>
        <v>0</v>
      </c>
      <c r="N1847" s="247" t="e">
        <f t="shared" si="103"/>
        <v>#N/A</v>
      </c>
      <c r="O1847" s="337" t="e">
        <f t="array" ref="O1847">MIN(IF($B$3:$B$501=N1847,$I$3:$I$501))</f>
        <v>#N/A</v>
      </c>
    </row>
    <row r="1848" spans="1:15">
      <c r="A1848" s="25"/>
      <c r="B1848" s="239" t="str">
        <f>IFERROR(VLOOKUP(A1848,'Cadastro de Produtos'!$B$5:$C$500,2,0),"")</f>
        <v/>
      </c>
      <c r="C1848" s="33"/>
      <c r="D1848" s="35"/>
      <c r="H1848" s="227"/>
      <c r="I1848" s="247"/>
      <c r="J1848" s="247"/>
      <c r="K1848" s="336">
        <f t="shared" si="101"/>
        <v>0</v>
      </c>
      <c r="L1848" s="247">
        <f>SUMIF(Vendas!$B$5:$B$1712,'Combos Promocionais'!A1848,Vendas!$I$5:$I$1824)</f>
        <v>0</v>
      </c>
      <c r="M1848" s="247">
        <f t="shared" si="102"/>
        <v>0</v>
      </c>
      <c r="N1848" s="247" t="e">
        <f t="shared" si="103"/>
        <v>#N/A</v>
      </c>
      <c r="O1848" s="337" t="e">
        <f t="array" ref="O1848">MIN(IF($B$3:$B$501=N1848,$I$3:$I$501))</f>
        <v>#N/A</v>
      </c>
    </row>
    <row r="1849" spans="1:15">
      <c r="A1849" s="25"/>
      <c r="B1849" s="239" t="str">
        <f>IFERROR(VLOOKUP(A1849,'Cadastro de Produtos'!$B$5:$C$500,2,0),"")</f>
        <v/>
      </c>
      <c r="C1849" s="33"/>
      <c r="D1849" s="35"/>
      <c r="H1849" s="227"/>
      <c r="I1849" s="247"/>
      <c r="J1849" s="247"/>
      <c r="K1849" s="336">
        <f t="shared" si="101"/>
        <v>0</v>
      </c>
      <c r="L1849" s="247">
        <f>SUMIF(Vendas!$B$5:$B$1712,'Combos Promocionais'!A1849,Vendas!$I$5:$I$1824)</f>
        <v>0</v>
      </c>
      <c r="M1849" s="247">
        <f t="shared" si="102"/>
        <v>0</v>
      </c>
      <c r="N1849" s="247" t="e">
        <f t="shared" si="103"/>
        <v>#N/A</v>
      </c>
      <c r="O1849" s="337" t="e">
        <f t="array" ref="O1849">MIN(IF($B$3:$B$501=N1849,$I$3:$I$501))</f>
        <v>#N/A</v>
      </c>
    </row>
    <row r="1850" spans="1:15">
      <c r="A1850" s="25"/>
      <c r="B1850" s="239" t="str">
        <f>IFERROR(VLOOKUP(A1850,'Cadastro de Produtos'!$B$5:$C$500,2,0),"")</f>
        <v/>
      </c>
      <c r="C1850" s="33"/>
      <c r="D1850" s="35"/>
      <c r="H1850" s="227"/>
      <c r="I1850" s="247"/>
      <c r="J1850" s="247"/>
      <c r="K1850" s="336">
        <f t="shared" si="101"/>
        <v>0</v>
      </c>
      <c r="L1850" s="247">
        <f>SUMIF(Vendas!$B$5:$B$1712,'Combos Promocionais'!A1850,Vendas!$I$5:$I$1824)</f>
        <v>0</v>
      </c>
      <c r="M1850" s="247">
        <f t="shared" si="102"/>
        <v>0</v>
      </c>
      <c r="N1850" s="247" t="e">
        <f t="shared" si="103"/>
        <v>#N/A</v>
      </c>
      <c r="O1850" s="337" t="e">
        <f t="array" ref="O1850">MIN(IF($B$3:$B$501=N1850,$I$3:$I$501))</f>
        <v>#N/A</v>
      </c>
    </row>
    <row r="1851" spans="1:15">
      <c r="A1851" s="25"/>
      <c r="B1851" s="239" t="str">
        <f>IFERROR(VLOOKUP(A1851,'Cadastro de Produtos'!$B$5:$C$500,2,0),"")</f>
        <v/>
      </c>
      <c r="C1851" s="33"/>
      <c r="D1851" s="35"/>
      <c r="H1851" s="227"/>
      <c r="I1851" s="247"/>
      <c r="J1851" s="247"/>
      <c r="K1851" s="336">
        <f t="shared" si="101"/>
        <v>0</v>
      </c>
      <c r="L1851" s="247">
        <f>SUMIF(Vendas!$B$5:$B$1712,'Combos Promocionais'!A1851,Vendas!$I$5:$I$1824)</f>
        <v>0</v>
      </c>
      <c r="M1851" s="247">
        <f t="shared" si="102"/>
        <v>0</v>
      </c>
      <c r="N1851" s="247" t="e">
        <f t="shared" si="103"/>
        <v>#N/A</v>
      </c>
      <c r="O1851" s="337" t="e">
        <f t="array" ref="O1851">MIN(IF($B$3:$B$501=N1851,$I$3:$I$501))</f>
        <v>#N/A</v>
      </c>
    </row>
    <row r="1852" spans="1:15">
      <c r="A1852" s="25"/>
      <c r="B1852" s="239" t="str">
        <f>IFERROR(VLOOKUP(A1852,'Cadastro de Produtos'!$B$5:$C$500,2,0),"")</f>
        <v/>
      </c>
      <c r="C1852" s="33"/>
      <c r="D1852" s="35"/>
      <c r="H1852" s="227"/>
      <c r="I1852" s="247"/>
      <c r="J1852" s="247"/>
      <c r="K1852" s="336">
        <f t="shared" si="101"/>
        <v>0</v>
      </c>
      <c r="L1852" s="247">
        <f>SUMIF(Vendas!$B$5:$B$1712,'Combos Promocionais'!A1852,Vendas!$I$5:$I$1824)</f>
        <v>0</v>
      </c>
      <c r="M1852" s="247">
        <f t="shared" si="102"/>
        <v>0</v>
      </c>
      <c r="N1852" s="247" t="e">
        <f t="shared" si="103"/>
        <v>#N/A</v>
      </c>
      <c r="O1852" s="337" t="e">
        <f t="array" ref="O1852">MIN(IF($B$3:$B$501=N1852,$I$3:$I$501))</f>
        <v>#N/A</v>
      </c>
    </row>
    <row r="1853" spans="1:15">
      <c r="A1853" s="25"/>
      <c r="B1853" s="239" t="str">
        <f>IFERROR(VLOOKUP(A1853,'Cadastro de Produtos'!$B$5:$C$500,2,0),"")</f>
        <v/>
      </c>
      <c r="C1853" s="33"/>
      <c r="D1853" s="35"/>
      <c r="H1853" s="227"/>
      <c r="I1853" s="247"/>
      <c r="J1853" s="247"/>
      <c r="K1853" s="336">
        <f t="shared" si="101"/>
        <v>0</v>
      </c>
      <c r="L1853" s="247">
        <f>SUMIF(Vendas!$B$5:$B$1712,'Combos Promocionais'!A1853,Vendas!$I$5:$I$1824)</f>
        <v>0</v>
      </c>
      <c r="M1853" s="247">
        <f t="shared" si="102"/>
        <v>0</v>
      </c>
      <c r="N1853" s="247" t="e">
        <f t="shared" si="103"/>
        <v>#N/A</v>
      </c>
      <c r="O1853" s="337" t="e">
        <f t="array" ref="O1853">MIN(IF($B$3:$B$501=N1853,$I$3:$I$501))</f>
        <v>#N/A</v>
      </c>
    </row>
    <row r="1854" spans="1:15">
      <c r="A1854" s="25"/>
      <c r="B1854" s="239" t="str">
        <f>IFERROR(VLOOKUP(A1854,'Cadastro de Produtos'!$B$5:$C$500,2,0),"")</f>
        <v/>
      </c>
      <c r="C1854" s="33"/>
      <c r="D1854" s="35"/>
      <c r="H1854" s="227"/>
      <c r="I1854" s="247"/>
      <c r="J1854" s="247"/>
      <c r="K1854" s="336">
        <f t="shared" si="101"/>
        <v>0</v>
      </c>
      <c r="L1854" s="247">
        <f>SUMIF(Vendas!$B$5:$B$1712,'Combos Promocionais'!A1854,Vendas!$I$5:$I$1824)</f>
        <v>0</v>
      </c>
      <c r="M1854" s="247">
        <f t="shared" si="102"/>
        <v>0</v>
      </c>
      <c r="N1854" s="247" t="e">
        <f t="shared" si="103"/>
        <v>#N/A</v>
      </c>
      <c r="O1854" s="337" t="e">
        <f t="array" ref="O1854">MIN(IF($B$3:$B$501=N1854,$I$3:$I$501))</f>
        <v>#N/A</v>
      </c>
    </row>
    <row r="1855" spans="1:15">
      <c r="A1855" s="25"/>
      <c r="B1855" s="239" t="str">
        <f>IFERROR(VLOOKUP(A1855,'Cadastro de Produtos'!$B$5:$C$500,2,0),"")</f>
        <v/>
      </c>
      <c r="C1855" s="33"/>
      <c r="D1855" s="35"/>
      <c r="H1855" s="227"/>
      <c r="I1855" s="247"/>
      <c r="J1855" s="247"/>
      <c r="K1855" s="336">
        <f t="shared" si="101"/>
        <v>0</v>
      </c>
      <c r="L1855" s="247">
        <f>SUMIF(Vendas!$B$5:$B$1712,'Combos Promocionais'!A1855,Vendas!$I$5:$I$1824)</f>
        <v>0</v>
      </c>
      <c r="M1855" s="247">
        <f t="shared" si="102"/>
        <v>0</v>
      </c>
      <c r="N1855" s="247" t="e">
        <f t="shared" si="103"/>
        <v>#N/A</v>
      </c>
      <c r="O1855" s="337" t="e">
        <f t="array" ref="O1855">MIN(IF($B$3:$B$501=N1855,$I$3:$I$501))</f>
        <v>#N/A</v>
      </c>
    </row>
    <row r="1856" spans="1:15">
      <c r="A1856" s="25"/>
      <c r="B1856" s="239" t="str">
        <f>IFERROR(VLOOKUP(A1856,'Cadastro de Produtos'!$B$5:$C$500,2,0),"")</f>
        <v/>
      </c>
      <c r="C1856" s="33"/>
      <c r="D1856" s="35"/>
      <c r="H1856" s="227"/>
      <c r="I1856" s="247"/>
      <c r="J1856" s="247"/>
      <c r="K1856" s="336">
        <f t="shared" si="101"/>
        <v>0</v>
      </c>
      <c r="L1856" s="247">
        <f>SUMIF(Vendas!$B$5:$B$1712,'Combos Promocionais'!A1856,Vendas!$I$5:$I$1824)</f>
        <v>0</v>
      </c>
      <c r="M1856" s="247">
        <f t="shared" si="102"/>
        <v>0</v>
      </c>
      <c r="N1856" s="247" t="e">
        <f t="shared" si="103"/>
        <v>#N/A</v>
      </c>
      <c r="O1856" s="337" t="e">
        <f t="array" ref="O1856">MIN(IF($B$3:$B$501=N1856,$I$3:$I$501))</f>
        <v>#N/A</v>
      </c>
    </row>
    <row r="1857" spans="1:15">
      <c r="A1857" s="25"/>
      <c r="B1857" s="239" t="str">
        <f>IFERROR(VLOOKUP(A1857,'Cadastro de Produtos'!$B$5:$C$500,2,0),"")</f>
        <v/>
      </c>
      <c r="C1857" s="33"/>
      <c r="D1857" s="35"/>
      <c r="H1857" s="227"/>
      <c r="I1857" s="247"/>
      <c r="J1857" s="247"/>
      <c r="K1857" s="336">
        <f t="shared" si="101"/>
        <v>0</v>
      </c>
      <c r="L1857" s="247">
        <f>SUMIF(Vendas!$B$5:$B$1712,'Combos Promocionais'!A1857,Vendas!$I$5:$I$1824)</f>
        <v>0</v>
      </c>
      <c r="M1857" s="247">
        <f t="shared" si="102"/>
        <v>0</v>
      </c>
      <c r="N1857" s="247" t="e">
        <f t="shared" si="103"/>
        <v>#N/A</v>
      </c>
      <c r="O1857" s="337" t="e">
        <f t="array" ref="O1857">MIN(IF($B$3:$B$501=N1857,$I$3:$I$501))</f>
        <v>#N/A</v>
      </c>
    </row>
    <row r="1858" spans="1:15">
      <c r="A1858" s="25"/>
      <c r="B1858" s="239" t="str">
        <f>IFERROR(VLOOKUP(A1858,'Cadastro de Produtos'!$B$5:$C$500,2,0),"")</f>
        <v/>
      </c>
      <c r="C1858" s="33"/>
      <c r="D1858" s="35"/>
      <c r="H1858" s="227"/>
      <c r="I1858" s="247"/>
      <c r="J1858" s="247"/>
      <c r="K1858" s="336">
        <f t="shared" si="101"/>
        <v>0</v>
      </c>
      <c r="L1858" s="247">
        <f>SUMIF(Vendas!$B$5:$B$1712,'Combos Promocionais'!A1858,Vendas!$I$5:$I$1824)</f>
        <v>0</v>
      </c>
      <c r="M1858" s="247">
        <f t="shared" si="102"/>
        <v>0</v>
      </c>
      <c r="N1858" s="247" t="e">
        <f t="shared" si="103"/>
        <v>#N/A</v>
      </c>
      <c r="O1858" s="337" t="e">
        <f t="array" ref="O1858">MIN(IF($B$3:$B$501=N1858,$I$3:$I$501))</f>
        <v>#N/A</v>
      </c>
    </row>
    <row r="1859" spans="1:15">
      <c r="A1859" s="25"/>
      <c r="B1859" s="239" t="str">
        <f>IFERROR(VLOOKUP(A1859,'Cadastro de Produtos'!$B$5:$C$500,2,0),"")</f>
        <v/>
      </c>
      <c r="C1859" s="33"/>
      <c r="D1859" s="35"/>
      <c r="H1859" s="227"/>
      <c r="I1859" s="247"/>
      <c r="J1859" s="247"/>
      <c r="K1859" s="336">
        <f t="shared" si="101"/>
        <v>0</v>
      </c>
      <c r="L1859" s="247">
        <f>SUMIF(Vendas!$B$5:$B$1712,'Combos Promocionais'!A1859,Vendas!$I$5:$I$1824)</f>
        <v>0</v>
      </c>
      <c r="M1859" s="247">
        <f t="shared" si="102"/>
        <v>0</v>
      </c>
      <c r="N1859" s="247" t="e">
        <f t="shared" si="103"/>
        <v>#N/A</v>
      </c>
      <c r="O1859" s="337" t="e">
        <f t="array" ref="O1859">MIN(IF($B$3:$B$501=N1859,$I$3:$I$501))</f>
        <v>#N/A</v>
      </c>
    </row>
    <row r="1860" spans="1:15">
      <c r="A1860" s="25"/>
      <c r="B1860" s="239" t="str">
        <f>IFERROR(VLOOKUP(A1860,'Cadastro de Produtos'!$B$5:$C$500,2,0),"")</f>
        <v/>
      </c>
      <c r="C1860" s="33"/>
      <c r="D1860" s="35"/>
      <c r="H1860" s="227"/>
      <c r="I1860" s="247"/>
      <c r="J1860" s="247"/>
      <c r="K1860" s="336">
        <f t="shared" ref="K1860:K1879" si="104">SUMIF($A$3:$A$500,A1860,$J$3:$J$500)</f>
        <v>0</v>
      </c>
      <c r="L1860" s="247">
        <f>SUMIF(Vendas!$B$5:$B$1712,'Combos Promocionais'!A1860,Vendas!$I$5:$I$1824)</f>
        <v>0</v>
      </c>
      <c r="M1860" s="247">
        <f t="shared" ref="M1860:M1923" si="105">SUM(L1860*H1860)</f>
        <v>0</v>
      </c>
      <c r="N1860" s="247" t="e">
        <f t="shared" ref="N1860:N1923" si="106">VLOOKUP(A1860,$A$3:$K$501,2,0)</f>
        <v>#N/A</v>
      </c>
      <c r="O1860" s="337" t="e">
        <f t="array" ref="O1860">MIN(IF($B$3:$B$501=N1860,$I$3:$I$501))</f>
        <v>#N/A</v>
      </c>
    </row>
    <row r="1861" spans="1:15">
      <c r="A1861" s="25"/>
      <c r="B1861" s="239" t="str">
        <f>IFERROR(VLOOKUP(A1861,'Cadastro de Produtos'!$B$5:$C$500,2,0),"")</f>
        <v/>
      </c>
      <c r="C1861" s="33"/>
      <c r="D1861" s="35"/>
      <c r="H1861" s="227"/>
      <c r="I1861" s="247"/>
      <c r="J1861" s="247"/>
      <c r="K1861" s="336">
        <f t="shared" si="104"/>
        <v>0</v>
      </c>
      <c r="L1861" s="247">
        <f>SUMIF(Vendas!$B$5:$B$1712,'Combos Promocionais'!A1861,Vendas!$I$5:$I$1824)</f>
        <v>0</v>
      </c>
      <c r="M1861" s="247">
        <f t="shared" si="105"/>
        <v>0</v>
      </c>
      <c r="N1861" s="247" t="e">
        <f t="shared" si="106"/>
        <v>#N/A</v>
      </c>
      <c r="O1861" s="337" t="e">
        <f t="array" ref="O1861">MIN(IF($B$3:$B$501=N1861,$I$3:$I$501))</f>
        <v>#N/A</v>
      </c>
    </row>
    <row r="1862" spans="1:15">
      <c r="A1862" s="25"/>
      <c r="B1862" s="239" t="str">
        <f>IFERROR(VLOOKUP(A1862,'Cadastro de Produtos'!$B$5:$C$500,2,0),"")</f>
        <v/>
      </c>
      <c r="C1862" s="33"/>
      <c r="D1862" s="35"/>
      <c r="H1862" s="227"/>
      <c r="I1862" s="247"/>
      <c r="J1862" s="247"/>
      <c r="K1862" s="336">
        <f t="shared" si="104"/>
        <v>0</v>
      </c>
      <c r="L1862" s="247">
        <f>SUMIF(Vendas!$B$5:$B$1712,'Combos Promocionais'!A1862,Vendas!$I$5:$I$1824)</f>
        <v>0</v>
      </c>
      <c r="M1862" s="247">
        <f t="shared" si="105"/>
        <v>0</v>
      </c>
      <c r="N1862" s="247" t="e">
        <f t="shared" si="106"/>
        <v>#N/A</v>
      </c>
      <c r="O1862" s="337" t="e">
        <f t="array" ref="O1862">MIN(IF($B$3:$B$501=N1862,$I$3:$I$501))</f>
        <v>#N/A</v>
      </c>
    </row>
    <row r="1863" spans="1:15">
      <c r="A1863" s="25"/>
      <c r="B1863" s="239" t="str">
        <f>IFERROR(VLOOKUP(A1863,'Cadastro de Produtos'!$B$5:$C$500,2,0),"")</f>
        <v/>
      </c>
      <c r="C1863" s="33"/>
      <c r="D1863" s="35"/>
      <c r="H1863" s="227"/>
      <c r="I1863" s="247"/>
      <c r="J1863" s="247"/>
      <c r="K1863" s="336">
        <f t="shared" si="104"/>
        <v>0</v>
      </c>
      <c r="L1863" s="247">
        <f>SUMIF(Vendas!$B$5:$B$1712,'Combos Promocionais'!A1863,Vendas!$I$5:$I$1824)</f>
        <v>0</v>
      </c>
      <c r="M1863" s="247">
        <f t="shared" si="105"/>
        <v>0</v>
      </c>
      <c r="N1863" s="247" t="e">
        <f t="shared" si="106"/>
        <v>#N/A</v>
      </c>
      <c r="O1863" s="337" t="e">
        <f t="array" ref="O1863">MIN(IF($B$3:$B$501=N1863,$I$3:$I$501))</f>
        <v>#N/A</v>
      </c>
    </row>
    <row r="1864" spans="1:15">
      <c r="A1864" s="25"/>
      <c r="B1864" s="239" t="str">
        <f>IFERROR(VLOOKUP(A1864,'Cadastro de Produtos'!$B$5:$C$500,2,0),"")</f>
        <v/>
      </c>
      <c r="C1864" s="33"/>
      <c r="D1864" s="35"/>
      <c r="H1864" s="227"/>
      <c r="I1864" s="247"/>
      <c r="J1864" s="247"/>
      <c r="K1864" s="336">
        <f t="shared" si="104"/>
        <v>0</v>
      </c>
      <c r="L1864" s="247">
        <f>SUMIF(Vendas!$B$5:$B$1712,'Combos Promocionais'!A1864,Vendas!$I$5:$I$1824)</f>
        <v>0</v>
      </c>
      <c r="M1864" s="247">
        <f t="shared" si="105"/>
        <v>0</v>
      </c>
      <c r="N1864" s="247" t="e">
        <f t="shared" si="106"/>
        <v>#N/A</v>
      </c>
      <c r="O1864" s="337" t="e">
        <f t="array" ref="O1864">MIN(IF($B$3:$B$501=N1864,$I$3:$I$501))</f>
        <v>#N/A</v>
      </c>
    </row>
    <row r="1865" spans="1:15">
      <c r="A1865" s="25"/>
      <c r="B1865" s="239" t="str">
        <f>IFERROR(VLOOKUP(A1865,'Cadastro de Produtos'!$B$5:$C$500,2,0),"")</f>
        <v/>
      </c>
      <c r="C1865" s="33"/>
      <c r="D1865" s="35"/>
      <c r="H1865" s="227"/>
      <c r="I1865" s="247"/>
      <c r="J1865" s="247"/>
      <c r="K1865" s="336">
        <f t="shared" si="104"/>
        <v>0</v>
      </c>
      <c r="L1865" s="247">
        <f>SUMIF(Vendas!$B$5:$B$1712,'Combos Promocionais'!A1865,Vendas!$I$5:$I$1824)</f>
        <v>0</v>
      </c>
      <c r="M1865" s="247">
        <f t="shared" si="105"/>
        <v>0</v>
      </c>
      <c r="N1865" s="247" t="e">
        <f t="shared" si="106"/>
        <v>#N/A</v>
      </c>
      <c r="O1865" s="337" t="e">
        <f t="array" ref="O1865">MIN(IF($B$3:$B$501=N1865,$I$3:$I$501))</f>
        <v>#N/A</v>
      </c>
    </row>
    <row r="1866" spans="1:15">
      <c r="A1866" s="25"/>
      <c r="B1866" s="239" t="str">
        <f>IFERROR(VLOOKUP(A1866,'Cadastro de Produtos'!$B$5:$C$500,2,0),"")</f>
        <v/>
      </c>
      <c r="C1866" s="33"/>
      <c r="D1866" s="35"/>
      <c r="H1866" s="227"/>
      <c r="I1866" s="247"/>
      <c r="J1866" s="247"/>
      <c r="K1866" s="336">
        <f t="shared" si="104"/>
        <v>0</v>
      </c>
      <c r="L1866" s="247">
        <f>SUMIF(Vendas!$B$5:$B$1712,'Combos Promocionais'!A1866,Vendas!$I$5:$I$1824)</f>
        <v>0</v>
      </c>
      <c r="M1866" s="247">
        <f t="shared" si="105"/>
        <v>0</v>
      </c>
      <c r="N1866" s="247" t="e">
        <f t="shared" si="106"/>
        <v>#N/A</v>
      </c>
      <c r="O1866" s="337" t="e">
        <f t="array" ref="O1866">MIN(IF($B$3:$B$501=N1866,$I$3:$I$501))</f>
        <v>#N/A</v>
      </c>
    </row>
    <row r="1867" spans="1:15">
      <c r="A1867" s="25"/>
      <c r="B1867" s="239" t="str">
        <f>IFERROR(VLOOKUP(A1867,'Cadastro de Produtos'!$B$5:$C$500,2,0),"")</f>
        <v/>
      </c>
      <c r="C1867" s="33"/>
      <c r="D1867" s="35"/>
      <c r="H1867" s="227"/>
      <c r="I1867" s="247"/>
      <c r="J1867" s="247"/>
      <c r="K1867" s="336">
        <f t="shared" si="104"/>
        <v>0</v>
      </c>
      <c r="L1867" s="247">
        <f>SUMIF(Vendas!$B$5:$B$1712,'Combos Promocionais'!A1867,Vendas!$I$5:$I$1824)</f>
        <v>0</v>
      </c>
      <c r="M1867" s="247">
        <f t="shared" si="105"/>
        <v>0</v>
      </c>
      <c r="N1867" s="247" t="e">
        <f t="shared" si="106"/>
        <v>#N/A</v>
      </c>
      <c r="O1867" s="337" t="e">
        <f t="array" ref="O1867">MIN(IF($B$3:$B$501=N1867,$I$3:$I$501))</f>
        <v>#N/A</v>
      </c>
    </row>
    <row r="1868" spans="1:15">
      <c r="A1868" s="25"/>
      <c r="B1868" s="239" t="str">
        <f>IFERROR(VLOOKUP(A1868,'Cadastro de Produtos'!$B$5:$C$500,2,0),"")</f>
        <v/>
      </c>
      <c r="C1868" s="33"/>
      <c r="D1868" s="35"/>
      <c r="H1868" s="227"/>
      <c r="I1868" s="247"/>
      <c r="J1868" s="247"/>
      <c r="K1868" s="336">
        <f t="shared" si="104"/>
        <v>0</v>
      </c>
      <c r="L1868" s="247">
        <f>SUMIF(Vendas!$B$5:$B$1712,'Combos Promocionais'!A1868,Vendas!$I$5:$I$1824)</f>
        <v>0</v>
      </c>
      <c r="M1868" s="247">
        <f t="shared" si="105"/>
        <v>0</v>
      </c>
      <c r="N1868" s="247" t="e">
        <f t="shared" si="106"/>
        <v>#N/A</v>
      </c>
      <c r="O1868" s="337" t="e">
        <f t="array" ref="O1868">MIN(IF($B$3:$B$501=N1868,$I$3:$I$501))</f>
        <v>#N/A</v>
      </c>
    </row>
    <row r="1869" spans="1:15">
      <c r="A1869" s="25"/>
      <c r="B1869" s="239" t="str">
        <f>IFERROR(VLOOKUP(A1869,'Cadastro de Produtos'!$B$5:$C$500,2,0),"")</f>
        <v/>
      </c>
      <c r="C1869" s="33"/>
      <c r="D1869" s="35"/>
      <c r="H1869" s="227"/>
      <c r="I1869" s="247"/>
      <c r="J1869" s="247"/>
      <c r="K1869" s="336">
        <f t="shared" si="104"/>
        <v>0</v>
      </c>
      <c r="L1869" s="247">
        <f>SUMIF(Vendas!$B$5:$B$1712,'Combos Promocionais'!A1869,Vendas!$I$5:$I$1824)</f>
        <v>0</v>
      </c>
      <c r="M1869" s="247">
        <f t="shared" si="105"/>
        <v>0</v>
      </c>
      <c r="N1869" s="247" t="e">
        <f t="shared" si="106"/>
        <v>#N/A</v>
      </c>
      <c r="O1869" s="337" t="e">
        <f t="array" ref="O1869">MIN(IF($B$3:$B$501=N1869,$I$3:$I$501))</f>
        <v>#N/A</v>
      </c>
    </row>
    <row r="1870" spans="1:15">
      <c r="A1870" s="25"/>
      <c r="B1870" s="239" t="str">
        <f>IFERROR(VLOOKUP(A1870,'Cadastro de Produtos'!$B$5:$C$500,2,0),"")</f>
        <v/>
      </c>
      <c r="C1870" s="33"/>
      <c r="D1870" s="35"/>
      <c r="H1870" s="227"/>
      <c r="I1870" s="247"/>
      <c r="J1870" s="247"/>
      <c r="K1870" s="336">
        <f t="shared" si="104"/>
        <v>0</v>
      </c>
      <c r="L1870" s="247">
        <f>SUMIF(Vendas!$B$5:$B$1712,'Combos Promocionais'!A1870,Vendas!$I$5:$I$1824)</f>
        <v>0</v>
      </c>
      <c r="M1870" s="247">
        <f t="shared" si="105"/>
        <v>0</v>
      </c>
      <c r="N1870" s="247" t="e">
        <f t="shared" si="106"/>
        <v>#N/A</v>
      </c>
      <c r="O1870" s="337" t="e">
        <f t="array" ref="O1870">MIN(IF($B$3:$B$501=N1870,$I$3:$I$501))</f>
        <v>#N/A</v>
      </c>
    </row>
    <row r="1871" spans="1:15">
      <c r="A1871" s="25"/>
      <c r="B1871" s="239" t="str">
        <f>IFERROR(VLOOKUP(A1871,'Cadastro de Produtos'!$B$5:$C$500,2,0),"")</f>
        <v/>
      </c>
      <c r="C1871" s="33"/>
      <c r="D1871" s="35"/>
      <c r="H1871" s="227"/>
      <c r="I1871" s="247"/>
      <c r="J1871" s="247"/>
      <c r="K1871" s="336">
        <f t="shared" si="104"/>
        <v>0</v>
      </c>
      <c r="L1871" s="247">
        <f>SUMIF(Vendas!$B$5:$B$1712,'Combos Promocionais'!A1871,Vendas!$I$5:$I$1824)</f>
        <v>0</v>
      </c>
      <c r="M1871" s="247">
        <f t="shared" si="105"/>
        <v>0</v>
      </c>
      <c r="N1871" s="247" t="e">
        <f t="shared" si="106"/>
        <v>#N/A</v>
      </c>
      <c r="O1871" s="337" t="e">
        <f t="array" ref="O1871">MIN(IF($B$3:$B$501=N1871,$I$3:$I$501))</f>
        <v>#N/A</v>
      </c>
    </row>
    <row r="1872" spans="1:15">
      <c r="A1872" s="25"/>
      <c r="B1872" s="239" t="str">
        <f>IFERROR(VLOOKUP(A1872,'Cadastro de Produtos'!$B$5:$C$500,2,0),"")</f>
        <v/>
      </c>
      <c r="C1872" s="33"/>
      <c r="D1872" s="35"/>
      <c r="H1872" s="227"/>
      <c r="I1872" s="247"/>
      <c r="J1872" s="247"/>
      <c r="K1872" s="336">
        <f t="shared" si="104"/>
        <v>0</v>
      </c>
      <c r="L1872" s="247">
        <f>SUMIF(Vendas!$B$5:$B$1712,'Combos Promocionais'!A1872,Vendas!$I$5:$I$1824)</f>
        <v>0</v>
      </c>
      <c r="M1872" s="247">
        <f t="shared" si="105"/>
        <v>0</v>
      </c>
      <c r="N1872" s="247" t="e">
        <f t="shared" si="106"/>
        <v>#N/A</v>
      </c>
      <c r="O1872" s="337" t="e">
        <f t="array" ref="O1872">MIN(IF($B$3:$B$501=N1872,$I$3:$I$501))</f>
        <v>#N/A</v>
      </c>
    </row>
    <row r="1873" spans="1:15">
      <c r="A1873" s="25"/>
      <c r="B1873" s="239" t="str">
        <f>IFERROR(VLOOKUP(A1873,'Cadastro de Produtos'!$B$5:$C$500,2,0),"")</f>
        <v/>
      </c>
      <c r="C1873" s="33"/>
      <c r="D1873" s="35"/>
      <c r="H1873" s="227"/>
      <c r="I1873" s="247"/>
      <c r="J1873" s="247"/>
      <c r="K1873" s="336">
        <f t="shared" si="104"/>
        <v>0</v>
      </c>
      <c r="L1873" s="247">
        <f>SUMIF(Vendas!$B$5:$B$1712,'Combos Promocionais'!A1873,Vendas!$I$5:$I$1824)</f>
        <v>0</v>
      </c>
      <c r="M1873" s="247">
        <f t="shared" si="105"/>
        <v>0</v>
      </c>
      <c r="N1873" s="247" t="e">
        <f t="shared" si="106"/>
        <v>#N/A</v>
      </c>
      <c r="O1873" s="337" t="e">
        <f t="array" ref="O1873">MIN(IF($B$3:$B$501=N1873,$I$3:$I$501))</f>
        <v>#N/A</v>
      </c>
    </row>
    <row r="1874" spans="1:15">
      <c r="A1874" s="25"/>
      <c r="B1874" s="239" t="str">
        <f>IFERROR(VLOOKUP(A1874,'Cadastro de Produtos'!$B$5:$C$500,2,0),"")</f>
        <v/>
      </c>
      <c r="C1874" s="33"/>
      <c r="D1874" s="35"/>
      <c r="H1874" s="227"/>
      <c r="I1874" s="247"/>
      <c r="J1874" s="247"/>
      <c r="K1874" s="336">
        <f t="shared" si="104"/>
        <v>0</v>
      </c>
      <c r="L1874" s="247">
        <f>SUMIF(Vendas!$B$5:$B$1712,'Combos Promocionais'!A1874,Vendas!$I$5:$I$1824)</f>
        <v>0</v>
      </c>
      <c r="M1874" s="247">
        <f t="shared" si="105"/>
        <v>0</v>
      </c>
      <c r="N1874" s="247" t="e">
        <f t="shared" si="106"/>
        <v>#N/A</v>
      </c>
      <c r="O1874" s="337" t="e">
        <f t="array" ref="O1874">MIN(IF($B$3:$B$501=N1874,$I$3:$I$501))</f>
        <v>#N/A</v>
      </c>
    </row>
    <row r="1875" spans="1:15">
      <c r="A1875" s="25"/>
      <c r="B1875" s="239" t="str">
        <f>IFERROR(VLOOKUP(A1875,'Cadastro de Produtos'!$B$5:$C$500,2,0),"")</f>
        <v/>
      </c>
      <c r="C1875" s="33"/>
      <c r="D1875" s="35"/>
      <c r="H1875" s="227"/>
      <c r="I1875" s="247"/>
      <c r="J1875" s="247"/>
      <c r="K1875" s="336">
        <f t="shared" si="104"/>
        <v>0</v>
      </c>
      <c r="L1875" s="247">
        <f>SUMIF(Vendas!$B$5:$B$1712,'Combos Promocionais'!A1875,Vendas!$I$5:$I$1824)</f>
        <v>0</v>
      </c>
      <c r="M1875" s="247">
        <f t="shared" si="105"/>
        <v>0</v>
      </c>
      <c r="N1875" s="247" t="e">
        <f t="shared" si="106"/>
        <v>#N/A</v>
      </c>
      <c r="O1875" s="337" t="e">
        <f t="array" ref="O1875">MIN(IF($B$3:$B$501=N1875,$I$3:$I$501))</f>
        <v>#N/A</v>
      </c>
    </row>
    <row r="1876" spans="1:15">
      <c r="A1876" s="25"/>
      <c r="B1876" s="239" t="str">
        <f>IFERROR(VLOOKUP(A1876,'Cadastro de Produtos'!$B$5:$C$500,2,0),"")</f>
        <v/>
      </c>
      <c r="C1876" s="33"/>
      <c r="D1876" s="35"/>
      <c r="H1876" s="227"/>
      <c r="I1876" s="247"/>
      <c r="J1876" s="247"/>
      <c r="K1876" s="336">
        <f t="shared" si="104"/>
        <v>0</v>
      </c>
      <c r="L1876" s="247">
        <f>SUMIF(Vendas!$B$5:$B$1712,'Combos Promocionais'!A1876,Vendas!$I$5:$I$1824)</f>
        <v>0</v>
      </c>
      <c r="M1876" s="247">
        <f t="shared" si="105"/>
        <v>0</v>
      </c>
      <c r="N1876" s="247" t="e">
        <f t="shared" si="106"/>
        <v>#N/A</v>
      </c>
      <c r="O1876" s="337" t="e">
        <f t="array" ref="O1876">MIN(IF($B$3:$B$501=N1876,$I$3:$I$501))</f>
        <v>#N/A</v>
      </c>
    </row>
    <row r="1877" spans="1:15">
      <c r="A1877" s="25"/>
      <c r="B1877" s="239" t="str">
        <f>IFERROR(VLOOKUP(A1877,'Cadastro de Produtos'!$B$5:$C$500,2,0),"")</f>
        <v/>
      </c>
      <c r="C1877" s="33"/>
      <c r="D1877" s="35"/>
      <c r="H1877" s="227"/>
      <c r="I1877" s="247"/>
      <c r="J1877" s="247"/>
      <c r="K1877" s="336">
        <f t="shared" si="104"/>
        <v>0</v>
      </c>
      <c r="L1877" s="247">
        <f>SUMIF(Vendas!$B$5:$B$1712,'Combos Promocionais'!A1877,Vendas!$I$5:$I$1824)</f>
        <v>0</v>
      </c>
      <c r="M1877" s="247">
        <f t="shared" si="105"/>
        <v>0</v>
      </c>
      <c r="N1877" s="247" t="e">
        <f t="shared" si="106"/>
        <v>#N/A</v>
      </c>
      <c r="O1877" s="337" t="e">
        <f t="array" ref="O1877">MIN(IF($B$3:$B$501=N1877,$I$3:$I$501))</f>
        <v>#N/A</v>
      </c>
    </row>
    <row r="1878" spans="1:15">
      <c r="A1878" s="25"/>
      <c r="B1878" s="239" t="str">
        <f>IFERROR(VLOOKUP(A1878,'Cadastro de Produtos'!$B$5:$C$500,2,0),"")</f>
        <v/>
      </c>
      <c r="C1878" s="33"/>
      <c r="D1878" s="35"/>
      <c r="H1878" s="227"/>
      <c r="I1878" s="247"/>
      <c r="J1878" s="247"/>
      <c r="K1878" s="336">
        <f t="shared" si="104"/>
        <v>0</v>
      </c>
      <c r="L1878" s="247">
        <f>SUMIF(Vendas!$B$5:$B$1712,'Combos Promocionais'!A1878,Vendas!$I$5:$I$1824)</f>
        <v>0</v>
      </c>
      <c r="M1878" s="247">
        <f t="shared" si="105"/>
        <v>0</v>
      </c>
      <c r="N1878" s="247" t="e">
        <f t="shared" si="106"/>
        <v>#N/A</v>
      </c>
      <c r="O1878" s="337" t="e">
        <f t="array" ref="O1878">MIN(IF($B$3:$B$501=N1878,$I$3:$I$501))</f>
        <v>#N/A</v>
      </c>
    </row>
    <row r="1879" spans="1:15">
      <c r="A1879" s="25"/>
      <c r="B1879" s="239" t="str">
        <f>IFERROR(VLOOKUP(A1879,'Cadastro de Produtos'!$B$5:$C$500,2,0),"")</f>
        <v/>
      </c>
      <c r="C1879" s="33"/>
      <c r="D1879" s="35"/>
      <c r="H1879" s="227"/>
      <c r="I1879" s="247"/>
      <c r="J1879" s="247"/>
      <c r="K1879" s="336">
        <f t="shared" si="104"/>
        <v>0</v>
      </c>
      <c r="L1879" s="247">
        <f>SUMIF(Vendas!$B$5:$B$1712,'Combos Promocionais'!A1879,Vendas!$I$5:$I$1824)</f>
        <v>0</v>
      </c>
      <c r="M1879" s="247">
        <f t="shared" si="105"/>
        <v>0</v>
      </c>
      <c r="N1879" s="247" t="e">
        <f t="shared" si="106"/>
        <v>#N/A</v>
      </c>
      <c r="O1879" s="337" t="e">
        <f t="array" ref="O1879">MIN(IF($B$3:$B$501=N1879,$I$3:$I$501))</f>
        <v>#N/A</v>
      </c>
    </row>
    <row r="1880" spans="1:15">
      <c r="A1880" s="25"/>
      <c r="B1880" s="239" t="str">
        <f>IFERROR(VLOOKUP(A1880,'Cadastro de Produtos'!$B$5:$C$500,2,0),"")</f>
        <v/>
      </c>
      <c r="C1880" s="33"/>
      <c r="D1880" s="35"/>
      <c r="H1880" s="227"/>
      <c r="I1880" s="247"/>
      <c r="J1880" s="247"/>
      <c r="K1880" s="336"/>
      <c r="L1880" s="247">
        <f>SUMIF(Vendas!$B$5:$B$1712,'Combos Promocionais'!A1880,Vendas!$I$5:$I$1824)</f>
        <v>0</v>
      </c>
      <c r="M1880" s="247">
        <f t="shared" si="105"/>
        <v>0</v>
      </c>
      <c r="N1880" s="247" t="e">
        <f t="shared" si="106"/>
        <v>#N/A</v>
      </c>
      <c r="O1880" s="337" t="e">
        <f t="array" ref="O1880">MIN(IF($B$3:$B$501=N1880,$I$3:$I$501))</f>
        <v>#N/A</v>
      </c>
    </row>
    <row r="1881" spans="1:15">
      <c r="A1881" s="25"/>
      <c r="B1881" s="239" t="str">
        <f>IFERROR(VLOOKUP(A1881,'Cadastro de Produtos'!$B$5:$C$500,2,0),"")</f>
        <v/>
      </c>
      <c r="C1881" s="33"/>
      <c r="D1881" s="35"/>
      <c r="H1881" s="227"/>
      <c r="I1881" s="247"/>
      <c r="J1881" s="247"/>
      <c r="K1881" s="336"/>
      <c r="L1881" s="247">
        <f>SUMIF(Vendas!$B$5:$B$1712,'Combos Promocionais'!A1881,Vendas!$I$5:$I$1824)</f>
        <v>0</v>
      </c>
      <c r="M1881" s="247">
        <f t="shared" si="105"/>
        <v>0</v>
      </c>
      <c r="N1881" s="247" t="e">
        <f t="shared" si="106"/>
        <v>#N/A</v>
      </c>
      <c r="O1881" s="337" t="e">
        <f t="array" ref="O1881">MIN(IF($B$3:$B$501=N1881,$I$3:$I$501))</f>
        <v>#N/A</v>
      </c>
    </row>
    <row r="1882" spans="1:15">
      <c r="A1882" s="25"/>
      <c r="B1882" s="239" t="str">
        <f>IFERROR(VLOOKUP(A1882,'Cadastro de Produtos'!$B$5:$C$500,2,0),"")</f>
        <v/>
      </c>
      <c r="C1882" s="33"/>
      <c r="D1882" s="35"/>
      <c r="H1882" s="227"/>
      <c r="I1882" s="247"/>
      <c r="J1882" s="247"/>
      <c r="K1882" s="336"/>
      <c r="L1882" s="247">
        <f>SUMIF(Vendas!$B$5:$B$1712,'Combos Promocionais'!A1882,Vendas!$I$5:$I$1824)</f>
        <v>0</v>
      </c>
      <c r="M1882" s="247">
        <f t="shared" si="105"/>
        <v>0</v>
      </c>
      <c r="N1882" s="247" t="e">
        <f t="shared" si="106"/>
        <v>#N/A</v>
      </c>
      <c r="O1882" s="337" t="e">
        <f t="array" ref="O1882">MIN(IF($B$3:$B$501=N1882,$I$3:$I$501))</f>
        <v>#N/A</v>
      </c>
    </row>
    <row r="1883" spans="1:15">
      <c r="A1883" s="25"/>
      <c r="B1883" s="239" t="str">
        <f>IFERROR(VLOOKUP(A1883,'Cadastro de Produtos'!$B$5:$C$500,2,0),"")</f>
        <v/>
      </c>
      <c r="C1883" s="33"/>
      <c r="D1883" s="35"/>
      <c r="H1883" s="227"/>
      <c r="I1883" s="247"/>
      <c r="J1883" s="247"/>
      <c r="K1883" s="336"/>
      <c r="L1883" s="247">
        <f>SUMIF(Vendas!$B$5:$B$1712,'Combos Promocionais'!A1883,Vendas!$I$5:$I$1824)</f>
        <v>0</v>
      </c>
      <c r="M1883" s="247">
        <f t="shared" si="105"/>
        <v>0</v>
      </c>
      <c r="N1883" s="247" t="e">
        <f t="shared" si="106"/>
        <v>#N/A</v>
      </c>
      <c r="O1883" s="337" t="e">
        <f t="array" ref="O1883">MIN(IF($B$3:$B$501=N1883,$I$3:$I$501))</f>
        <v>#N/A</v>
      </c>
    </row>
    <row r="1884" spans="1:15">
      <c r="A1884" s="25"/>
      <c r="B1884" s="239" t="str">
        <f>IFERROR(VLOOKUP(A1884,'Cadastro de Produtos'!$B$5:$C$500,2,0),"")</f>
        <v/>
      </c>
      <c r="C1884" s="33"/>
      <c r="D1884" s="35"/>
      <c r="H1884" s="227"/>
      <c r="I1884" s="247"/>
      <c r="J1884" s="247"/>
      <c r="K1884" s="336"/>
      <c r="L1884" s="247">
        <f>SUMIF(Vendas!$B$5:$B$1712,'Combos Promocionais'!A1884,Vendas!$I$5:$I$1824)</f>
        <v>0</v>
      </c>
      <c r="M1884" s="247">
        <f t="shared" si="105"/>
        <v>0</v>
      </c>
      <c r="N1884" s="247" t="e">
        <f t="shared" si="106"/>
        <v>#N/A</v>
      </c>
      <c r="O1884" s="337" t="e">
        <f t="array" ref="O1884">MIN(IF($B$3:$B$501=N1884,$I$3:$I$501))</f>
        <v>#N/A</v>
      </c>
    </row>
    <row r="1885" spans="1:15">
      <c r="A1885" s="25"/>
      <c r="B1885" s="239" t="str">
        <f>IFERROR(VLOOKUP(A1885,'Cadastro de Produtos'!$B$5:$C$500,2,0),"")</f>
        <v/>
      </c>
      <c r="C1885" s="33"/>
      <c r="D1885" s="35"/>
      <c r="H1885" s="227"/>
      <c r="I1885" s="247"/>
      <c r="J1885" s="247"/>
      <c r="K1885" s="336"/>
      <c r="L1885" s="247">
        <f>SUMIF(Vendas!$B$5:$B$1712,'Combos Promocionais'!A1885,Vendas!$I$5:$I$1824)</f>
        <v>0</v>
      </c>
      <c r="M1885" s="247">
        <f t="shared" si="105"/>
        <v>0</v>
      </c>
      <c r="N1885" s="247" t="e">
        <f t="shared" si="106"/>
        <v>#N/A</v>
      </c>
      <c r="O1885" s="337" t="e">
        <f t="array" ref="O1885">MIN(IF($B$3:$B$501=N1885,$I$3:$I$501))</f>
        <v>#N/A</v>
      </c>
    </row>
    <row r="1886" spans="1:15">
      <c r="A1886" s="25"/>
      <c r="B1886" s="239" t="str">
        <f>IFERROR(VLOOKUP(A1886,'Cadastro de Produtos'!$B$5:$C$500,2,0),"")</f>
        <v/>
      </c>
      <c r="C1886" s="33"/>
      <c r="D1886" s="35"/>
      <c r="H1886" s="227"/>
      <c r="I1886" s="247"/>
      <c r="J1886" s="247"/>
      <c r="K1886" s="336"/>
      <c r="L1886" s="247">
        <f>SUMIF(Vendas!$B$5:$B$1712,'Combos Promocionais'!A1886,Vendas!$I$5:$I$1824)</f>
        <v>0</v>
      </c>
      <c r="M1886" s="247">
        <f t="shared" si="105"/>
        <v>0</v>
      </c>
      <c r="N1886" s="247" t="e">
        <f t="shared" si="106"/>
        <v>#N/A</v>
      </c>
      <c r="O1886" s="337" t="e">
        <f t="array" ref="O1886">MIN(IF($B$3:$B$501=N1886,$I$3:$I$501))</f>
        <v>#N/A</v>
      </c>
    </row>
    <row r="1887" spans="1:15">
      <c r="A1887" s="25"/>
      <c r="B1887" s="239" t="str">
        <f>IFERROR(VLOOKUP(A1887,'Cadastro de Produtos'!$B$5:$C$500,2,0),"")</f>
        <v/>
      </c>
      <c r="C1887" s="33"/>
      <c r="D1887" s="35"/>
      <c r="H1887" s="227"/>
      <c r="I1887" s="247"/>
      <c r="J1887" s="247"/>
      <c r="K1887" s="336"/>
      <c r="L1887" s="247">
        <f>SUMIF(Vendas!$B$5:$B$1712,'Combos Promocionais'!A1887,Vendas!$I$5:$I$1824)</f>
        <v>0</v>
      </c>
      <c r="M1887" s="247">
        <f t="shared" si="105"/>
        <v>0</v>
      </c>
      <c r="N1887" s="247" t="e">
        <f t="shared" si="106"/>
        <v>#N/A</v>
      </c>
      <c r="O1887" s="337" t="e">
        <f t="array" ref="O1887">MIN(IF($B$3:$B$501=N1887,$I$3:$I$501))</f>
        <v>#N/A</v>
      </c>
    </row>
    <row r="1888" spans="1:15">
      <c r="A1888" s="25"/>
      <c r="B1888" s="239" t="str">
        <f>IFERROR(VLOOKUP(A1888,'Cadastro de Produtos'!$B$5:$C$500,2,0),"")</f>
        <v/>
      </c>
      <c r="C1888" s="33"/>
      <c r="D1888" s="35"/>
      <c r="H1888" s="227"/>
      <c r="I1888" s="247"/>
      <c r="J1888" s="247"/>
      <c r="K1888" s="336"/>
      <c r="L1888" s="247">
        <f>SUMIF(Vendas!$B$5:$B$1712,'Combos Promocionais'!A1888,Vendas!$I$5:$I$1824)</f>
        <v>0</v>
      </c>
      <c r="M1888" s="247">
        <f t="shared" si="105"/>
        <v>0</v>
      </c>
      <c r="N1888" s="247" t="e">
        <f t="shared" si="106"/>
        <v>#N/A</v>
      </c>
      <c r="O1888" s="337" t="e">
        <f t="array" ref="O1888">MIN(IF($B$3:$B$501=N1888,$I$3:$I$501))</f>
        <v>#N/A</v>
      </c>
    </row>
    <row r="1889" spans="1:15">
      <c r="A1889" s="25"/>
      <c r="B1889" s="239" t="str">
        <f>IFERROR(VLOOKUP(A1889,'Cadastro de Produtos'!$B$5:$C$500,2,0),"")</f>
        <v/>
      </c>
      <c r="C1889" s="33"/>
      <c r="D1889" s="35"/>
      <c r="H1889" s="227"/>
      <c r="I1889" s="247"/>
      <c r="J1889" s="247"/>
      <c r="K1889" s="336"/>
      <c r="L1889" s="247">
        <f>SUMIF(Vendas!$B$5:$B$1712,'Combos Promocionais'!A1889,Vendas!$I$5:$I$1824)</f>
        <v>0</v>
      </c>
      <c r="M1889" s="247">
        <f t="shared" si="105"/>
        <v>0</v>
      </c>
      <c r="N1889" s="247" t="e">
        <f t="shared" si="106"/>
        <v>#N/A</v>
      </c>
      <c r="O1889" s="337" t="e">
        <f t="array" ref="O1889">MIN(IF($B$3:$B$501=N1889,$I$3:$I$501))</f>
        <v>#N/A</v>
      </c>
    </row>
    <row r="1890" spans="1:15">
      <c r="A1890" s="25"/>
      <c r="B1890" s="239" t="str">
        <f>IFERROR(VLOOKUP(A1890,'Cadastro de Produtos'!$B$5:$C$500,2,0),"")</f>
        <v/>
      </c>
      <c r="C1890" s="33"/>
      <c r="D1890" s="35"/>
      <c r="H1890" s="227"/>
      <c r="I1890" s="247"/>
      <c r="J1890" s="247"/>
      <c r="K1890" s="336"/>
      <c r="L1890" s="247">
        <f>SUMIF(Vendas!$B$5:$B$1712,'Combos Promocionais'!A1890,Vendas!$I$5:$I$1824)</f>
        <v>0</v>
      </c>
      <c r="M1890" s="247">
        <f t="shared" si="105"/>
        <v>0</v>
      </c>
      <c r="N1890" s="247" t="e">
        <f t="shared" si="106"/>
        <v>#N/A</v>
      </c>
      <c r="O1890" s="337" t="e">
        <f t="array" ref="O1890">MIN(IF($B$3:$B$501=N1890,$I$3:$I$501))</f>
        <v>#N/A</v>
      </c>
    </row>
    <row r="1891" spans="1:15">
      <c r="A1891" s="25"/>
      <c r="B1891" s="239" t="str">
        <f>IFERROR(VLOOKUP(A1891,'Cadastro de Produtos'!$B$5:$C$500,2,0),"")</f>
        <v/>
      </c>
      <c r="C1891" s="33"/>
      <c r="D1891" s="35"/>
      <c r="H1891" s="227"/>
      <c r="I1891" s="247"/>
      <c r="J1891" s="247"/>
      <c r="K1891" s="336"/>
      <c r="L1891" s="247">
        <f>SUMIF(Vendas!$B$5:$B$1712,'Combos Promocionais'!A1891,Vendas!$I$5:$I$1824)</f>
        <v>0</v>
      </c>
      <c r="M1891" s="247">
        <f t="shared" si="105"/>
        <v>0</v>
      </c>
      <c r="N1891" s="247" t="e">
        <f t="shared" si="106"/>
        <v>#N/A</v>
      </c>
      <c r="O1891" s="337" t="e">
        <f t="array" ref="O1891">MIN(IF($B$3:$B$501=N1891,$I$3:$I$501))</f>
        <v>#N/A</v>
      </c>
    </row>
    <row r="1892" spans="1:15">
      <c r="A1892" s="25"/>
      <c r="B1892" s="239" t="str">
        <f>IFERROR(VLOOKUP(A1892,'Cadastro de Produtos'!$B$5:$C$500,2,0),"")</f>
        <v/>
      </c>
      <c r="C1892" s="33"/>
      <c r="D1892" s="35"/>
      <c r="H1892" s="227"/>
      <c r="I1892" s="247"/>
      <c r="J1892" s="247"/>
      <c r="K1892" s="336"/>
      <c r="L1892" s="247">
        <f>SUMIF(Vendas!$B$5:$B$1712,'Combos Promocionais'!A1892,Vendas!$I$5:$I$1824)</f>
        <v>0</v>
      </c>
      <c r="M1892" s="247">
        <f t="shared" si="105"/>
        <v>0</v>
      </c>
      <c r="N1892" s="247" t="e">
        <f t="shared" si="106"/>
        <v>#N/A</v>
      </c>
      <c r="O1892" s="337" t="e">
        <f t="array" ref="O1892">MIN(IF($B$3:$B$501=N1892,$I$3:$I$501))</f>
        <v>#N/A</v>
      </c>
    </row>
    <row r="1893" spans="1:15">
      <c r="A1893" s="25"/>
      <c r="B1893" s="239" t="str">
        <f>IFERROR(VLOOKUP(A1893,'Cadastro de Produtos'!$B$5:$C$500,2,0),"")</f>
        <v/>
      </c>
      <c r="C1893" s="33"/>
      <c r="D1893" s="35"/>
      <c r="H1893" s="227"/>
      <c r="I1893" s="247"/>
      <c r="J1893" s="247"/>
      <c r="K1893" s="336"/>
      <c r="L1893" s="247">
        <f>SUMIF(Vendas!$B$5:$B$1712,'Combos Promocionais'!A1893,Vendas!$I$5:$I$1824)</f>
        <v>0</v>
      </c>
      <c r="M1893" s="247">
        <f t="shared" si="105"/>
        <v>0</v>
      </c>
      <c r="N1893" s="247" t="e">
        <f t="shared" si="106"/>
        <v>#N/A</v>
      </c>
      <c r="O1893" s="337" t="e">
        <f t="array" ref="O1893">MIN(IF($B$3:$B$501=N1893,$I$3:$I$501))</f>
        <v>#N/A</v>
      </c>
    </row>
    <row r="1894" spans="1:15">
      <c r="A1894" s="25"/>
      <c r="B1894" s="239" t="str">
        <f>IFERROR(VLOOKUP(A1894,'Cadastro de Produtos'!$B$5:$C$500,2,0),"")</f>
        <v/>
      </c>
      <c r="C1894" s="33"/>
      <c r="D1894" s="35"/>
      <c r="H1894" s="227"/>
      <c r="I1894" s="247"/>
      <c r="J1894" s="247"/>
      <c r="K1894" s="336"/>
      <c r="L1894" s="247">
        <f>SUMIF(Vendas!$B$5:$B$1712,'Combos Promocionais'!A1894,Vendas!$I$5:$I$1824)</f>
        <v>0</v>
      </c>
      <c r="M1894" s="247">
        <f t="shared" si="105"/>
        <v>0</v>
      </c>
      <c r="N1894" s="247" t="e">
        <f t="shared" si="106"/>
        <v>#N/A</v>
      </c>
      <c r="O1894" s="337" t="e">
        <f t="array" ref="O1894">MIN(IF($B$3:$B$501=N1894,$I$3:$I$501))</f>
        <v>#N/A</v>
      </c>
    </row>
    <row r="1895" spans="1:15">
      <c r="A1895" s="25"/>
      <c r="B1895" s="239" t="str">
        <f>IFERROR(VLOOKUP(A1895,'Cadastro de Produtos'!$B$5:$C$500,2,0),"")</f>
        <v/>
      </c>
      <c r="C1895" s="33"/>
      <c r="D1895" s="35"/>
      <c r="H1895" s="227"/>
      <c r="I1895" s="247"/>
      <c r="J1895" s="247"/>
      <c r="K1895" s="336"/>
      <c r="L1895" s="247">
        <f>SUMIF(Vendas!$B$5:$B$1712,'Combos Promocionais'!A1895,Vendas!$I$5:$I$1824)</f>
        <v>0</v>
      </c>
      <c r="M1895" s="247">
        <f t="shared" si="105"/>
        <v>0</v>
      </c>
      <c r="N1895" s="247" t="e">
        <f t="shared" si="106"/>
        <v>#N/A</v>
      </c>
      <c r="O1895" s="337" t="e">
        <f t="array" ref="O1895">MIN(IF($B$3:$B$501=N1895,$I$3:$I$501))</f>
        <v>#N/A</v>
      </c>
    </row>
    <row r="1896" spans="1:15">
      <c r="A1896" s="25"/>
      <c r="B1896" s="239" t="str">
        <f>IFERROR(VLOOKUP(A1896,'Cadastro de Produtos'!$B$5:$C$500,2,0),"")</f>
        <v/>
      </c>
      <c r="C1896" s="33"/>
      <c r="D1896" s="35"/>
      <c r="H1896" s="227"/>
      <c r="I1896" s="247"/>
      <c r="J1896" s="247"/>
      <c r="K1896" s="336"/>
      <c r="L1896" s="247">
        <f>SUMIF(Vendas!$B$5:$B$1712,'Combos Promocionais'!A1896,Vendas!$I$5:$I$1824)</f>
        <v>0</v>
      </c>
      <c r="M1896" s="247">
        <f t="shared" si="105"/>
        <v>0</v>
      </c>
      <c r="N1896" s="247" t="e">
        <f t="shared" si="106"/>
        <v>#N/A</v>
      </c>
      <c r="O1896" s="337" t="e">
        <f t="array" ref="O1896">MIN(IF($B$3:$B$501=N1896,$I$3:$I$501))</f>
        <v>#N/A</v>
      </c>
    </row>
    <row r="1897" spans="1:15">
      <c r="A1897" s="25"/>
      <c r="B1897" s="239" t="str">
        <f>IFERROR(VLOOKUP(A1897,'Cadastro de Produtos'!$B$5:$C$500,2,0),"")</f>
        <v/>
      </c>
      <c r="C1897" s="33"/>
      <c r="D1897" s="35"/>
      <c r="H1897" s="227"/>
      <c r="I1897" s="247"/>
      <c r="J1897" s="247"/>
      <c r="K1897" s="336"/>
      <c r="L1897" s="247">
        <f>SUMIF(Vendas!$B$5:$B$1712,'Combos Promocionais'!A1897,Vendas!$I$5:$I$1824)</f>
        <v>0</v>
      </c>
      <c r="M1897" s="247">
        <f t="shared" si="105"/>
        <v>0</v>
      </c>
      <c r="N1897" s="247" t="e">
        <f t="shared" si="106"/>
        <v>#N/A</v>
      </c>
      <c r="O1897" s="337" t="e">
        <f t="array" ref="O1897">MIN(IF($B$3:$B$501=N1897,$I$3:$I$501))</f>
        <v>#N/A</v>
      </c>
    </row>
    <row r="1898" spans="1:15">
      <c r="A1898" s="25"/>
      <c r="B1898" s="239" t="str">
        <f>IFERROR(VLOOKUP(A1898,'Cadastro de Produtos'!$B$5:$C$500,2,0),"")</f>
        <v/>
      </c>
      <c r="C1898" s="33"/>
      <c r="D1898" s="35"/>
      <c r="H1898" s="227"/>
      <c r="I1898" s="247"/>
      <c r="J1898" s="247"/>
      <c r="K1898" s="336"/>
      <c r="L1898" s="247">
        <f>SUMIF(Vendas!$B$5:$B$1712,'Combos Promocionais'!A1898,Vendas!$I$5:$I$1824)</f>
        <v>0</v>
      </c>
      <c r="M1898" s="247">
        <f t="shared" si="105"/>
        <v>0</v>
      </c>
      <c r="N1898" s="247" t="e">
        <f t="shared" si="106"/>
        <v>#N/A</v>
      </c>
      <c r="O1898" s="337" t="e">
        <f t="array" ref="O1898">MIN(IF($B$3:$B$501=N1898,$I$3:$I$501))</f>
        <v>#N/A</v>
      </c>
    </row>
    <row r="1899" spans="1:15">
      <c r="A1899" s="25"/>
      <c r="B1899" s="239" t="str">
        <f>IFERROR(VLOOKUP(A1899,'Cadastro de Produtos'!$B$5:$C$500,2,0),"")</f>
        <v/>
      </c>
      <c r="C1899" s="33"/>
      <c r="D1899" s="35"/>
      <c r="H1899" s="227"/>
      <c r="I1899" s="247"/>
      <c r="J1899" s="247"/>
      <c r="K1899" s="336"/>
      <c r="L1899" s="247">
        <f>SUMIF(Vendas!$B$5:$B$1712,'Combos Promocionais'!A1899,Vendas!$I$5:$I$1824)</f>
        <v>0</v>
      </c>
      <c r="M1899" s="247">
        <f t="shared" si="105"/>
        <v>0</v>
      </c>
      <c r="N1899" s="247" t="e">
        <f t="shared" si="106"/>
        <v>#N/A</v>
      </c>
      <c r="O1899" s="337" t="e">
        <f t="array" ref="O1899">MIN(IF($B$3:$B$501=N1899,$I$3:$I$501))</f>
        <v>#N/A</v>
      </c>
    </row>
    <row r="1900" spans="1:15">
      <c r="A1900" s="25"/>
      <c r="B1900" s="239" t="str">
        <f>IFERROR(VLOOKUP(A1900,'Cadastro de Produtos'!$B$5:$C$500,2,0),"")</f>
        <v/>
      </c>
      <c r="C1900" s="33"/>
      <c r="D1900" s="35"/>
      <c r="H1900" s="227"/>
      <c r="I1900" s="247"/>
      <c r="J1900" s="247"/>
      <c r="K1900" s="336"/>
      <c r="L1900" s="247">
        <f>SUMIF(Vendas!$B$5:$B$1712,'Combos Promocionais'!A1900,Vendas!$I$5:$I$1824)</f>
        <v>0</v>
      </c>
      <c r="M1900" s="247">
        <f t="shared" si="105"/>
        <v>0</v>
      </c>
      <c r="N1900" s="247" t="e">
        <f t="shared" si="106"/>
        <v>#N/A</v>
      </c>
      <c r="O1900" s="337" t="e">
        <f t="array" ref="O1900">MIN(IF($B$3:$B$501=N1900,$I$3:$I$501))</f>
        <v>#N/A</v>
      </c>
    </row>
    <row r="1901" spans="1:15">
      <c r="A1901" s="25"/>
      <c r="B1901" s="239" t="str">
        <f>IFERROR(VLOOKUP(A1901,'Cadastro de Produtos'!$B$5:$C$500,2,0),"")</f>
        <v/>
      </c>
      <c r="C1901" s="33"/>
      <c r="D1901" s="35"/>
      <c r="H1901" s="227"/>
      <c r="I1901" s="247"/>
      <c r="J1901" s="247"/>
      <c r="K1901" s="336"/>
      <c r="L1901" s="247">
        <f>SUMIF(Vendas!$B$5:$B$1712,'Combos Promocionais'!A1901,Vendas!$I$5:$I$1824)</f>
        <v>0</v>
      </c>
      <c r="M1901" s="247">
        <f t="shared" si="105"/>
        <v>0</v>
      </c>
      <c r="N1901" s="247" t="e">
        <f t="shared" si="106"/>
        <v>#N/A</v>
      </c>
      <c r="O1901" s="337" t="e">
        <f t="array" ref="O1901">MIN(IF($B$3:$B$501=N1901,$I$3:$I$501))</f>
        <v>#N/A</v>
      </c>
    </row>
    <row r="1902" spans="1:15">
      <c r="A1902" s="25"/>
      <c r="B1902" s="239" t="str">
        <f>IFERROR(VLOOKUP(A1902,'Cadastro de Produtos'!$B$5:$C$500,2,0),"")</f>
        <v/>
      </c>
      <c r="C1902" s="33"/>
      <c r="D1902" s="35"/>
      <c r="H1902" s="227"/>
      <c r="I1902" s="247"/>
      <c r="J1902" s="247"/>
      <c r="K1902" s="336"/>
      <c r="L1902" s="247">
        <f>SUMIF(Vendas!$B$5:$B$1712,'Combos Promocionais'!A1902,Vendas!$I$5:$I$1824)</f>
        <v>0</v>
      </c>
      <c r="M1902" s="247">
        <f t="shared" si="105"/>
        <v>0</v>
      </c>
      <c r="N1902" s="247" t="e">
        <f t="shared" si="106"/>
        <v>#N/A</v>
      </c>
      <c r="O1902" s="337" t="e">
        <f t="array" ref="O1902">MIN(IF($B$3:$B$501=N1902,$I$3:$I$501))</f>
        <v>#N/A</v>
      </c>
    </row>
    <row r="1903" spans="1:15">
      <c r="A1903" s="25"/>
      <c r="B1903" s="239" t="str">
        <f>IFERROR(VLOOKUP(A1903,'Cadastro de Produtos'!$B$5:$C$500,2,0),"")</f>
        <v/>
      </c>
      <c r="C1903" s="33"/>
      <c r="D1903" s="35"/>
      <c r="H1903" s="227"/>
      <c r="I1903" s="247"/>
      <c r="J1903" s="247"/>
      <c r="K1903" s="336"/>
      <c r="L1903" s="247">
        <f>SUMIF(Vendas!$B$5:$B$1712,'Combos Promocionais'!A1903,Vendas!$I$5:$I$1824)</f>
        <v>0</v>
      </c>
      <c r="M1903" s="247">
        <f t="shared" si="105"/>
        <v>0</v>
      </c>
      <c r="N1903" s="247" t="e">
        <f t="shared" si="106"/>
        <v>#N/A</v>
      </c>
      <c r="O1903" s="337" t="e">
        <f t="array" ref="O1903">MIN(IF($B$3:$B$501=N1903,$I$3:$I$501))</f>
        <v>#N/A</v>
      </c>
    </row>
    <row r="1904" spans="1:15">
      <c r="A1904" s="25"/>
      <c r="B1904" s="239" t="str">
        <f>IFERROR(VLOOKUP(A1904,'Cadastro de Produtos'!$B$5:$C$500,2,0),"")</f>
        <v/>
      </c>
      <c r="C1904" s="33"/>
      <c r="D1904" s="35"/>
      <c r="H1904" s="227"/>
      <c r="I1904" s="247"/>
      <c r="J1904" s="247"/>
      <c r="K1904" s="336"/>
      <c r="L1904" s="247">
        <f>SUMIF(Vendas!$B$5:$B$1712,'Combos Promocionais'!A1904,Vendas!$I$5:$I$1824)</f>
        <v>0</v>
      </c>
      <c r="M1904" s="247">
        <f t="shared" si="105"/>
        <v>0</v>
      </c>
      <c r="N1904" s="247" t="e">
        <f t="shared" si="106"/>
        <v>#N/A</v>
      </c>
      <c r="O1904" s="337" t="e">
        <f t="array" ref="O1904">MIN(IF($B$3:$B$501=N1904,$I$3:$I$501))</f>
        <v>#N/A</v>
      </c>
    </row>
    <row r="1905" spans="1:15">
      <c r="A1905" s="25"/>
      <c r="B1905" s="239" t="str">
        <f>IFERROR(VLOOKUP(A1905,'Cadastro de Produtos'!$B$5:$C$500,2,0),"")</f>
        <v/>
      </c>
      <c r="C1905" s="33"/>
      <c r="D1905" s="35"/>
      <c r="H1905" s="227"/>
      <c r="I1905" s="247"/>
      <c r="J1905" s="247"/>
      <c r="K1905" s="336"/>
      <c r="L1905" s="247">
        <f>SUMIF(Vendas!$B$5:$B$1712,'Combos Promocionais'!A1905,Vendas!$I$5:$I$1824)</f>
        <v>0</v>
      </c>
      <c r="M1905" s="247">
        <f t="shared" si="105"/>
        <v>0</v>
      </c>
      <c r="N1905" s="247" t="e">
        <f t="shared" si="106"/>
        <v>#N/A</v>
      </c>
      <c r="O1905" s="337" t="e">
        <f t="array" ref="O1905">MIN(IF($B$3:$B$501=N1905,$I$3:$I$501))</f>
        <v>#N/A</v>
      </c>
    </row>
    <row r="1906" spans="1:15">
      <c r="A1906" s="25"/>
      <c r="B1906" s="239" t="str">
        <f>IFERROR(VLOOKUP(A1906,'Cadastro de Produtos'!$B$5:$C$500,2,0),"")</f>
        <v/>
      </c>
      <c r="C1906" s="33"/>
      <c r="D1906" s="35"/>
      <c r="H1906" s="227"/>
      <c r="I1906" s="247"/>
      <c r="J1906" s="247"/>
      <c r="K1906" s="336"/>
      <c r="L1906" s="247">
        <f>SUMIF(Vendas!$B$5:$B$1712,'Combos Promocionais'!A1906,Vendas!$I$5:$I$1824)</f>
        <v>0</v>
      </c>
      <c r="M1906" s="247">
        <f t="shared" si="105"/>
        <v>0</v>
      </c>
      <c r="N1906" s="247" t="e">
        <f t="shared" si="106"/>
        <v>#N/A</v>
      </c>
      <c r="O1906" s="337" t="e">
        <f t="array" ref="O1906">MIN(IF($B$3:$B$501=N1906,$I$3:$I$501))</f>
        <v>#N/A</v>
      </c>
    </row>
    <row r="1907" spans="1:15">
      <c r="A1907" s="25"/>
      <c r="B1907" s="239" t="str">
        <f>IFERROR(VLOOKUP(A1907,'Cadastro de Produtos'!$B$5:$C$500,2,0),"")</f>
        <v/>
      </c>
      <c r="C1907" s="33"/>
      <c r="D1907" s="35"/>
      <c r="H1907" s="227"/>
      <c r="I1907" s="247"/>
      <c r="J1907" s="247"/>
      <c r="K1907" s="336"/>
      <c r="L1907" s="247">
        <f>SUMIF(Vendas!$B$5:$B$1712,'Combos Promocionais'!A1907,Vendas!$I$5:$I$1824)</f>
        <v>0</v>
      </c>
      <c r="M1907" s="247">
        <f t="shared" si="105"/>
        <v>0</v>
      </c>
      <c r="N1907" s="247" t="e">
        <f t="shared" si="106"/>
        <v>#N/A</v>
      </c>
      <c r="O1907" s="337" t="e">
        <f t="array" ref="O1907">MIN(IF($B$3:$B$501=N1907,$I$3:$I$501))</f>
        <v>#N/A</v>
      </c>
    </row>
    <row r="1908" spans="1:15">
      <c r="A1908" s="25"/>
      <c r="B1908" s="239" t="str">
        <f>IFERROR(VLOOKUP(A1908,'Cadastro de Produtos'!$B$5:$C$500,2,0),"")</f>
        <v/>
      </c>
      <c r="C1908" s="33"/>
      <c r="D1908" s="35"/>
      <c r="H1908" s="227"/>
      <c r="I1908" s="247"/>
      <c r="J1908" s="247"/>
      <c r="K1908" s="336"/>
      <c r="L1908" s="247">
        <f>SUMIF(Vendas!$B$5:$B$1712,'Combos Promocionais'!A1908,Vendas!$I$5:$I$1824)</f>
        <v>0</v>
      </c>
      <c r="M1908" s="247">
        <f t="shared" si="105"/>
        <v>0</v>
      </c>
      <c r="N1908" s="247" t="e">
        <f t="shared" si="106"/>
        <v>#N/A</v>
      </c>
      <c r="O1908" s="337" t="e">
        <f t="array" ref="O1908">MIN(IF($B$3:$B$501=N1908,$I$3:$I$501))</f>
        <v>#N/A</v>
      </c>
    </row>
    <row r="1909" spans="1:15">
      <c r="A1909" s="25"/>
      <c r="B1909" s="239" t="str">
        <f>IFERROR(VLOOKUP(A1909,'Cadastro de Produtos'!$B$5:$C$500,2,0),"")</f>
        <v/>
      </c>
      <c r="C1909" s="33"/>
      <c r="D1909" s="35"/>
      <c r="H1909" s="227"/>
      <c r="I1909" s="247"/>
      <c r="J1909" s="247"/>
      <c r="K1909" s="336"/>
      <c r="L1909" s="247">
        <f>SUMIF(Vendas!$B$5:$B$1712,'Combos Promocionais'!A1909,Vendas!$I$5:$I$1824)</f>
        <v>0</v>
      </c>
      <c r="M1909" s="247">
        <f t="shared" si="105"/>
        <v>0</v>
      </c>
      <c r="N1909" s="247" t="e">
        <f t="shared" si="106"/>
        <v>#N/A</v>
      </c>
      <c r="O1909" s="337" t="e">
        <f t="array" ref="O1909">MIN(IF($B$3:$B$501=N1909,$I$3:$I$501))</f>
        <v>#N/A</v>
      </c>
    </row>
    <row r="1910" spans="1:15">
      <c r="A1910" s="25"/>
      <c r="B1910" s="239" t="str">
        <f>IFERROR(VLOOKUP(A1910,'Cadastro de Produtos'!$B$5:$C$500,2,0),"")</f>
        <v/>
      </c>
      <c r="C1910" s="33"/>
      <c r="D1910" s="35"/>
      <c r="H1910" s="227"/>
      <c r="I1910" s="247"/>
      <c r="J1910" s="247"/>
      <c r="K1910" s="336"/>
      <c r="L1910" s="247">
        <f>SUMIF(Vendas!$B$5:$B$1712,'Combos Promocionais'!A1910,Vendas!$I$5:$I$1824)</f>
        <v>0</v>
      </c>
      <c r="M1910" s="247">
        <f t="shared" si="105"/>
        <v>0</v>
      </c>
      <c r="N1910" s="247" t="e">
        <f t="shared" si="106"/>
        <v>#N/A</v>
      </c>
      <c r="O1910" s="337" t="e">
        <f t="array" ref="O1910">MIN(IF($B$3:$B$501=N1910,$I$3:$I$501))</f>
        <v>#N/A</v>
      </c>
    </row>
    <row r="1911" spans="1:15">
      <c r="A1911" s="25"/>
      <c r="B1911" s="239" t="str">
        <f>IFERROR(VLOOKUP(A1911,'Cadastro de Produtos'!$B$5:$C$500,2,0),"")</f>
        <v/>
      </c>
      <c r="C1911" s="33"/>
      <c r="D1911" s="35"/>
      <c r="H1911" s="227"/>
      <c r="I1911" s="247"/>
      <c r="J1911" s="247"/>
      <c r="K1911" s="336"/>
      <c r="L1911" s="247">
        <f>SUMIF(Vendas!$B$5:$B$1712,'Combos Promocionais'!A1911,Vendas!$I$5:$I$1824)</f>
        <v>0</v>
      </c>
      <c r="M1911" s="247">
        <f t="shared" si="105"/>
        <v>0</v>
      </c>
      <c r="N1911" s="247" t="e">
        <f t="shared" si="106"/>
        <v>#N/A</v>
      </c>
      <c r="O1911" s="337" t="e">
        <f t="array" ref="O1911">MIN(IF($B$3:$B$501=N1911,$I$3:$I$501))</f>
        <v>#N/A</v>
      </c>
    </row>
    <row r="1912" spans="1:15">
      <c r="A1912" s="25"/>
      <c r="B1912" s="239" t="str">
        <f>IFERROR(VLOOKUP(A1912,'Cadastro de Produtos'!$B$5:$C$500,2,0),"")</f>
        <v/>
      </c>
      <c r="C1912" s="33"/>
      <c r="D1912" s="35"/>
      <c r="H1912" s="227"/>
      <c r="I1912" s="247"/>
      <c r="J1912" s="247"/>
      <c r="K1912" s="336"/>
      <c r="L1912" s="247">
        <f>SUMIF(Vendas!$B$5:$B$1712,'Combos Promocionais'!A1912,Vendas!$I$5:$I$1824)</f>
        <v>0</v>
      </c>
      <c r="M1912" s="247">
        <f t="shared" si="105"/>
        <v>0</v>
      </c>
      <c r="N1912" s="247" t="e">
        <f t="shared" si="106"/>
        <v>#N/A</v>
      </c>
      <c r="O1912" s="337" t="e">
        <f t="array" ref="O1912">MIN(IF($B$3:$B$501=N1912,$I$3:$I$501))</f>
        <v>#N/A</v>
      </c>
    </row>
    <row r="1913" spans="1:15">
      <c r="A1913" s="25"/>
      <c r="B1913" s="239" t="str">
        <f>IFERROR(VLOOKUP(A1913,'Cadastro de Produtos'!$B$5:$C$500,2,0),"")</f>
        <v/>
      </c>
      <c r="C1913" s="33"/>
      <c r="D1913" s="35"/>
      <c r="H1913" s="227"/>
      <c r="I1913" s="247"/>
      <c r="J1913" s="247"/>
      <c r="K1913" s="336"/>
      <c r="L1913" s="247">
        <f>SUMIF(Vendas!$B$5:$B$1712,'Combos Promocionais'!A1913,Vendas!$I$5:$I$1824)</f>
        <v>0</v>
      </c>
      <c r="M1913" s="247">
        <f t="shared" si="105"/>
        <v>0</v>
      </c>
      <c r="N1913" s="247" t="e">
        <f t="shared" si="106"/>
        <v>#N/A</v>
      </c>
      <c r="O1913" s="337" t="e">
        <f t="array" ref="O1913">MIN(IF($B$3:$B$501=N1913,$I$3:$I$501))</f>
        <v>#N/A</v>
      </c>
    </row>
    <row r="1914" spans="1:15">
      <c r="A1914" s="25"/>
      <c r="B1914" s="239" t="str">
        <f>IFERROR(VLOOKUP(A1914,'Cadastro de Produtos'!$B$5:$C$500,2,0),"")</f>
        <v/>
      </c>
      <c r="C1914" s="33"/>
      <c r="D1914" s="35"/>
      <c r="H1914" s="227"/>
      <c r="I1914" s="247"/>
      <c r="J1914" s="247"/>
      <c r="K1914" s="336"/>
      <c r="L1914" s="247">
        <f>SUMIF(Vendas!$B$5:$B$1712,'Combos Promocionais'!A1914,Vendas!$I$5:$I$1824)</f>
        <v>0</v>
      </c>
      <c r="M1914" s="247">
        <f t="shared" si="105"/>
        <v>0</v>
      </c>
      <c r="N1914" s="247" t="e">
        <f t="shared" si="106"/>
        <v>#N/A</v>
      </c>
      <c r="O1914" s="337" t="e">
        <f t="array" ref="O1914">MIN(IF($B$3:$B$501=N1914,$I$3:$I$501))</f>
        <v>#N/A</v>
      </c>
    </row>
    <row r="1915" spans="1:15">
      <c r="A1915" s="25"/>
      <c r="B1915" s="239" t="str">
        <f>IFERROR(VLOOKUP(A1915,'Cadastro de Produtos'!$B$5:$C$500,2,0),"")</f>
        <v/>
      </c>
      <c r="C1915" s="33"/>
      <c r="D1915" s="35"/>
      <c r="H1915" s="227"/>
      <c r="I1915" s="247"/>
      <c r="J1915" s="247"/>
      <c r="K1915" s="336"/>
      <c r="L1915" s="247">
        <f>SUMIF(Vendas!$B$5:$B$1712,'Combos Promocionais'!A1915,Vendas!$I$5:$I$1824)</f>
        <v>0</v>
      </c>
      <c r="M1915" s="247">
        <f t="shared" si="105"/>
        <v>0</v>
      </c>
      <c r="N1915" s="247" t="e">
        <f t="shared" si="106"/>
        <v>#N/A</v>
      </c>
      <c r="O1915" s="337" t="e">
        <f t="array" ref="O1915">MIN(IF($B$3:$B$501=N1915,$I$3:$I$501))</f>
        <v>#N/A</v>
      </c>
    </row>
    <row r="1916" spans="1:15">
      <c r="A1916" s="25"/>
      <c r="B1916" s="239" t="str">
        <f>IFERROR(VLOOKUP(A1916,'Cadastro de Produtos'!$B$5:$C$500,2,0),"")</f>
        <v/>
      </c>
      <c r="C1916" s="33"/>
      <c r="D1916" s="35"/>
      <c r="H1916" s="227"/>
      <c r="I1916" s="247"/>
      <c r="J1916" s="247"/>
      <c r="K1916" s="336"/>
      <c r="L1916" s="247">
        <f>SUMIF(Vendas!$B$5:$B$1712,'Combos Promocionais'!A1916,Vendas!$I$5:$I$1824)</f>
        <v>0</v>
      </c>
      <c r="M1916" s="247">
        <f t="shared" si="105"/>
        <v>0</v>
      </c>
      <c r="N1916" s="247" t="e">
        <f t="shared" si="106"/>
        <v>#N/A</v>
      </c>
      <c r="O1916" s="337" t="e">
        <f t="array" ref="O1916">MIN(IF($B$3:$B$501=N1916,$I$3:$I$501))</f>
        <v>#N/A</v>
      </c>
    </row>
    <row r="1917" spans="1:15">
      <c r="A1917" s="25"/>
      <c r="B1917" s="239" t="str">
        <f>IFERROR(VLOOKUP(A1917,'Cadastro de Produtos'!$B$5:$C$500,2,0),"")</f>
        <v/>
      </c>
      <c r="C1917" s="33"/>
      <c r="D1917" s="35"/>
      <c r="H1917" s="227"/>
      <c r="I1917" s="247"/>
      <c r="J1917" s="247"/>
      <c r="K1917" s="336"/>
      <c r="L1917" s="247">
        <f>SUMIF(Vendas!$B$5:$B$1712,'Combos Promocionais'!A1917,Vendas!$I$5:$I$1824)</f>
        <v>0</v>
      </c>
      <c r="M1917" s="247">
        <f t="shared" si="105"/>
        <v>0</v>
      </c>
      <c r="N1917" s="247" t="e">
        <f t="shared" si="106"/>
        <v>#N/A</v>
      </c>
      <c r="O1917" s="337" t="e">
        <f t="array" ref="O1917">MIN(IF($B$3:$B$501=N1917,$I$3:$I$501))</f>
        <v>#N/A</v>
      </c>
    </row>
    <row r="1918" spans="1:15">
      <c r="A1918" s="25"/>
      <c r="B1918" s="239" t="str">
        <f>IFERROR(VLOOKUP(A1918,'Cadastro de Produtos'!$B$5:$C$500,2,0),"")</f>
        <v/>
      </c>
      <c r="C1918" s="33"/>
      <c r="D1918" s="35"/>
      <c r="H1918" s="227"/>
      <c r="I1918" s="247"/>
      <c r="J1918" s="247"/>
      <c r="K1918" s="336"/>
      <c r="L1918" s="247">
        <f>SUMIF(Vendas!$B$5:$B$1712,'Combos Promocionais'!A1918,Vendas!$I$5:$I$1824)</f>
        <v>0</v>
      </c>
      <c r="M1918" s="247">
        <f t="shared" si="105"/>
        <v>0</v>
      </c>
      <c r="N1918" s="247" t="e">
        <f t="shared" si="106"/>
        <v>#N/A</v>
      </c>
      <c r="O1918" s="337" t="e">
        <f t="array" ref="O1918">MIN(IF($B$3:$B$501=N1918,$I$3:$I$501))</f>
        <v>#N/A</v>
      </c>
    </row>
    <row r="1919" spans="1:15">
      <c r="A1919" s="25"/>
      <c r="B1919" s="239" t="str">
        <f>IFERROR(VLOOKUP(A1919,'Cadastro de Produtos'!$B$5:$C$500,2,0),"")</f>
        <v/>
      </c>
      <c r="C1919" s="33"/>
      <c r="D1919" s="35"/>
      <c r="H1919" s="227"/>
      <c r="I1919" s="247"/>
      <c r="J1919" s="247"/>
      <c r="K1919" s="336"/>
      <c r="L1919" s="247">
        <f>SUMIF(Vendas!$B$5:$B$1712,'Combos Promocionais'!A1919,Vendas!$I$5:$I$1824)</f>
        <v>0</v>
      </c>
      <c r="M1919" s="247">
        <f t="shared" si="105"/>
        <v>0</v>
      </c>
      <c r="N1919" s="247" t="e">
        <f t="shared" si="106"/>
        <v>#N/A</v>
      </c>
      <c r="O1919" s="337" t="e">
        <f t="array" ref="O1919">MIN(IF($B$3:$B$501=N1919,$I$3:$I$501))</f>
        <v>#N/A</v>
      </c>
    </row>
    <row r="1920" spans="1:15">
      <c r="A1920" s="25"/>
      <c r="B1920" s="239" t="str">
        <f>IFERROR(VLOOKUP(A1920,'Cadastro de Produtos'!$B$5:$C$500,2,0),"")</f>
        <v/>
      </c>
      <c r="C1920" s="33"/>
      <c r="D1920" s="35"/>
      <c r="H1920" s="227"/>
      <c r="I1920" s="247"/>
      <c r="J1920" s="247"/>
      <c r="K1920" s="336"/>
      <c r="L1920" s="247">
        <f>SUMIF(Vendas!$B$5:$B$1712,'Combos Promocionais'!A1920,Vendas!$I$5:$I$1824)</f>
        <v>0</v>
      </c>
      <c r="M1920" s="247">
        <f t="shared" si="105"/>
        <v>0</v>
      </c>
      <c r="N1920" s="247" t="e">
        <f t="shared" si="106"/>
        <v>#N/A</v>
      </c>
      <c r="O1920" s="337" t="e">
        <f t="array" ref="O1920">MIN(IF($B$3:$B$501=N1920,$I$3:$I$501))</f>
        <v>#N/A</v>
      </c>
    </row>
    <row r="1921" spans="1:15">
      <c r="A1921" s="25"/>
      <c r="B1921" s="239" t="str">
        <f>IFERROR(VLOOKUP(A1921,'Cadastro de Produtos'!$B$5:$C$500,2,0),"")</f>
        <v/>
      </c>
      <c r="C1921" s="33"/>
      <c r="D1921" s="35"/>
      <c r="H1921" s="227"/>
      <c r="I1921" s="247"/>
      <c r="J1921" s="247"/>
      <c r="K1921" s="336"/>
      <c r="L1921" s="247">
        <f>SUMIF(Vendas!$B$5:$B$1712,'Combos Promocionais'!A1921,Vendas!$I$5:$I$1824)</f>
        <v>0</v>
      </c>
      <c r="M1921" s="247">
        <f t="shared" si="105"/>
        <v>0</v>
      </c>
      <c r="N1921" s="247" t="e">
        <f t="shared" si="106"/>
        <v>#N/A</v>
      </c>
      <c r="O1921" s="337" t="e">
        <f t="array" ref="O1921">MIN(IF($B$3:$B$501=N1921,$I$3:$I$501))</f>
        <v>#N/A</v>
      </c>
    </row>
    <row r="1922" spans="1:15">
      <c r="A1922" s="25"/>
      <c r="B1922" s="239" t="str">
        <f>IFERROR(VLOOKUP(A1922,'Cadastro de Produtos'!$B$5:$C$500,2,0),"")</f>
        <v/>
      </c>
      <c r="C1922" s="33"/>
      <c r="D1922" s="35"/>
      <c r="H1922" s="227"/>
      <c r="I1922" s="247"/>
      <c r="J1922" s="247"/>
      <c r="K1922" s="336"/>
      <c r="L1922" s="247">
        <f>SUMIF(Vendas!$B$5:$B$1712,'Combos Promocionais'!A1922,Vendas!$I$5:$I$1824)</f>
        <v>0</v>
      </c>
      <c r="M1922" s="247">
        <f t="shared" si="105"/>
        <v>0</v>
      </c>
      <c r="N1922" s="247" t="e">
        <f t="shared" si="106"/>
        <v>#N/A</v>
      </c>
      <c r="O1922" s="337" t="e">
        <f t="array" ref="O1922">MIN(IF($B$3:$B$501=N1922,$I$3:$I$501))</f>
        <v>#N/A</v>
      </c>
    </row>
    <row r="1923" spans="1:15">
      <c r="A1923" s="25"/>
      <c r="B1923" s="239" t="str">
        <f>IFERROR(VLOOKUP(A1923,'Cadastro de Produtos'!$B$5:$C$500,2,0),"")</f>
        <v/>
      </c>
      <c r="C1923" s="33"/>
      <c r="D1923" s="35"/>
      <c r="H1923" s="227"/>
      <c r="I1923" s="247"/>
      <c r="J1923" s="247"/>
      <c r="K1923" s="336"/>
      <c r="L1923" s="247">
        <f>SUMIF(Vendas!$B$5:$B$1712,'Combos Promocionais'!A1923,Vendas!$I$5:$I$1824)</f>
        <v>0</v>
      </c>
      <c r="M1923" s="247">
        <f t="shared" si="105"/>
        <v>0</v>
      </c>
      <c r="N1923" s="247" t="e">
        <f t="shared" si="106"/>
        <v>#N/A</v>
      </c>
      <c r="O1923" s="337" t="e">
        <f t="array" ref="O1923">MIN(IF($B$3:$B$501=N1923,$I$3:$I$501))</f>
        <v>#N/A</v>
      </c>
    </row>
    <row r="1924" spans="1:15">
      <c r="A1924" s="25"/>
      <c r="B1924" s="239" t="str">
        <f>IFERROR(VLOOKUP(A1924,'Cadastro de Produtos'!$B$5:$C$500,2,0),"")</f>
        <v/>
      </c>
      <c r="C1924" s="33"/>
      <c r="D1924" s="35"/>
      <c r="H1924" s="227"/>
      <c r="I1924" s="247"/>
      <c r="J1924" s="247"/>
      <c r="K1924" s="336"/>
      <c r="L1924" s="247">
        <f>SUMIF(Vendas!$B$5:$B$1712,'Combos Promocionais'!A1924,Vendas!$I$5:$I$1824)</f>
        <v>0</v>
      </c>
      <c r="M1924" s="247">
        <f t="shared" ref="M1924:M1987" si="107">SUM(L1924*H1924)</f>
        <v>0</v>
      </c>
      <c r="N1924" s="247" t="e">
        <f t="shared" ref="N1924:N1987" si="108">VLOOKUP(A1924,$A$3:$K$501,2,0)</f>
        <v>#N/A</v>
      </c>
      <c r="O1924" s="337" t="e">
        <f t="array" ref="O1924">MIN(IF($B$3:$B$501=N1924,$I$3:$I$501))</f>
        <v>#N/A</v>
      </c>
    </row>
    <row r="1925" spans="1:15">
      <c r="A1925" s="25"/>
      <c r="B1925" s="239" t="str">
        <f>IFERROR(VLOOKUP(A1925,'Cadastro de Produtos'!B1927:C2422,2,0),"")</f>
        <v/>
      </c>
      <c r="C1925" s="33"/>
      <c r="D1925" s="35"/>
      <c r="H1925" s="227"/>
      <c r="I1925" s="247"/>
      <c r="J1925" s="247"/>
      <c r="K1925" s="336"/>
      <c r="L1925" s="247">
        <f>SUMIF(Vendas!$B$5:$B$1712,'Combos Promocionais'!A1925,Vendas!$I$5:$I$1824)</f>
        <v>0</v>
      </c>
      <c r="M1925" s="247">
        <f t="shared" si="107"/>
        <v>0</v>
      </c>
      <c r="N1925" s="247" t="e">
        <f t="shared" si="108"/>
        <v>#N/A</v>
      </c>
      <c r="O1925" s="337" t="e">
        <f t="array" ref="O1925">MIN(IF($B$3:$B$501=N1925,$I$3:$I$501))</f>
        <v>#N/A</v>
      </c>
    </row>
    <row r="1926" spans="1:15">
      <c r="A1926" s="25"/>
      <c r="B1926" s="239" t="str">
        <f>IFERROR(VLOOKUP(A1926,'Cadastro de Produtos'!B1928:C2423,2,0),"")</f>
        <v/>
      </c>
      <c r="C1926" s="33"/>
      <c r="D1926" s="35"/>
      <c r="H1926" s="227"/>
      <c r="I1926" s="247"/>
      <c r="J1926" s="247"/>
      <c r="K1926" s="336"/>
      <c r="L1926" s="247">
        <f>SUMIF(Vendas!$B$5:$B$1712,'Combos Promocionais'!A1926,Vendas!$I$5:$I$1824)</f>
        <v>0</v>
      </c>
      <c r="M1926" s="247">
        <f t="shared" si="107"/>
        <v>0</v>
      </c>
      <c r="N1926" s="247" t="e">
        <f t="shared" si="108"/>
        <v>#N/A</v>
      </c>
      <c r="O1926" s="337" t="e">
        <f t="array" ref="O1926">MIN(IF($B$3:$B$501=N1926,$I$3:$I$501))</f>
        <v>#N/A</v>
      </c>
    </row>
    <row r="1927" spans="1:15">
      <c r="A1927" s="25"/>
      <c r="B1927" s="239" t="str">
        <f>IFERROR(VLOOKUP(A1927,'Cadastro de Produtos'!B1929:C2424,2,0),"")</f>
        <v/>
      </c>
      <c r="C1927" s="33"/>
      <c r="D1927" s="35"/>
      <c r="H1927" s="227"/>
      <c r="I1927" s="247"/>
      <c r="J1927" s="247"/>
      <c r="K1927" s="336"/>
      <c r="L1927" s="247">
        <f>SUMIF(Vendas!$B$5:$B$1712,'Combos Promocionais'!A1927,Vendas!$I$5:$I$1824)</f>
        <v>0</v>
      </c>
      <c r="M1927" s="247">
        <f t="shared" si="107"/>
        <v>0</v>
      </c>
      <c r="N1927" s="247" t="e">
        <f t="shared" si="108"/>
        <v>#N/A</v>
      </c>
      <c r="O1927" s="337" t="e">
        <f t="array" ref="O1927">MIN(IF($B$3:$B$501=N1927,$I$3:$I$501))</f>
        <v>#N/A</v>
      </c>
    </row>
    <row r="1928" spans="1:15">
      <c r="A1928" s="25"/>
      <c r="B1928" s="239" t="str">
        <f>IFERROR(VLOOKUP(A1928,'Cadastro de Produtos'!B1930:C2425,2,0),"")</f>
        <v/>
      </c>
      <c r="C1928" s="33"/>
      <c r="D1928" s="35"/>
      <c r="H1928" s="227"/>
      <c r="I1928" s="247"/>
      <c r="J1928" s="247"/>
      <c r="K1928" s="336"/>
      <c r="L1928" s="247">
        <f>SUMIF(Vendas!$B$5:$B$1712,'Combos Promocionais'!A1928,Vendas!$I$5:$I$1824)</f>
        <v>0</v>
      </c>
      <c r="M1928" s="247">
        <f t="shared" si="107"/>
        <v>0</v>
      </c>
      <c r="N1928" s="247" t="e">
        <f t="shared" si="108"/>
        <v>#N/A</v>
      </c>
      <c r="O1928" s="337" t="e">
        <f t="array" ref="O1928">MIN(IF($B$3:$B$501=N1928,$I$3:$I$501))</f>
        <v>#N/A</v>
      </c>
    </row>
    <row r="1929" spans="1:15">
      <c r="A1929" s="25"/>
      <c r="B1929" s="239" t="str">
        <f>IFERROR(VLOOKUP(A1929,'Cadastro de Produtos'!B1931:C2426,2,0),"")</f>
        <v/>
      </c>
      <c r="C1929" s="33"/>
      <c r="D1929" s="35"/>
      <c r="H1929" s="227"/>
      <c r="I1929" s="247"/>
      <c r="J1929" s="247"/>
      <c r="K1929" s="336"/>
      <c r="L1929" s="247">
        <f>SUMIF(Vendas!$B$5:$B$1712,'Combos Promocionais'!A1929,Vendas!$I$5:$I$1824)</f>
        <v>0</v>
      </c>
      <c r="M1929" s="247">
        <f t="shared" si="107"/>
        <v>0</v>
      </c>
      <c r="N1929" s="247" t="e">
        <f t="shared" si="108"/>
        <v>#N/A</v>
      </c>
      <c r="O1929" s="337" t="e">
        <f t="array" ref="O1929">MIN(IF($B$3:$B$501=N1929,$I$3:$I$501))</f>
        <v>#N/A</v>
      </c>
    </row>
    <row r="1930" spans="1:15">
      <c r="A1930" s="25"/>
      <c r="B1930" s="239" t="str">
        <f>IFERROR(VLOOKUP(A1930,'Cadastro de Produtos'!B1932:C2427,2,0),"")</f>
        <v/>
      </c>
      <c r="C1930" s="33"/>
      <c r="D1930" s="35"/>
      <c r="H1930" s="227"/>
      <c r="I1930" s="247"/>
      <c r="J1930" s="247"/>
      <c r="K1930" s="336"/>
      <c r="L1930" s="247">
        <f>SUMIF(Vendas!$B$5:$B$1712,'Combos Promocionais'!A1930,Vendas!$I$5:$I$1824)</f>
        <v>0</v>
      </c>
      <c r="M1930" s="247">
        <f t="shared" si="107"/>
        <v>0</v>
      </c>
      <c r="N1930" s="247" t="e">
        <f t="shared" si="108"/>
        <v>#N/A</v>
      </c>
      <c r="O1930" s="337" t="e">
        <f t="array" ref="O1930">MIN(IF($B$3:$B$501=N1930,$I$3:$I$501))</f>
        <v>#N/A</v>
      </c>
    </row>
    <row r="1931" spans="1:15">
      <c r="A1931" s="25"/>
      <c r="B1931" s="239" t="str">
        <f>IFERROR(VLOOKUP(A1931,'Cadastro de Produtos'!B1933:C2428,2,0),"")</f>
        <v/>
      </c>
      <c r="C1931" s="33"/>
      <c r="D1931" s="35"/>
      <c r="H1931" s="227"/>
      <c r="I1931" s="247"/>
      <c r="J1931" s="247"/>
      <c r="K1931" s="336"/>
      <c r="L1931" s="247">
        <f>SUMIF(Vendas!$B$5:$B$1712,'Combos Promocionais'!A1931,Vendas!$I$5:$I$1824)</f>
        <v>0</v>
      </c>
      <c r="M1931" s="247">
        <f t="shared" si="107"/>
        <v>0</v>
      </c>
      <c r="N1931" s="247" t="e">
        <f t="shared" si="108"/>
        <v>#N/A</v>
      </c>
      <c r="O1931" s="337" t="e">
        <f t="array" ref="O1931">MIN(IF($B$3:$B$501=N1931,$I$3:$I$501))</f>
        <v>#N/A</v>
      </c>
    </row>
    <row r="1932" spans="1:15">
      <c r="A1932" s="25"/>
      <c r="B1932" s="239" t="str">
        <f>IFERROR(VLOOKUP(A1932,'Cadastro de Produtos'!B1934:C2429,2,0),"")</f>
        <v/>
      </c>
      <c r="C1932" s="33"/>
      <c r="D1932" s="35"/>
      <c r="H1932" s="227"/>
      <c r="I1932" s="247"/>
      <c r="J1932" s="247"/>
      <c r="K1932" s="336"/>
      <c r="L1932" s="247">
        <f>SUMIF(Vendas!$B$5:$B$1712,'Combos Promocionais'!A1932,Vendas!$I$5:$I$1824)</f>
        <v>0</v>
      </c>
      <c r="M1932" s="247">
        <f t="shared" si="107"/>
        <v>0</v>
      </c>
      <c r="N1932" s="247" t="e">
        <f t="shared" si="108"/>
        <v>#N/A</v>
      </c>
      <c r="O1932" s="337" t="e">
        <f t="array" ref="O1932">MIN(IF($B$3:$B$501=N1932,$I$3:$I$501))</f>
        <v>#N/A</v>
      </c>
    </row>
    <row r="1933" spans="1:15">
      <c r="A1933" s="25"/>
      <c r="B1933" s="239" t="str">
        <f>IFERROR(VLOOKUP(A1933,'Cadastro de Produtos'!B1935:C2430,2,0),"")</f>
        <v/>
      </c>
      <c r="C1933" s="33"/>
      <c r="D1933" s="35"/>
      <c r="H1933" s="227"/>
      <c r="I1933" s="247"/>
      <c r="J1933" s="247"/>
      <c r="K1933" s="336"/>
      <c r="L1933" s="247">
        <f>SUMIF(Vendas!$B$5:$B$1712,'Combos Promocionais'!A1933,Vendas!$I$5:$I$1824)</f>
        <v>0</v>
      </c>
      <c r="M1933" s="247">
        <f t="shared" si="107"/>
        <v>0</v>
      </c>
      <c r="N1933" s="247" t="e">
        <f t="shared" si="108"/>
        <v>#N/A</v>
      </c>
      <c r="O1933" s="337" t="e">
        <f t="array" ref="O1933">MIN(IF($B$3:$B$501=N1933,$I$3:$I$501))</f>
        <v>#N/A</v>
      </c>
    </row>
    <row r="1934" spans="1:15">
      <c r="A1934" s="25"/>
      <c r="B1934" s="239" t="str">
        <f>IFERROR(VLOOKUP(A1934,'Cadastro de Produtos'!B1936:C2431,2,0),"")</f>
        <v/>
      </c>
      <c r="C1934" s="33"/>
      <c r="D1934" s="35"/>
      <c r="H1934" s="227"/>
      <c r="I1934" s="247"/>
      <c r="J1934" s="247"/>
      <c r="K1934" s="336"/>
      <c r="L1934" s="247">
        <f>SUMIF(Vendas!$B$5:$B$1712,'Combos Promocionais'!A1934,Vendas!$I$5:$I$1824)</f>
        <v>0</v>
      </c>
      <c r="M1934" s="247">
        <f t="shared" si="107"/>
        <v>0</v>
      </c>
      <c r="N1934" s="247" t="e">
        <f t="shared" si="108"/>
        <v>#N/A</v>
      </c>
      <c r="O1934" s="337" t="e">
        <f t="array" ref="O1934">MIN(IF($B$3:$B$501=N1934,$I$3:$I$501))</f>
        <v>#N/A</v>
      </c>
    </row>
    <row r="1935" spans="1:15">
      <c r="A1935" s="25"/>
      <c r="B1935" s="239" t="str">
        <f>IFERROR(VLOOKUP(A1935,'Cadastro de Produtos'!B1937:C2432,2,0),"")</f>
        <v/>
      </c>
      <c r="C1935" s="33"/>
      <c r="D1935" s="35"/>
      <c r="H1935" s="227"/>
      <c r="I1935" s="247"/>
      <c r="J1935" s="247"/>
      <c r="K1935" s="336"/>
      <c r="L1935" s="247">
        <f>SUMIF(Vendas!$B$5:$B$1712,'Combos Promocionais'!A1935,Vendas!$I$5:$I$1824)</f>
        <v>0</v>
      </c>
      <c r="M1935" s="247">
        <f t="shared" si="107"/>
        <v>0</v>
      </c>
      <c r="N1935" s="247" t="e">
        <f t="shared" si="108"/>
        <v>#N/A</v>
      </c>
      <c r="O1935" s="337" t="e">
        <f t="array" ref="O1935">MIN(IF($B$3:$B$501=N1935,$I$3:$I$501))</f>
        <v>#N/A</v>
      </c>
    </row>
    <row r="1936" spans="1:15">
      <c r="A1936" s="25"/>
      <c r="B1936" s="239" t="str">
        <f>IFERROR(VLOOKUP(A1936,'Cadastro de Produtos'!B1938:C2433,2,0),"")</f>
        <v/>
      </c>
      <c r="C1936" s="33"/>
      <c r="D1936" s="35"/>
      <c r="H1936" s="227"/>
      <c r="I1936" s="247"/>
      <c r="J1936" s="247"/>
      <c r="K1936" s="336"/>
      <c r="L1936" s="247">
        <f>SUMIF(Vendas!$B$5:$B$1712,'Combos Promocionais'!A1936,Vendas!$I$5:$I$1824)</f>
        <v>0</v>
      </c>
      <c r="M1936" s="247">
        <f t="shared" si="107"/>
        <v>0</v>
      </c>
      <c r="N1936" s="247" t="e">
        <f t="shared" si="108"/>
        <v>#N/A</v>
      </c>
      <c r="O1936" s="337" t="e">
        <f t="array" ref="O1936">MIN(IF($B$3:$B$501=N1936,$I$3:$I$501))</f>
        <v>#N/A</v>
      </c>
    </row>
    <row r="1937" spans="1:15">
      <c r="A1937" s="25"/>
      <c r="B1937" s="239" t="str">
        <f>IFERROR(VLOOKUP(A1937,'Cadastro de Produtos'!B1939:C2434,2,0),"")</f>
        <v/>
      </c>
      <c r="C1937" s="33"/>
      <c r="D1937" s="35"/>
      <c r="H1937" s="227"/>
      <c r="I1937" s="247"/>
      <c r="J1937" s="247"/>
      <c r="K1937" s="336"/>
      <c r="L1937" s="247">
        <f>SUMIF(Vendas!$B$5:$B$1712,'Combos Promocionais'!A1937,Vendas!$I$5:$I$1824)</f>
        <v>0</v>
      </c>
      <c r="M1937" s="247">
        <f t="shared" si="107"/>
        <v>0</v>
      </c>
      <c r="N1937" s="247" t="e">
        <f t="shared" si="108"/>
        <v>#N/A</v>
      </c>
      <c r="O1937" s="337" t="e">
        <f t="array" ref="O1937">MIN(IF($B$3:$B$501=N1937,$I$3:$I$501))</f>
        <v>#N/A</v>
      </c>
    </row>
    <row r="1938" spans="1:15">
      <c r="A1938" s="25"/>
      <c r="B1938" s="239" t="str">
        <f>IFERROR(VLOOKUP(A1938,'Cadastro de Produtos'!B1940:C2435,2,0),"")</f>
        <v/>
      </c>
      <c r="C1938" s="33"/>
      <c r="D1938" s="35"/>
      <c r="H1938" s="227"/>
      <c r="I1938" s="247"/>
      <c r="J1938" s="247"/>
      <c r="K1938" s="336"/>
      <c r="L1938" s="247">
        <f>SUMIF(Vendas!$B$5:$B$1712,'Combos Promocionais'!A1938,Vendas!$I$5:$I$1824)</f>
        <v>0</v>
      </c>
      <c r="M1938" s="247">
        <f t="shared" si="107"/>
        <v>0</v>
      </c>
      <c r="N1938" s="247" t="e">
        <f t="shared" si="108"/>
        <v>#N/A</v>
      </c>
      <c r="O1938" s="337" t="e">
        <f t="array" ref="O1938">MIN(IF($B$3:$B$501=N1938,$I$3:$I$501))</f>
        <v>#N/A</v>
      </c>
    </row>
    <row r="1939" spans="1:15">
      <c r="A1939" s="25"/>
      <c r="B1939" s="239" t="str">
        <f>IFERROR(VLOOKUP(A1939,'Cadastro de Produtos'!B1941:C2436,2,0),"")</f>
        <v/>
      </c>
      <c r="C1939" s="33"/>
      <c r="D1939" s="35"/>
      <c r="H1939" s="227"/>
      <c r="I1939" s="247"/>
      <c r="J1939" s="247"/>
      <c r="K1939" s="336"/>
      <c r="L1939" s="247">
        <f>SUMIF(Vendas!$B$5:$B$1712,'Combos Promocionais'!A1939,Vendas!$I$5:$I$1824)</f>
        <v>0</v>
      </c>
      <c r="M1939" s="247">
        <f t="shared" si="107"/>
        <v>0</v>
      </c>
      <c r="N1939" s="247" t="e">
        <f t="shared" si="108"/>
        <v>#N/A</v>
      </c>
      <c r="O1939" s="337" t="e">
        <f t="array" ref="O1939">MIN(IF($B$3:$B$501=N1939,$I$3:$I$501))</f>
        <v>#N/A</v>
      </c>
    </row>
    <row r="1940" spans="1:15">
      <c r="A1940" s="25"/>
      <c r="B1940" s="239" t="str">
        <f>IFERROR(VLOOKUP(A1940,'Cadastro de Produtos'!B1942:C2437,2,0),"")</f>
        <v/>
      </c>
      <c r="C1940" s="33"/>
      <c r="D1940" s="35"/>
      <c r="H1940" s="227"/>
      <c r="I1940" s="247"/>
      <c r="J1940" s="247"/>
      <c r="K1940" s="336"/>
      <c r="L1940" s="247">
        <f>SUMIF(Vendas!$B$5:$B$1712,'Combos Promocionais'!A1940,Vendas!$I$5:$I$1824)</f>
        <v>0</v>
      </c>
      <c r="M1940" s="247">
        <f t="shared" si="107"/>
        <v>0</v>
      </c>
      <c r="N1940" s="247" t="e">
        <f t="shared" si="108"/>
        <v>#N/A</v>
      </c>
      <c r="O1940" s="337" t="e">
        <f t="array" ref="O1940">MIN(IF($B$3:$B$501=N1940,$I$3:$I$501))</f>
        <v>#N/A</v>
      </c>
    </row>
    <row r="1941" spans="1:15">
      <c r="A1941" s="25"/>
      <c r="B1941" s="239" t="str">
        <f>IFERROR(VLOOKUP(A1941,'Cadastro de Produtos'!B1943:C2438,2,0),"")</f>
        <v/>
      </c>
      <c r="C1941" s="33"/>
      <c r="D1941" s="35"/>
      <c r="H1941" s="227"/>
      <c r="I1941" s="247"/>
      <c r="J1941" s="247"/>
      <c r="K1941" s="336"/>
      <c r="L1941" s="247">
        <f>SUMIF(Vendas!$B$5:$B$1712,'Combos Promocionais'!A1941,Vendas!$I$5:$I$1824)</f>
        <v>0</v>
      </c>
      <c r="M1941" s="247">
        <f t="shared" si="107"/>
        <v>0</v>
      </c>
      <c r="N1941" s="247" t="e">
        <f t="shared" si="108"/>
        <v>#N/A</v>
      </c>
      <c r="O1941" s="337" t="e">
        <f t="array" ref="O1941">MIN(IF($B$3:$B$501=N1941,$I$3:$I$501))</f>
        <v>#N/A</v>
      </c>
    </row>
    <row r="1942" spans="1:15">
      <c r="A1942" s="25"/>
      <c r="B1942" s="239" t="str">
        <f>IFERROR(VLOOKUP(A1942,'Cadastro de Produtos'!B1944:C2439,2,0),"")</f>
        <v/>
      </c>
      <c r="C1942" s="33"/>
      <c r="D1942" s="35"/>
      <c r="H1942" s="227"/>
      <c r="I1942" s="247"/>
      <c r="J1942" s="247"/>
      <c r="K1942" s="336"/>
      <c r="L1942" s="247">
        <f>SUMIF(Vendas!$B$5:$B$1712,'Combos Promocionais'!A1942,Vendas!$I$5:$I$1824)</f>
        <v>0</v>
      </c>
      <c r="M1942" s="247">
        <f t="shared" si="107"/>
        <v>0</v>
      </c>
      <c r="N1942" s="247" t="e">
        <f t="shared" si="108"/>
        <v>#N/A</v>
      </c>
      <c r="O1942" s="337" t="e">
        <f t="array" ref="O1942">MIN(IF($B$3:$B$501=N1942,$I$3:$I$501))</f>
        <v>#N/A</v>
      </c>
    </row>
    <row r="1943" spans="1:15">
      <c r="A1943" s="25"/>
      <c r="B1943" s="239" t="str">
        <f>IFERROR(VLOOKUP(A1943,'Cadastro de Produtos'!B1945:C2440,2,0),"")</f>
        <v/>
      </c>
      <c r="C1943" s="33"/>
      <c r="D1943" s="35"/>
      <c r="H1943" s="227"/>
      <c r="I1943" s="247"/>
      <c r="J1943" s="247"/>
      <c r="K1943" s="336"/>
      <c r="L1943" s="247">
        <f>SUMIF(Vendas!$B$5:$B$1712,'Combos Promocionais'!A1943,Vendas!$I$5:$I$1824)</f>
        <v>0</v>
      </c>
      <c r="M1943" s="247">
        <f t="shared" si="107"/>
        <v>0</v>
      </c>
      <c r="N1943" s="247" t="e">
        <f t="shared" si="108"/>
        <v>#N/A</v>
      </c>
      <c r="O1943" s="337" t="e">
        <f t="array" ref="O1943">MIN(IF($B$3:$B$501=N1943,$I$3:$I$501))</f>
        <v>#N/A</v>
      </c>
    </row>
    <row r="1944" spans="1:15">
      <c r="A1944" s="25"/>
      <c r="B1944" s="239" t="str">
        <f>IFERROR(VLOOKUP(A1944,'Cadastro de Produtos'!B1946:C2441,2,0),"")</f>
        <v/>
      </c>
      <c r="C1944" s="33"/>
      <c r="D1944" s="35"/>
      <c r="H1944" s="227"/>
      <c r="I1944" s="247"/>
      <c r="J1944" s="247"/>
      <c r="K1944" s="336"/>
      <c r="L1944" s="247">
        <f>SUMIF(Vendas!$B$5:$B$1712,'Combos Promocionais'!A1944,Vendas!$I$5:$I$1824)</f>
        <v>0</v>
      </c>
      <c r="M1944" s="247">
        <f t="shared" si="107"/>
        <v>0</v>
      </c>
      <c r="N1944" s="247" t="e">
        <f t="shared" si="108"/>
        <v>#N/A</v>
      </c>
      <c r="O1944" s="337" t="e">
        <f t="array" ref="O1944">MIN(IF($B$3:$B$501=N1944,$I$3:$I$501))</f>
        <v>#N/A</v>
      </c>
    </row>
    <row r="1945" spans="1:15">
      <c r="A1945" s="25"/>
      <c r="B1945" s="239" t="str">
        <f>IFERROR(VLOOKUP(A1945,'Cadastro de Produtos'!B1947:C2442,2,0),"")</f>
        <v/>
      </c>
      <c r="C1945" s="33"/>
      <c r="D1945" s="35"/>
      <c r="H1945" s="227"/>
      <c r="I1945" s="247"/>
      <c r="J1945" s="247"/>
      <c r="K1945" s="336"/>
      <c r="L1945" s="247">
        <f>SUMIF(Vendas!$B$5:$B$1712,'Combos Promocionais'!A1945,Vendas!$I$5:$I$1824)</f>
        <v>0</v>
      </c>
      <c r="M1945" s="247">
        <f t="shared" si="107"/>
        <v>0</v>
      </c>
      <c r="N1945" s="247" t="e">
        <f t="shared" si="108"/>
        <v>#N/A</v>
      </c>
      <c r="O1945" s="337" t="e">
        <f t="array" ref="O1945">MIN(IF($B$3:$B$501=N1945,$I$3:$I$501))</f>
        <v>#N/A</v>
      </c>
    </row>
    <row r="1946" spans="1:15">
      <c r="A1946" s="25"/>
      <c r="B1946" s="239" t="str">
        <f>IFERROR(VLOOKUP(A1946,'Cadastro de Produtos'!B1948:C2443,2,0),"")</f>
        <v/>
      </c>
      <c r="C1946" s="33"/>
      <c r="D1946" s="35"/>
      <c r="H1946" s="227"/>
      <c r="I1946" s="247"/>
      <c r="J1946" s="247"/>
      <c r="K1946" s="336"/>
      <c r="L1946" s="247">
        <f>SUMIF(Vendas!$B$5:$B$1712,'Combos Promocionais'!A1946,Vendas!$I$5:$I$1824)</f>
        <v>0</v>
      </c>
      <c r="M1946" s="247">
        <f t="shared" si="107"/>
        <v>0</v>
      </c>
      <c r="N1946" s="247" t="e">
        <f t="shared" si="108"/>
        <v>#N/A</v>
      </c>
      <c r="O1946" s="337" t="e">
        <f t="array" ref="O1946">MIN(IF($B$3:$B$501=N1946,$I$3:$I$501))</f>
        <v>#N/A</v>
      </c>
    </row>
    <row r="1947" spans="1:15">
      <c r="A1947" s="25"/>
      <c r="B1947" s="239" t="str">
        <f>IFERROR(VLOOKUP(A1947,'Cadastro de Produtos'!B1949:C2444,2,0),"")</f>
        <v/>
      </c>
      <c r="C1947" s="33"/>
      <c r="D1947" s="35"/>
      <c r="H1947" s="227"/>
      <c r="I1947" s="247"/>
      <c r="J1947" s="247"/>
      <c r="K1947" s="336"/>
      <c r="L1947" s="247">
        <f>SUMIF(Vendas!$B$5:$B$1712,'Combos Promocionais'!A1947,Vendas!$I$5:$I$1824)</f>
        <v>0</v>
      </c>
      <c r="M1947" s="247">
        <f t="shared" si="107"/>
        <v>0</v>
      </c>
      <c r="N1947" s="247" t="e">
        <f t="shared" si="108"/>
        <v>#N/A</v>
      </c>
      <c r="O1947" s="337" t="e">
        <f t="array" ref="O1947">MIN(IF($B$3:$B$501=N1947,$I$3:$I$501))</f>
        <v>#N/A</v>
      </c>
    </row>
    <row r="1948" spans="1:15">
      <c r="A1948" s="25"/>
      <c r="B1948" s="239" t="str">
        <f>IFERROR(VLOOKUP(A1948,'Cadastro de Produtos'!B1950:C2445,2,0),"")</f>
        <v/>
      </c>
      <c r="C1948" s="33"/>
      <c r="D1948" s="35"/>
      <c r="H1948" s="227"/>
      <c r="I1948" s="247"/>
      <c r="J1948" s="247"/>
      <c r="K1948" s="336"/>
      <c r="L1948" s="247">
        <f>SUMIF(Vendas!$B$5:$B$1712,'Combos Promocionais'!A1948,Vendas!$I$5:$I$1824)</f>
        <v>0</v>
      </c>
      <c r="M1948" s="247">
        <f t="shared" si="107"/>
        <v>0</v>
      </c>
      <c r="N1948" s="247" t="e">
        <f t="shared" si="108"/>
        <v>#N/A</v>
      </c>
      <c r="O1948" s="337" t="e">
        <f t="array" ref="O1948">MIN(IF($B$3:$B$501=N1948,$I$3:$I$501))</f>
        <v>#N/A</v>
      </c>
    </row>
    <row r="1949" spans="1:15">
      <c r="A1949" s="25"/>
      <c r="B1949" s="239" t="str">
        <f>IFERROR(VLOOKUP(A1949,'Cadastro de Produtos'!B1951:C2446,2,0),"")</f>
        <v/>
      </c>
      <c r="C1949" s="33"/>
      <c r="D1949" s="35"/>
      <c r="H1949" s="227"/>
      <c r="I1949" s="247"/>
      <c r="J1949" s="247"/>
      <c r="K1949" s="336"/>
      <c r="L1949" s="247">
        <f>SUMIF(Vendas!$B$5:$B$1712,'Combos Promocionais'!A1949,Vendas!$I$5:$I$1824)</f>
        <v>0</v>
      </c>
      <c r="M1949" s="247">
        <f t="shared" si="107"/>
        <v>0</v>
      </c>
      <c r="N1949" s="247" t="e">
        <f t="shared" si="108"/>
        <v>#N/A</v>
      </c>
      <c r="O1949" s="337" t="e">
        <f t="array" ref="O1949">MIN(IF($B$3:$B$501=N1949,$I$3:$I$501))</f>
        <v>#N/A</v>
      </c>
    </row>
    <row r="1950" spans="1:15">
      <c r="A1950" s="25"/>
      <c r="B1950" s="239" t="str">
        <f>IFERROR(VLOOKUP(A1950,'Cadastro de Produtos'!B1952:C2447,2,0),"")</f>
        <v/>
      </c>
      <c r="C1950" s="33"/>
      <c r="D1950" s="35"/>
      <c r="H1950" s="227"/>
      <c r="I1950" s="247"/>
      <c r="J1950" s="247"/>
      <c r="K1950" s="336"/>
      <c r="L1950" s="247">
        <f>SUMIF(Vendas!$B$5:$B$1712,'Combos Promocionais'!A1950,Vendas!$I$5:$I$1824)</f>
        <v>0</v>
      </c>
      <c r="M1950" s="247">
        <f t="shared" si="107"/>
        <v>0</v>
      </c>
      <c r="N1950" s="247" t="e">
        <f t="shared" si="108"/>
        <v>#N/A</v>
      </c>
      <c r="O1950" s="337" t="e">
        <f t="array" ref="O1950">MIN(IF($B$3:$B$501=N1950,$I$3:$I$501))</f>
        <v>#N/A</v>
      </c>
    </row>
    <row r="1951" spans="1:15">
      <c r="A1951" s="25"/>
      <c r="B1951" s="239" t="str">
        <f>IFERROR(VLOOKUP(A1951,'Cadastro de Produtos'!B1953:C2448,2,0),"")</f>
        <v/>
      </c>
      <c r="C1951" s="33"/>
      <c r="D1951" s="35"/>
      <c r="H1951" s="227"/>
      <c r="I1951" s="247"/>
      <c r="J1951" s="247"/>
      <c r="K1951" s="336"/>
      <c r="L1951" s="247">
        <f>SUMIF(Vendas!$B$5:$B$1712,'Combos Promocionais'!A1951,Vendas!$I$5:$I$1824)</f>
        <v>0</v>
      </c>
      <c r="M1951" s="247">
        <f t="shared" si="107"/>
        <v>0</v>
      </c>
      <c r="N1951" s="247" t="e">
        <f t="shared" si="108"/>
        <v>#N/A</v>
      </c>
      <c r="O1951" s="337" t="e">
        <f t="array" ref="O1951">MIN(IF($B$3:$B$501=N1951,$I$3:$I$501))</f>
        <v>#N/A</v>
      </c>
    </row>
    <row r="1952" spans="1:15">
      <c r="A1952" s="25"/>
      <c r="B1952" s="239" t="str">
        <f>IFERROR(VLOOKUP(A1952,'Cadastro de Produtos'!B1954:C2449,2,0),"")</f>
        <v/>
      </c>
      <c r="C1952" s="33"/>
      <c r="D1952" s="35"/>
      <c r="H1952" s="227"/>
      <c r="I1952" s="247"/>
      <c r="J1952" s="247"/>
      <c r="K1952" s="336"/>
      <c r="L1952" s="247">
        <f>SUMIF(Vendas!$B$5:$B$1712,'Combos Promocionais'!A1952,Vendas!$I$5:$I$1824)</f>
        <v>0</v>
      </c>
      <c r="M1952" s="247">
        <f t="shared" si="107"/>
        <v>0</v>
      </c>
      <c r="N1952" s="247" t="e">
        <f t="shared" si="108"/>
        <v>#N/A</v>
      </c>
      <c r="O1952" s="337" t="e">
        <f t="array" ref="O1952">MIN(IF($B$3:$B$501=N1952,$I$3:$I$501))</f>
        <v>#N/A</v>
      </c>
    </row>
    <row r="1953" spans="1:15">
      <c r="A1953" s="25"/>
      <c r="B1953" s="239" t="str">
        <f>IFERROR(VLOOKUP(A1953,'Cadastro de Produtos'!B1955:C2450,2,0),"")</f>
        <v/>
      </c>
      <c r="C1953" s="33"/>
      <c r="D1953" s="35"/>
      <c r="H1953" s="227"/>
      <c r="I1953" s="247"/>
      <c r="J1953" s="247"/>
      <c r="K1953" s="336"/>
      <c r="L1953" s="247">
        <f>SUMIF(Vendas!$B$5:$B$1712,'Combos Promocionais'!A1953,Vendas!$I$5:$I$1824)</f>
        <v>0</v>
      </c>
      <c r="M1953" s="247">
        <f t="shared" si="107"/>
        <v>0</v>
      </c>
      <c r="N1953" s="247" t="e">
        <f t="shared" si="108"/>
        <v>#N/A</v>
      </c>
      <c r="O1953" s="337" t="e">
        <f t="array" ref="O1953">MIN(IF($B$3:$B$501=N1953,$I$3:$I$501))</f>
        <v>#N/A</v>
      </c>
    </row>
    <row r="1954" spans="1:15">
      <c r="A1954" s="25"/>
      <c r="B1954" s="239" t="str">
        <f>IFERROR(VLOOKUP(A1954,'Cadastro de Produtos'!B1956:C2451,2,0),"")</f>
        <v/>
      </c>
      <c r="C1954" s="33"/>
      <c r="D1954" s="35"/>
      <c r="H1954" s="227"/>
      <c r="I1954" s="247"/>
      <c r="J1954" s="247"/>
      <c r="K1954" s="336"/>
      <c r="L1954" s="247">
        <f>SUMIF(Vendas!$B$5:$B$1712,'Combos Promocionais'!A1954,Vendas!$I$5:$I$1824)</f>
        <v>0</v>
      </c>
      <c r="M1954" s="247">
        <f t="shared" si="107"/>
        <v>0</v>
      </c>
      <c r="N1954" s="247" t="e">
        <f t="shared" si="108"/>
        <v>#N/A</v>
      </c>
      <c r="O1954" s="337" t="e">
        <f t="array" ref="O1954">MIN(IF($B$3:$B$501=N1954,$I$3:$I$501))</f>
        <v>#N/A</v>
      </c>
    </row>
    <row r="1955" spans="1:15">
      <c r="A1955" s="25"/>
      <c r="B1955" s="239" t="str">
        <f>IFERROR(VLOOKUP(A1955,'Cadastro de Produtos'!B1957:C2452,2,0),"")</f>
        <v/>
      </c>
      <c r="C1955" s="33"/>
      <c r="D1955" s="35"/>
      <c r="H1955" s="227"/>
      <c r="I1955" s="247"/>
      <c r="J1955" s="247"/>
      <c r="K1955" s="336"/>
      <c r="L1955" s="247">
        <f>SUMIF(Vendas!$B$5:$B$1712,'Combos Promocionais'!A1955,Vendas!$I$5:$I$1824)</f>
        <v>0</v>
      </c>
      <c r="M1955" s="247">
        <f t="shared" si="107"/>
        <v>0</v>
      </c>
      <c r="N1955" s="247" t="e">
        <f t="shared" si="108"/>
        <v>#N/A</v>
      </c>
      <c r="O1955" s="337" t="e">
        <f t="array" ref="O1955">MIN(IF($B$3:$B$501=N1955,$I$3:$I$501))</f>
        <v>#N/A</v>
      </c>
    </row>
    <row r="1956" spans="1:15">
      <c r="A1956" s="25"/>
      <c r="B1956" s="239" t="str">
        <f>IFERROR(VLOOKUP(A1956,'Cadastro de Produtos'!B1958:C2453,2,0),"")</f>
        <v/>
      </c>
      <c r="C1956" s="33"/>
      <c r="D1956" s="35"/>
      <c r="H1956" s="227"/>
      <c r="I1956" s="247"/>
      <c r="J1956" s="247"/>
      <c r="K1956" s="336"/>
      <c r="L1956" s="247">
        <f>SUMIF(Vendas!$B$5:$B$1712,'Combos Promocionais'!A1956,Vendas!$I$5:$I$1824)</f>
        <v>0</v>
      </c>
      <c r="M1956" s="247">
        <f t="shared" si="107"/>
        <v>0</v>
      </c>
      <c r="N1956" s="247" t="e">
        <f t="shared" si="108"/>
        <v>#N/A</v>
      </c>
      <c r="O1956" s="337" t="e">
        <f t="array" ref="O1956">MIN(IF($B$3:$B$501=N1956,$I$3:$I$501))</f>
        <v>#N/A</v>
      </c>
    </row>
    <row r="1957" spans="1:15">
      <c r="A1957" s="25"/>
      <c r="B1957" s="239" t="str">
        <f>IFERROR(VLOOKUP(A1957,'Cadastro de Produtos'!B1959:C2454,2,0),"")</f>
        <v/>
      </c>
      <c r="C1957" s="33"/>
      <c r="D1957" s="35"/>
      <c r="H1957" s="227"/>
      <c r="I1957" s="247"/>
      <c r="J1957" s="247"/>
      <c r="K1957" s="336"/>
      <c r="L1957" s="247">
        <f>SUMIF(Vendas!$B$5:$B$1712,'Combos Promocionais'!A1957,Vendas!$I$5:$I$1824)</f>
        <v>0</v>
      </c>
      <c r="M1957" s="247">
        <f t="shared" si="107"/>
        <v>0</v>
      </c>
      <c r="N1957" s="247" t="e">
        <f t="shared" si="108"/>
        <v>#N/A</v>
      </c>
      <c r="O1957" s="337" t="e">
        <f t="array" ref="O1957">MIN(IF($B$3:$B$501=N1957,$I$3:$I$501))</f>
        <v>#N/A</v>
      </c>
    </row>
    <row r="1958" spans="1:15">
      <c r="A1958" s="25"/>
      <c r="B1958" s="239" t="str">
        <f>IFERROR(VLOOKUP(A1958,'Cadastro de Produtos'!B1960:C2455,2,0),"")</f>
        <v/>
      </c>
      <c r="C1958" s="33"/>
      <c r="D1958" s="35"/>
      <c r="H1958" s="227"/>
      <c r="I1958" s="247"/>
      <c r="J1958" s="247"/>
      <c r="K1958" s="336"/>
      <c r="L1958" s="247">
        <f>SUMIF(Vendas!$B$5:$B$1712,'Combos Promocionais'!A1958,Vendas!$I$5:$I$1824)</f>
        <v>0</v>
      </c>
      <c r="M1958" s="247">
        <f t="shared" si="107"/>
        <v>0</v>
      </c>
      <c r="N1958" s="247" t="e">
        <f t="shared" si="108"/>
        <v>#N/A</v>
      </c>
      <c r="O1958" s="337" t="e">
        <f t="array" ref="O1958">MIN(IF($B$3:$B$501=N1958,$I$3:$I$501))</f>
        <v>#N/A</v>
      </c>
    </row>
    <row r="1959" spans="1:15">
      <c r="A1959" s="25"/>
      <c r="B1959" s="239" t="str">
        <f>IFERROR(VLOOKUP(A1959,'Cadastro de Produtos'!B1961:C2456,2,0),"")</f>
        <v/>
      </c>
      <c r="C1959" s="33"/>
      <c r="D1959" s="35"/>
      <c r="H1959" s="227"/>
      <c r="I1959" s="247"/>
      <c r="J1959" s="247"/>
      <c r="K1959" s="336"/>
      <c r="L1959" s="247">
        <f>SUMIF(Vendas!$B$5:$B$1712,'Combos Promocionais'!A1959,Vendas!$I$5:$I$1824)</f>
        <v>0</v>
      </c>
      <c r="M1959" s="247">
        <f t="shared" si="107"/>
        <v>0</v>
      </c>
      <c r="N1959" s="247" t="e">
        <f t="shared" si="108"/>
        <v>#N/A</v>
      </c>
      <c r="O1959" s="337" t="e">
        <f t="array" ref="O1959">MIN(IF($B$3:$B$501=N1959,$I$3:$I$501))</f>
        <v>#N/A</v>
      </c>
    </row>
    <row r="1960" spans="1:15">
      <c r="A1960" s="25"/>
      <c r="B1960" s="239" t="str">
        <f>IFERROR(VLOOKUP(A1960,'Cadastro de Produtos'!B1962:C2457,2,0),"")</f>
        <v/>
      </c>
      <c r="C1960" s="33"/>
      <c r="D1960" s="35"/>
      <c r="H1960" s="227"/>
      <c r="I1960" s="247"/>
      <c r="J1960" s="247"/>
      <c r="K1960" s="336"/>
      <c r="L1960" s="247">
        <f>SUMIF(Vendas!$B$5:$B$1712,'Combos Promocionais'!A1960,Vendas!$I$5:$I$1824)</f>
        <v>0</v>
      </c>
      <c r="M1960" s="247">
        <f t="shared" si="107"/>
        <v>0</v>
      </c>
      <c r="N1960" s="247" t="e">
        <f t="shared" si="108"/>
        <v>#N/A</v>
      </c>
      <c r="O1960" s="337" t="e">
        <f t="array" ref="O1960">MIN(IF($B$3:$B$501=N1960,$I$3:$I$501))</f>
        <v>#N/A</v>
      </c>
    </row>
    <row r="1961" spans="1:15">
      <c r="A1961" s="25"/>
      <c r="B1961" s="239" t="str">
        <f>IFERROR(VLOOKUP(A1961,'Cadastro de Produtos'!B1963:C2458,2,0),"")</f>
        <v/>
      </c>
      <c r="C1961" s="33"/>
      <c r="D1961" s="35"/>
      <c r="H1961" s="227"/>
      <c r="I1961" s="247"/>
      <c r="J1961" s="247"/>
      <c r="K1961" s="336"/>
      <c r="L1961" s="247">
        <f>SUMIF(Vendas!$B$5:$B$1712,'Combos Promocionais'!A1961,Vendas!$I$5:$I$1824)</f>
        <v>0</v>
      </c>
      <c r="M1961" s="247">
        <f t="shared" si="107"/>
        <v>0</v>
      </c>
      <c r="N1961" s="247" t="e">
        <f t="shared" si="108"/>
        <v>#N/A</v>
      </c>
      <c r="O1961" s="337" t="e">
        <f t="array" ref="O1961">MIN(IF($B$3:$B$501=N1961,$I$3:$I$501))</f>
        <v>#N/A</v>
      </c>
    </row>
    <row r="1962" spans="1:15">
      <c r="A1962" s="25"/>
      <c r="B1962" s="239" t="str">
        <f>IFERROR(VLOOKUP(A1962,'Cadastro de Produtos'!B1964:C2459,2,0),"")</f>
        <v/>
      </c>
      <c r="C1962" s="33"/>
      <c r="D1962" s="35"/>
      <c r="H1962" s="227"/>
      <c r="I1962" s="247"/>
      <c r="J1962" s="247"/>
      <c r="K1962" s="336"/>
      <c r="L1962" s="247">
        <f>SUMIF(Vendas!$B$5:$B$1712,'Combos Promocionais'!A1962,Vendas!$I$5:$I$1824)</f>
        <v>0</v>
      </c>
      <c r="M1962" s="247">
        <f t="shared" si="107"/>
        <v>0</v>
      </c>
      <c r="N1962" s="247" t="e">
        <f t="shared" si="108"/>
        <v>#N/A</v>
      </c>
      <c r="O1962" s="337" t="e">
        <f t="array" ref="O1962">MIN(IF($B$3:$B$501=N1962,$I$3:$I$501))</f>
        <v>#N/A</v>
      </c>
    </row>
    <row r="1963" spans="1:15">
      <c r="A1963" s="25"/>
      <c r="B1963" s="239" t="str">
        <f>IFERROR(VLOOKUP(A1963,'Cadastro de Produtos'!B1965:C2460,2,0),"")</f>
        <v/>
      </c>
      <c r="C1963" s="33"/>
      <c r="D1963" s="35"/>
      <c r="H1963" s="227"/>
      <c r="I1963" s="247"/>
      <c r="J1963" s="247"/>
      <c r="K1963" s="336"/>
      <c r="L1963" s="247">
        <f>SUMIF(Vendas!$B$5:$B$1712,'Combos Promocionais'!A1963,Vendas!$I$5:$I$1824)</f>
        <v>0</v>
      </c>
      <c r="M1963" s="247">
        <f t="shared" si="107"/>
        <v>0</v>
      </c>
      <c r="N1963" s="247" t="e">
        <f t="shared" si="108"/>
        <v>#N/A</v>
      </c>
      <c r="O1963" s="337" t="e">
        <f t="array" ref="O1963">MIN(IF($B$3:$B$501=N1963,$I$3:$I$501))</f>
        <v>#N/A</v>
      </c>
    </row>
    <row r="1964" spans="1:15">
      <c r="A1964" s="25"/>
      <c r="B1964" s="239" t="str">
        <f>IFERROR(VLOOKUP(A1964,'Cadastro de Produtos'!B1966:C2461,2,0),"")</f>
        <v/>
      </c>
      <c r="C1964" s="33"/>
      <c r="D1964" s="35"/>
      <c r="H1964" s="227"/>
      <c r="I1964" s="247"/>
      <c r="J1964" s="247"/>
      <c r="K1964" s="336"/>
      <c r="L1964" s="247">
        <f>SUMIF(Vendas!$B$5:$B$1712,'Combos Promocionais'!A1964,Vendas!$I$5:$I$1824)</f>
        <v>0</v>
      </c>
      <c r="M1964" s="247">
        <f t="shared" si="107"/>
        <v>0</v>
      </c>
      <c r="N1964" s="247" t="e">
        <f t="shared" si="108"/>
        <v>#N/A</v>
      </c>
      <c r="O1964" s="337" t="e">
        <f t="array" ref="O1964">MIN(IF($B$3:$B$501=N1964,$I$3:$I$501))</f>
        <v>#N/A</v>
      </c>
    </row>
    <row r="1965" spans="1:15">
      <c r="A1965" s="25"/>
      <c r="B1965" s="239" t="str">
        <f>IFERROR(VLOOKUP(A1965,'Cadastro de Produtos'!B1967:C2462,2,0),"")</f>
        <v/>
      </c>
      <c r="C1965" s="33"/>
      <c r="D1965" s="35"/>
      <c r="H1965" s="227"/>
      <c r="I1965" s="247"/>
      <c r="J1965" s="247"/>
      <c r="K1965" s="336"/>
      <c r="L1965" s="247">
        <f>SUMIF(Vendas!$B$5:$B$1712,'Combos Promocionais'!A1965,Vendas!$I$5:$I$1824)</f>
        <v>0</v>
      </c>
      <c r="M1965" s="247">
        <f t="shared" si="107"/>
        <v>0</v>
      </c>
      <c r="N1965" s="247" t="e">
        <f t="shared" si="108"/>
        <v>#N/A</v>
      </c>
      <c r="O1965" s="337" t="e">
        <f t="array" ref="O1965">MIN(IF($B$3:$B$501=N1965,$I$3:$I$501))</f>
        <v>#N/A</v>
      </c>
    </row>
    <row r="1966" spans="1:15">
      <c r="A1966" s="25"/>
      <c r="B1966" s="239" t="str">
        <f>IFERROR(VLOOKUP(A1966,'Cadastro de Produtos'!B1968:C2463,2,0),"")</f>
        <v/>
      </c>
      <c r="C1966" s="33"/>
      <c r="D1966" s="35"/>
      <c r="H1966" s="227"/>
      <c r="I1966" s="247"/>
      <c r="J1966" s="247"/>
      <c r="K1966" s="336"/>
      <c r="L1966" s="247">
        <f>SUMIF(Vendas!$B$5:$B$1712,'Combos Promocionais'!A1966,Vendas!$I$5:$I$1824)</f>
        <v>0</v>
      </c>
      <c r="M1966" s="247">
        <f t="shared" si="107"/>
        <v>0</v>
      </c>
      <c r="N1966" s="247" t="e">
        <f t="shared" si="108"/>
        <v>#N/A</v>
      </c>
      <c r="O1966" s="337" t="e">
        <f t="array" ref="O1966">MIN(IF($B$3:$B$501=N1966,$I$3:$I$501))</f>
        <v>#N/A</v>
      </c>
    </row>
    <row r="1967" spans="1:15">
      <c r="A1967" s="25"/>
      <c r="B1967" s="239" t="str">
        <f>IFERROR(VLOOKUP(A1967,'Cadastro de Produtos'!B1969:C2464,2,0),"")</f>
        <v/>
      </c>
      <c r="C1967" s="33"/>
      <c r="D1967" s="35"/>
      <c r="H1967" s="227"/>
      <c r="I1967" s="247"/>
      <c r="J1967" s="247"/>
      <c r="K1967" s="336"/>
      <c r="L1967" s="247">
        <f>SUMIF(Vendas!$B$5:$B$1712,'Combos Promocionais'!A1967,Vendas!$I$5:$I$1824)</f>
        <v>0</v>
      </c>
      <c r="M1967" s="247">
        <f t="shared" si="107"/>
        <v>0</v>
      </c>
      <c r="N1967" s="247" t="e">
        <f t="shared" si="108"/>
        <v>#N/A</v>
      </c>
      <c r="O1967" s="337" t="e">
        <f t="array" ref="O1967">MIN(IF($B$3:$B$501=N1967,$I$3:$I$501))</f>
        <v>#N/A</v>
      </c>
    </row>
    <row r="1968" spans="1:15">
      <c r="A1968" s="25"/>
      <c r="B1968" s="239" t="str">
        <f>IFERROR(VLOOKUP(A1968,'Cadastro de Produtos'!B1970:C2465,2,0),"")</f>
        <v/>
      </c>
      <c r="C1968" s="33"/>
      <c r="D1968" s="35"/>
      <c r="H1968" s="227"/>
      <c r="I1968" s="247"/>
      <c r="J1968" s="247"/>
      <c r="K1968" s="336"/>
      <c r="L1968" s="247">
        <f>SUMIF(Vendas!$B$5:$B$1712,'Combos Promocionais'!A1968,Vendas!$I$5:$I$1824)</f>
        <v>0</v>
      </c>
      <c r="M1968" s="247">
        <f t="shared" si="107"/>
        <v>0</v>
      </c>
      <c r="N1968" s="247" t="e">
        <f t="shared" si="108"/>
        <v>#N/A</v>
      </c>
      <c r="O1968" s="337" t="e">
        <f t="array" ref="O1968">MIN(IF($B$3:$B$501=N1968,$I$3:$I$501))</f>
        <v>#N/A</v>
      </c>
    </row>
    <row r="1969" spans="1:15">
      <c r="A1969" s="25"/>
      <c r="B1969" s="239" t="str">
        <f>IFERROR(VLOOKUP(A1969,'Cadastro de Produtos'!B1971:C2466,2,0),"")</f>
        <v/>
      </c>
      <c r="C1969" s="33"/>
      <c r="D1969" s="35"/>
      <c r="H1969" s="227"/>
      <c r="I1969" s="247"/>
      <c r="J1969" s="247"/>
      <c r="K1969" s="336"/>
      <c r="L1969" s="247">
        <f>SUMIF(Vendas!$B$5:$B$1712,'Combos Promocionais'!A1969,Vendas!$I$5:$I$1824)</f>
        <v>0</v>
      </c>
      <c r="M1969" s="247">
        <f t="shared" si="107"/>
        <v>0</v>
      </c>
      <c r="N1969" s="247" t="e">
        <f t="shared" si="108"/>
        <v>#N/A</v>
      </c>
      <c r="O1969" s="337" t="e">
        <f t="array" ref="O1969">MIN(IF($B$3:$B$501=N1969,$I$3:$I$501))</f>
        <v>#N/A</v>
      </c>
    </row>
    <row r="1970" spans="1:15">
      <c r="A1970" s="25"/>
      <c r="B1970" s="239" t="str">
        <f>IFERROR(VLOOKUP(A1970,'Cadastro de Produtos'!B1972:C2467,2,0),"")</f>
        <v/>
      </c>
      <c r="C1970" s="33"/>
      <c r="D1970" s="35"/>
      <c r="H1970" s="227"/>
      <c r="I1970" s="247"/>
      <c r="J1970" s="247"/>
      <c r="K1970" s="336"/>
      <c r="L1970" s="247">
        <f>SUMIF(Vendas!$B$5:$B$1712,'Combos Promocionais'!A1970,Vendas!$I$5:$I$1824)</f>
        <v>0</v>
      </c>
      <c r="M1970" s="247">
        <f t="shared" si="107"/>
        <v>0</v>
      </c>
      <c r="N1970" s="247" t="e">
        <f t="shared" si="108"/>
        <v>#N/A</v>
      </c>
      <c r="O1970" s="337" t="e">
        <f t="array" ref="O1970">MIN(IF($B$3:$B$501=N1970,$I$3:$I$501))</f>
        <v>#N/A</v>
      </c>
    </row>
    <row r="1971" spans="1:15">
      <c r="A1971" s="25"/>
      <c r="B1971" s="239" t="str">
        <f>IFERROR(VLOOKUP(A1971,'Cadastro de Produtos'!B1973:C2468,2,0),"")</f>
        <v/>
      </c>
      <c r="C1971" s="33"/>
      <c r="D1971" s="35"/>
      <c r="H1971" s="227"/>
      <c r="I1971" s="247"/>
      <c r="J1971" s="247"/>
      <c r="K1971" s="336"/>
      <c r="L1971" s="247">
        <f>SUMIF(Vendas!$B$5:$B$1712,'Combos Promocionais'!A1971,Vendas!$I$5:$I$1824)</f>
        <v>0</v>
      </c>
      <c r="M1971" s="247">
        <f t="shared" si="107"/>
        <v>0</v>
      </c>
      <c r="N1971" s="247" t="e">
        <f t="shared" si="108"/>
        <v>#N/A</v>
      </c>
      <c r="O1971" s="337" t="e">
        <f t="array" ref="O1971">MIN(IF($B$3:$B$501=N1971,$I$3:$I$501))</f>
        <v>#N/A</v>
      </c>
    </row>
    <row r="1972" spans="1:15">
      <c r="A1972" s="25"/>
      <c r="B1972" s="239" t="str">
        <f>IFERROR(VLOOKUP(A1972,'Cadastro de Produtos'!B1974:C2469,2,0),"")</f>
        <v/>
      </c>
      <c r="C1972" s="33"/>
      <c r="D1972" s="35"/>
      <c r="H1972" s="227"/>
      <c r="I1972" s="247"/>
      <c r="J1972" s="247"/>
      <c r="K1972" s="336"/>
      <c r="L1972" s="247">
        <f>SUMIF(Vendas!$B$5:$B$1712,'Combos Promocionais'!A1972,Vendas!$I$5:$I$1824)</f>
        <v>0</v>
      </c>
      <c r="M1972" s="247">
        <f t="shared" si="107"/>
        <v>0</v>
      </c>
      <c r="N1972" s="247" t="e">
        <f t="shared" si="108"/>
        <v>#N/A</v>
      </c>
      <c r="O1972" s="337" t="e">
        <f t="array" ref="O1972">MIN(IF($B$3:$B$501=N1972,$I$3:$I$501))</f>
        <v>#N/A</v>
      </c>
    </row>
    <row r="1973" spans="1:15">
      <c r="A1973" s="25"/>
      <c r="B1973" s="239" t="str">
        <f>IFERROR(VLOOKUP(A1973,'Cadastro de Produtos'!B1975:C2470,2,0),"")</f>
        <v/>
      </c>
      <c r="C1973" s="33"/>
      <c r="D1973" s="35"/>
      <c r="H1973" s="227"/>
      <c r="I1973" s="247"/>
      <c r="J1973" s="247"/>
      <c r="K1973" s="336"/>
      <c r="L1973" s="247">
        <f>SUMIF(Vendas!$B$5:$B$1712,'Combos Promocionais'!A1973,Vendas!$I$5:$I$1824)</f>
        <v>0</v>
      </c>
      <c r="M1973" s="247">
        <f t="shared" si="107"/>
        <v>0</v>
      </c>
      <c r="N1973" s="247" t="e">
        <f t="shared" si="108"/>
        <v>#N/A</v>
      </c>
      <c r="O1973" s="337" t="e">
        <f t="array" ref="O1973">MIN(IF($B$3:$B$501=N1973,$I$3:$I$501))</f>
        <v>#N/A</v>
      </c>
    </row>
    <row r="1974" spans="1:15">
      <c r="A1974" s="25"/>
      <c r="B1974" s="239" t="str">
        <f>IFERROR(VLOOKUP(A1974,'Cadastro de Produtos'!B1976:C2471,2,0),"")</f>
        <v/>
      </c>
      <c r="C1974" s="33"/>
      <c r="D1974" s="35"/>
      <c r="H1974" s="227"/>
      <c r="I1974" s="247"/>
      <c r="J1974" s="247"/>
      <c r="K1974" s="336"/>
      <c r="L1974" s="247">
        <f>SUMIF(Vendas!$B$5:$B$1712,'Combos Promocionais'!A1974,Vendas!$I$5:$I$1824)</f>
        <v>0</v>
      </c>
      <c r="M1974" s="247">
        <f t="shared" si="107"/>
        <v>0</v>
      </c>
      <c r="N1974" s="247" t="e">
        <f t="shared" si="108"/>
        <v>#N/A</v>
      </c>
      <c r="O1974" s="337" t="e">
        <f t="array" ref="O1974">MIN(IF($B$3:$B$501=N1974,$I$3:$I$501))</f>
        <v>#N/A</v>
      </c>
    </row>
    <row r="1975" spans="1:15">
      <c r="A1975" s="25"/>
      <c r="B1975" s="239" t="str">
        <f>IFERROR(VLOOKUP(A1975,'Cadastro de Produtos'!B1977:C2472,2,0),"")</f>
        <v/>
      </c>
      <c r="C1975" s="33"/>
      <c r="D1975" s="35"/>
      <c r="H1975" s="227"/>
      <c r="I1975" s="247"/>
      <c r="J1975" s="247"/>
      <c r="K1975" s="336"/>
      <c r="L1975" s="247">
        <f>SUMIF(Vendas!$B$5:$B$1712,'Combos Promocionais'!A1975,Vendas!$I$5:$I$1824)</f>
        <v>0</v>
      </c>
      <c r="M1975" s="247">
        <f t="shared" si="107"/>
        <v>0</v>
      </c>
      <c r="N1975" s="247" t="e">
        <f t="shared" si="108"/>
        <v>#N/A</v>
      </c>
      <c r="O1975" s="337" t="e">
        <f t="array" ref="O1975">MIN(IF($B$3:$B$501=N1975,$I$3:$I$501))</f>
        <v>#N/A</v>
      </c>
    </row>
    <row r="1976" spans="1:15">
      <c r="A1976" s="25"/>
      <c r="B1976" s="239" t="str">
        <f>IFERROR(VLOOKUP(A1976,'Cadastro de Produtos'!B1978:C2473,2,0),"")</f>
        <v/>
      </c>
      <c r="C1976" s="33"/>
      <c r="D1976" s="35"/>
      <c r="H1976" s="227"/>
      <c r="I1976" s="247"/>
      <c r="J1976" s="247"/>
      <c r="K1976" s="336"/>
      <c r="L1976" s="247">
        <f>SUMIF(Vendas!$B$5:$B$1712,'Combos Promocionais'!A1976,Vendas!$I$5:$I$1824)</f>
        <v>0</v>
      </c>
      <c r="M1976" s="247">
        <f t="shared" si="107"/>
        <v>0</v>
      </c>
      <c r="N1976" s="247" t="e">
        <f t="shared" si="108"/>
        <v>#N/A</v>
      </c>
      <c r="O1976" s="337" t="e">
        <f t="array" ref="O1976">MIN(IF($B$3:$B$501=N1976,$I$3:$I$501))</f>
        <v>#N/A</v>
      </c>
    </row>
    <row r="1977" spans="1:15">
      <c r="A1977" s="25"/>
      <c r="B1977" s="239" t="str">
        <f>IFERROR(VLOOKUP(A1977,'Cadastro de Produtos'!B1979:C2474,2,0),"")</f>
        <v/>
      </c>
      <c r="C1977" s="33"/>
      <c r="D1977" s="35"/>
      <c r="H1977" s="227"/>
      <c r="I1977" s="247"/>
      <c r="J1977" s="247"/>
      <c r="K1977" s="336"/>
      <c r="L1977" s="247">
        <f>SUMIF(Vendas!$B$5:$B$1712,'Combos Promocionais'!A1977,Vendas!$I$5:$I$1824)</f>
        <v>0</v>
      </c>
      <c r="M1977" s="247">
        <f t="shared" si="107"/>
        <v>0</v>
      </c>
      <c r="N1977" s="247" t="e">
        <f t="shared" si="108"/>
        <v>#N/A</v>
      </c>
      <c r="O1977" s="337" t="e">
        <f t="array" ref="O1977">MIN(IF($B$3:$B$501=N1977,$I$3:$I$501))</f>
        <v>#N/A</v>
      </c>
    </row>
    <row r="1978" spans="1:15">
      <c r="A1978" s="25"/>
      <c r="B1978" s="239" t="str">
        <f>IFERROR(VLOOKUP(A1978,'Cadastro de Produtos'!B1980:C2475,2,0),"")</f>
        <v/>
      </c>
      <c r="C1978" s="33"/>
      <c r="D1978" s="35"/>
      <c r="H1978" s="227"/>
      <c r="I1978" s="247"/>
      <c r="J1978" s="247"/>
      <c r="K1978" s="336"/>
      <c r="L1978" s="247">
        <f>SUMIF(Vendas!$B$5:$B$1712,'Combos Promocionais'!A1978,Vendas!$I$5:$I$1824)</f>
        <v>0</v>
      </c>
      <c r="M1978" s="247">
        <f t="shared" si="107"/>
        <v>0</v>
      </c>
      <c r="N1978" s="247" t="e">
        <f t="shared" si="108"/>
        <v>#N/A</v>
      </c>
      <c r="O1978" s="337" t="e">
        <f t="array" ref="O1978">MIN(IF($B$3:$B$501=N1978,$I$3:$I$501))</f>
        <v>#N/A</v>
      </c>
    </row>
    <row r="1979" spans="1:15">
      <c r="A1979" s="25"/>
      <c r="B1979" s="239" t="str">
        <f>IFERROR(VLOOKUP(A1979,'Cadastro de Produtos'!B1981:C2476,2,0),"")</f>
        <v/>
      </c>
      <c r="C1979" s="33"/>
      <c r="D1979" s="35"/>
      <c r="H1979" s="227"/>
      <c r="I1979" s="247"/>
      <c r="J1979" s="247"/>
      <c r="K1979" s="336"/>
      <c r="L1979" s="247">
        <f>SUMIF(Vendas!$B$5:$B$1712,'Combos Promocionais'!A1979,Vendas!$I$5:$I$1824)</f>
        <v>0</v>
      </c>
      <c r="M1979" s="247">
        <f t="shared" si="107"/>
        <v>0</v>
      </c>
      <c r="N1979" s="247" t="e">
        <f t="shared" si="108"/>
        <v>#N/A</v>
      </c>
      <c r="O1979" s="337" t="e">
        <f t="array" ref="O1979">MIN(IF($B$3:$B$501=N1979,$I$3:$I$501))</f>
        <v>#N/A</v>
      </c>
    </row>
    <row r="1980" spans="1:15">
      <c r="A1980" s="25"/>
      <c r="B1980" s="239" t="str">
        <f>IFERROR(VLOOKUP(A1980,'Cadastro de Produtos'!B1982:C2477,2,0),"")</f>
        <v/>
      </c>
      <c r="C1980" s="33"/>
      <c r="D1980" s="35"/>
      <c r="H1980" s="227"/>
      <c r="I1980" s="247"/>
      <c r="J1980" s="247"/>
      <c r="K1980" s="336"/>
      <c r="L1980" s="247">
        <f>SUMIF(Vendas!$B$5:$B$1712,'Combos Promocionais'!A1980,Vendas!$I$5:$I$1824)</f>
        <v>0</v>
      </c>
      <c r="M1980" s="247">
        <f t="shared" si="107"/>
        <v>0</v>
      </c>
      <c r="N1980" s="247" t="e">
        <f t="shared" si="108"/>
        <v>#N/A</v>
      </c>
      <c r="O1980" s="337" t="e">
        <f t="array" ref="O1980">MIN(IF($B$3:$B$501=N1980,$I$3:$I$501))</f>
        <v>#N/A</v>
      </c>
    </row>
    <row r="1981" spans="1:15">
      <c r="A1981" s="25"/>
      <c r="B1981" s="239" t="str">
        <f>IFERROR(VLOOKUP(A1981,'Cadastro de Produtos'!B1983:C2478,2,0),"")</f>
        <v/>
      </c>
      <c r="C1981" s="33"/>
      <c r="D1981" s="35"/>
      <c r="H1981" s="227"/>
      <c r="I1981" s="247"/>
      <c r="J1981" s="247"/>
      <c r="K1981" s="336"/>
      <c r="L1981" s="247">
        <f>SUMIF(Vendas!$B$5:$B$1712,'Combos Promocionais'!A1981,Vendas!$I$5:$I$1824)</f>
        <v>0</v>
      </c>
      <c r="M1981" s="247">
        <f t="shared" si="107"/>
        <v>0</v>
      </c>
      <c r="N1981" s="247" t="e">
        <f t="shared" si="108"/>
        <v>#N/A</v>
      </c>
      <c r="O1981" s="337" t="e">
        <f t="array" ref="O1981">MIN(IF($B$3:$B$501=N1981,$I$3:$I$501))</f>
        <v>#N/A</v>
      </c>
    </row>
    <row r="1982" spans="1:15">
      <c r="A1982" s="25"/>
      <c r="B1982" s="239" t="str">
        <f>IFERROR(VLOOKUP(A1982,'Cadastro de Produtos'!B1984:C2479,2,0),"")</f>
        <v/>
      </c>
      <c r="C1982" s="33"/>
      <c r="D1982" s="35"/>
      <c r="H1982" s="227"/>
      <c r="I1982" s="247"/>
      <c r="J1982" s="247"/>
      <c r="K1982" s="336"/>
      <c r="L1982" s="247">
        <f>SUMIF(Vendas!$B$5:$B$1712,'Combos Promocionais'!A1982,Vendas!$I$5:$I$1824)</f>
        <v>0</v>
      </c>
      <c r="M1982" s="247">
        <f t="shared" si="107"/>
        <v>0</v>
      </c>
      <c r="N1982" s="247" t="e">
        <f t="shared" si="108"/>
        <v>#N/A</v>
      </c>
      <c r="O1982" s="337" t="e">
        <f t="array" ref="O1982">MIN(IF($B$3:$B$501=N1982,$I$3:$I$501))</f>
        <v>#N/A</v>
      </c>
    </row>
    <row r="1983" spans="1:15">
      <c r="A1983" s="25"/>
      <c r="B1983" s="239" t="str">
        <f>IFERROR(VLOOKUP(A1983,'Cadastro de Produtos'!B1985:C2480,2,0),"")</f>
        <v/>
      </c>
      <c r="C1983" s="33"/>
      <c r="D1983" s="35"/>
      <c r="H1983" s="227"/>
      <c r="I1983" s="247"/>
      <c r="J1983" s="247"/>
      <c r="K1983" s="336"/>
      <c r="L1983" s="247">
        <f>SUMIF(Vendas!$B$5:$B$1712,'Combos Promocionais'!A1983,Vendas!$I$5:$I$1824)</f>
        <v>0</v>
      </c>
      <c r="M1983" s="247">
        <f t="shared" si="107"/>
        <v>0</v>
      </c>
      <c r="N1983" s="247" t="e">
        <f t="shared" si="108"/>
        <v>#N/A</v>
      </c>
      <c r="O1983" s="337" t="e">
        <f t="array" ref="O1983">MIN(IF($B$3:$B$501=N1983,$I$3:$I$501))</f>
        <v>#N/A</v>
      </c>
    </row>
    <row r="1984" spans="1:15">
      <c r="A1984" s="25"/>
      <c r="B1984" s="239" t="str">
        <f>IFERROR(VLOOKUP(A1984,'Cadastro de Produtos'!B1986:C2481,2,0),"")</f>
        <v/>
      </c>
      <c r="C1984" s="33"/>
      <c r="D1984" s="35"/>
      <c r="H1984" s="227"/>
      <c r="I1984" s="247"/>
      <c r="J1984" s="247"/>
      <c r="K1984" s="336"/>
      <c r="L1984" s="247">
        <f>SUMIF(Vendas!$B$5:$B$1712,'Combos Promocionais'!A1984,Vendas!$I$5:$I$1824)</f>
        <v>0</v>
      </c>
      <c r="M1984" s="247">
        <f t="shared" si="107"/>
        <v>0</v>
      </c>
      <c r="N1984" s="247" t="e">
        <f t="shared" si="108"/>
        <v>#N/A</v>
      </c>
      <c r="O1984" s="337" t="e">
        <f t="array" ref="O1984">MIN(IF($B$3:$B$501=N1984,$I$3:$I$501))</f>
        <v>#N/A</v>
      </c>
    </row>
    <row r="1985" spans="1:15">
      <c r="A1985" s="25"/>
      <c r="B1985" s="239" t="str">
        <f>IFERROR(VLOOKUP(A1985,'Cadastro de Produtos'!B1987:C2482,2,0),"")</f>
        <v/>
      </c>
      <c r="C1985" s="33"/>
      <c r="D1985" s="35"/>
      <c r="H1985" s="227"/>
      <c r="I1985" s="247"/>
      <c r="J1985" s="247"/>
      <c r="K1985" s="336"/>
      <c r="L1985" s="247">
        <f>SUMIF(Vendas!$B$5:$B$1712,'Combos Promocionais'!A1985,Vendas!$I$5:$I$1824)</f>
        <v>0</v>
      </c>
      <c r="M1985" s="247">
        <f t="shared" si="107"/>
        <v>0</v>
      </c>
      <c r="N1985" s="247" t="e">
        <f t="shared" si="108"/>
        <v>#N/A</v>
      </c>
      <c r="O1985" s="337" t="e">
        <f t="array" ref="O1985">MIN(IF($B$3:$B$501=N1985,$I$3:$I$501))</f>
        <v>#N/A</v>
      </c>
    </row>
    <row r="1986" spans="1:15">
      <c r="A1986" s="25"/>
      <c r="B1986" s="239" t="str">
        <f>IFERROR(VLOOKUP(A1986,'Cadastro de Produtos'!B1988:C2483,2,0),"")</f>
        <v/>
      </c>
      <c r="C1986" s="33"/>
      <c r="D1986" s="35"/>
      <c r="H1986" s="227"/>
      <c r="I1986" s="247"/>
      <c r="J1986" s="247"/>
      <c r="K1986" s="336"/>
      <c r="L1986" s="247">
        <f>SUMIF(Vendas!$B$5:$B$1712,'Combos Promocionais'!A1986,Vendas!$I$5:$I$1824)</f>
        <v>0</v>
      </c>
      <c r="M1986" s="247">
        <f t="shared" si="107"/>
        <v>0</v>
      </c>
      <c r="N1986" s="247" t="e">
        <f t="shared" si="108"/>
        <v>#N/A</v>
      </c>
      <c r="O1986" s="337" t="e">
        <f t="array" ref="O1986">MIN(IF($B$3:$B$501=N1986,$I$3:$I$501))</f>
        <v>#N/A</v>
      </c>
    </row>
    <row r="1987" spans="1:15">
      <c r="A1987" s="25"/>
      <c r="B1987" s="239" t="str">
        <f>IFERROR(VLOOKUP(A1987,'Cadastro de Produtos'!B1989:C2484,2,0),"")</f>
        <v/>
      </c>
      <c r="C1987" s="33"/>
      <c r="D1987" s="35"/>
      <c r="H1987" s="227"/>
      <c r="I1987" s="247"/>
      <c r="J1987" s="247"/>
      <c r="K1987" s="336"/>
      <c r="L1987" s="247">
        <f>SUMIF(Vendas!$B$5:$B$1712,'Combos Promocionais'!A1987,Vendas!$I$5:$I$1824)</f>
        <v>0</v>
      </c>
      <c r="M1987" s="247">
        <f t="shared" si="107"/>
        <v>0</v>
      </c>
      <c r="N1987" s="247" t="e">
        <f t="shared" si="108"/>
        <v>#N/A</v>
      </c>
      <c r="O1987" s="337" t="e">
        <f t="array" ref="O1987">MIN(IF($B$3:$B$501=N1987,$I$3:$I$501))</f>
        <v>#N/A</v>
      </c>
    </row>
    <row r="1988" spans="1:15">
      <c r="A1988" s="25"/>
      <c r="B1988" s="239" t="str">
        <f>IFERROR(VLOOKUP(A1988,'Cadastro de Produtos'!B1990:C2485,2,0),"")</f>
        <v/>
      </c>
      <c r="C1988" s="33"/>
      <c r="D1988" s="35"/>
      <c r="H1988" s="227"/>
      <c r="I1988" s="247"/>
      <c r="J1988" s="247"/>
      <c r="K1988" s="336"/>
      <c r="L1988" s="247">
        <f>SUMIF(Vendas!$B$5:$B$1712,'Combos Promocionais'!A1988,Vendas!$I$5:$I$1824)</f>
        <v>0</v>
      </c>
      <c r="M1988" s="247">
        <f t="shared" ref="M1988:M2051" si="109">SUM(L1988*H1988)</f>
        <v>0</v>
      </c>
      <c r="N1988" s="247" t="e">
        <f t="shared" ref="N1988:N2004" si="110">VLOOKUP(A1988,$A$3:$K$501,2,0)</f>
        <v>#N/A</v>
      </c>
      <c r="O1988" s="337" t="e">
        <f t="array" ref="O1988">MIN(IF($B$3:$B$501=N1988,$I$3:$I$501))</f>
        <v>#N/A</v>
      </c>
    </row>
    <row r="1989" spans="1:15">
      <c r="A1989" s="25"/>
      <c r="B1989" s="239" t="str">
        <f>IFERROR(VLOOKUP(A1989,'Cadastro de Produtos'!B1991:C2486,2,0),"")</f>
        <v/>
      </c>
      <c r="C1989" s="33"/>
      <c r="D1989" s="35"/>
      <c r="H1989" s="227"/>
      <c r="I1989" s="247"/>
      <c r="J1989" s="247"/>
      <c r="K1989" s="336"/>
      <c r="L1989" s="247">
        <f>SUMIF(Vendas!$B$5:$B$1712,'Combos Promocionais'!A1989,Vendas!$I$5:$I$1824)</f>
        <v>0</v>
      </c>
      <c r="M1989" s="247">
        <f t="shared" si="109"/>
        <v>0</v>
      </c>
      <c r="N1989" s="247" t="e">
        <f t="shared" si="110"/>
        <v>#N/A</v>
      </c>
      <c r="O1989" s="337" t="e">
        <f t="array" ref="O1989">MIN(IF($B$3:$B$501=N1989,$I$3:$I$501))</f>
        <v>#N/A</v>
      </c>
    </row>
    <row r="1990" spans="1:15">
      <c r="A1990" s="25"/>
      <c r="B1990" s="239" t="str">
        <f>IFERROR(VLOOKUP(A1990,'Cadastro de Produtos'!B1992:C2487,2,0),"")</f>
        <v/>
      </c>
      <c r="C1990" s="33"/>
      <c r="D1990" s="35"/>
      <c r="H1990" s="227"/>
      <c r="I1990" s="247"/>
      <c r="J1990" s="247"/>
      <c r="K1990" s="336"/>
      <c r="L1990" s="247">
        <f>SUMIF(Vendas!$B$5:$B$1712,'Combos Promocionais'!A1990,Vendas!$I$5:$I$1824)</f>
        <v>0</v>
      </c>
      <c r="M1990" s="247">
        <f t="shared" si="109"/>
        <v>0</v>
      </c>
      <c r="N1990" s="247" t="e">
        <f t="shared" si="110"/>
        <v>#N/A</v>
      </c>
      <c r="O1990" s="337" t="e">
        <f t="array" ref="O1990">MIN(IF($B$3:$B$501=N1990,$I$3:$I$501))</f>
        <v>#N/A</v>
      </c>
    </row>
    <row r="1991" spans="1:15">
      <c r="A1991" s="25"/>
      <c r="B1991" s="239" t="str">
        <f>IFERROR(VLOOKUP(A1991,'Cadastro de Produtos'!B1993:C2488,2,0),"")</f>
        <v/>
      </c>
      <c r="C1991" s="33"/>
      <c r="D1991" s="35"/>
      <c r="H1991" s="227"/>
      <c r="I1991" s="247"/>
      <c r="J1991" s="247"/>
      <c r="K1991" s="336"/>
      <c r="L1991" s="247">
        <f>SUMIF(Vendas!$B$5:$B$1712,'Combos Promocionais'!A1991,Vendas!$I$5:$I$1824)</f>
        <v>0</v>
      </c>
      <c r="M1991" s="247">
        <f t="shared" si="109"/>
        <v>0</v>
      </c>
      <c r="N1991" s="247" t="e">
        <f t="shared" si="110"/>
        <v>#N/A</v>
      </c>
      <c r="O1991" s="337" t="e">
        <f t="array" ref="O1991">MIN(IF($B$3:$B$501=N1991,$I$3:$I$501))</f>
        <v>#N/A</v>
      </c>
    </row>
    <row r="1992" spans="1:15">
      <c r="A1992" s="25"/>
      <c r="B1992" s="239" t="str">
        <f>IFERROR(VLOOKUP(A1992,'Cadastro de Produtos'!B1994:C2489,2,0),"")</f>
        <v/>
      </c>
      <c r="C1992" s="33"/>
      <c r="D1992" s="35"/>
      <c r="H1992" s="227"/>
      <c r="I1992" s="247"/>
      <c r="J1992" s="247"/>
      <c r="K1992" s="336"/>
      <c r="L1992" s="247">
        <f>SUMIF(Vendas!$B$5:$B$1712,'Combos Promocionais'!A1992,Vendas!$I$5:$I$1824)</f>
        <v>0</v>
      </c>
      <c r="M1992" s="247">
        <f t="shared" si="109"/>
        <v>0</v>
      </c>
      <c r="N1992" s="247" t="e">
        <f t="shared" si="110"/>
        <v>#N/A</v>
      </c>
      <c r="O1992" s="337" t="e">
        <f t="array" ref="O1992">MIN(IF($B$3:$B$501=N1992,$I$3:$I$501))</f>
        <v>#N/A</v>
      </c>
    </row>
    <row r="1993" spans="1:15">
      <c r="A1993" s="25"/>
      <c r="B1993" s="239" t="str">
        <f>IFERROR(VLOOKUP(A1993,'Cadastro de Produtos'!B1995:C2490,2,0),"")</f>
        <v/>
      </c>
      <c r="C1993" s="33"/>
      <c r="D1993" s="35"/>
      <c r="H1993" s="227"/>
      <c r="I1993" s="247"/>
      <c r="J1993" s="247"/>
      <c r="K1993" s="336"/>
      <c r="L1993" s="247">
        <f>SUMIF(Vendas!$B$5:$B$1712,'Combos Promocionais'!A1993,Vendas!$I$5:$I$1824)</f>
        <v>0</v>
      </c>
      <c r="M1993" s="247">
        <f t="shared" si="109"/>
        <v>0</v>
      </c>
      <c r="N1993" s="247" t="e">
        <f t="shared" si="110"/>
        <v>#N/A</v>
      </c>
      <c r="O1993" s="337" t="e">
        <f t="array" ref="O1993">MIN(IF($B$3:$B$501=N1993,$I$3:$I$501))</f>
        <v>#N/A</v>
      </c>
    </row>
    <row r="1994" spans="1:15">
      <c r="A1994" s="25"/>
      <c r="B1994" s="239" t="str">
        <f>IFERROR(VLOOKUP(A1994,'Cadastro de Produtos'!B1996:C2491,2,0),"")</f>
        <v/>
      </c>
      <c r="C1994" s="33"/>
      <c r="D1994" s="35"/>
      <c r="H1994" s="227"/>
      <c r="I1994" s="247"/>
      <c r="J1994" s="247"/>
      <c r="K1994" s="336"/>
      <c r="L1994" s="247">
        <f>SUMIF(Vendas!$B$5:$B$1712,'Combos Promocionais'!A1994,Vendas!$I$5:$I$1824)</f>
        <v>0</v>
      </c>
      <c r="M1994" s="247">
        <f t="shared" si="109"/>
        <v>0</v>
      </c>
      <c r="N1994" s="247" t="e">
        <f t="shared" si="110"/>
        <v>#N/A</v>
      </c>
      <c r="O1994" s="337" t="e">
        <f t="array" ref="O1994">MIN(IF($B$3:$B$501=N1994,$I$3:$I$501))</f>
        <v>#N/A</v>
      </c>
    </row>
    <row r="1995" spans="1:15">
      <c r="A1995" s="25"/>
      <c r="B1995" s="239" t="str">
        <f>IFERROR(VLOOKUP(A1995,'Cadastro de Produtos'!B1997:C2492,2,0),"")</f>
        <v/>
      </c>
      <c r="C1995" s="33"/>
      <c r="D1995" s="35"/>
      <c r="H1995" s="227"/>
      <c r="I1995" s="247"/>
      <c r="J1995" s="247"/>
      <c r="K1995" s="336"/>
      <c r="L1995" s="247">
        <f>SUMIF(Vendas!$B$5:$B$1712,'Combos Promocionais'!A1995,Vendas!$I$5:$I$1824)</f>
        <v>0</v>
      </c>
      <c r="M1995" s="247">
        <f t="shared" si="109"/>
        <v>0</v>
      </c>
      <c r="N1995" s="247" t="e">
        <f t="shared" si="110"/>
        <v>#N/A</v>
      </c>
      <c r="O1995" s="337" t="e">
        <f t="array" ref="O1995">MIN(IF($B$3:$B$501=N1995,$I$3:$I$501))</f>
        <v>#N/A</v>
      </c>
    </row>
    <row r="1996" spans="1:15">
      <c r="A1996" s="25"/>
      <c r="B1996" s="239" t="str">
        <f>IFERROR(VLOOKUP(A1996,'Cadastro de Produtos'!B1998:C2493,2,0),"")</f>
        <v/>
      </c>
      <c r="C1996" s="33"/>
      <c r="D1996" s="35"/>
      <c r="H1996" s="227"/>
      <c r="I1996" s="247"/>
      <c r="J1996" s="247"/>
      <c r="K1996" s="336"/>
      <c r="L1996" s="247">
        <f>SUMIF(Vendas!$B$5:$B$1712,'Combos Promocionais'!A1996,Vendas!$I$5:$I$1824)</f>
        <v>0</v>
      </c>
      <c r="M1996" s="247">
        <f t="shared" si="109"/>
        <v>0</v>
      </c>
      <c r="N1996" s="247" t="e">
        <f t="shared" si="110"/>
        <v>#N/A</v>
      </c>
      <c r="O1996" s="337" t="e">
        <f t="array" ref="O1996">MIN(IF($B$3:$B$501=N1996,$I$3:$I$501))</f>
        <v>#N/A</v>
      </c>
    </row>
    <row r="1997" spans="1:15">
      <c r="A1997" s="25"/>
      <c r="B1997" s="239" t="str">
        <f>IFERROR(VLOOKUP(A1997,'Cadastro de Produtos'!B1999:C2494,2,0),"")</f>
        <v/>
      </c>
      <c r="C1997" s="33"/>
      <c r="D1997" s="35"/>
      <c r="H1997" s="227"/>
      <c r="I1997" s="247"/>
      <c r="J1997" s="247"/>
      <c r="K1997" s="336"/>
      <c r="L1997" s="247">
        <f>SUMIF(Vendas!$B$5:$B$1712,'Combos Promocionais'!A1997,Vendas!$I$5:$I$1824)</f>
        <v>0</v>
      </c>
      <c r="M1997" s="247">
        <f t="shared" si="109"/>
        <v>0</v>
      </c>
      <c r="N1997" s="247" t="e">
        <f t="shared" si="110"/>
        <v>#N/A</v>
      </c>
      <c r="O1997" s="337" t="e">
        <f t="array" ref="O1997">MIN(IF($B$3:$B$501=N1997,$I$3:$I$501))</f>
        <v>#N/A</v>
      </c>
    </row>
    <row r="1998" spans="1:15">
      <c r="A1998" s="25"/>
      <c r="B1998" s="239" t="str">
        <f>IFERROR(VLOOKUP(A1998,'Cadastro de Produtos'!B2000:C2495,2,0),"")</f>
        <v/>
      </c>
      <c r="C1998" s="33"/>
      <c r="D1998" s="35"/>
      <c r="H1998" s="227"/>
      <c r="I1998" s="247"/>
      <c r="J1998" s="247"/>
      <c r="K1998" s="336"/>
      <c r="L1998" s="247">
        <f>SUMIF(Vendas!$B$5:$B$1712,'Combos Promocionais'!A1998,Vendas!$I$5:$I$1824)</f>
        <v>0</v>
      </c>
      <c r="M1998" s="247">
        <f t="shared" si="109"/>
        <v>0</v>
      </c>
      <c r="N1998" s="247" t="e">
        <f t="shared" si="110"/>
        <v>#N/A</v>
      </c>
      <c r="O1998" s="337" t="e">
        <f t="array" ref="O1998">MIN(IF($B$3:$B$501=N1998,$I$3:$I$501))</f>
        <v>#N/A</v>
      </c>
    </row>
    <row r="1999" spans="1:15">
      <c r="A1999" s="25"/>
      <c r="B1999" s="239" t="str">
        <f>IFERROR(VLOOKUP(A1999,'Cadastro de Produtos'!B2001:C2496,2,0),"")</f>
        <v/>
      </c>
      <c r="C1999" s="33"/>
      <c r="D1999" s="35"/>
      <c r="H1999" s="227"/>
      <c r="I1999" s="247"/>
      <c r="J1999" s="247"/>
      <c r="K1999" s="336"/>
      <c r="L1999" s="247">
        <f>SUMIF(Vendas!$B$5:$B$1712,'Combos Promocionais'!A1999,Vendas!$I$5:$I$1824)</f>
        <v>0</v>
      </c>
      <c r="M1999" s="247">
        <f t="shared" si="109"/>
        <v>0</v>
      </c>
      <c r="N1999" s="247" t="e">
        <f t="shared" si="110"/>
        <v>#N/A</v>
      </c>
      <c r="O1999" s="337" t="e">
        <f t="array" ref="O1999">MIN(IF($B$3:$B$501=N1999,$I$3:$I$501))</f>
        <v>#N/A</v>
      </c>
    </row>
    <row r="2000" spans="1:15">
      <c r="A2000" s="25"/>
      <c r="B2000" s="239" t="str">
        <f>IFERROR(VLOOKUP(A2000,'Cadastro de Produtos'!B2002:C2497,2,0),"")</f>
        <v/>
      </c>
      <c r="C2000" s="33"/>
      <c r="D2000" s="35"/>
      <c r="H2000" s="227"/>
      <c r="I2000" s="247"/>
      <c r="J2000" s="247"/>
      <c r="K2000" s="336"/>
      <c r="L2000" s="247">
        <f>SUMIF(Vendas!$B$5:$B$1712,'Combos Promocionais'!A2000,Vendas!$I$5:$I$1824)</f>
        <v>0</v>
      </c>
      <c r="M2000" s="247">
        <f t="shared" si="109"/>
        <v>0</v>
      </c>
      <c r="N2000" s="247" t="e">
        <f t="shared" si="110"/>
        <v>#N/A</v>
      </c>
      <c r="O2000" s="337" t="e">
        <f t="array" ref="O2000">MIN(IF($B$3:$B$501=N2000,$I$3:$I$501))</f>
        <v>#N/A</v>
      </c>
    </row>
    <row r="2001" spans="1:15">
      <c r="A2001" s="25"/>
      <c r="B2001" s="239" t="str">
        <f>IFERROR(VLOOKUP(A2001,'Cadastro de Produtos'!B2003:C2498,2,0),"")</f>
        <v/>
      </c>
      <c r="C2001" s="33"/>
      <c r="D2001" s="35"/>
      <c r="H2001" s="227"/>
      <c r="I2001" s="247"/>
      <c r="J2001" s="247"/>
      <c r="K2001" s="336"/>
      <c r="L2001" s="247">
        <f>SUMIF(Vendas!$B$5:$B$1712,'Combos Promocionais'!A2001,Vendas!$I$5:$I$1824)</f>
        <v>0</v>
      </c>
      <c r="M2001" s="247">
        <f t="shared" si="109"/>
        <v>0</v>
      </c>
      <c r="N2001" s="247" t="e">
        <f t="shared" si="110"/>
        <v>#N/A</v>
      </c>
      <c r="O2001" s="337" t="e">
        <f t="array" ref="O2001">MIN(IF($B$3:$B$501=N2001,$I$3:$I$501))</f>
        <v>#N/A</v>
      </c>
    </row>
    <row r="2002" spans="1:15">
      <c r="A2002" s="25"/>
      <c r="B2002" s="239" t="str">
        <f>IFERROR(VLOOKUP(A2002,'Cadastro de Produtos'!B2004:C2499,2,0),"")</f>
        <v/>
      </c>
      <c r="C2002" s="33"/>
      <c r="D2002" s="35"/>
      <c r="H2002" s="227"/>
      <c r="I2002" s="247"/>
      <c r="J2002" s="247"/>
      <c r="K2002" s="336"/>
      <c r="L2002" s="247">
        <f>SUMIF(Vendas!$B$5:$B$1712,'Combos Promocionais'!A2002,Vendas!$I$5:$I$1824)</f>
        <v>0</v>
      </c>
      <c r="M2002" s="247">
        <f t="shared" si="109"/>
        <v>0</v>
      </c>
      <c r="N2002" s="247" t="e">
        <f t="shared" si="110"/>
        <v>#N/A</v>
      </c>
      <c r="O2002" s="337" t="e">
        <f t="array" ref="O2002">MIN(IF($B$3:$B$501=N2002,$I$3:$I$501))</f>
        <v>#N/A</v>
      </c>
    </row>
    <row r="2003" spans="1:15">
      <c r="A2003" s="25"/>
      <c r="B2003" s="239" t="str">
        <f>IFERROR(VLOOKUP(A2003,'Cadastro de Produtos'!B2005:C2500,2,0),"")</f>
        <v/>
      </c>
      <c r="C2003" s="33"/>
      <c r="D2003" s="35"/>
      <c r="H2003" s="227"/>
      <c r="I2003" s="247"/>
      <c r="J2003" s="247"/>
      <c r="K2003" s="336"/>
      <c r="L2003" s="247">
        <f>SUMIF(Vendas!$B$5:$B$1712,'Combos Promocionais'!A2003,Vendas!$I$5:$I$1824)</f>
        <v>0</v>
      </c>
      <c r="M2003" s="247">
        <f t="shared" si="109"/>
        <v>0</v>
      </c>
      <c r="N2003" s="247" t="e">
        <f t="shared" si="110"/>
        <v>#N/A</v>
      </c>
      <c r="O2003" s="337" t="e">
        <f t="array" ref="O2003">MIN(IF($B$3:$B$501=N2003,$I$3:$I$501))</f>
        <v>#N/A</v>
      </c>
    </row>
    <row r="2004" spans="1:15">
      <c r="A2004" s="25"/>
      <c r="B2004" s="239" t="str">
        <f>IFERROR(VLOOKUP(A2004,'Cadastro de Produtos'!B2006:C2501,2,0),"")</f>
        <v/>
      </c>
      <c r="C2004" s="33"/>
      <c r="D2004" s="35"/>
      <c r="H2004" s="227"/>
      <c r="I2004" s="247"/>
      <c r="J2004" s="247"/>
      <c r="K2004" s="336"/>
      <c r="L2004" s="247">
        <f>SUMIF(Vendas!$B$5:$B$1712,'Combos Promocionais'!A2004,Vendas!$I$5:$I$1824)</f>
        <v>0</v>
      </c>
      <c r="M2004" s="247">
        <f t="shared" si="109"/>
        <v>0</v>
      </c>
      <c r="N2004" s="247" t="e">
        <f t="shared" si="110"/>
        <v>#N/A</v>
      </c>
      <c r="O2004" s="337" t="e">
        <f t="array" ref="O2004">MIN(IF($B$3:$B$501=N2004,$I$3:$I$501))</f>
        <v>#N/A</v>
      </c>
    </row>
    <row r="2005" spans="1:15">
      <c r="A2005" s="25"/>
      <c r="B2005" s="239" t="str">
        <f>IFERROR(VLOOKUP(A2005,'Cadastro de Produtos'!B2007:C2502,2,0),"")</f>
        <v/>
      </c>
      <c r="C2005" s="33"/>
      <c r="D2005" s="35"/>
      <c r="H2005" s="227"/>
      <c r="I2005" s="247"/>
      <c r="J2005" s="247"/>
      <c r="K2005" s="336"/>
      <c r="L2005" s="247">
        <f>SUMIF(Vendas!$B$5:$B$1712,'Combos Promocionais'!A2005,Vendas!$I$5:$I$1824)</f>
        <v>0</v>
      </c>
      <c r="M2005" s="247">
        <f t="shared" si="109"/>
        <v>0</v>
      </c>
      <c r="N2005" s="247"/>
      <c r="O2005" s="337">
        <f t="array" ref="O2005">MIN(IF($B$3:$B$501=N2005,$I$3:$I$501))</f>
        <v>0</v>
      </c>
    </row>
    <row r="2006" spans="1:15">
      <c r="A2006" s="25"/>
      <c r="B2006" s="239" t="str">
        <f>IFERROR(VLOOKUP(A2006,'Cadastro de Produtos'!B2008:C2503,2,0),"")</f>
        <v/>
      </c>
      <c r="C2006" s="33"/>
      <c r="D2006" s="35"/>
      <c r="H2006" s="227"/>
      <c r="I2006" s="247"/>
      <c r="J2006" s="247"/>
      <c r="K2006" s="336"/>
      <c r="L2006" s="247">
        <f>SUMIF(Vendas!$B$5:$B$1712,'Combos Promocionais'!A2006,Vendas!$I$5:$I$1824)</f>
        <v>0</v>
      </c>
      <c r="M2006" s="247">
        <f t="shared" si="109"/>
        <v>0</v>
      </c>
      <c r="N2006" s="247"/>
      <c r="O2006" s="337">
        <f t="array" ref="O2006">MIN(IF($B$3:$B$501=N2006,$I$3:$I$501))</f>
        <v>0</v>
      </c>
    </row>
    <row r="2007" spans="1:15">
      <c r="A2007" s="25"/>
      <c r="B2007" s="239" t="str">
        <f>IFERROR(VLOOKUP(A2007,'Cadastro de Produtos'!B2009:C2504,2,0),"")</f>
        <v/>
      </c>
      <c r="C2007" s="33"/>
      <c r="D2007" s="35"/>
      <c r="H2007" s="227"/>
      <c r="I2007" s="247"/>
      <c r="J2007" s="247"/>
      <c r="K2007" s="336"/>
      <c r="L2007" s="247">
        <f>SUMIF(Vendas!$B$5:$B$1712,'Combos Promocionais'!A2007,Vendas!$I$5:$I$1824)</f>
        <v>0</v>
      </c>
      <c r="M2007" s="247">
        <f t="shared" si="109"/>
        <v>0</v>
      </c>
      <c r="N2007" s="247"/>
      <c r="O2007" s="337">
        <f t="array" ref="O2007">MIN(IF($B$3:$B$501=N2007,$I$3:$I$501))</f>
        <v>0</v>
      </c>
    </row>
    <row r="2008" spans="1:15">
      <c r="A2008" s="25"/>
      <c r="B2008" s="239" t="str">
        <f>IFERROR(VLOOKUP(A2008,'Cadastro de Produtos'!B2010:C2505,2,0),"")</f>
        <v/>
      </c>
      <c r="C2008" s="33"/>
      <c r="D2008" s="35"/>
      <c r="H2008" s="227"/>
      <c r="I2008" s="247"/>
      <c r="J2008" s="247"/>
      <c r="K2008" s="336"/>
      <c r="L2008" s="247">
        <f>SUMIF(Vendas!$B$5:$B$1712,'Combos Promocionais'!A2008,Vendas!$I$5:$I$1824)</f>
        <v>0</v>
      </c>
      <c r="M2008" s="247">
        <f t="shared" si="109"/>
        <v>0</v>
      </c>
      <c r="N2008" s="247"/>
      <c r="O2008" s="337">
        <f t="array" ref="O2008">MIN(IF($B$3:$B$501=N2008,$I$3:$I$501))</f>
        <v>0</v>
      </c>
    </row>
    <row r="2009" spans="1:15">
      <c r="A2009" s="25"/>
      <c r="B2009" s="239" t="str">
        <f>IFERROR(VLOOKUP(A2009,'Cadastro de Produtos'!B2011:C2506,2,0),"")</f>
        <v/>
      </c>
      <c r="C2009" s="33"/>
      <c r="D2009" s="35"/>
      <c r="H2009" s="227"/>
      <c r="I2009" s="247"/>
      <c r="J2009" s="247"/>
      <c r="K2009" s="336"/>
      <c r="L2009" s="247">
        <f>SUMIF(Vendas!$B$5:$B$1712,'Combos Promocionais'!A2009,Vendas!$I$5:$I$1824)</f>
        <v>0</v>
      </c>
      <c r="M2009" s="247">
        <f t="shared" si="109"/>
        <v>0</v>
      </c>
      <c r="N2009" s="247"/>
      <c r="O2009" s="337">
        <f t="array" ref="O2009">MIN(IF($B$3:$B$501=N2009,$I$3:$I$501))</f>
        <v>0</v>
      </c>
    </row>
    <row r="2010" spans="1:15">
      <c r="A2010" s="25"/>
      <c r="B2010" s="239" t="str">
        <f>IFERROR(VLOOKUP(A2010,'Cadastro de Produtos'!B2012:C2507,2,0),"")</f>
        <v/>
      </c>
      <c r="C2010" s="33"/>
      <c r="D2010" s="35"/>
      <c r="H2010" s="227"/>
      <c r="I2010" s="247"/>
      <c r="J2010" s="247"/>
      <c r="K2010" s="336"/>
      <c r="L2010" s="247">
        <f>SUMIF(Vendas!$B$5:$B$1712,'Combos Promocionais'!A2010,Vendas!$I$5:$I$1824)</f>
        <v>0</v>
      </c>
      <c r="M2010" s="247">
        <f t="shared" si="109"/>
        <v>0</v>
      </c>
      <c r="N2010" s="247"/>
      <c r="O2010" s="337">
        <f t="array" ref="O2010">MIN(IF($B$3:$B$501=N2010,$I$3:$I$501))</f>
        <v>0</v>
      </c>
    </row>
    <row r="2011" spans="1:15">
      <c r="A2011" s="25"/>
      <c r="B2011" s="239" t="str">
        <f>IFERROR(VLOOKUP(A2011,'Cadastro de Produtos'!B2013:C2508,2,0),"")</f>
        <v/>
      </c>
      <c r="C2011" s="33"/>
      <c r="D2011" s="35"/>
      <c r="H2011" s="227"/>
      <c r="I2011" s="247"/>
      <c r="J2011" s="247"/>
      <c r="K2011" s="336"/>
      <c r="L2011" s="247">
        <f>SUMIF(Vendas!$B$5:$B$1712,'Combos Promocionais'!A2011,Vendas!$I$5:$I$1824)</f>
        <v>0</v>
      </c>
      <c r="M2011" s="247">
        <f t="shared" si="109"/>
        <v>0</v>
      </c>
      <c r="N2011" s="247"/>
      <c r="O2011" s="337">
        <f t="array" ref="O2011">MIN(IF($B$3:$B$501=N2011,$I$3:$I$501))</f>
        <v>0</v>
      </c>
    </row>
    <row r="2012" spans="1:15">
      <c r="A2012" s="25"/>
      <c r="B2012" s="239" t="str">
        <f>IFERROR(VLOOKUP(A2012,'Cadastro de Produtos'!B2014:C2509,2,0),"")</f>
        <v/>
      </c>
      <c r="C2012" s="33"/>
      <c r="D2012" s="35"/>
      <c r="H2012" s="227"/>
      <c r="I2012" s="247"/>
      <c r="J2012" s="247"/>
      <c r="K2012" s="336"/>
      <c r="L2012" s="247">
        <f>SUMIF(Vendas!$B$5:$B$1712,'Combos Promocionais'!A2012,Vendas!$I$5:$I$1824)</f>
        <v>0</v>
      </c>
      <c r="M2012" s="247">
        <f t="shared" si="109"/>
        <v>0</v>
      </c>
      <c r="N2012" s="247"/>
      <c r="O2012" s="337">
        <f t="array" ref="O2012">MIN(IF($B$3:$B$501=N2012,$I$3:$I$501))</f>
        <v>0</v>
      </c>
    </row>
    <row r="2013" spans="1:15">
      <c r="A2013" s="25"/>
      <c r="B2013" s="239" t="str">
        <f>IFERROR(VLOOKUP(A2013,'Cadastro de Produtos'!B2015:C2510,2,0),"")</f>
        <v/>
      </c>
      <c r="C2013" s="33"/>
      <c r="D2013" s="35"/>
      <c r="H2013" s="227"/>
      <c r="I2013" s="247"/>
      <c r="J2013" s="247"/>
      <c r="K2013" s="336"/>
      <c r="L2013" s="247">
        <f>SUMIF(Vendas!$B$5:$B$1712,'Combos Promocionais'!A2013,Vendas!$I$5:$I$1824)</f>
        <v>0</v>
      </c>
      <c r="M2013" s="247">
        <f t="shared" si="109"/>
        <v>0</v>
      </c>
      <c r="N2013" s="247"/>
      <c r="O2013" s="337">
        <f t="array" ref="O2013">MIN(IF($B$3:$B$501=N2013,$I$3:$I$501))</f>
        <v>0</v>
      </c>
    </row>
    <row r="2014" spans="1:15">
      <c r="A2014" s="25"/>
      <c r="B2014" s="239" t="str">
        <f>IFERROR(VLOOKUP(A2014,'Cadastro de Produtos'!B2016:C2511,2,0),"")</f>
        <v/>
      </c>
      <c r="C2014" s="33"/>
      <c r="D2014" s="35"/>
      <c r="H2014" s="227"/>
      <c r="I2014" s="247"/>
      <c r="J2014" s="247"/>
      <c r="K2014" s="336"/>
      <c r="L2014" s="247">
        <f>SUMIF(Vendas!$B$5:$B$1712,'Combos Promocionais'!A2014,Vendas!$I$5:$I$1824)</f>
        <v>0</v>
      </c>
      <c r="M2014" s="247">
        <f t="shared" si="109"/>
        <v>0</v>
      </c>
      <c r="N2014" s="247"/>
      <c r="O2014" s="337">
        <f t="array" ref="O2014">MIN(IF($B$3:$B$501=N2014,$I$3:$I$501))</f>
        <v>0</v>
      </c>
    </row>
    <row r="2015" spans="1:15">
      <c r="A2015" s="25"/>
      <c r="B2015" s="239" t="str">
        <f>IFERROR(VLOOKUP(A2015,'Cadastro de Produtos'!B2017:C2512,2,0),"")</f>
        <v/>
      </c>
      <c r="C2015" s="33"/>
      <c r="D2015" s="35"/>
      <c r="H2015" s="227"/>
      <c r="I2015" s="247"/>
      <c r="J2015" s="247"/>
      <c r="K2015" s="336"/>
      <c r="L2015" s="247">
        <f>SUMIF(Vendas!$B$5:$B$1712,'Combos Promocionais'!A2015,Vendas!$I$5:$I$1824)</f>
        <v>0</v>
      </c>
      <c r="M2015" s="247">
        <f t="shared" si="109"/>
        <v>0</v>
      </c>
      <c r="N2015" s="247"/>
      <c r="O2015" s="337">
        <f t="array" ref="O2015">MIN(IF($B$3:$B$501=N2015,$I$3:$I$501))</f>
        <v>0</v>
      </c>
    </row>
    <row r="2016" spans="1:15">
      <c r="A2016" s="25"/>
      <c r="B2016" s="239" t="str">
        <f>IFERROR(VLOOKUP(A2016,'Cadastro de Produtos'!B2018:C2513,2,0),"")</f>
        <v/>
      </c>
      <c r="C2016" s="33"/>
      <c r="D2016" s="35"/>
      <c r="H2016" s="227"/>
      <c r="I2016" s="247"/>
      <c r="J2016" s="247"/>
      <c r="K2016" s="336"/>
      <c r="L2016" s="247">
        <f>SUMIF(Vendas!$B$5:$B$1712,'Combos Promocionais'!A2016,Vendas!$I$5:$I$1824)</f>
        <v>0</v>
      </c>
      <c r="M2016" s="247">
        <f t="shared" si="109"/>
        <v>0</v>
      </c>
      <c r="N2016" s="247"/>
      <c r="O2016" s="337">
        <f t="array" ref="O2016">MIN(IF($B$3:$B$501=N2016,$I$3:$I$501))</f>
        <v>0</v>
      </c>
    </row>
    <row r="2017" spans="1:15">
      <c r="A2017" s="25"/>
      <c r="B2017" s="239" t="str">
        <f>IFERROR(VLOOKUP(A2017,'Cadastro de Produtos'!B2019:C2514,2,0),"")</f>
        <v/>
      </c>
      <c r="C2017" s="33"/>
      <c r="D2017" s="35"/>
      <c r="H2017" s="227"/>
      <c r="I2017" s="247"/>
      <c r="J2017" s="247"/>
      <c r="K2017" s="336"/>
      <c r="L2017" s="247">
        <f>SUMIF(Vendas!$B$5:$B$1712,'Combos Promocionais'!A2017,Vendas!$I$5:$I$1824)</f>
        <v>0</v>
      </c>
      <c r="M2017" s="247">
        <f t="shared" si="109"/>
        <v>0</v>
      </c>
      <c r="N2017" s="247"/>
      <c r="O2017" s="337">
        <f t="array" ref="O2017">MIN(IF($B$3:$B$501=N2017,$I$3:$I$501))</f>
        <v>0</v>
      </c>
    </row>
    <row r="2018" spans="1:15">
      <c r="A2018" s="25"/>
      <c r="B2018" s="239" t="str">
        <f>IFERROR(VLOOKUP(A2018,'Cadastro de Produtos'!B2020:C2515,2,0),"")</f>
        <v/>
      </c>
      <c r="C2018" s="33"/>
      <c r="D2018" s="35"/>
      <c r="H2018" s="227"/>
      <c r="I2018" s="247"/>
      <c r="J2018" s="247"/>
      <c r="K2018" s="336"/>
      <c r="L2018" s="247">
        <f>SUMIF(Vendas!$B$5:$B$1712,'Combos Promocionais'!A2018,Vendas!$I$5:$I$1824)</f>
        <v>0</v>
      </c>
      <c r="M2018" s="247">
        <f t="shared" si="109"/>
        <v>0</v>
      </c>
      <c r="N2018" s="247"/>
      <c r="O2018" s="337">
        <f t="array" ref="O2018">MIN(IF($B$3:$B$501=N2018,$I$3:$I$501))</f>
        <v>0</v>
      </c>
    </row>
    <row r="2019" spans="1:15">
      <c r="A2019" s="25"/>
      <c r="B2019" s="239" t="str">
        <f>IFERROR(VLOOKUP(A2019,'Cadastro de Produtos'!B2021:C2516,2,0),"")</f>
        <v/>
      </c>
      <c r="C2019" s="33"/>
      <c r="D2019" s="35"/>
      <c r="H2019" s="227"/>
      <c r="I2019" s="247"/>
      <c r="J2019" s="247"/>
      <c r="K2019" s="336"/>
      <c r="L2019" s="247">
        <f>SUMIF(Vendas!$B$5:$B$1712,'Combos Promocionais'!A2019,Vendas!$I$5:$I$1824)</f>
        <v>0</v>
      </c>
      <c r="M2019" s="247">
        <f t="shared" si="109"/>
        <v>0</v>
      </c>
      <c r="N2019" s="247"/>
      <c r="O2019" s="337">
        <f t="array" ref="O2019">MIN(IF($B$3:$B$501=N2019,$I$3:$I$501))</f>
        <v>0</v>
      </c>
    </row>
    <row r="2020" spans="1:15">
      <c r="A2020" s="25"/>
      <c r="B2020" s="239" t="str">
        <f>IFERROR(VLOOKUP(A2020,'Cadastro de Produtos'!B2022:C2517,2,0),"")</f>
        <v/>
      </c>
      <c r="C2020" s="33"/>
      <c r="D2020" s="35"/>
      <c r="H2020" s="227"/>
      <c r="I2020" s="247"/>
      <c r="J2020" s="247"/>
      <c r="K2020" s="336"/>
      <c r="L2020" s="247">
        <f>SUMIF(Vendas!$B$5:$B$1712,'Combos Promocionais'!A2020,Vendas!$I$5:$I$1824)</f>
        <v>0</v>
      </c>
      <c r="M2020" s="247">
        <f t="shared" si="109"/>
        <v>0</v>
      </c>
      <c r="N2020" s="247"/>
      <c r="O2020" s="337">
        <f t="array" ref="O2020">MIN(IF($B$3:$B$501=N2020,$I$3:$I$501))</f>
        <v>0</v>
      </c>
    </row>
    <row r="2021" spans="1:15">
      <c r="A2021" s="25"/>
      <c r="B2021" s="239" t="str">
        <f>IFERROR(VLOOKUP(A2021,'Cadastro de Produtos'!B2023:C2518,2,0),"")</f>
        <v/>
      </c>
      <c r="C2021" s="33"/>
      <c r="D2021" s="35"/>
      <c r="H2021" s="227"/>
      <c r="I2021" s="247"/>
      <c r="J2021" s="247"/>
      <c r="K2021" s="336"/>
      <c r="L2021" s="247">
        <f>SUMIF(Vendas!$B$5:$B$1712,'Combos Promocionais'!A2021,Vendas!$I$5:$I$1824)</f>
        <v>0</v>
      </c>
      <c r="M2021" s="247">
        <f t="shared" si="109"/>
        <v>0</v>
      </c>
      <c r="N2021" s="247"/>
      <c r="O2021" s="337">
        <f t="array" ref="O2021">MIN(IF($B$3:$B$501=N2021,$I$3:$I$501))</f>
        <v>0</v>
      </c>
    </row>
    <row r="2022" spans="1:15">
      <c r="A2022" s="25"/>
      <c r="B2022" s="239" t="str">
        <f>IFERROR(VLOOKUP(A2022,'Cadastro de Produtos'!B2024:C2519,2,0),"")</f>
        <v/>
      </c>
      <c r="C2022" s="33"/>
      <c r="D2022" s="35"/>
      <c r="H2022" s="227"/>
      <c r="I2022" s="247"/>
      <c r="J2022" s="247"/>
      <c r="K2022" s="336"/>
      <c r="L2022" s="247">
        <f>SUMIF(Vendas!$B$5:$B$1712,'Combos Promocionais'!A2022,Vendas!$I$5:$I$1824)</f>
        <v>0</v>
      </c>
      <c r="M2022" s="247">
        <f t="shared" si="109"/>
        <v>0</v>
      </c>
      <c r="N2022" s="247"/>
      <c r="O2022" s="337">
        <f t="array" ref="O2022">MIN(IF($B$3:$B$501=N2022,$I$3:$I$501))</f>
        <v>0</v>
      </c>
    </row>
    <row r="2023" spans="1:15">
      <c r="A2023" s="25"/>
      <c r="B2023" s="239" t="str">
        <f>IFERROR(VLOOKUP(A2023,'Cadastro de Produtos'!B2025:C2520,2,0),"")</f>
        <v/>
      </c>
      <c r="C2023" s="33"/>
      <c r="D2023" s="35"/>
      <c r="H2023" s="227"/>
      <c r="I2023" s="247"/>
      <c r="J2023" s="247"/>
      <c r="K2023" s="336"/>
      <c r="L2023" s="247">
        <f>SUMIF(Vendas!$B$5:$B$1712,'Combos Promocionais'!A2023,Vendas!$I$5:$I$1824)</f>
        <v>0</v>
      </c>
      <c r="M2023" s="247">
        <f t="shared" si="109"/>
        <v>0</v>
      </c>
      <c r="N2023" s="247"/>
      <c r="O2023" s="337">
        <f t="array" ref="O2023">MIN(IF($B$3:$B$501=N2023,$I$3:$I$501))</f>
        <v>0</v>
      </c>
    </row>
    <row r="2024" spans="1:15">
      <c r="A2024" s="25"/>
      <c r="B2024" s="239" t="str">
        <f>IFERROR(VLOOKUP(A2024,'Cadastro de Produtos'!B2026:C2521,2,0),"")</f>
        <v/>
      </c>
      <c r="C2024" s="33"/>
      <c r="D2024" s="35"/>
      <c r="H2024" s="227"/>
      <c r="I2024" s="247"/>
      <c r="J2024" s="247"/>
      <c r="K2024" s="336"/>
      <c r="L2024" s="247">
        <f>SUMIF(Vendas!$B$5:$B$1712,'Combos Promocionais'!A2024,Vendas!$I$5:$I$1824)</f>
        <v>0</v>
      </c>
      <c r="M2024" s="247">
        <f t="shared" si="109"/>
        <v>0</v>
      </c>
      <c r="N2024" s="247"/>
      <c r="O2024" s="337">
        <f t="array" ref="O2024">MIN(IF($B$3:$B$501=N2024,$I$3:$I$501))</f>
        <v>0</v>
      </c>
    </row>
    <row r="2025" spans="1:15">
      <c r="A2025" s="25"/>
      <c r="B2025" s="239" t="str">
        <f>IFERROR(VLOOKUP(A2025,'Cadastro de Produtos'!B2027:C2522,2,0),"")</f>
        <v/>
      </c>
      <c r="C2025" s="33"/>
      <c r="D2025" s="35"/>
      <c r="H2025" s="227"/>
      <c r="I2025" s="247"/>
      <c r="J2025" s="247"/>
      <c r="K2025" s="336"/>
      <c r="L2025" s="247">
        <f>SUMIF(Vendas!$B$5:$B$1712,'Combos Promocionais'!A2025,Vendas!$I$5:$I$1824)</f>
        <v>0</v>
      </c>
      <c r="M2025" s="247">
        <f t="shared" si="109"/>
        <v>0</v>
      </c>
      <c r="N2025" s="247"/>
      <c r="O2025" s="337">
        <f t="array" ref="O2025">MIN(IF($B$3:$B$501=N2025,$I$3:$I$501))</f>
        <v>0</v>
      </c>
    </row>
    <row r="2026" spans="1:15">
      <c r="A2026" s="25"/>
      <c r="B2026" s="239" t="str">
        <f>IFERROR(VLOOKUP(A2026,'Cadastro de Produtos'!B2028:C2523,2,0),"")</f>
        <v/>
      </c>
      <c r="C2026" s="33"/>
      <c r="D2026" s="35"/>
      <c r="H2026" s="227"/>
      <c r="I2026" s="247"/>
      <c r="J2026" s="247"/>
      <c r="K2026" s="336"/>
      <c r="L2026" s="247">
        <f>SUMIF(Vendas!$B$5:$B$1712,'Combos Promocionais'!A2026,Vendas!$I$5:$I$1824)</f>
        <v>0</v>
      </c>
      <c r="M2026" s="247">
        <f t="shared" si="109"/>
        <v>0</v>
      </c>
      <c r="N2026" s="247"/>
      <c r="O2026" s="337">
        <f t="array" ref="O2026">MIN(IF($B$3:$B$501=N2026,$I$3:$I$501))</f>
        <v>0</v>
      </c>
    </row>
    <row r="2027" spans="1:15">
      <c r="A2027" s="25"/>
      <c r="B2027" s="239" t="str">
        <f>IFERROR(VLOOKUP(A2027,'Cadastro de Produtos'!B2029:C2524,2,0),"")</f>
        <v/>
      </c>
      <c r="C2027" s="33"/>
      <c r="D2027" s="35"/>
      <c r="H2027" s="227"/>
      <c r="I2027" s="247"/>
      <c r="J2027" s="247"/>
      <c r="K2027" s="336"/>
      <c r="L2027" s="247">
        <f>SUMIF(Vendas!$B$5:$B$1712,'Combos Promocionais'!A2027,Vendas!$I$5:$I$1824)</f>
        <v>0</v>
      </c>
      <c r="M2027" s="247">
        <f t="shared" si="109"/>
        <v>0</v>
      </c>
      <c r="N2027" s="247"/>
      <c r="O2027" s="337">
        <f t="array" ref="O2027">MIN(IF($B$3:$B$501=N2027,$I$3:$I$501))</f>
        <v>0</v>
      </c>
    </row>
    <row r="2028" spans="1:15">
      <c r="A2028" s="25"/>
      <c r="B2028" s="239" t="str">
        <f>IFERROR(VLOOKUP(A2028,'Cadastro de Produtos'!B2030:C2525,2,0),"")</f>
        <v/>
      </c>
      <c r="C2028" s="33"/>
      <c r="D2028" s="35"/>
      <c r="H2028" s="227"/>
      <c r="I2028" s="247"/>
      <c r="J2028" s="247"/>
      <c r="K2028" s="336"/>
      <c r="L2028" s="247">
        <f>SUMIF(Vendas!$B$5:$B$1712,'Combos Promocionais'!A2028,Vendas!$I$5:$I$1824)</f>
        <v>0</v>
      </c>
      <c r="M2028" s="247">
        <f t="shared" si="109"/>
        <v>0</v>
      </c>
      <c r="N2028" s="247"/>
      <c r="O2028" s="337">
        <f t="array" ref="O2028">MIN(IF($B$3:$B$501=N2028,$I$3:$I$501))</f>
        <v>0</v>
      </c>
    </row>
    <row r="2029" spans="1:15">
      <c r="A2029" s="25"/>
      <c r="B2029" s="239" t="str">
        <f>IFERROR(VLOOKUP(A2029,'Cadastro de Produtos'!B2031:C2526,2,0),"")</f>
        <v/>
      </c>
      <c r="C2029" s="33"/>
      <c r="D2029" s="35"/>
      <c r="H2029" s="227"/>
      <c r="I2029" s="247"/>
      <c r="J2029" s="247"/>
      <c r="K2029" s="336"/>
      <c r="L2029" s="247">
        <f>SUMIF(Vendas!$B$5:$B$1712,'Combos Promocionais'!A2029,Vendas!$I$5:$I$1824)</f>
        <v>0</v>
      </c>
      <c r="M2029" s="247">
        <f t="shared" si="109"/>
        <v>0</v>
      </c>
      <c r="N2029" s="247"/>
      <c r="O2029" s="337">
        <f t="array" ref="O2029">MIN(IF($B$3:$B$501=N2029,$I$3:$I$501))</f>
        <v>0</v>
      </c>
    </row>
    <row r="2030" spans="1:15">
      <c r="A2030" s="25"/>
      <c r="B2030" s="239" t="str">
        <f>IFERROR(VLOOKUP(A2030,'Cadastro de Produtos'!B2032:C2527,2,0),"")</f>
        <v/>
      </c>
      <c r="C2030" s="33"/>
      <c r="D2030" s="35"/>
      <c r="H2030" s="227"/>
      <c r="I2030" s="247"/>
      <c r="J2030" s="247"/>
      <c r="K2030" s="336"/>
      <c r="L2030" s="247">
        <f>SUMIF(Vendas!$B$5:$B$1712,'Combos Promocionais'!A2030,Vendas!$I$5:$I$1824)</f>
        <v>0</v>
      </c>
      <c r="M2030" s="247">
        <f t="shared" si="109"/>
        <v>0</v>
      </c>
      <c r="N2030" s="247"/>
      <c r="O2030" s="337">
        <f t="array" ref="O2030">MIN(IF($B$3:$B$501=N2030,$I$3:$I$501))</f>
        <v>0</v>
      </c>
    </row>
    <row r="2031" spans="1:15">
      <c r="A2031" s="25"/>
      <c r="B2031" s="239" t="str">
        <f>IFERROR(VLOOKUP(A2031,'Cadastro de Produtos'!B2033:C2528,2,0),"")</f>
        <v/>
      </c>
      <c r="C2031" s="33"/>
      <c r="D2031" s="35"/>
      <c r="H2031" s="227"/>
      <c r="I2031" s="247"/>
      <c r="J2031" s="247"/>
      <c r="K2031" s="336"/>
      <c r="L2031" s="247">
        <f>SUMIF(Vendas!$B$5:$B$1712,'Combos Promocionais'!A2031,Vendas!$I$5:$I$1824)</f>
        <v>0</v>
      </c>
      <c r="M2031" s="247">
        <f t="shared" si="109"/>
        <v>0</v>
      </c>
      <c r="N2031" s="247"/>
      <c r="O2031" s="337">
        <f t="array" ref="O2031">MIN(IF($B$3:$B$501=N2031,$I$3:$I$501))</f>
        <v>0</v>
      </c>
    </row>
    <row r="2032" spans="1:15">
      <c r="A2032" s="25"/>
      <c r="B2032" s="239" t="str">
        <f>IFERROR(VLOOKUP(A2032,'Cadastro de Produtos'!B2034:C2529,2,0),"")</f>
        <v/>
      </c>
      <c r="C2032" s="33"/>
      <c r="D2032" s="35"/>
      <c r="H2032" s="227"/>
      <c r="I2032" s="247"/>
      <c r="J2032" s="247"/>
      <c r="K2032" s="336"/>
      <c r="L2032" s="247">
        <f>SUMIF(Vendas!$B$5:$B$1712,'Combos Promocionais'!A2032,Vendas!$I$5:$I$1824)</f>
        <v>0</v>
      </c>
      <c r="M2032" s="247">
        <f t="shared" si="109"/>
        <v>0</v>
      </c>
      <c r="N2032" s="247"/>
      <c r="O2032" s="337">
        <f t="array" ref="O2032">MIN(IF($B$3:$B$501=N2032,$I$3:$I$501))</f>
        <v>0</v>
      </c>
    </row>
    <row r="2033" spans="1:15">
      <c r="A2033" s="25"/>
      <c r="B2033" s="239" t="str">
        <f>IFERROR(VLOOKUP(A2033,'Cadastro de Produtos'!B2035:C2530,2,0),"")</f>
        <v/>
      </c>
      <c r="C2033" s="33"/>
      <c r="D2033" s="35"/>
      <c r="H2033" s="227"/>
      <c r="I2033" s="247"/>
      <c r="J2033" s="247"/>
      <c r="K2033" s="336"/>
      <c r="L2033" s="247">
        <f>SUMIF(Vendas!$B$5:$B$1712,'Combos Promocionais'!A2033,Vendas!$I$5:$I$1824)</f>
        <v>0</v>
      </c>
      <c r="M2033" s="247">
        <f t="shared" si="109"/>
        <v>0</v>
      </c>
      <c r="N2033" s="247"/>
      <c r="O2033" s="337">
        <f t="array" ref="O2033">MIN(IF($B$3:$B$501=N2033,$I$3:$I$501))</f>
        <v>0</v>
      </c>
    </row>
    <row r="2034" spans="1:15">
      <c r="A2034" s="25"/>
      <c r="B2034" s="239" t="str">
        <f>IFERROR(VLOOKUP(A2034,'Cadastro de Produtos'!B2036:C2531,2,0),"")</f>
        <v/>
      </c>
      <c r="C2034" s="33"/>
      <c r="D2034" s="35"/>
      <c r="H2034" s="227"/>
      <c r="I2034" s="247"/>
      <c r="J2034" s="247"/>
      <c r="K2034" s="336"/>
      <c r="L2034" s="247">
        <f>SUMIF(Vendas!$B$5:$B$1712,'Combos Promocionais'!A2034,Vendas!$I$5:$I$1824)</f>
        <v>0</v>
      </c>
      <c r="M2034" s="247">
        <f t="shared" si="109"/>
        <v>0</v>
      </c>
      <c r="N2034" s="247"/>
      <c r="O2034" s="337">
        <f t="array" ref="O2034">MIN(IF($B$3:$B$501=N2034,$I$3:$I$501))</f>
        <v>0</v>
      </c>
    </row>
    <row r="2035" spans="1:15">
      <c r="A2035" s="25"/>
      <c r="B2035" s="239" t="str">
        <f>IFERROR(VLOOKUP(A2035,'Cadastro de Produtos'!B2037:C2532,2,0),"")</f>
        <v/>
      </c>
      <c r="C2035" s="33"/>
      <c r="D2035" s="35"/>
      <c r="H2035" s="227"/>
      <c r="I2035" s="247"/>
      <c r="J2035" s="247"/>
      <c r="K2035" s="336"/>
      <c r="L2035" s="247">
        <f>SUMIF(Vendas!$B$5:$B$1712,'Combos Promocionais'!A2035,Vendas!$I$5:$I$1824)</f>
        <v>0</v>
      </c>
      <c r="M2035" s="247">
        <f t="shared" si="109"/>
        <v>0</v>
      </c>
      <c r="N2035" s="247"/>
      <c r="O2035" s="337">
        <f t="array" ref="O2035">MIN(IF($B$3:$B$501=N2035,$I$3:$I$501))</f>
        <v>0</v>
      </c>
    </row>
    <row r="2036" spans="1:15">
      <c r="A2036" s="25"/>
      <c r="B2036" s="239" t="str">
        <f>IFERROR(VLOOKUP(A2036,'Cadastro de Produtos'!B2038:C2533,2,0),"")</f>
        <v/>
      </c>
      <c r="C2036" s="33"/>
      <c r="D2036" s="35"/>
      <c r="H2036" s="227"/>
      <c r="I2036" s="247"/>
      <c r="J2036" s="247"/>
      <c r="K2036" s="336"/>
      <c r="L2036" s="247">
        <f>SUMIF(Vendas!$B$5:$B$1712,'Combos Promocionais'!A2036,Vendas!$I$5:$I$1824)</f>
        <v>0</v>
      </c>
      <c r="M2036" s="247">
        <f t="shared" si="109"/>
        <v>0</v>
      </c>
      <c r="N2036" s="247"/>
      <c r="O2036" s="337">
        <f t="array" ref="O2036">MIN(IF($B$3:$B$501=N2036,$I$3:$I$501))</f>
        <v>0</v>
      </c>
    </row>
    <row r="2037" spans="1:15">
      <c r="A2037" s="25"/>
      <c r="B2037" s="239" t="str">
        <f>IFERROR(VLOOKUP(A2037,'Cadastro de Produtos'!B2039:C2534,2,0),"")</f>
        <v/>
      </c>
      <c r="C2037" s="33"/>
      <c r="D2037" s="35"/>
      <c r="H2037" s="227"/>
      <c r="I2037" s="247"/>
      <c r="J2037" s="247"/>
      <c r="K2037" s="336"/>
      <c r="L2037" s="247">
        <f>SUMIF(Vendas!$B$5:$B$1712,'Combos Promocionais'!A2037,Vendas!$I$5:$I$1824)</f>
        <v>0</v>
      </c>
      <c r="M2037" s="247">
        <f t="shared" si="109"/>
        <v>0</v>
      </c>
      <c r="N2037" s="247"/>
      <c r="O2037" s="337">
        <f t="array" ref="O2037">MIN(IF($B$3:$B$501=N2037,$I$3:$I$501))</f>
        <v>0</v>
      </c>
    </row>
    <row r="2038" spans="1:15">
      <c r="A2038" s="25"/>
      <c r="B2038" s="239" t="str">
        <f>IFERROR(VLOOKUP(A2038,'Cadastro de Produtos'!B2040:C2535,2,0),"")</f>
        <v/>
      </c>
      <c r="C2038" s="33"/>
      <c r="D2038" s="35"/>
      <c r="H2038" s="227"/>
      <c r="I2038" s="247"/>
      <c r="J2038" s="247"/>
      <c r="K2038" s="336"/>
      <c r="L2038" s="247">
        <f>SUMIF(Vendas!$B$5:$B$1712,'Combos Promocionais'!A2038,Vendas!$I$5:$I$1824)</f>
        <v>0</v>
      </c>
      <c r="M2038" s="247">
        <f t="shared" si="109"/>
        <v>0</v>
      </c>
      <c r="N2038" s="247"/>
      <c r="O2038" s="337">
        <f t="array" ref="O2038">MIN(IF($B$3:$B$501=N2038,$I$3:$I$501))</f>
        <v>0</v>
      </c>
    </row>
    <row r="2039" spans="1:15">
      <c r="A2039" s="25"/>
      <c r="B2039" s="239" t="str">
        <f>IFERROR(VLOOKUP(A2039,'Cadastro de Produtos'!B2041:C2536,2,0),"")</f>
        <v/>
      </c>
      <c r="C2039" s="33"/>
      <c r="D2039" s="35"/>
      <c r="H2039" s="227"/>
      <c r="I2039" s="247"/>
      <c r="J2039" s="247"/>
      <c r="K2039" s="336"/>
      <c r="L2039" s="247">
        <f>SUMIF(Vendas!$B$5:$B$1712,'Combos Promocionais'!A2039,Vendas!$I$5:$I$1824)</f>
        <v>0</v>
      </c>
      <c r="M2039" s="247">
        <f t="shared" si="109"/>
        <v>0</v>
      </c>
      <c r="N2039" s="247"/>
      <c r="O2039" s="337">
        <f t="array" ref="O2039">MIN(IF($B$3:$B$501=N2039,$I$3:$I$501))</f>
        <v>0</v>
      </c>
    </row>
    <row r="2040" spans="1:15">
      <c r="A2040" s="25"/>
      <c r="B2040" s="239"/>
      <c r="C2040" s="33"/>
      <c r="D2040" s="35"/>
      <c r="H2040" s="227"/>
      <c r="I2040" s="247"/>
      <c r="J2040" s="247"/>
      <c r="K2040" s="336"/>
      <c r="L2040" s="247">
        <f>SUMIF(Vendas!$B$5:$B$1712,'Combos Promocionais'!A2040,Vendas!$I$5:$I$1824)</f>
        <v>0</v>
      </c>
      <c r="M2040" s="247">
        <f t="shared" si="109"/>
        <v>0</v>
      </c>
      <c r="N2040" s="247"/>
      <c r="O2040" s="337">
        <f t="array" ref="O2040">MIN(IF($B$3:$B$501=N2040,$I$3:$I$501))</f>
        <v>0</v>
      </c>
    </row>
    <row r="2041" spans="1:15">
      <c r="A2041" s="25"/>
      <c r="B2041" s="239"/>
      <c r="C2041" s="33"/>
      <c r="D2041" s="35"/>
      <c r="H2041" s="227"/>
      <c r="I2041" s="247"/>
      <c r="J2041" s="247"/>
      <c r="K2041" s="336"/>
      <c r="L2041" s="247">
        <f>SUMIF(Vendas!$B$5:$B$1712,'Combos Promocionais'!A2041,Vendas!$I$5:$I$1824)</f>
        <v>0</v>
      </c>
      <c r="M2041" s="247">
        <f t="shared" si="109"/>
        <v>0</v>
      </c>
      <c r="N2041" s="247"/>
      <c r="O2041" s="337">
        <f t="array" ref="O2041">MIN(IF($B$3:$B$501=N2041,$I$3:$I$501))</f>
        <v>0</v>
      </c>
    </row>
    <row r="2042" spans="1:15">
      <c r="A2042" s="25"/>
      <c r="B2042" s="239"/>
      <c r="C2042" s="33"/>
      <c r="D2042" s="35"/>
      <c r="H2042" s="227"/>
      <c r="I2042" s="247"/>
      <c r="J2042" s="247"/>
      <c r="K2042" s="336"/>
      <c r="L2042" s="247">
        <f>SUMIF(Vendas!$B$5:$B$1712,'Combos Promocionais'!A2042,Vendas!$I$5:$I$1824)</f>
        <v>0</v>
      </c>
      <c r="M2042" s="247">
        <f t="shared" si="109"/>
        <v>0</v>
      </c>
      <c r="N2042" s="247"/>
      <c r="O2042" s="337">
        <f t="array" ref="O2042">MIN(IF($B$3:$B$501=N2042,$I$3:$I$501))</f>
        <v>0</v>
      </c>
    </row>
    <row r="2043" spans="1:15">
      <c r="A2043" s="25"/>
      <c r="B2043" s="239"/>
      <c r="C2043" s="33"/>
      <c r="D2043" s="35"/>
      <c r="H2043" s="227"/>
      <c r="I2043" s="247"/>
      <c r="J2043" s="247"/>
      <c r="K2043" s="336"/>
      <c r="L2043" s="247">
        <f>SUMIF(Vendas!$B$5:$B$1712,'Combos Promocionais'!A2043,Vendas!$I$5:$I$1824)</f>
        <v>0</v>
      </c>
      <c r="M2043" s="247">
        <f t="shared" si="109"/>
        <v>0</v>
      </c>
      <c r="N2043" s="247"/>
      <c r="O2043" s="337">
        <f t="array" ref="O2043">MIN(IF($B$3:$B$501=N2043,$I$3:$I$501))</f>
        <v>0</v>
      </c>
    </row>
    <row r="2044" spans="1:15">
      <c r="A2044" s="25"/>
      <c r="B2044" s="239"/>
      <c r="C2044" s="33"/>
      <c r="D2044" s="35"/>
      <c r="H2044" s="227"/>
      <c r="I2044" s="247"/>
      <c r="J2044" s="247"/>
      <c r="K2044" s="336"/>
      <c r="L2044" s="247">
        <f>SUMIF(Vendas!$B$5:$B$1712,'Combos Promocionais'!A2044,Vendas!$I$5:$I$1824)</f>
        <v>0</v>
      </c>
      <c r="M2044" s="247">
        <f t="shared" si="109"/>
        <v>0</v>
      </c>
      <c r="N2044" s="247"/>
      <c r="O2044" s="337">
        <f t="array" ref="O2044">MIN(IF($B$3:$B$501=N2044,$I$3:$I$501))</f>
        <v>0</v>
      </c>
    </row>
    <row r="2045" spans="1:15">
      <c r="A2045" s="25"/>
      <c r="B2045" s="239"/>
      <c r="C2045" s="33"/>
      <c r="D2045" s="35"/>
      <c r="H2045" s="227"/>
      <c r="I2045" s="247"/>
      <c r="J2045" s="247"/>
      <c r="K2045" s="336"/>
      <c r="L2045" s="247">
        <f>SUMIF(Vendas!$B$5:$B$1712,'Combos Promocionais'!A2045,Vendas!$I$5:$I$1824)</f>
        <v>0</v>
      </c>
      <c r="M2045" s="247">
        <f t="shared" si="109"/>
        <v>0</v>
      </c>
      <c r="N2045" s="247"/>
      <c r="O2045" s="337">
        <f t="array" ref="O2045">MIN(IF($B$3:$B$501=N2045,$I$3:$I$501))</f>
        <v>0</v>
      </c>
    </row>
    <row r="2046" spans="1:15">
      <c r="A2046" s="25"/>
      <c r="B2046" s="239"/>
      <c r="C2046" s="33"/>
      <c r="D2046" s="35"/>
      <c r="H2046" s="227"/>
      <c r="I2046" s="247"/>
      <c r="J2046" s="247"/>
      <c r="K2046" s="336"/>
      <c r="L2046" s="247">
        <f>SUMIF(Vendas!$B$5:$B$1712,'Combos Promocionais'!A2046,Vendas!$I$5:$I$1824)</f>
        <v>0</v>
      </c>
      <c r="M2046" s="247">
        <f t="shared" si="109"/>
        <v>0</v>
      </c>
      <c r="N2046" s="247"/>
      <c r="O2046" s="337">
        <f t="array" ref="O2046">MIN(IF($B$3:$B$501=N2046,$I$3:$I$501))</f>
        <v>0</v>
      </c>
    </row>
    <row r="2047" spans="1:15">
      <c r="A2047" s="25"/>
      <c r="B2047" s="239"/>
      <c r="C2047" s="33"/>
      <c r="D2047" s="35"/>
      <c r="H2047" s="227"/>
      <c r="I2047" s="247"/>
      <c r="J2047" s="247"/>
      <c r="K2047" s="336"/>
      <c r="L2047" s="247">
        <f>SUMIF(Vendas!$B$5:$B$1712,'Combos Promocionais'!A2047,Vendas!$I$5:$I$1824)</f>
        <v>0</v>
      </c>
      <c r="M2047" s="247">
        <f t="shared" si="109"/>
        <v>0</v>
      </c>
      <c r="N2047" s="247"/>
      <c r="O2047" s="337">
        <f t="array" ref="O2047">MIN(IF($B$3:$B$501=N2047,$I$3:$I$501))</f>
        <v>0</v>
      </c>
    </row>
    <row r="2048" spans="1:15">
      <c r="A2048" s="25"/>
      <c r="B2048" s="239"/>
      <c r="C2048" s="33"/>
      <c r="D2048" s="35"/>
      <c r="H2048" s="227"/>
      <c r="I2048" s="247"/>
      <c r="J2048" s="247"/>
      <c r="K2048" s="336"/>
      <c r="L2048" s="247">
        <f>SUMIF(Vendas!$B$5:$B$1712,'Combos Promocionais'!A2048,Vendas!$I$5:$I$1824)</f>
        <v>0</v>
      </c>
      <c r="M2048" s="247">
        <f t="shared" si="109"/>
        <v>0</v>
      </c>
      <c r="N2048" s="247"/>
      <c r="O2048" s="337">
        <f t="array" ref="O2048">MIN(IF($B$3:$B$501=N2048,$I$3:$I$501))</f>
        <v>0</v>
      </c>
    </row>
    <row r="2049" spans="1:15">
      <c r="A2049" s="25"/>
      <c r="B2049" s="239"/>
      <c r="C2049" s="33"/>
      <c r="D2049" s="35"/>
      <c r="H2049" s="227"/>
      <c r="I2049" s="247"/>
      <c r="J2049" s="247"/>
      <c r="K2049" s="336"/>
      <c r="L2049" s="247">
        <f>SUMIF(Vendas!$B$5:$B$1712,'Combos Promocionais'!A2049,Vendas!$I$5:$I$1824)</f>
        <v>0</v>
      </c>
      <c r="M2049" s="247">
        <f t="shared" si="109"/>
        <v>0</v>
      </c>
      <c r="N2049" s="247"/>
      <c r="O2049" s="337">
        <f t="array" ref="O2049">MIN(IF($B$3:$B$501=N2049,$I$3:$I$501))</f>
        <v>0</v>
      </c>
    </row>
    <row r="2050" spans="1:15">
      <c r="A2050" s="25"/>
      <c r="B2050" s="239"/>
      <c r="C2050" s="33"/>
      <c r="D2050" s="35"/>
      <c r="H2050" s="227"/>
      <c r="K2050" s="1"/>
      <c r="L2050">
        <f>SUMIF(Vendas!$B$5:$B$1712,'Combos Promocionais'!A2050,Vendas!$I$5:$I$1824)</f>
        <v>0</v>
      </c>
      <c r="M2050">
        <f t="shared" si="109"/>
        <v>0</v>
      </c>
      <c r="O2050" s="237">
        <f t="array" ref="O2050">MIN(IF($B$3:$B$501=N2050,$I$3:$I$501))</f>
        <v>0</v>
      </c>
    </row>
    <row r="2051" spans="1:15">
      <c r="A2051" s="25"/>
      <c r="B2051" s="239"/>
      <c r="C2051" s="33"/>
      <c r="D2051" s="35"/>
      <c r="H2051" s="227"/>
      <c r="K2051" s="1"/>
      <c r="L2051">
        <f>SUMIF(Vendas!$B$5:$B$1712,'Combos Promocionais'!A2051,Vendas!$I$5:$I$1824)</f>
        <v>0</v>
      </c>
      <c r="M2051">
        <f t="shared" si="109"/>
        <v>0</v>
      </c>
      <c r="O2051" s="237">
        <f t="array" ref="O2051">MIN(IF($B$3:$B$501=N2051,$I$3:$I$501))</f>
        <v>0</v>
      </c>
    </row>
    <row r="2052" spans="1:15">
      <c r="A2052" s="25"/>
      <c r="B2052" s="239"/>
      <c r="C2052" s="33"/>
      <c r="D2052" s="35"/>
      <c r="H2052" s="227"/>
      <c r="K2052" s="1"/>
      <c r="L2052">
        <f>SUMIF(Vendas!$B$5:$B$1712,'Combos Promocionais'!A2052,Vendas!$I$5:$I$1824)</f>
        <v>0</v>
      </c>
      <c r="M2052">
        <f t="shared" ref="M2052:M2115" si="111">SUM(L2052*H2052)</f>
        <v>0</v>
      </c>
      <c r="O2052" s="237">
        <f t="array" ref="O2052">MIN(IF($B$3:$B$501=N2052,$I$3:$I$501))</f>
        <v>0</v>
      </c>
    </row>
    <row r="2053" spans="1:15">
      <c r="A2053" s="25"/>
      <c r="B2053" s="239"/>
      <c r="C2053" s="33"/>
      <c r="D2053" s="35"/>
      <c r="H2053" s="227"/>
      <c r="K2053" s="1"/>
      <c r="L2053">
        <f>SUMIF(Vendas!$B$5:$B$1712,'Combos Promocionais'!A2053,Vendas!$I$5:$I$1824)</f>
        <v>0</v>
      </c>
      <c r="M2053">
        <f t="shared" si="111"/>
        <v>0</v>
      </c>
      <c r="O2053" s="237">
        <f t="array" ref="O2053">MIN(IF($B$3:$B$501=N2053,$I$3:$I$501))</f>
        <v>0</v>
      </c>
    </row>
    <row r="2054" spans="1:15">
      <c r="A2054" s="25"/>
      <c r="B2054" s="239"/>
      <c r="C2054" s="33"/>
      <c r="D2054" s="35"/>
      <c r="H2054" s="227"/>
      <c r="K2054" s="1"/>
      <c r="L2054">
        <f>SUMIF(Vendas!$B$5:$B$1712,'Combos Promocionais'!A2054,Vendas!$I$5:$I$1824)</f>
        <v>0</v>
      </c>
      <c r="M2054">
        <f t="shared" si="111"/>
        <v>0</v>
      </c>
      <c r="O2054" s="237">
        <f t="array" ref="O2054">MIN(IF($B$3:$B$501=N2054,$I$3:$I$501))</f>
        <v>0</v>
      </c>
    </row>
    <row r="2055" spans="1:15">
      <c r="A2055" s="25"/>
      <c r="B2055" s="239"/>
      <c r="C2055" s="33"/>
      <c r="D2055" s="35"/>
      <c r="H2055" s="227"/>
      <c r="K2055" s="1"/>
      <c r="L2055">
        <f>SUMIF(Vendas!$B$5:$B$1712,'Combos Promocionais'!A2055,Vendas!$I$5:$I$1824)</f>
        <v>0</v>
      </c>
      <c r="M2055">
        <f t="shared" si="111"/>
        <v>0</v>
      </c>
      <c r="O2055" s="237">
        <f t="array" ref="O2055">MIN(IF($B$3:$B$501=N2055,$I$3:$I$501))</f>
        <v>0</v>
      </c>
    </row>
    <row r="2056" spans="1:15">
      <c r="A2056" s="25"/>
      <c r="B2056" s="239"/>
      <c r="C2056" s="33"/>
      <c r="D2056" s="35"/>
      <c r="H2056" s="227"/>
      <c r="K2056" s="1"/>
      <c r="L2056">
        <f>SUMIF(Vendas!$B$5:$B$1712,'Combos Promocionais'!A2056,Vendas!$I$5:$I$1824)</f>
        <v>0</v>
      </c>
      <c r="M2056">
        <f t="shared" si="111"/>
        <v>0</v>
      </c>
      <c r="O2056" s="237">
        <f t="array" ref="O2056">MIN(IF($B$3:$B$501=N2056,$I$3:$I$501))</f>
        <v>0</v>
      </c>
    </row>
    <row r="2057" spans="1:15">
      <c r="A2057" s="25"/>
      <c r="B2057" s="239"/>
      <c r="C2057" s="33"/>
      <c r="D2057" s="35"/>
      <c r="H2057" s="227"/>
      <c r="K2057" s="1"/>
      <c r="L2057">
        <f>SUMIF(Vendas!$B$5:$B$1712,'Combos Promocionais'!A2057,Vendas!$I$5:$I$1824)</f>
        <v>0</v>
      </c>
      <c r="M2057">
        <f t="shared" si="111"/>
        <v>0</v>
      </c>
      <c r="O2057" s="237">
        <f t="array" ref="O2057">MIN(IF($B$3:$B$501=N2057,$I$3:$I$501))</f>
        <v>0</v>
      </c>
    </row>
    <row r="2058" spans="1:15">
      <c r="A2058" s="25"/>
      <c r="B2058" s="239"/>
      <c r="C2058" s="33"/>
      <c r="D2058" s="35"/>
      <c r="H2058" s="227"/>
      <c r="K2058" s="1"/>
      <c r="L2058">
        <f>SUMIF(Vendas!$B$5:$B$1712,'Combos Promocionais'!A2058,Vendas!$I$5:$I$1824)</f>
        <v>0</v>
      </c>
      <c r="M2058">
        <f t="shared" si="111"/>
        <v>0</v>
      </c>
      <c r="O2058" s="237">
        <f t="array" ref="O2058">MIN(IF($B$3:$B$501=N2058,$I$3:$I$501))</f>
        <v>0</v>
      </c>
    </row>
    <row r="2059" spans="1:15">
      <c r="A2059" s="25"/>
      <c r="B2059" s="239"/>
      <c r="C2059" s="33"/>
      <c r="D2059" s="35"/>
      <c r="H2059" s="227"/>
      <c r="K2059" s="1"/>
      <c r="L2059">
        <f>SUMIF(Vendas!$B$5:$B$1712,'Combos Promocionais'!A2059,Vendas!$I$5:$I$1824)</f>
        <v>0</v>
      </c>
      <c r="M2059">
        <f t="shared" si="111"/>
        <v>0</v>
      </c>
      <c r="O2059" s="237">
        <f t="array" ref="O2059">MIN(IF($B$3:$B$501=N2059,$I$3:$I$501))</f>
        <v>0</v>
      </c>
    </row>
    <row r="2060" spans="1:15">
      <c r="A2060" s="25"/>
      <c r="B2060" s="239"/>
      <c r="C2060" s="33"/>
      <c r="D2060" s="35"/>
      <c r="H2060" s="227"/>
      <c r="K2060" s="1"/>
      <c r="L2060">
        <f>SUMIF(Vendas!$B$5:$B$1712,'Combos Promocionais'!A2060,Vendas!$I$5:$I$1824)</f>
        <v>0</v>
      </c>
      <c r="M2060">
        <f t="shared" si="111"/>
        <v>0</v>
      </c>
      <c r="O2060" s="237">
        <f t="array" ref="O2060">MIN(IF($B$3:$B$501=N2060,$I$3:$I$501))</f>
        <v>0</v>
      </c>
    </row>
    <row r="2061" spans="1:15">
      <c r="A2061" s="25"/>
      <c r="B2061" s="239"/>
      <c r="C2061" s="33"/>
      <c r="D2061" s="35"/>
      <c r="H2061" s="227"/>
      <c r="K2061" s="1"/>
      <c r="L2061">
        <f>SUMIF(Vendas!$B$5:$B$1712,'Combos Promocionais'!A2061,Vendas!$I$5:$I$1824)</f>
        <v>0</v>
      </c>
      <c r="M2061">
        <f t="shared" si="111"/>
        <v>0</v>
      </c>
      <c r="O2061" s="237">
        <f t="array" ref="O2061">MIN(IF($B$3:$B$501=N2061,$I$3:$I$501))</f>
        <v>0</v>
      </c>
    </row>
    <row r="2062" spans="1:15">
      <c r="A2062" s="25"/>
      <c r="B2062" s="239"/>
      <c r="C2062" s="33"/>
      <c r="D2062" s="35"/>
      <c r="H2062" s="227"/>
      <c r="K2062" s="1"/>
      <c r="L2062">
        <f>SUMIF(Vendas!$B$5:$B$1712,'Combos Promocionais'!A2062,Vendas!$I$5:$I$1824)</f>
        <v>0</v>
      </c>
      <c r="M2062">
        <f t="shared" si="111"/>
        <v>0</v>
      </c>
      <c r="O2062" s="237">
        <f t="array" ref="O2062">MIN(IF($B$3:$B$501=N2062,$I$3:$I$501))</f>
        <v>0</v>
      </c>
    </row>
    <row r="2063" spans="1:15">
      <c r="A2063" s="25"/>
      <c r="B2063" s="239"/>
      <c r="C2063" s="33"/>
      <c r="D2063" s="35"/>
      <c r="H2063" s="227"/>
      <c r="K2063" s="1"/>
      <c r="L2063">
        <f>SUMIF(Vendas!$B$5:$B$1712,'Combos Promocionais'!A2063,Vendas!$I$5:$I$1824)</f>
        <v>0</v>
      </c>
      <c r="M2063">
        <f t="shared" si="111"/>
        <v>0</v>
      </c>
      <c r="O2063" s="237">
        <f t="array" ref="O2063">MIN(IF($B$3:$B$501=N2063,$I$3:$I$501))</f>
        <v>0</v>
      </c>
    </row>
    <row r="2064" spans="1:15">
      <c r="A2064" s="25"/>
      <c r="B2064" s="239"/>
      <c r="C2064" s="33"/>
      <c r="D2064" s="35"/>
      <c r="H2064" s="227"/>
      <c r="K2064" s="1"/>
      <c r="L2064">
        <f>SUMIF(Vendas!$B$5:$B$1712,'Combos Promocionais'!A2064,Vendas!$I$5:$I$1824)</f>
        <v>0</v>
      </c>
      <c r="M2064">
        <f t="shared" si="111"/>
        <v>0</v>
      </c>
      <c r="O2064" s="237">
        <f t="array" ref="O2064">MIN(IF($B$3:$B$501=N2064,$I$3:$I$501))</f>
        <v>0</v>
      </c>
    </row>
    <row r="2065" spans="1:15">
      <c r="A2065" s="25"/>
      <c r="B2065" s="239"/>
      <c r="C2065" s="33"/>
      <c r="D2065" s="35"/>
      <c r="H2065" s="227"/>
      <c r="K2065" s="1"/>
      <c r="L2065">
        <f>SUMIF(Vendas!$B$5:$B$1712,'Combos Promocionais'!A2065,Vendas!$I$5:$I$1824)</f>
        <v>0</v>
      </c>
      <c r="M2065">
        <f t="shared" si="111"/>
        <v>0</v>
      </c>
      <c r="O2065" s="237">
        <f t="array" ref="O2065">MIN(IF($B$3:$B$501=N2065,$I$3:$I$501))</f>
        <v>0</v>
      </c>
    </row>
    <row r="2066" spans="1:15">
      <c r="A2066" s="25"/>
      <c r="B2066" s="239"/>
      <c r="C2066" s="33"/>
      <c r="D2066" s="35"/>
      <c r="H2066" s="227"/>
      <c r="K2066" s="1"/>
      <c r="L2066">
        <f>SUMIF(Vendas!$B$5:$B$1712,'Combos Promocionais'!A2066,Vendas!$I$5:$I$1824)</f>
        <v>0</v>
      </c>
      <c r="M2066">
        <f t="shared" si="111"/>
        <v>0</v>
      </c>
      <c r="O2066" s="237">
        <f t="array" ref="O2066">MIN(IF($B$3:$B$501=N2066,$I$3:$I$501))</f>
        <v>0</v>
      </c>
    </row>
    <row r="2067" spans="1:15">
      <c r="A2067" s="25"/>
      <c r="B2067" s="239"/>
      <c r="C2067" s="33"/>
      <c r="D2067" s="35"/>
      <c r="H2067" s="227"/>
      <c r="K2067" s="1"/>
      <c r="L2067">
        <f>SUMIF(Vendas!$B$5:$B$1712,'Combos Promocionais'!A2067,Vendas!$I$5:$I$1824)</f>
        <v>0</v>
      </c>
      <c r="M2067">
        <f t="shared" si="111"/>
        <v>0</v>
      </c>
      <c r="O2067" s="237">
        <f t="array" ref="O2067">MIN(IF($B$3:$B$501=N2067,$I$3:$I$501))</f>
        <v>0</v>
      </c>
    </row>
    <row r="2068" spans="1:15">
      <c r="A2068" s="25"/>
      <c r="B2068" s="239"/>
      <c r="C2068" s="33"/>
      <c r="D2068" s="35"/>
      <c r="H2068" s="227"/>
      <c r="K2068" s="1"/>
      <c r="L2068">
        <f>SUMIF(Vendas!$B$5:$B$1712,'Combos Promocionais'!A2068,Vendas!$I$5:$I$1824)</f>
        <v>0</v>
      </c>
      <c r="M2068">
        <f t="shared" si="111"/>
        <v>0</v>
      </c>
      <c r="O2068" s="237">
        <f t="array" ref="O2068">MIN(IF($B$3:$B$501=N2068,$I$3:$I$501))</f>
        <v>0</v>
      </c>
    </row>
    <row r="2069" spans="1:15">
      <c r="A2069" s="25"/>
      <c r="B2069" s="239"/>
      <c r="C2069" s="33"/>
      <c r="D2069" s="35"/>
      <c r="H2069" s="227"/>
      <c r="K2069" s="1"/>
      <c r="L2069">
        <f>SUMIF(Vendas!$B$5:$B$1712,'Combos Promocionais'!A2069,Vendas!$I$5:$I$1824)</f>
        <v>0</v>
      </c>
      <c r="M2069">
        <f t="shared" si="111"/>
        <v>0</v>
      </c>
      <c r="O2069" s="237">
        <f t="array" ref="O2069">MIN(IF($B$3:$B$501=N2069,$I$3:$I$501))</f>
        <v>0</v>
      </c>
    </row>
    <row r="2070" spans="1:15">
      <c r="A2070" s="25"/>
      <c r="B2070" s="239"/>
      <c r="C2070" s="33"/>
      <c r="D2070" s="35"/>
      <c r="H2070" s="227"/>
      <c r="K2070" s="1"/>
      <c r="L2070">
        <f>SUMIF(Vendas!$B$5:$B$1712,'Combos Promocionais'!A2070,Vendas!$I$5:$I$1824)</f>
        <v>0</v>
      </c>
      <c r="M2070">
        <f t="shared" si="111"/>
        <v>0</v>
      </c>
      <c r="O2070" s="237">
        <f t="array" ref="O2070">MIN(IF($B$3:$B$501=N2070,$I$3:$I$501))</f>
        <v>0</v>
      </c>
    </row>
    <row r="2071" spans="1:15">
      <c r="A2071" s="25"/>
      <c r="B2071" s="239"/>
      <c r="C2071" s="33"/>
      <c r="D2071" s="35"/>
      <c r="H2071" s="227"/>
      <c r="K2071" s="1"/>
      <c r="L2071">
        <f>SUMIF(Vendas!$B$5:$B$1712,'Combos Promocionais'!A2071,Vendas!$I$5:$I$1824)</f>
        <v>0</v>
      </c>
      <c r="M2071">
        <f t="shared" si="111"/>
        <v>0</v>
      </c>
      <c r="O2071" s="237">
        <f t="array" ref="O2071">MIN(IF($B$3:$B$501=N2071,$I$3:$I$501))</f>
        <v>0</v>
      </c>
    </row>
    <row r="2072" spans="1:15">
      <c r="A2072" s="25"/>
      <c r="B2072" s="239"/>
      <c r="C2072" s="33"/>
      <c r="D2072" s="35"/>
      <c r="H2072" s="227"/>
      <c r="K2072" s="1"/>
      <c r="L2072">
        <f>SUMIF(Vendas!$B$5:$B$1712,'Combos Promocionais'!A2072,Vendas!$I$5:$I$1824)</f>
        <v>0</v>
      </c>
      <c r="M2072">
        <f t="shared" si="111"/>
        <v>0</v>
      </c>
      <c r="O2072" s="237">
        <f t="array" ref="O2072">MIN(IF($B$3:$B$501=N2072,$I$3:$I$501))</f>
        <v>0</v>
      </c>
    </row>
    <row r="2073" spans="1:15">
      <c r="A2073" s="25"/>
      <c r="B2073" s="239"/>
      <c r="C2073" s="33"/>
      <c r="D2073" s="35"/>
      <c r="H2073" s="227"/>
      <c r="K2073" s="1"/>
      <c r="L2073">
        <f>SUMIF(Vendas!$B$5:$B$1712,'Combos Promocionais'!A2073,Vendas!$I$5:$I$1824)</f>
        <v>0</v>
      </c>
      <c r="M2073">
        <f t="shared" si="111"/>
        <v>0</v>
      </c>
      <c r="O2073" s="237">
        <f t="array" ref="O2073">MIN(IF($B$3:$B$501=N2073,$I$3:$I$501))</f>
        <v>0</v>
      </c>
    </row>
    <row r="2074" spans="1:15">
      <c r="A2074" s="25"/>
      <c r="B2074" s="239"/>
      <c r="C2074" s="33"/>
      <c r="D2074" s="35"/>
      <c r="H2074" s="227"/>
      <c r="K2074" s="1"/>
      <c r="L2074">
        <f>SUMIF(Vendas!$B$5:$B$1712,'Combos Promocionais'!A2074,Vendas!$I$5:$I$1824)</f>
        <v>0</v>
      </c>
      <c r="M2074">
        <f t="shared" si="111"/>
        <v>0</v>
      </c>
      <c r="O2074" s="237">
        <f t="array" ref="O2074">MIN(IF($B$3:$B$501=N2074,$I$3:$I$501))</f>
        <v>0</v>
      </c>
    </row>
    <row r="2075" spans="1:15">
      <c r="A2075" s="25"/>
      <c r="B2075" s="239"/>
      <c r="C2075" s="33"/>
      <c r="D2075" s="35"/>
      <c r="H2075" s="227"/>
      <c r="K2075" s="1"/>
      <c r="L2075">
        <f>SUMIF(Vendas!$B$5:$B$1712,'Combos Promocionais'!A2075,Vendas!$I$5:$I$1824)</f>
        <v>0</v>
      </c>
      <c r="M2075">
        <f t="shared" si="111"/>
        <v>0</v>
      </c>
      <c r="O2075" s="237">
        <f t="array" ref="O2075">MIN(IF($B$3:$B$501=N2075,$I$3:$I$501))</f>
        <v>0</v>
      </c>
    </row>
    <row r="2076" spans="1:15">
      <c r="A2076" s="25"/>
      <c r="B2076" s="239"/>
      <c r="C2076" s="33"/>
      <c r="D2076" s="35"/>
      <c r="H2076" s="227"/>
      <c r="K2076" s="1"/>
      <c r="L2076">
        <f>SUMIF(Vendas!$B$5:$B$1712,'Combos Promocionais'!A2076,Vendas!$I$5:$I$1824)</f>
        <v>0</v>
      </c>
      <c r="M2076">
        <f t="shared" si="111"/>
        <v>0</v>
      </c>
      <c r="O2076" s="237">
        <f t="array" ref="O2076">MIN(IF($B$3:$B$501=N2076,$I$3:$I$501))</f>
        <v>0</v>
      </c>
    </row>
    <row r="2077" spans="1:15">
      <c r="A2077" s="25"/>
      <c r="B2077" s="239"/>
      <c r="C2077" s="33"/>
      <c r="D2077" s="35"/>
      <c r="H2077" s="227"/>
      <c r="K2077" s="1"/>
      <c r="L2077">
        <f>SUMIF(Vendas!$B$5:$B$1712,'Combos Promocionais'!A2077,Vendas!$I$5:$I$1824)</f>
        <v>0</v>
      </c>
      <c r="M2077">
        <f t="shared" si="111"/>
        <v>0</v>
      </c>
      <c r="O2077" s="237">
        <f t="array" ref="O2077">MIN(IF($B$3:$B$501=N2077,$I$3:$I$501))</f>
        <v>0</v>
      </c>
    </row>
    <row r="2078" spans="1:15">
      <c r="A2078" s="25"/>
      <c r="B2078" s="239"/>
      <c r="C2078" s="33"/>
      <c r="D2078" s="35"/>
      <c r="H2078" s="227"/>
      <c r="K2078" s="1"/>
      <c r="L2078">
        <f>SUMIF(Vendas!$B$5:$B$1712,'Combos Promocionais'!A2078,Vendas!$I$5:$I$1824)</f>
        <v>0</v>
      </c>
      <c r="M2078">
        <f t="shared" si="111"/>
        <v>0</v>
      </c>
      <c r="O2078" s="237">
        <f t="array" ref="O2078">MIN(IF($B$3:$B$501=N2078,$I$3:$I$501))</f>
        <v>0</v>
      </c>
    </row>
    <row r="2079" spans="1:15">
      <c r="A2079" s="25"/>
      <c r="B2079" s="239"/>
      <c r="C2079" s="33"/>
      <c r="D2079" s="35"/>
      <c r="H2079" s="227"/>
      <c r="K2079" s="1"/>
      <c r="L2079">
        <f>SUMIF(Vendas!$B$5:$B$1712,'Combos Promocionais'!A2079,Vendas!$I$5:$I$1824)</f>
        <v>0</v>
      </c>
      <c r="M2079">
        <f t="shared" si="111"/>
        <v>0</v>
      </c>
    </row>
    <row r="2080" spans="1:15">
      <c r="A2080" s="25"/>
      <c r="B2080" s="239"/>
      <c r="C2080" s="33"/>
      <c r="D2080" s="35"/>
      <c r="H2080" s="227"/>
      <c r="K2080" s="1"/>
      <c r="L2080">
        <f>SUMIF(Vendas!$B$5:$B$1712,'Combos Promocionais'!A2080,Vendas!$I$5:$I$1824)</f>
        <v>0</v>
      </c>
      <c r="M2080">
        <f t="shared" si="111"/>
        <v>0</v>
      </c>
    </row>
    <row r="2081" spans="1:13">
      <c r="A2081" s="25"/>
      <c r="B2081" s="239"/>
      <c r="C2081" s="33"/>
      <c r="D2081" s="35"/>
      <c r="H2081" s="227"/>
      <c r="K2081" s="1"/>
      <c r="L2081">
        <f>SUMIF(Vendas!$B$5:$B$1712,'Combos Promocionais'!A2081,Vendas!$I$5:$I$1824)</f>
        <v>0</v>
      </c>
      <c r="M2081">
        <f t="shared" si="111"/>
        <v>0</v>
      </c>
    </row>
    <row r="2082" spans="1:13">
      <c r="A2082" s="25"/>
      <c r="B2082" s="239"/>
      <c r="C2082" s="33"/>
      <c r="D2082" s="35"/>
      <c r="H2082" s="227"/>
      <c r="K2082" s="1"/>
      <c r="L2082">
        <f>SUMIF(Vendas!$B$5:$B$1712,'Combos Promocionais'!A2082,Vendas!$I$5:$I$1824)</f>
        <v>0</v>
      </c>
      <c r="M2082">
        <f t="shared" si="111"/>
        <v>0</v>
      </c>
    </row>
    <row r="2083" spans="1:13">
      <c r="A2083" s="25"/>
      <c r="B2083" s="239"/>
      <c r="C2083" s="33"/>
      <c r="D2083" s="35"/>
      <c r="H2083" s="227"/>
      <c r="K2083" s="1"/>
      <c r="L2083">
        <f>SUMIF(Vendas!$B$5:$B$1712,'Combos Promocionais'!A2083,Vendas!$I$5:$I$1824)</f>
        <v>0</v>
      </c>
      <c r="M2083">
        <f t="shared" si="111"/>
        <v>0</v>
      </c>
    </row>
    <row r="2084" spans="1:13">
      <c r="A2084" s="25"/>
      <c r="B2084" s="239"/>
      <c r="C2084" s="33"/>
      <c r="D2084" s="35"/>
      <c r="H2084" s="227"/>
      <c r="K2084" s="1"/>
      <c r="L2084">
        <f>SUMIF(Vendas!$B$5:$B$1712,'Combos Promocionais'!A2084,Vendas!$I$5:$I$1824)</f>
        <v>0</v>
      </c>
      <c r="M2084">
        <f t="shared" si="111"/>
        <v>0</v>
      </c>
    </row>
    <row r="2085" spans="1:13">
      <c r="A2085" s="25"/>
      <c r="B2085" s="239"/>
      <c r="C2085" s="33"/>
      <c r="D2085" s="35"/>
      <c r="H2085" s="227"/>
      <c r="K2085" s="1"/>
      <c r="L2085">
        <f>SUMIF(Vendas!$B$5:$B$1712,'Combos Promocionais'!A2085,Vendas!$I$5:$I$1824)</f>
        <v>0</v>
      </c>
      <c r="M2085">
        <f t="shared" si="111"/>
        <v>0</v>
      </c>
    </row>
    <row r="2086" spans="1:13">
      <c r="A2086" s="25"/>
      <c r="B2086" s="239"/>
      <c r="C2086" s="33"/>
      <c r="D2086" s="35"/>
      <c r="H2086" s="227"/>
      <c r="K2086" s="1"/>
      <c r="L2086">
        <f>SUMIF(Vendas!$B$5:$B$1712,'Combos Promocionais'!A2086,Vendas!$I$5:$I$1824)</f>
        <v>0</v>
      </c>
      <c r="M2086">
        <f t="shared" si="111"/>
        <v>0</v>
      </c>
    </row>
    <row r="2087" spans="1:13">
      <c r="A2087" s="25"/>
      <c r="B2087" s="239"/>
      <c r="C2087" s="33"/>
      <c r="D2087" s="35"/>
      <c r="H2087" s="227"/>
      <c r="K2087" s="1"/>
      <c r="L2087">
        <f>SUMIF(Vendas!$B$5:$B$1712,'Combos Promocionais'!A2087,Vendas!$I$5:$I$1824)</f>
        <v>0</v>
      </c>
      <c r="M2087">
        <f t="shared" si="111"/>
        <v>0</v>
      </c>
    </row>
    <row r="2088" spans="1:13">
      <c r="A2088" s="25"/>
      <c r="B2088" s="239"/>
      <c r="C2088" s="33"/>
      <c r="D2088" s="35"/>
      <c r="H2088" s="227"/>
      <c r="K2088" s="1"/>
      <c r="L2088">
        <f>SUMIF(Vendas!$B$5:$B$1712,'Combos Promocionais'!A2088,Vendas!$I$5:$I$1824)</f>
        <v>0</v>
      </c>
      <c r="M2088">
        <f t="shared" si="111"/>
        <v>0</v>
      </c>
    </row>
    <row r="2089" spans="1:13">
      <c r="A2089" s="25"/>
      <c r="B2089" s="239"/>
      <c r="C2089" s="33"/>
      <c r="D2089" s="35"/>
      <c r="H2089" s="227"/>
      <c r="K2089" s="1"/>
      <c r="L2089">
        <f>SUMIF(Vendas!$B$5:$B$1712,'Combos Promocionais'!A2089,Vendas!$I$5:$I$1824)</f>
        <v>0</v>
      </c>
      <c r="M2089">
        <f t="shared" si="111"/>
        <v>0</v>
      </c>
    </row>
    <row r="2090" spans="1:13">
      <c r="A2090" s="25"/>
      <c r="B2090" s="239"/>
      <c r="C2090" s="33"/>
      <c r="D2090" s="35"/>
      <c r="H2090" s="227"/>
      <c r="K2090" s="1"/>
      <c r="L2090">
        <f>SUMIF(Vendas!$B$5:$B$1712,'Combos Promocionais'!A2090,Vendas!$I$5:$I$1824)</f>
        <v>0</v>
      </c>
      <c r="M2090">
        <f t="shared" si="111"/>
        <v>0</v>
      </c>
    </row>
    <row r="2091" spans="1:13">
      <c r="A2091" s="25"/>
      <c r="B2091" s="239"/>
      <c r="C2091" s="33"/>
      <c r="D2091" s="35"/>
      <c r="H2091" s="227"/>
      <c r="K2091" s="1"/>
      <c r="L2091">
        <f>SUMIF(Vendas!$B$5:$B$1712,'Combos Promocionais'!A2091,Vendas!$I$5:$I$1824)</f>
        <v>0</v>
      </c>
      <c r="M2091">
        <f t="shared" si="111"/>
        <v>0</v>
      </c>
    </row>
    <row r="2092" spans="1:13">
      <c r="A2092" s="25"/>
      <c r="B2092" s="239"/>
      <c r="C2092" s="33"/>
      <c r="D2092" s="35"/>
      <c r="H2092" s="227"/>
      <c r="K2092" s="1"/>
      <c r="L2092">
        <f>SUMIF(Vendas!$B$5:$B$1712,'Combos Promocionais'!A2092,Vendas!$I$5:$I$1824)</f>
        <v>0</v>
      </c>
      <c r="M2092">
        <f t="shared" si="111"/>
        <v>0</v>
      </c>
    </row>
    <row r="2093" spans="1:13">
      <c r="A2093" s="25"/>
      <c r="B2093" s="239"/>
      <c r="C2093" s="33"/>
      <c r="D2093" s="35"/>
      <c r="H2093" s="227"/>
      <c r="K2093" s="1"/>
      <c r="L2093">
        <f>SUMIF(Vendas!$B$5:$B$1712,'Combos Promocionais'!A2093,Vendas!$I$5:$I$1824)</f>
        <v>0</v>
      </c>
      <c r="M2093">
        <f t="shared" si="111"/>
        <v>0</v>
      </c>
    </row>
    <row r="2094" spans="1:13">
      <c r="A2094" s="25"/>
      <c r="B2094" s="239"/>
      <c r="C2094" s="33"/>
      <c r="D2094" s="35"/>
      <c r="H2094" s="227"/>
      <c r="K2094" s="1"/>
      <c r="L2094">
        <f>SUMIF(Vendas!$B$5:$B$1712,'Combos Promocionais'!A2094,Vendas!$I$5:$I$1824)</f>
        <v>0</v>
      </c>
      <c r="M2094">
        <f t="shared" si="111"/>
        <v>0</v>
      </c>
    </row>
    <row r="2095" spans="1:13">
      <c r="A2095" s="25"/>
      <c r="B2095" s="239"/>
      <c r="C2095" s="33"/>
      <c r="D2095" s="35"/>
      <c r="H2095" s="227"/>
      <c r="K2095" s="1"/>
      <c r="L2095">
        <f>SUMIF(Vendas!$B$5:$B$1712,'Combos Promocionais'!A2095,Vendas!$I$5:$I$1824)</f>
        <v>0</v>
      </c>
      <c r="M2095">
        <f t="shared" si="111"/>
        <v>0</v>
      </c>
    </row>
    <row r="2096" spans="1:13">
      <c r="A2096" s="25"/>
      <c r="B2096" s="239"/>
      <c r="C2096" s="33"/>
      <c r="D2096" s="35"/>
      <c r="H2096" s="227"/>
      <c r="K2096" s="1"/>
      <c r="L2096">
        <f>SUMIF(Vendas!$B$5:$B$1712,'Combos Promocionais'!A2096,Vendas!$I$5:$I$1824)</f>
        <v>0</v>
      </c>
      <c r="M2096">
        <f t="shared" si="111"/>
        <v>0</v>
      </c>
    </row>
    <row r="2097" spans="1:13">
      <c r="A2097" s="25"/>
      <c r="B2097" s="239"/>
      <c r="C2097" s="33"/>
      <c r="D2097" s="35"/>
      <c r="H2097" s="227"/>
      <c r="K2097" s="1"/>
      <c r="L2097">
        <f>SUMIF(Vendas!$B$5:$B$1712,'Combos Promocionais'!A2097,Vendas!$I$5:$I$1824)</f>
        <v>0</v>
      </c>
      <c r="M2097">
        <f t="shared" si="111"/>
        <v>0</v>
      </c>
    </row>
    <row r="2098" spans="1:13">
      <c r="A2098" s="25"/>
      <c r="B2098" s="239"/>
      <c r="C2098" s="33"/>
      <c r="D2098" s="35"/>
      <c r="H2098" s="227"/>
      <c r="K2098" s="1"/>
      <c r="L2098">
        <f>SUMIF(Vendas!$B$5:$B$1712,'Combos Promocionais'!A2098,Vendas!$I$5:$I$1824)</f>
        <v>0</v>
      </c>
      <c r="M2098">
        <f t="shared" si="111"/>
        <v>0</v>
      </c>
    </row>
    <row r="2099" spans="1:13">
      <c r="A2099" s="25"/>
      <c r="B2099" s="239"/>
      <c r="C2099" s="33"/>
      <c r="D2099" s="35"/>
      <c r="H2099" s="227"/>
      <c r="K2099" s="1"/>
      <c r="L2099">
        <f>SUMIF(Vendas!$B$5:$B$1712,'Combos Promocionais'!A2099,Vendas!$I$5:$I$1824)</f>
        <v>0</v>
      </c>
      <c r="M2099">
        <f t="shared" si="111"/>
        <v>0</v>
      </c>
    </row>
    <row r="2100" spans="1:13">
      <c r="A2100" s="25"/>
      <c r="B2100" s="239"/>
      <c r="C2100" s="33"/>
      <c r="D2100" s="35"/>
      <c r="H2100" s="227"/>
      <c r="K2100" s="1"/>
      <c r="L2100">
        <f>SUMIF(Vendas!$B$5:$B$1712,'Combos Promocionais'!A2100,Vendas!$I$5:$I$1824)</f>
        <v>0</v>
      </c>
      <c r="M2100">
        <f t="shared" si="111"/>
        <v>0</v>
      </c>
    </row>
    <row r="2101" spans="1:13">
      <c r="A2101" s="25"/>
      <c r="B2101" s="239"/>
      <c r="C2101" s="33"/>
      <c r="D2101" s="35"/>
      <c r="H2101" s="227"/>
      <c r="K2101" s="1"/>
      <c r="L2101">
        <f>SUMIF(Vendas!$B$5:$B$1712,'Combos Promocionais'!A2101,Vendas!$I$5:$I$1824)</f>
        <v>0</v>
      </c>
      <c r="M2101">
        <f t="shared" si="111"/>
        <v>0</v>
      </c>
    </row>
    <row r="2102" spans="1:13">
      <c r="A2102" s="25"/>
      <c r="B2102" s="239"/>
      <c r="C2102" s="33"/>
      <c r="D2102" s="35"/>
      <c r="H2102" s="227"/>
      <c r="K2102" s="1"/>
      <c r="L2102">
        <f>SUMIF(Vendas!$B$5:$B$1712,'Combos Promocionais'!A2102,Vendas!$I$5:$I$1824)</f>
        <v>0</v>
      </c>
      <c r="M2102">
        <f t="shared" si="111"/>
        <v>0</v>
      </c>
    </row>
    <row r="2103" spans="1:13">
      <c r="A2103" s="25"/>
      <c r="B2103" s="239"/>
      <c r="C2103" s="33"/>
      <c r="D2103" s="35"/>
      <c r="H2103" s="227"/>
      <c r="K2103" s="1"/>
      <c r="L2103">
        <f>SUMIF(Vendas!$B$5:$B$1712,'Combos Promocionais'!A2103,Vendas!$I$5:$I$1824)</f>
        <v>0</v>
      </c>
      <c r="M2103">
        <f t="shared" si="111"/>
        <v>0</v>
      </c>
    </row>
    <row r="2104" spans="1:13">
      <c r="A2104" s="25"/>
      <c r="B2104" s="239"/>
      <c r="C2104" s="33"/>
      <c r="D2104" s="35"/>
      <c r="H2104" s="227"/>
      <c r="K2104" s="1"/>
      <c r="L2104">
        <f>SUMIF(Vendas!$B$5:$B$1712,'Combos Promocionais'!A2104,Vendas!$I$5:$I$1824)</f>
        <v>0</v>
      </c>
      <c r="M2104">
        <f t="shared" si="111"/>
        <v>0</v>
      </c>
    </row>
    <row r="2105" spans="1:13">
      <c r="A2105" s="25"/>
      <c r="B2105" s="239"/>
      <c r="C2105" s="33"/>
      <c r="D2105" s="35"/>
      <c r="H2105" s="227"/>
      <c r="K2105" s="1"/>
      <c r="L2105">
        <f>SUMIF(Vendas!$B$5:$B$1712,'Combos Promocionais'!A2105,Vendas!$I$5:$I$1824)</f>
        <v>0</v>
      </c>
      <c r="M2105">
        <f t="shared" si="111"/>
        <v>0</v>
      </c>
    </row>
    <row r="2106" spans="1:13">
      <c r="A2106" s="25"/>
      <c r="B2106" s="239"/>
      <c r="C2106" s="33"/>
      <c r="D2106" s="35"/>
      <c r="H2106" s="227"/>
      <c r="K2106" s="1"/>
      <c r="L2106">
        <f>SUMIF(Vendas!$B$5:$B$1712,'Combos Promocionais'!A2106,Vendas!$I$5:$I$1824)</f>
        <v>0</v>
      </c>
      <c r="M2106">
        <f t="shared" si="111"/>
        <v>0</v>
      </c>
    </row>
    <row r="2107" spans="1:13">
      <c r="A2107" s="25"/>
      <c r="B2107" s="239"/>
      <c r="C2107" s="33"/>
      <c r="D2107" s="35"/>
      <c r="H2107" s="227"/>
      <c r="K2107" s="1"/>
      <c r="L2107">
        <f>SUMIF(Vendas!$B$5:$B$1712,'Combos Promocionais'!A2107,Vendas!$I$5:$I$1824)</f>
        <v>0</v>
      </c>
      <c r="M2107">
        <f t="shared" si="111"/>
        <v>0</v>
      </c>
    </row>
    <row r="2108" spans="1:13">
      <c r="A2108" s="25"/>
      <c r="B2108" s="239"/>
      <c r="C2108" s="33"/>
      <c r="D2108" s="35"/>
      <c r="H2108" s="227"/>
      <c r="K2108" s="1"/>
      <c r="L2108">
        <f>SUMIF(Vendas!$B$5:$B$1712,'Combos Promocionais'!A2108,Vendas!$I$5:$I$1824)</f>
        <v>0</v>
      </c>
      <c r="M2108">
        <f t="shared" si="111"/>
        <v>0</v>
      </c>
    </row>
    <row r="2109" spans="1:13">
      <c r="A2109" s="25"/>
      <c r="B2109" s="239"/>
      <c r="C2109" s="33"/>
      <c r="D2109" s="35"/>
      <c r="H2109" s="227"/>
      <c r="K2109" s="1"/>
      <c r="L2109">
        <f>SUMIF(Vendas!$B$5:$B$1712,'Combos Promocionais'!A2109,Vendas!$I$5:$I$1824)</f>
        <v>0</v>
      </c>
      <c r="M2109">
        <f t="shared" si="111"/>
        <v>0</v>
      </c>
    </row>
    <row r="2110" spans="1:13">
      <c r="A2110" s="25"/>
      <c r="B2110" s="239"/>
      <c r="C2110" s="33"/>
      <c r="D2110" s="35"/>
      <c r="H2110" s="227"/>
      <c r="K2110" s="1"/>
      <c r="L2110">
        <f>SUMIF(Vendas!$B$5:$B$1712,'Combos Promocionais'!A2110,Vendas!$I$5:$I$1824)</f>
        <v>0</v>
      </c>
      <c r="M2110">
        <f t="shared" si="111"/>
        <v>0</v>
      </c>
    </row>
    <row r="2111" spans="1:13">
      <c r="A2111" s="25"/>
      <c r="B2111" s="239"/>
      <c r="C2111" s="33"/>
      <c r="D2111" s="35"/>
      <c r="H2111" s="227"/>
      <c r="K2111" s="1"/>
      <c r="L2111">
        <f>SUMIF(Vendas!$B$5:$B$1712,'Combos Promocionais'!A2111,Vendas!$I$5:$I$1824)</f>
        <v>0</v>
      </c>
      <c r="M2111">
        <f t="shared" si="111"/>
        <v>0</v>
      </c>
    </row>
    <row r="2112" spans="1:13">
      <c r="A2112" s="25"/>
      <c r="B2112" s="239"/>
      <c r="C2112" s="33"/>
      <c r="D2112" s="35"/>
      <c r="H2112" s="227"/>
      <c r="K2112" s="1"/>
      <c r="L2112">
        <f>SUMIF(Vendas!$B$5:$B$1712,'Combos Promocionais'!A2112,Vendas!$I$5:$I$1824)</f>
        <v>0</v>
      </c>
      <c r="M2112">
        <f t="shared" si="111"/>
        <v>0</v>
      </c>
    </row>
    <row r="2113" spans="1:13">
      <c r="A2113" s="25"/>
      <c r="B2113" s="239"/>
      <c r="C2113" s="33"/>
      <c r="D2113" s="35"/>
      <c r="H2113" s="227"/>
      <c r="K2113" s="1"/>
      <c r="L2113">
        <f>SUMIF(Vendas!$B$5:$B$1712,'Combos Promocionais'!A2113,Vendas!$I$5:$I$1824)</f>
        <v>0</v>
      </c>
      <c r="M2113">
        <f t="shared" si="111"/>
        <v>0</v>
      </c>
    </row>
    <row r="2114" spans="1:13">
      <c r="A2114" s="25"/>
      <c r="B2114" s="239"/>
      <c r="C2114" s="33"/>
      <c r="D2114" s="35"/>
      <c r="H2114" s="227"/>
      <c r="K2114" s="1"/>
      <c r="L2114">
        <f>SUMIF(Vendas!$B$5:$B$1712,'Combos Promocionais'!A2114,Vendas!$I$5:$I$1824)</f>
        <v>0</v>
      </c>
      <c r="M2114">
        <f t="shared" si="111"/>
        <v>0</v>
      </c>
    </row>
    <row r="2115" spans="1:13">
      <c r="A2115" s="25"/>
      <c r="B2115" s="239"/>
      <c r="C2115" s="33"/>
      <c r="D2115" s="35"/>
      <c r="H2115" s="227"/>
      <c r="K2115" s="1"/>
      <c r="L2115">
        <f>SUMIF(Vendas!$B$5:$B$1712,'Combos Promocionais'!A2115,Vendas!$I$5:$I$1824)</f>
        <v>0</v>
      </c>
      <c r="M2115">
        <f t="shared" si="111"/>
        <v>0</v>
      </c>
    </row>
    <row r="2116" spans="1:13">
      <c r="A2116" s="25"/>
      <c r="B2116" s="239"/>
      <c r="C2116" s="33"/>
      <c r="D2116" s="35"/>
      <c r="H2116" s="227"/>
      <c r="K2116" s="1"/>
      <c r="L2116">
        <f>SUMIF(Vendas!$B$5:$B$1712,'Combos Promocionais'!A2116,Vendas!$I$5:$I$1824)</f>
        <v>0</v>
      </c>
      <c r="M2116">
        <f t="shared" ref="M2116:M2179" si="112">SUM(L2116*H2116)</f>
        <v>0</v>
      </c>
    </row>
    <row r="2117" spans="1:13">
      <c r="A2117" s="25"/>
      <c r="B2117" s="239"/>
      <c r="C2117" s="33"/>
      <c r="D2117" s="35"/>
      <c r="H2117" s="227"/>
      <c r="K2117" s="1"/>
      <c r="L2117">
        <f>SUMIF(Vendas!$B$5:$B$1712,'Combos Promocionais'!A2117,Vendas!$I$5:$I$1824)</f>
        <v>0</v>
      </c>
      <c r="M2117">
        <f t="shared" si="112"/>
        <v>0</v>
      </c>
    </row>
    <row r="2118" spans="1:13">
      <c r="A2118" s="25"/>
      <c r="B2118" s="239"/>
      <c r="C2118" s="33"/>
      <c r="D2118" s="35"/>
      <c r="H2118" s="227"/>
      <c r="K2118" s="1"/>
      <c r="L2118">
        <f>SUMIF(Vendas!$B$5:$B$1712,'Combos Promocionais'!A2118,Vendas!$I$5:$I$1824)</f>
        <v>0</v>
      </c>
      <c r="M2118">
        <f t="shared" si="112"/>
        <v>0</v>
      </c>
    </row>
    <row r="2119" spans="1:13">
      <c r="A2119" s="25"/>
      <c r="B2119" s="239"/>
      <c r="C2119" s="33"/>
      <c r="D2119" s="35"/>
      <c r="H2119" s="227"/>
      <c r="K2119" s="1"/>
      <c r="L2119">
        <f>SUMIF(Vendas!$B$5:$B$1712,'Combos Promocionais'!A2119,Vendas!$I$5:$I$1824)</f>
        <v>0</v>
      </c>
      <c r="M2119">
        <f t="shared" si="112"/>
        <v>0</v>
      </c>
    </row>
    <row r="2120" spans="1:13">
      <c r="A2120" s="25"/>
      <c r="B2120" s="239"/>
      <c r="C2120" s="33"/>
      <c r="D2120" s="35"/>
      <c r="H2120" s="227"/>
      <c r="K2120" s="1"/>
      <c r="L2120">
        <f>SUMIF(Vendas!$B$5:$B$1712,'Combos Promocionais'!A2120,Vendas!$I$5:$I$1824)</f>
        <v>0</v>
      </c>
      <c r="M2120">
        <f t="shared" si="112"/>
        <v>0</v>
      </c>
    </row>
    <row r="2121" spans="1:13">
      <c r="A2121" s="25"/>
      <c r="B2121" s="239"/>
      <c r="C2121" s="33"/>
      <c r="D2121" s="35"/>
      <c r="H2121" s="227"/>
      <c r="K2121" s="1"/>
      <c r="L2121">
        <f>SUMIF(Vendas!$B$5:$B$1712,'Combos Promocionais'!A2121,Vendas!$I$5:$I$1824)</f>
        <v>0</v>
      </c>
      <c r="M2121">
        <f t="shared" si="112"/>
        <v>0</v>
      </c>
    </row>
    <row r="2122" spans="1:13">
      <c r="A2122" s="25"/>
      <c r="B2122" s="239"/>
      <c r="C2122" s="33"/>
      <c r="D2122" s="35"/>
      <c r="H2122" s="227"/>
      <c r="K2122" s="1"/>
      <c r="L2122">
        <f>SUMIF(Vendas!$B$5:$B$1712,'Combos Promocionais'!A2122,Vendas!$I$5:$I$1824)</f>
        <v>0</v>
      </c>
      <c r="M2122">
        <f t="shared" si="112"/>
        <v>0</v>
      </c>
    </row>
    <row r="2123" spans="1:13">
      <c r="A2123" s="25"/>
      <c r="B2123" s="239"/>
      <c r="C2123" s="33"/>
      <c r="D2123" s="35"/>
      <c r="H2123" s="227"/>
      <c r="K2123" s="1"/>
      <c r="L2123">
        <f>SUMIF(Vendas!$B$5:$B$1712,'Combos Promocionais'!A2123,Vendas!$I$5:$I$1824)</f>
        <v>0</v>
      </c>
      <c r="M2123">
        <f t="shared" si="112"/>
        <v>0</v>
      </c>
    </row>
    <row r="2124" spans="1:13">
      <c r="A2124" s="25"/>
      <c r="B2124" s="239"/>
      <c r="C2124" s="33"/>
      <c r="D2124" s="35"/>
      <c r="H2124" s="227"/>
      <c r="K2124" s="1"/>
      <c r="L2124">
        <f>SUMIF(Vendas!$B$5:$B$1712,'Combos Promocionais'!A2124,Vendas!$I$5:$I$1824)</f>
        <v>0</v>
      </c>
      <c r="M2124">
        <f t="shared" si="112"/>
        <v>0</v>
      </c>
    </row>
    <row r="2125" spans="1:13">
      <c r="A2125" s="25"/>
      <c r="B2125" s="239"/>
      <c r="C2125" s="33"/>
      <c r="D2125" s="35"/>
      <c r="H2125" s="227"/>
      <c r="K2125" s="1"/>
      <c r="L2125">
        <f>SUMIF(Vendas!$B$5:$B$1712,'Combos Promocionais'!A2125,Vendas!$I$5:$I$1824)</f>
        <v>0</v>
      </c>
      <c r="M2125">
        <f t="shared" si="112"/>
        <v>0</v>
      </c>
    </row>
    <row r="2126" spans="1:13">
      <c r="A2126" s="25"/>
      <c r="B2126" s="239"/>
      <c r="C2126" s="33"/>
      <c r="D2126" s="35"/>
      <c r="H2126" s="227"/>
      <c r="K2126" s="1"/>
      <c r="L2126">
        <f>SUMIF(Vendas!$B$5:$B$1712,'Combos Promocionais'!A2126,Vendas!$I$5:$I$1824)</f>
        <v>0</v>
      </c>
      <c r="M2126">
        <f t="shared" si="112"/>
        <v>0</v>
      </c>
    </row>
    <row r="2127" spans="1:13">
      <c r="A2127" s="25"/>
      <c r="B2127" s="239"/>
      <c r="C2127" s="33"/>
      <c r="D2127" s="35"/>
      <c r="H2127" s="227"/>
      <c r="K2127" s="1"/>
      <c r="L2127">
        <f>SUMIF(Vendas!$B$5:$B$1712,'Combos Promocionais'!A2127,Vendas!$I$5:$I$1824)</f>
        <v>0</v>
      </c>
      <c r="M2127">
        <f t="shared" si="112"/>
        <v>0</v>
      </c>
    </row>
    <row r="2128" spans="1:13">
      <c r="A2128" s="25"/>
      <c r="B2128" s="239"/>
      <c r="C2128" s="33"/>
      <c r="D2128" s="35"/>
      <c r="H2128" s="227"/>
      <c r="K2128" s="1"/>
      <c r="L2128">
        <f>SUMIF(Vendas!$B$5:$B$1712,'Combos Promocionais'!A2128,Vendas!$I$5:$I$1824)</f>
        <v>0</v>
      </c>
      <c r="M2128">
        <f t="shared" si="112"/>
        <v>0</v>
      </c>
    </row>
    <row r="2129" spans="1:13">
      <c r="A2129" s="25"/>
      <c r="B2129" s="239"/>
      <c r="C2129" s="33"/>
      <c r="D2129" s="35"/>
      <c r="H2129" s="227"/>
      <c r="K2129" s="1"/>
      <c r="L2129">
        <f>SUMIF(Vendas!$B$5:$B$1712,'Combos Promocionais'!A2129,Vendas!$I$5:$I$1824)</f>
        <v>0</v>
      </c>
      <c r="M2129">
        <f t="shared" si="112"/>
        <v>0</v>
      </c>
    </row>
    <row r="2130" spans="1:13">
      <c r="A2130" s="25"/>
      <c r="B2130" s="239"/>
      <c r="C2130" s="33"/>
      <c r="D2130" s="35"/>
      <c r="H2130" s="227"/>
      <c r="K2130" s="1"/>
      <c r="L2130">
        <f>SUMIF(Vendas!$B$5:$B$1712,'Combos Promocionais'!A2130,Vendas!$I$5:$I$1824)</f>
        <v>0</v>
      </c>
      <c r="M2130">
        <f t="shared" si="112"/>
        <v>0</v>
      </c>
    </row>
    <row r="2131" spans="1:13">
      <c r="A2131" s="25"/>
      <c r="B2131" s="239"/>
      <c r="C2131" s="33"/>
      <c r="D2131" s="35"/>
      <c r="H2131" s="227"/>
      <c r="K2131" s="1"/>
      <c r="L2131">
        <f>SUMIF(Vendas!$B$5:$B$1712,'Combos Promocionais'!A2131,Vendas!$I$5:$I$1824)</f>
        <v>0</v>
      </c>
      <c r="M2131">
        <f t="shared" si="112"/>
        <v>0</v>
      </c>
    </row>
    <row r="2132" spans="1:13">
      <c r="A2132" s="25"/>
      <c r="B2132" s="239"/>
      <c r="C2132" s="33"/>
      <c r="D2132" s="35"/>
      <c r="H2132" s="227"/>
      <c r="K2132" s="1"/>
      <c r="L2132">
        <f>SUMIF(Vendas!$B$5:$B$1712,'Combos Promocionais'!A2132,Vendas!$I$5:$I$1824)</f>
        <v>0</v>
      </c>
      <c r="M2132">
        <f t="shared" si="112"/>
        <v>0</v>
      </c>
    </row>
    <row r="2133" spans="1:13">
      <c r="A2133" s="25"/>
      <c r="B2133" s="239"/>
      <c r="C2133" s="33"/>
      <c r="D2133" s="35"/>
      <c r="H2133" s="227"/>
      <c r="K2133" s="1"/>
      <c r="L2133">
        <f>SUMIF(Vendas!$B$5:$B$1712,'Combos Promocionais'!A2133,Vendas!$I$5:$I$1824)</f>
        <v>0</v>
      </c>
      <c r="M2133">
        <f t="shared" si="112"/>
        <v>0</v>
      </c>
    </row>
    <row r="2134" spans="1:13">
      <c r="A2134" s="25"/>
      <c r="B2134" s="239"/>
      <c r="C2134" s="33"/>
      <c r="D2134" s="35"/>
      <c r="H2134" s="227"/>
      <c r="K2134" s="1"/>
      <c r="L2134">
        <f>SUMIF(Vendas!$B$5:$B$1712,'Combos Promocionais'!A2134,Vendas!$I$5:$I$1824)</f>
        <v>0</v>
      </c>
      <c r="M2134">
        <f t="shared" si="112"/>
        <v>0</v>
      </c>
    </row>
    <row r="2135" spans="1:13">
      <c r="A2135" s="25"/>
      <c r="B2135" s="239"/>
      <c r="C2135" s="33"/>
      <c r="D2135" s="35"/>
      <c r="H2135" s="227"/>
      <c r="K2135" s="1"/>
      <c r="L2135">
        <f>SUMIF(Vendas!$B$5:$B$1712,'Combos Promocionais'!A2135,Vendas!$I$5:$I$1824)</f>
        <v>0</v>
      </c>
      <c r="M2135">
        <f t="shared" si="112"/>
        <v>0</v>
      </c>
    </row>
    <row r="2136" spans="1:13">
      <c r="A2136" s="25"/>
      <c r="B2136" s="239"/>
      <c r="C2136" s="33"/>
      <c r="D2136" s="35"/>
      <c r="H2136" s="227"/>
      <c r="K2136" s="1"/>
      <c r="L2136">
        <f>SUMIF(Vendas!$B$5:$B$1712,'Combos Promocionais'!A2136,Vendas!$I$5:$I$1824)</f>
        <v>0</v>
      </c>
      <c r="M2136">
        <f t="shared" si="112"/>
        <v>0</v>
      </c>
    </row>
    <row r="2137" spans="1:13">
      <c r="A2137" s="25"/>
      <c r="B2137" s="239"/>
      <c r="C2137" s="33"/>
      <c r="D2137" s="35"/>
      <c r="H2137" s="227"/>
      <c r="K2137" s="1"/>
      <c r="L2137">
        <f>SUMIF(Vendas!$B$5:$B$1712,'Combos Promocionais'!A2137,Vendas!$I$5:$I$1824)</f>
        <v>0</v>
      </c>
      <c r="M2137">
        <f t="shared" si="112"/>
        <v>0</v>
      </c>
    </row>
    <row r="2138" spans="1:13">
      <c r="A2138" s="25"/>
      <c r="B2138" s="239"/>
      <c r="C2138" s="33"/>
      <c r="D2138" s="35"/>
      <c r="H2138" s="227"/>
      <c r="K2138" s="1"/>
      <c r="L2138">
        <f>SUMIF(Vendas!$B$5:$B$1712,'Combos Promocionais'!A2138,Vendas!$I$5:$I$1824)</f>
        <v>0</v>
      </c>
      <c r="M2138">
        <f t="shared" si="112"/>
        <v>0</v>
      </c>
    </row>
    <row r="2139" spans="1:13">
      <c r="A2139" s="25"/>
      <c r="B2139" s="239"/>
      <c r="C2139" s="33"/>
      <c r="D2139" s="35"/>
      <c r="H2139" s="227"/>
      <c r="K2139" s="1"/>
      <c r="L2139">
        <f>SUMIF(Vendas!$B$5:$B$1712,'Combos Promocionais'!A2139,Vendas!$I$5:$I$1824)</f>
        <v>0</v>
      </c>
      <c r="M2139">
        <f t="shared" si="112"/>
        <v>0</v>
      </c>
    </row>
    <row r="2140" spans="1:13">
      <c r="A2140" s="25"/>
      <c r="B2140" s="239"/>
      <c r="C2140" s="33"/>
      <c r="D2140" s="35"/>
      <c r="H2140" s="227"/>
      <c r="K2140" s="1"/>
      <c r="L2140">
        <f>SUMIF(Vendas!$B$5:$B$1712,'Combos Promocionais'!A2140,Vendas!$I$5:$I$1824)</f>
        <v>0</v>
      </c>
      <c r="M2140">
        <f t="shared" si="112"/>
        <v>0</v>
      </c>
    </row>
    <row r="2141" spans="1:13">
      <c r="A2141" s="25"/>
      <c r="B2141" s="239"/>
      <c r="C2141" s="33"/>
      <c r="D2141" s="35"/>
      <c r="H2141" s="227"/>
      <c r="K2141" s="1"/>
      <c r="L2141">
        <f>SUMIF(Vendas!$B$5:$B$1712,'Combos Promocionais'!A2141,Vendas!$I$5:$I$1824)</f>
        <v>0</v>
      </c>
      <c r="M2141">
        <f t="shared" si="112"/>
        <v>0</v>
      </c>
    </row>
    <row r="2142" spans="1:13">
      <c r="A2142" s="25"/>
      <c r="B2142" s="239"/>
      <c r="C2142" s="33"/>
      <c r="D2142" s="35"/>
      <c r="H2142" s="227"/>
      <c r="K2142" s="1"/>
      <c r="L2142">
        <f>SUMIF(Vendas!$B$5:$B$1712,'Combos Promocionais'!A2142,Vendas!$I$5:$I$1824)</f>
        <v>0</v>
      </c>
      <c r="M2142">
        <f t="shared" si="112"/>
        <v>0</v>
      </c>
    </row>
    <row r="2143" spans="1:13">
      <c r="A2143" s="25"/>
      <c r="B2143" s="239"/>
      <c r="C2143" s="33"/>
      <c r="D2143" s="35"/>
      <c r="H2143" s="227"/>
      <c r="K2143" s="1"/>
      <c r="L2143">
        <f>SUMIF(Vendas!$B$5:$B$1712,'Combos Promocionais'!A2143,Vendas!$I$5:$I$1824)</f>
        <v>0</v>
      </c>
      <c r="M2143">
        <f t="shared" si="112"/>
        <v>0</v>
      </c>
    </row>
    <row r="2144" spans="1:13">
      <c r="A2144" s="25"/>
      <c r="B2144" s="239"/>
      <c r="C2144" s="33"/>
      <c r="D2144" s="35"/>
      <c r="H2144" s="227"/>
      <c r="K2144" s="1"/>
      <c r="L2144">
        <f>SUMIF(Vendas!$B$5:$B$1712,'Combos Promocionais'!A2144,Vendas!$I$5:$I$1824)</f>
        <v>0</v>
      </c>
      <c r="M2144">
        <f t="shared" si="112"/>
        <v>0</v>
      </c>
    </row>
    <row r="2145" spans="1:13">
      <c r="A2145" s="25"/>
      <c r="B2145" s="239"/>
      <c r="C2145" s="33"/>
      <c r="D2145" s="35"/>
      <c r="H2145" s="227"/>
      <c r="K2145" s="1"/>
      <c r="L2145">
        <f>SUMIF(Vendas!$B$5:$B$1712,'Combos Promocionais'!A2145,Vendas!$I$5:$I$1824)</f>
        <v>0</v>
      </c>
      <c r="M2145">
        <f t="shared" si="112"/>
        <v>0</v>
      </c>
    </row>
    <row r="2146" spans="1:13">
      <c r="A2146" s="25"/>
      <c r="B2146" s="239"/>
      <c r="C2146" s="33"/>
      <c r="D2146" s="35"/>
      <c r="H2146" s="227"/>
      <c r="K2146" s="1"/>
      <c r="L2146">
        <f>SUMIF(Vendas!$B$5:$B$1712,'Combos Promocionais'!A2146,Vendas!$I$5:$I$1824)</f>
        <v>0</v>
      </c>
      <c r="M2146">
        <f t="shared" si="112"/>
        <v>0</v>
      </c>
    </row>
    <row r="2147" spans="1:13">
      <c r="A2147" s="25"/>
      <c r="B2147" s="239"/>
      <c r="C2147" s="33"/>
      <c r="D2147" s="35"/>
      <c r="H2147" s="227"/>
      <c r="K2147" s="1"/>
      <c r="L2147">
        <f>SUMIF(Vendas!$B$5:$B$1712,'Combos Promocionais'!A2147,Vendas!$I$5:$I$1824)</f>
        <v>0</v>
      </c>
      <c r="M2147">
        <f t="shared" si="112"/>
        <v>0</v>
      </c>
    </row>
    <row r="2148" spans="1:13">
      <c r="A2148" s="25"/>
      <c r="B2148" s="239"/>
      <c r="C2148" s="33"/>
      <c r="D2148" s="35"/>
      <c r="H2148" s="227"/>
      <c r="K2148" s="1"/>
      <c r="L2148">
        <f>SUMIF(Vendas!$B$5:$B$1712,'Combos Promocionais'!A2148,Vendas!$I$5:$I$1824)</f>
        <v>0</v>
      </c>
      <c r="M2148">
        <f t="shared" si="112"/>
        <v>0</v>
      </c>
    </row>
    <row r="2149" spans="1:13">
      <c r="A2149" s="25"/>
      <c r="B2149" s="239"/>
      <c r="C2149" s="33"/>
      <c r="D2149" s="35"/>
      <c r="H2149" s="227"/>
      <c r="K2149" s="1"/>
      <c r="L2149">
        <f>SUMIF(Vendas!$B$5:$B$1712,'Combos Promocionais'!A2149,Vendas!$I$5:$I$1824)</f>
        <v>0</v>
      </c>
      <c r="M2149">
        <f t="shared" si="112"/>
        <v>0</v>
      </c>
    </row>
    <row r="2150" spans="1:13">
      <c r="A2150" s="25"/>
      <c r="B2150" s="239"/>
      <c r="C2150" s="33"/>
      <c r="D2150" s="35"/>
      <c r="H2150" s="227"/>
      <c r="K2150" s="1"/>
      <c r="L2150">
        <f>SUMIF(Vendas!$B$5:$B$1712,'Combos Promocionais'!A2150,Vendas!$I$5:$I$1824)</f>
        <v>0</v>
      </c>
      <c r="M2150">
        <f t="shared" si="112"/>
        <v>0</v>
      </c>
    </row>
    <row r="2151" spans="1:13">
      <c r="A2151" s="25"/>
      <c r="B2151" s="239"/>
      <c r="C2151" s="33"/>
      <c r="D2151" s="35"/>
      <c r="H2151" s="227"/>
      <c r="K2151" s="1"/>
      <c r="L2151">
        <f>SUMIF(Vendas!$B$5:$B$1712,'Combos Promocionais'!A2151,Vendas!$I$5:$I$1824)</f>
        <v>0</v>
      </c>
      <c r="M2151">
        <f t="shared" si="112"/>
        <v>0</v>
      </c>
    </row>
    <row r="2152" spans="1:13">
      <c r="A2152" s="25"/>
      <c r="B2152" s="239"/>
      <c r="C2152" s="33"/>
      <c r="D2152" s="35"/>
      <c r="H2152" s="227"/>
      <c r="K2152" s="1"/>
      <c r="L2152">
        <f>SUMIF(Vendas!$B$5:$B$1712,'Combos Promocionais'!A2152,Vendas!$I$5:$I$1824)</f>
        <v>0</v>
      </c>
      <c r="M2152">
        <f t="shared" si="112"/>
        <v>0</v>
      </c>
    </row>
    <row r="2153" spans="1:13">
      <c r="A2153" s="25"/>
      <c r="B2153" s="239"/>
      <c r="C2153" s="33"/>
      <c r="D2153" s="35"/>
      <c r="H2153" s="227"/>
      <c r="K2153" s="1"/>
      <c r="L2153">
        <f>SUMIF(Vendas!$B$5:$B$1712,'Combos Promocionais'!A2153,Vendas!$I$5:$I$1824)</f>
        <v>0</v>
      </c>
      <c r="M2153">
        <f t="shared" si="112"/>
        <v>0</v>
      </c>
    </row>
    <row r="2154" spans="1:13">
      <c r="A2154" s="25"/>
      <c r="B2154" s="239"/>
      <c r="C2154" s="33"/>
      <c r="D2154" s="35"/>
      <c r="H2154" s="227"/>
      <c r="K2154" s="1"/>
      <c r="L2154">
        <f>SUMIF(Vendas!$B$5:$B$1712,'Combos Promocionais'!A2154,Vendas!$I$5:$I$1824)</f>
        <v>0</v>
      </c>
      <c r="M2154">
        <f t="shared" si="112"/>
        <v>0</v>
      </c>
    </row>
    <row r="2155" spans="1:13">
      <c r="A2155" s="25"/>
      <c r="B2155" s="239"/>
      <c r="C2155" s="33"/>
      <c r="D2155" s="35"/>
      <c r="H2155" s="227"/>
      <c r="K2155" s="1"/>
      <c r="L2155">
        <f>SUMIF(Vendas!$B$5:$B$1712,'Combos Promocionais'!A2155,Vendas!$I$5:$I$1824)</f>
        <v>0</v>
      </c>
      <c r="M2155">
        <f t="shared" si="112"/>
        <v>0</v>
      </c>
    </row>
    <row r="2156" spans="1:13">
      <c r="A2156" s="25"/>
      <c r="B2156" s="239"/>
      <c r="C2156" s="33"/>
      <c r="D2156" s="35"/>
      <c r="H2156" s="227"/>
      <c r="K2156" s="1"/>
      <c r="L2156">
        <f>SUMIF(Vendas!$B$5:$B$1712,'Combos Promocionais'!A2156,Vendas!$I$5:$I$1824)</f>
        <v>0</v>
      </c>
      <c r="M2156">
        <f t="shared" si="112"/>
        <v>0</v>
      </c>
    </row>
    <row r="2157" spans="1:13">
      <c r="A2157" s="25"/>
      <c r="B2157" s="239"/>
      <c r="C2157" s="33"/>
      <c r="D2157" s="35"/>
      <c r="H2157" s="227"/>
      <c r="K2157" s="1"/>
      <c r="L2157">
        <f>SUMIF(Vendas!$B$5:$B$1712,'Combos Promocionais'!A2157,Vendas!$I$5:$I$1824)</f>
        <v>0</v>
      </c>
      <c r="M2157">
        <f t="shared" si="112"/>
        <v>0</v>
      </c>
    </row>
    <row r="2158" spans="1:13">
      <c r="A2158" s="25"/>
      <c r="B2158" s="239"/>
      <c r="C2158" s="33"/>
      <c r="D2158" s="35"/>
      <c r="H2158" s="227"/>
      <c r="K2158" s="1"/>
      <c r="L2158">
        <f>SUMIF(Vendas!$B$5:$B$1712,'Combos Promocionais'!A2158,Vendas!$I$5:$I$1824)</f>
        <v>0</v>
      </c>
      <c r="M2158">
        <f t="shared" si="112"/>
        <v>0</v>
      </c>
    </row>
    <row r="2159" spans="1:13">
      <c r="A2159" s="25"/>
      <c r="B2159" s="239"/>
      <c r="C2159" s="33"/>
      <c r="D2159" s="35"/>
      <c r="H2159" s="227"/>
      <c r="K2159" s="1"/>
      <c r="L2159">
        <f>SUMIF(Vendas!$B$5:$B$1712,'Combos Promocionais'!A2159,Vendas!$I$5:$I$1824)</f>
        <v>0</v>
      </c>
      <c r="M2159">
        <f t="shared" si="112"/>
        <v>0</v>
      </c>
    </row>
    <row r="2160" spans="1:13">
      <c r="A2160" s="25"/>
      <c r="B2160" s="239"/>
      <c r="C2160" s="33"/>
      <c r="D2160" s="35"/>
      <c r="H2160" s="227"/>
      <c r="K2160" s="1"/>
      <c r="L2160">
        <f>SUMIF(Vendas!$B$5:$B$1712,'Combos Promocionais'!A2160,Vendas!$I$5:$I$1824)</f>
        <v>0</v>
      </c>
      <c r="M2160">
        <f t="shared" si="112"/>
        <v>0</v>
      </c>
    </row>
    <row r="2161" spans="1:13">
      <c r="A2161" s="25"/>
      <c r="B2161" s="239"/>
      <c r="C2161" s="33"/>
      <c r="D2161" s="35"/>
      <c r="H2161" s="227"/>
      <c r="K2161" s="1"/>
      <c r="L2161">
        <f>SUMIF(Vendas!$B$5:$B$1712,'Combos Promocionais'!A2161,Vendas!$I$5:$I$1824)</f>
        <v>0</v>
      </c>
      <c r="M2161">
        <f t="shared" si="112"/>
        <v>0</v>
      </c>
    </row>
    <row r="2162" spans="1:13">
      <c r="A2162" s="25"/>
      <c r="B2162" s="239"/>
      <c r="C2162" s="33"/>
      <c r="D2162" s="35"/>
      <c r="H2162" s="227"/>
      <c r="K2162" s="1"/>
      <c r="L2162">
        <f>SUMIF(Vendas!$B$5:$B$1712,'Combos Promocionais'!A2162,Vendas!$I$5:$I$1824)</f>
        <v>0</v>
      </c>
      <c r="M2162">
        <f t="shared" si="112"/>
        <v>0</v>
      </c>
    </row>
    <row r="2163" spans="1:13">
      <c r="A2163" s="25"/>
      <c r="B2163" s="239"/>
      <c r="C2163" s="33"/>
      <c r="D2163" s="35"/>
      <c r="H2163" s="227"/>
      <c r="L2163">
        <f>SUMIF(Vendas!$B$5:$B$1712,'Combos Promocionais'!A2163,Vendas!$I$5:$I$1824)</f>
        <v>0</v>
      </c>
      <c r="M2163">
        <f t="shared" si="112"/>
        <v>0</v>
      </c>
    </row>
    <row r="2164" spans="1:13">
      <c r="A2164" s="25"/>
      <c r="B2164" s="239"/>
      <c r="C2164" s="33"/>
      <c r="D2164" s="35"/>
      <c r="H2164" s="227"/>
      <c r="L2164">
        <f>SUMIF(Vendas!$B$5:$B$1712,'Combos Promocionais'!A2164,Vendas!$I$5:$I$1824)</f>
        <v>0</v>
      </c>
      <c r="M2164">
        <f t="shared" si="112"/>
        <v>0</v>
      </c>
    </row>
    <row r="2165" spans="1:13">
      <c r="A2165" s="25"/>
      <c r="B2165" s="239"/>
      <c r="C2165" s="33"/>
      <c r="D2165" s="35"/>
      <c r="H2165" s="227"/>
      <c r="L2165">
        <f>SUMIF(Vendas!$B$5:$B$1712,'Combos Promocionais'!A2165,Vendas!$I$5:$I$1824)</f>
        <v>0</v>
      </c>
      <c r="M2165">
        <f t="shared" si="112"/>
        <v>0</v>
      </c>
    </row>
    <row r="2166" spans="1:13">
      <c r="A2166" s="25"/>
      <c r="B2166" s="239"/>
      <c r="C2166" s="33"/>
      <c r="D2166" s="35"/>
      <c r="H2166" s="227"/>
      <c r="L2166">
        <f>SUMIF(Vendas!$B$5:$B$1712,'Combos Promocionais'!A2166,Vendas!$I$5:$I$1824)</f>
        <v>0</v>
      </c>
      <c r="M2166">
        <f t="shared" si="112"/>
        <v>0</v>
      </c>
    </row>
    <row r="2167" spans="1:13">
      <c r="A2167" s="25"/>
      <c r="B2167" s="239"/>
      <c r="C2167" s="33"/>
      <c r="D2167" s="35"/>
      <c r="H2167" s="227"/>
      <c r="L2167">
        <f>SUMIF(Vendas!$B$5:$B$1712,'Combos Promocionais'!A2167,Vendas!$I$5:$I$1824)</f>
        <v>0</v>
      </c>
      <c r="M2167">
        <f t="shared" si="112"/>
        <v>0</v>
      </c>
    </row>
    <row r="2168" spans="1:13">
      <c r="A2168" s="25"/>
      <c r="B2168" s="239"/>
      <c r="C2168" s="33"/>
      <c r="D2168" s="35"/>
      <c r="H2168" s="227"/>
      <c r="L2168">
        <f>SUMIF(Vendas!$B$5:$B$1712,'Combos Promocionais'!A2168,Vendas!$I$5:$I$1824)</f>
        <v>0</v>
      </c>
      <c r="M2168">
        <f t="shared" si="112"/>
        <v>0</v>
      </c>
    </row>
    <row r="2169" spans="1:13">
      <c r="A2169" s="25"/>
      <c r="B2169" s="239"/>
      <c r="C2169" s="33"/>
      <c r="D2169" s="35"/>
      <c r="H2169" s="227"/>
      <c r="L2169">
        <f>SUMIF(Vendas!$B$5:$B$1712,'Combos Promocionais'!A2169,Vendas!$I$5:$I$1824)</f>
        <v>0</v>
      </c>
      <c r="M2169">
        <f t="shared" si="112"/>
        <v>0</v>
      </c>
    </row>
    <row r="2170" spans="1:13">
      <c r="A2170" s="25"/>
      <c r="B2170" s="239"/>
      <c r="C2170" s="33"/>
      <c r="D2170" s="35"/>
      <c r="H2170" s="227"/>
      <c r="L2170">
        <f>SUMIF(Vendas!$B$5:$B$1712,'Combos Promocionais'!A2170,Vendas!$I$5:$I$1824)</f>
        <v>0</v>
      </c>
      <c r="M2170">
        <f t="shared" si="112"/>
        <v>0</v>
      </c>
    </row>
    <row r="2171" spans="1:13">
      <c r="A2171" s="25"/>
      <c r="B2171" s="239"/>
      <c r="C2171" s="33"/>
      <c r="D2171" s="35"/>
      <c r="H2171" s="227"/>
      <c r="L2171">
        <f>SUMIF(Vendas!$B$5:$B$1712,'Combos Promocionais'!A2171,Vendas!$I$5:$I$1824)</f>
        <v>0</v>
      </c>
      <c r="M2171">
        <f t="shared" si="112"/>
        <v>0</v>
      </c>
    </row>
    <row r="2172" spans="1:13">
      <c r="A2172" s="25"/>
      <c r="B2172" s="239"/>
      <c r="C2172" s="33"/>
      <c r="D2172" s="35"/>
      <c r="H2172" s="227"/>
      <c r="L2172">
        <f>SUMIF(Vendas!$B$5:$B$1712,'Combos Promocionais'!A2172,Vendas!$I$5:$I$1824)</f>
        <v>0</v>
      </c>
      <c r="M2172">
        <f t="shared" si="112"/>
        <v>0</v>
      </c>
    </row>
    <row r="2173" spans="1:13">
      <c r="A2173" s="25"/>
      <c r="B2173" s="239"/>
      <c r="C2173" s="33"/>
      <c r="D2173" s="35"/>
      <c r="H2173" s="227"/>
      <c r="L2173">
        <f>SUMIF(Vendas!$B$5:$B$1712,'Combos Promocionais'!A2173,Vendas!$I$5:$I$1824)</f>
        <v>0</v>
      </c>
      <c r="M2173">
        <f t="shared" si="112"/>
        <v>0</v>
      </c>
    </row>
    <row r="2174" spans="1:13">
      <c r="A2174" s="25"/>
      <c r="B2174" s="239"/>
      <c r="C2174" s="33"/>
      <c r="D2174" s="35"/>
      <c r="H2174" s="227"/>
      <c r="L2174">
        <f>SUMIF(Vendas!$B$5:$B$1712,'Combos Promocionais'!A2174,Vendas!$I$5:$I$1824)</f>
        <v>0</v>
      </c>
      <c r="M2174">
        <f t="shared" si="112"/>
        <v>0</v>
      </c>
    </row>
    <row r="2175" spans="1:13">
      <c r="A2175" s="25"/>
      <c r="B2175" s="239"/>
      <c r="C2175" s="33"/>
      <c r="D2175" s="35"/>
      <c r="H2175" s="227"/>
      <c r="L2175">
        <f>SUMIF(Vendas!$B$5:$B$1712,'Combos Promocionais'!A2175,Vendas!$I$5:$I$1824)</f>
        <v>0</v>
      </c>
      <c r="M2175">
        <f t="shared" si="112"/>
        <v>0</v>
      </c>
    </row>
    <row r="2176" spans="1:13">
      <c r="A2176" s="25"/>
      <c r="B2176" s="239"/>
      <c r="C2176" s="33"/>
      <c r="D2176" s="35"/>
      <c r="H2176" s="227"/>
      <c r="L2176">
        <f>SUMIF(Vendas!$B$5:$B$1712,'Combos Promocionais'!A2176,Vendas!$I$5:$I$1824)</f>
        <v>0</v>
      </c>
      <c r="M2176">
        <f t="shared" si="112"/>
        <v>0</v>
      </c>
    </row>
    <row r="2177" spans="1:13">
      <c r="A2177" s="25"/>
      <c r="B2177" s="239"/>
      <c r="C2177" s="33"/>
      <c r="D2177" s="35"/>
      <c r="H2177" s="227"/>
      <c r="L2177">
        <f>SUMIF(Vendas!$B$5:$B$1712,'Combos Promocionais'!A2177,Vendas!$I$5:$I$1824)</f>
        <v>0</v>
      </c>
      <c r="M2177">
        <f t="shared" si="112"/>
        <v>0</v>
      </c>
    </row>
    <row r="2178" spans="1:13">
      <c r="A2178" s="25"/>
      <c r="B2178" s="239"/>
      <c r="C2178" s="33"/>
      <c r="D2178" s="35"/>
      <c r="H2178" s="227"/>
      <c r="L2178">
        <f>SUMIF(Vendas!$B$5:$B$1712,'Combos Promocionais'!A2178,Vendas!$I$5:$I$1824)</f>
        <v>0</v>
      </c>
      <c r="M2178">
        <f t="shared" si="112"/>
        <v>0</v>
      </c>
    </row>
    <row r="2179" spans="1:13">
      <c r="A2179" s="25"/>
      <c r="B2179" s="239"/>
      <c r="C2179" s="33"/>
      <c r="D2179" s="35"/>
      <c r="H2179" s="227"/>
      <c r="L2179">
        <f>SUMIF(Vendas!$B$5:$B$1712,'Combos Promocionais'!A2179,Vendas!$I$5:$I$1824)</f>
        <v>0</v>
      </c>
      <c r="M2179">
        <f t="shared" si="112"/>
        <v>0</v>
      </c>
    </row>
    <row r="2180" spans="1:13">
      <c r="A2180" s="25"/>
      <c r="B2180" s="239"/>
      <c r="C2180" s="33"/>
      <c r="D2180" s="35"/>
      <c r="H2180" s="227"/>
      <c r="L2180">
        <f>SUMIF(Vendas!$B$5:$B$1712,'Combos Promocionais'!A2180,Vendas!$I$5:$I$1824)</f>
        <v>0</v>
      </c>
      <c r="M2180">
        <f t="shared" ref="M2180:M2243" si="113">SUM(L2180*H2180)</f>
        <v>0</v>
      </c>
    </row>
    <row r="2181" spans="1:13">
      <c r="A2181" s="25"/>
      <c r="B2181" s="239"/>
      <c r="C2181" s="33"/>
      <c r="D2181" s="35"/>
      <c r="H2181" s="227"/>
      <c r="L2181">
        <f>SUMIF(Vendas!$B$5:$B$1712,'Combos Promocionais'!A2181,Vendas!$I$5:$I$1824)</f>
        <v>0</v>
      </c>
      <c r="M2181">
        <f t="shared" si="113"/>
        <v>0</v>
      </c>
    </row>
    <row r="2182" spans="1:13">
      <c r="A2182" s="25"/>
      <c r="B2182" s="239"/>
      <c r="C2182" s="33"/>
      <c r="D2182" s="35"/>
      <c r="H2182" s="227"/>
      <c r="L2182">
        <f>SUMIF(Vendas!$B$5:$B$1712,'Combos Promocionais'!A2182,Vendas!$I$5:$I$1824)</f>
        <v>0</v>
      </c>
      <c r="M2182">
        <f t="shared" si="113"/>
        <v>0</v>
      </c>
    </row>
    <row r="2183" spans="1:13">
      <c r="A2183" s="25"/>
      <c r="B2183" s="239"/>
      <c r="C2183" s="33"/>
      <c r="D2183" s="35"/>
      <c r="H2183" s="227"/>
      <c r="L2183">
        <f>SUMIF(Vendas!$B$5:$B$1712,'Combos Promocionais'!A2183,Vendas!$I$5:$I$1824)</f>
        <v>0</v>
      </c>
      <c r="M2183">
        <f t="shared" si="113"/>
        <v>0</v>
      </c>
    </row>
    <row r="2184" spans="1:13">
      <c r="A2184" s="25"/>
      <c r="B2184" s="439"/>
      <c r="C2184" s="33"/>
      <c r="D2184" s="35"/>
      <c r="H2184" s="227"/>
      <c r="L2184">
        <f>SUMIF(Vendas!$B$5:$B$1712,'Combos Promocionais'!A2184,Vendas!$I$5:$I$1824)</f>
        <v>0</v>
      </c>
      <c r="M2184">
        <f t="shared" si="113"/>
        <v>0</v>
      </c>
    </row>
    <row r="2185" spans="1:13">
      <c r="A2185" s="25"/>
      <c r="B2185" s="439"/>
      <c r="C2185" s="33"/>
      <c r="D2185" s="35"/>
      <c r="H2185" s="227"/>
      <c r="L2185">
        <f>SUMIF(Vendas!$B$5:$B$1712,'Combos Promocionais'!A2185,Vendas!$I$5:$I$1824)</f>
        <v>0</v>
      </c>
      <c r="M2185">
        <f t="shared" si="113"/>
        <v>0</v>
      </c>
    </row>
    <row r="2186" spans="1:13">
      <c r="A2186" s="25"/>
      <c r="B2186" s="439"/>
      <c r="C2186" s="33"/>
      <c r="D2186" s="35"/>
      <c r="H2186" s="227"/>
      <c r="L2186">
        <f>SUMIF(Vendas!$B$5:$B$1712,'Combos Promocionais'!A2186,Vendas!$I$5:$I$1824)</f>
        <v>0</v>
      </c>
      <c r="M2186">
        <f t="shared" si="113"/>
        <v>0</v>
      </c>
    </row>
    <row r="2187" spans="1:13">
      <c r="A2187" s="25"/>
      <c r="B2187" s="439"/>
      <c r="C2187" s="33"/>
      <c r="D2187" s="35"/>
      <c r="H2187" s="227"/>
      <c r="L2187">
        <f>SUMIF(Vendas!$B$5:$B$1712,'Combos Promocionais'!A2187,Vendas!$I$5:$I$1824)</f>
        <v>0</v>
      </c>
      <c r="M2187">
        <f t="shared" si="113"/>
        <v>0</v>
      </c>
    </row>
    <row r="2188" spans="1:13">
      <c r="A2188" s="25"/>
      <c r="B2188" s="439"/>
      <c r="C2188" s="33"/>
      <c r="D2188" s="35"/>
      <c r="H2188" s="227"/>
      <c r="L2188">
        <f>SUMIF(Vendas!$B$5:$B$1712,'Combos Promocionais'!A2188,Vendas!$I$5:$I$1824)</f>
        <v>0</v>
      </c>
      <c r="M2188">
        <f t="shared" si="113"/>
        <v>0</v>
      </c>
    </row>
    <row r="2189" spans="1:13">
      <c r="A2189" s="25"/>
      <c r="B2189" s="439"/>
      <c r="C2189" s="33"/>
      <c r="D2189" s="35"/>
      <c r="H2189" s="227"/>
      <c r="L2189">
        <f>SUMIF(Vendas!$B$5:$B$1712,'Combos Promocionais'!A2189,Vendas!$I$5:$I$1824)</f>
        <v>0</v>
      </c>
      <c r="M2189">
        <f t="shared" si="113"/>
        <v>0</v>
      </c>
    </row>
    <row r="2190" spans="1:13">
      <c r="A2190" s="25"/>
      <c r="B2190" s="439"/>
      <c r="C2190" s="33"/>
      <c r="D2190" s="35"/>
      <c r="H2190" s="227"/>
      <c r="L2190">
        <f>SUMIF(Vendas!$B$5:$B$1712,'Combos Promocionais'!A2190,Vendas!$I$5:$I$1824)</f>
        <v>0</v>
      </c>
      <c r="M2190">
        <f t="shared" si="113"/>
        <v>0</v>
      </c>
    </row>
    <row r="2191" spans="1:13">
      <c r="A2191" s="25"/>
      <c r="B2191" s="439"/>
      <c r="C2191" s="33"/>
      <c r="D2191" s="35"/>
      <c r="H2191" s="227"/>
      <c r="L2191">
        <f>SUMIF(Vendas!$B$5:$B$1712,'Combos Promocionais'!A2191,Vendas!$I$5:$I$1824)</f>
        <v>0</v>
      </c>
      <c r="M2191">
        <f t="shared" si="113"/>
        <v>0</v>
      </c>
    </row>
    <row r="2192" spans="1:13">
      <c r="A2192" s="25"/>
      <c r="B2192" s="439"/>
      <c r="C2192" s="33"/>
      <c r="D2192" s="35"/>
      <c r="H2192" s="227"/>
      <c r="L2192">
        <f>SUMIF(Vendas!$B$5:$B$1712,'Combos Promocionais'!A2192,Vendas!$I$5:$I$1824)</f>
        <v>0</v>
      </c>
      <c r="M2192">
        <f t="shared" si="113"/>
        <v>0</v>
      </c>
    </row>
    <row r="2193" spans="1:13">
      <c r="A2193" s="25"/>
      <c r="B2193" s="439"/>
      <c r="C2193" s="33"/>
      <c r="D2193" s="35"/>
      <c r="H2193" s="227"/>
      <c r="L2193">
        <f>SUMIF(Vendas!$B$5:$B$1712,'Combos Promocionais'!A2193,Vendas!$I$5:$I$1824)</f>
        <v>0</v>
      </c>
      <c r="M2193">
        <f t="shared" si="113"/>
        <v>0</v>
      </c>
    </row>
    <row r="2194" spans="1:13">
      <c r="A2194" s="25"/>
      <c r="B2194" s="439"/>
      <c r="C2194" s="33"/>
      <c r="D2194" s="35"/>
      <c r="H2194" s="227"/>
      <c r="L2194">
        <f>SUMIF(Vendas!$B$5:$B$1712,'Combos Promocionais'!A2194,Vendas!$I$5:$I$1824)</f>
        <v>0</v>
      </c>
      <c r="M2194">
        <f t="shared" si="113"/>
        <v>0</v>
      </c>
    </row>
    <row r="2195" spans="1:13">
      <c r="A2195" s="25"/>
      <c r="B2195" s="439"/>
      <c r="C2195" s="33"/>
      <c r="D2195" s="35"/>
      <c r="H2195" s="227"/>
      <c r="L2195">
        <f>SUMIF(Vendas!$B$5:$B$1712,'Combos Promocionais'!A2195,Vendas!$I$5:$I$1824)</f>
        <v>0</v>
      </c>
      <c r="M2195">
        <f t="shared" si="113"/>
        <v>0</v>
      </c>
    </row>
    <row r="2196" spans="1:13">
      <c r="A2196" s="25"/>
      <c r="B2196" s="439"/>
      <c r="C2196" s="33"/>
      <c r="D2196" s="35"/>
      <c r="H2196" s="227"/>
      <c r="L2196">
        <f>SUMIF(Vendas!$B$5:$B$1712,'Combos Promocionais'!A2196,Vendas!$I$5:$I$1824)</f>
        <v>0</v>
      </c>
      <c r="M2196">
        <f t="shared" si="113"/>
        <v>0</v>
      </c>
    </row>
    <row r="2197" spans="1:13">
      <c r="A2197" s="25"/>
      <c r="B2197" s="439"/>
      <c r="C2197" s="33"/>
      <c r="D2197" s="35"/>
      <c r="H2197" s="227"/>
      <c r="L2197">
        <f>SUMIF(Vendas!$B$5:$B$1712,'Combos Promocionais'!A2197,Vendas!$I$5:$I$1824)</f>
        <v>0</v>
      </c>
      <c r="M2197">
        <f t="shared" si="113"/>
        <v>0</v>
      </c>
    </row>
    <row r="2198" spans="1:13">
      <c r="A2198" s="25"/>
      <c r="B2198" s="439"/>
      <c r="C2198" s="33"/>
      <c r="D2198" s="35"/>
      <c r="H2198" s="227"/>
      <c r="L2198">
        <f>SUMIF(Vendas!$B$5:$B$1712,'Combos Promocionais'!A2198,Vendas!$I$5:$I$1824)</f>
        <v>0</v>
      </c>
      <c r="M2198">
        <f t="shared" si="113"/>
        <v>0</v>
      </c>
    </row>
    <row r="2199" spans="1:13">
      <c r="A2199" s="25"/>
      <c r="B2199" s="439"/>
      <c r="C2199" s="33"/>
      <c r="D2199" s="35"/>
      <c r="H2199" s="227"/>
      <c r="L2199">
        <f>SUMIF(Vendas!$B$5:$B$1712,'Combos Promocionais'!A2199,Vendas!$I$5:$I$1824)</f>
        <v>0</v>
      </c>
      <c r="M2199">
        <f t="shared" si="113"/>
        <v>0</v>
      </c>
    </row>
    <row r="2200" spans="1:13">
      <c r="A2200" s="25"/>
      <c r="B2200" s="439"/>
      <c r="C2200" s="33"/>
      <c r="D2200" s="35"/>
      <c r="H2200" s="227"/>
      <c r="L2200">
        <f>SUMIF(Vendas!$B$5:$B$1712,'Combos Promocionais'!A2200,Vendas!$I$5:$I$1824)</f>
        <v>0</v>
      </c>
      <c r="M2200">
        <f t="shared" si="113"/>
        <v>0</v>
      </c>
    </row>
    <row r="2201" spans="1:13">
      <c r="A2201" s="25"/>
      <c r="B2201" s="439"/>
      <c r="C2201" s="33"/>
      <c r="D2201" s="35"/>
      <c r="H2201" s="227"/>
      <c r="L2201">
        <f>SUMIF(Vendas!$B$5:$B$1712,'Combos Promocionais'!A2201,Vendas!$I$5:$I$1824)</f>
        <v>0</v>
      </c>
      <c r="M2201">
        <f t="shared" si="113"/>
        <v>0</v>
      </c>
    </row>
    <row r="2202" spans="1:13">
      <c r="A2202" s="25"/>
      <c r="B2202" s="439"/>
      <c r="C2202" s="33"/>
      <c r="D2202" s="35"/>
      <c r="H2202" s="227"/>
      <c r="L2202">
        <f>SUMIF(Vendas!$B$5:$B$1712,'Combos Promocionais'!A2202,Vendas!$I$5:$I$1824)</f>
        <v>0</v>
      </c>
      <c r="M2202">
        <f t="shared" si="113"/>
        <v>0</v>
      </c>
    </row>
    <row r="2203" spans="1:13">
      <c r="A2203" s="25"/>
      <c r="B2203" s="439"/>
      <c r="C2203" s="33"/>
      <c r="D2203" s="35"/>
      <c r="H2203" s="227"/>
      <c r="L2203">
        <f>SUMIF(Vendas!$B$5:$B$1712,'Combos Promocionais'!A2203,Vendas!$I$5:$I$1824)</f>
        <v>0</v>
      </c>
      <c r="M2203">
        <f t="shared" si="113"/>
        <v>0</v>
      </c>
    </row>
    <row r="2204" spans="1:13">
      <c r="A2204" s="25"/>
      <c r="B2204" s="439"/>
      <c r="C2204" s="33"/>
      <c r="D2204" s="35"/>
      <c r="H2204" s="227"/>
      <c r="L2204">
        <f>SUMIF(Vendas!$B$5:$B$1712,'Combos Promocionais'!A2204,Vendas!$I$5:$I$1824)</f>
        <v>0</v>
      </c>
      <c r="M2204">
        <f t="shared" si="113"/>
        <v>0</v>
      </c>
    </row>
    <row r="2205" spans="1:13">
      <c r="A2205" s="25"/>
      <c r="B2205" s="439"/>
      <c r="C2205" s="33"/>
      <c r="D2205" s="35"/>
      <c r="H2205" s="227"/>
      <c r="L2205">
        <f>SUMIF(Vendas!$B$5:$B$1712,'Combos Promocionais'!A2205,Vendas!$I$5:$I$1824)</f>
        <v>0</v>
      </c>
      <c r="M2205">
        <f t="shared" si="113"/>
        <v>0</v>
      </c>
    </row>
    <row r="2206" spans="1:13">
      <c r="A2206" s="25"/>
      <c r="B2206" s="439"/>
      <c r="C2206" s="33"/>
      <c r="D2206" s="35"/>
      <c r="H2206" s="227"/>
      <c r="L2206">
        <f>SUMIF(Vendas!$B$5:$B$1712,'Combos Promocionais'!A2206,Vendas!$I$5:$I$1824)</f>
        <v>0</v>
      </c>
      <c r="M2206">
        <f t="shared" si="113"/>
        <v>0</v>
      </c>
    </row>
    <row r="2207" spans="1:13">
      <c r="A2207" s="25"/>
      <c r="B2207" s="439"/>
      <c r="C2207" s="33"/>
      <c r="D2207" s="35"/>
      <c r="H2207" s="227"/>
      <c r="L2207">
        <f>SUMIF(Vendas!$B$5:$B$1712,'Combos Promocionais'!A2207,Vendas!$I$5:$I$1824)</f>
        <v>0</v>
      </c>
      <c r="M2207">
        <f t="shared" si="113"/>
        <v>0</v>
      </c>
    </row>
    <row r="2208" spans="1:13">
      <c r="A2208" s="25"/>
      <c r="B2208" s="439"/>
      <c r="C2208" s="33"/>
      <c r="D2208" s="35"/>
      <c r="H2208" s="227"/>
      <c r="L2208">
        <f>SUMIF(Vendas!$B$5:$B$1712,'Combos Promocionais'!A2208,Vendas!$I$5:$I$1824)</f>
        <v>0</v>
      </c>
      <c r="M2208">
        <f t="shared" si="113"/>
        <v>0</v>
      </c>
    </row>
    <row r="2209" spans="1:13">
      <c r="A2209" s="25"/>
      <c r="B2209" s="439"/>
      <c r="C2209" s="33"/>
      <c r="D2209" s="35"/>
      <c r="H2209" s="227"/>
      <c r="L2209">
        <f>SUMIF(Vendas!$B$5:$B$1712,'Combos Promocionais'!A2209,Vendas!$I$5:$I$1824)</f>
        <v>0</v>
      </c>
      <c r="M2209">
        <f t="shared" si="113"/>
        <v>0</v>
      </c>
    </row>
    <row r="2210" spans="1:13">
      <c r="A2210" s="25"/>
      <c r="B2210" s="439"/>
      <c r="C2210" s="33"/>
      <c r="D2210" s="35"/>
      <c r="H2210" s="227"/>
      <c r="L2210">
        <f>SUMIF(Vendas!$B$5:$B$1712,'Combos Promocionais'!A2210,Vendas!$I$5:$I$1824)</f>
        <v>0</v>
      </c>
      <c r="M2210">
        <f t="shared" si="113"/>
        <v>0</v>
      </c>
    </row>
    <row r="2211" spans="1:13">
      <c r="A2211" s="25"/>
      <c r="B2211" s="439"/>
      <c r="C2211" s="33"/>
      <c r="D2211" s="35"/>
      <c r="H2211" s="227"/>
      <c r="L2211">
        <f>SUMIF(Vendas!$B$5:$B$1712,'Combos Promocionais'!A2211,Vendas!$I$5:$I$1824)</f>
        <v>0</v>
      </c>
      <c r="M2211">
        <f t="shared" si="113"/>
        <v>0</v>
      </c>
    </row>
    <row r="2212" spans="1:13">
      <c r="A2212" s="25"/>
      <c r="B2212" s="439"/>
      <c r="C2212" s="33"/>
      <c r="D2212" s="35"/>
      <c r="H2212" s="227"/>
      <c r="L2212">
        <f>SUMIF(Vendas!$B$5:$B$1712,'Combos Promocionais'!A2212,Vendas!$I$5:$I$1824)</f>
        <v>0</v>
      </c>
      <c r="M2212">
        <f t="shared" si="113"/>
        <v>0</v>
      </c>
    </row>
    <row r="2213" spans="1:13">
      <c r="A2213" s="25"/>
      <c r="B2213" s="439"/>
      <c r="C2213" s="33"/>
      <c r="D2213" s="35"/>
      <c r="H2213" s="227"/>
      <c r="L2213">
        <f>SUMIF(Vendas!$B$5:$B$1712,'Combos Promocionais'!A2213,Vendas!$I$5:$I$1824)</f>
        <v>0</v>
      </c>
      <c r="M2213">
        <f t="shared" si="113"/>
        <v>0</v>
      </c>
    </row>
    <row r="2214" spans="1:13">
      <c r="A2214" s="25"/>
      <c r="B2214" s="439"/>
      <c r="C2214" s="33"/>
      <c r="D2214" s="35"/>
      <c r="H2214" s="227"/>
      <c r="L2214">
        <f>SUMIF(Vendas!$B$5:$B$1712,'Combos Promocionais'!A2214,Vendas!$I$5:$I$1824)</f>
        <v>0</v>
      </c>
      <c r="M2214">
        <f t="shared" si="113"/>
        <v>0</v>
      </c>
    </row>
    <row r="2215" spans="1:13">
      <c r="A2215" s="25"/>
      <c r="B2215" s="439"/>
      <c r="C2215" s="33"/>
      <c r="D2215" s="35"/>
      <c r="H2215" s="227"/>
      <c r="L2215">
        <f>SUMIF(Vendas!$B$5:$B$1712,'Combos Promocionais'!A2215,Vendas!$I$5:$I$1824)</f>
        <v>0</v>
      </c>
      <c r="M2215">
        <f t="shared" si="113"/>
        <v>0</v>
      </c>
    </row>
    <row r="2216" spans="1:13">
      <c r="A2216" s="25"/>
      <c r="B2216" s="439"/>
      <c r="C2216" s="33"/>
      <c r="D2216" s="35"/>
      <c r="H2216" s="227"/>
      <c r="L2216">
        <f>SUMIF(Vendas!$B$5:$B$1712,'Combos Promocionais'!A2216,Vendas!$I$5:$I$1824)</f>
        <v>0</v>
      </c>
      <c r="M2216">
        <f t="shared" si="113"/>
        <v>0</v>
      </c>
    </row>
    <row r="2217" spans="1:13">
      <c r="A2217" s="25"/>
      <c r="B2217" s="439"/>
      <c r="C2217" s="33"/>
      <c r="D2217" s="35"/>
      <c r="H2217" s="227"/>
      <c r="L2217">
        <f>SUMIF(Vendas!$B$5:$B$1712,'Combos Promocionais'!A2217,Vendas!$I$5:$I$1824)</f>
        <v>0</v>
      </c>
      <c r="M2217">
        <f t="shared" si="113"/>
        <v>0</v>
      </c>
    </row>
    <row r="2218" spans="1:13">
      <c r="A2218" s="25"/>
      <c r="B2218" s="439"/>
      <c r="C2218" s="33"/>
      <c r="D2218" s="35"/>
      <c r="H2218" s="227"/>
      <c r="L2218">
        <f>SUMIF(Vendas!$B$5:$B$1712,'Combos Promocionais'!A2218,Vendas!$I$5:$I$1824)</f>
        <v>0</v>
      </c>
      <c r="M2218">
        <f t="shared" si="113"/>
        <v>0</v>
      </c>
    </row>
    <row r="2219" spans="1:13">
      <c r="A2219" s="25"/>
      <c r="B2219" s="439"/>
      <c r="C2219" s="33"/>
      <c r="D2219" s="35"/>
      <c r="H2219" s="227"/>
      <c r="L2219">
        <f>SUMIF(Vendas!$B$5:$B$1712,'Combos Promocionais'!A2219,Vendas!$I$5:$I$1824)</f>
        <v>0</v>
      </c>
      <c r="M2219">
        <f t="shared" si="113"/>
        <v>0</v>
      </c>
    </row>
    <row r="2220" spans="1:13">
      <c r="A2220" s="25"/>
      <c r="B2220" s="439"/>
      <c r="C2220" s="33"/>
      <c r="D2220" s="35"/>
      <c r="H2220" s="227"/>
      <c r="L2220">
        <f>SUMIF(Vendas!$B$5:$B$1712,'Combos Promocionais'!A2220,Vendas!$I$5:$I$1824)</f>
        <v>0</v>
      </c>
      <c r="M2220">
        <f t="shared" si="113"/>
        <v>0</v>
      </c>
    </row>
    <row r="2221" spans="1:13">
      <c r="A2221" s="25"/>
      <c r="B2221" s="439"/>
      <c r="C2221" s="33"/>
      <c r="D2221" s="35"/>
      <c r="H2221" s="227"/>
      <c r="L2221">
        <f>SUMIF(Vendas!$B$5:$B$1712,'Combos Promocionais'!A2221,Vendas!$I$5:$I$1824)</f>
        <v>0</v>
      </c>
      <c r="M2221">
        <f t="shared" si="113"/>
        <v>0</v>
      </c>
    </row>
    <row r="2222" spans="1:13">
      <c r="A2222" s="25"/>
      <c r="B2222" s="439"/>
      <c r="C2222" s="33"/>
      <c r="D2222" s="35"/>
      <c r="H2222" s="227"/>
      <c r="L2222">
        <f>SUMIF(Vendas!$B$5:$B$1712,'Combos Promocionais'!A2222,Vendas!$I$5:$I$1824)</f>
        <v>0</v>
      </c>
      <c r="M2222">
        <f t="shared" si="113"/>
        <v>0</v>
      </c>
    </row>
    <row r="2223" spans="1:13">
      <c r="A2223" s="25"/>
      <c r="B2223" s="439"/>
      <c r="C2223" s="33"/>
      <c r="D2223" s="35"/>
      <c r="H2223" s="227"/>
      <c r="L2223">
        <f>SUMIF(Vendas!$B$5:$B$1712,'Combos Promocionais'!A2223,Vendas!$I$5:$I$1824)</f>
        <v>0</v>
      </c>
      <c r="M2223">
        <f t="shared" si="113"/>
        <v>0</v>
      </c>
    </row>
    <row r="2224" spans="1:13">
      <c r="A2224" s="25"/>
      <c r="B2224" s="439"/>
      <c r="C2224" s="33"/>
      <c r="D2224" s="35"/>
      <c r="H2224" s="227"/>
      <c r="L2224">
        <f>SUMIF(Vendas!$B$5:$B$1712,'Combos Promocionais'!A2224,Vendas!$I$5:$I$1824)</f>
        <v>0</v>
      </c>
      <c r="M2224">
        <f t="shared" si="113"/>
        <v>0</v>
      </c>
    </row>
    <row r="2225" spans="1:13">
      <c r="A2225" s="25"/>
      <c r="B2225" s="439"/>
      <c r="C2225" s="33"/>
      <c r="D2225" s="35"/>
      <c r="H2225" s="227"/>
      <c r="L2225">
        <f>SUMIF(Vendas!$B$5:$B$1712,'Combos Promocionais'!A2225,Vendas!$I$5:$I$1824)</f>
        <v>0</v>
      </c>
      <c r="M2225">
        <f t="shared" si="113"/>
        <v>0</v>
      </c>
    </row>
    <row r="2226" spans="1:13">
      <c r="A2226" s="25"/>
      <c r="B2226" s="439"/>
      <c r="C2226" s="33"/>
      <c r="D2226" s="35"/>
      <c r="H2226" s="227"/>
      <c r="L2226">
        <f>SUMIF(Vendas!$B$5:$B$1712,'Combos Promocionais'!A2226,Vendas!$I$5:$I$1824)</f>
        <v>0</v>
      </c>
      <c r="M2226">
        <f t="shared" si="113"/>
        <v>0</v>
      </c>
    </row>
    <row r="2227" spans="1:13">
      <c r="A2227" s="25"/>
      <c r="B2227" s="439"/>
      <c r="C2227" s="33"/>
      <c r="D2227" s="35"/>
      <c r="H2227" s="227"/>
      <c r="L2227">
        <f>SUMIF(Vendas!$B$5:$B$1712,'Combos Promocionais'!A2227,Vendas!$I$5:$I$1824)</f>
        <v>0</v>
      </c>
      <c r="M2227">
        <f t="shared" si="113"/>
        <v>0</v>
      </c>
    </row>
    <row r="2228" spans="1:13">
      <c r="A2228" s="25"/>
      <c r="B2228" s="439"/>
      <c r="C2228" s="33"/>
      <c r="D2228" s="35"/>
      <c r="H2228" s="227"/>
      <c r="L2228">
        <f>SUMIF(Vendas!$B$5:$B$1712,'Combos Promocionais'!A2228,Vendas!$I$5:$I$1824)</f>
        <v>0</v>
      </c>
      <c r="M2228">
        <f t="shared" si="113"/>
        <v>0</v>
      </c>
    </row>
    <row r="2229" spans="1:13">
      <c r="A2229" s="25"/>
      <c r="B2229" s="439"/>
      <c r="C2229" s="33"/>
      <c r="D2229" s="35"/>
      <c r="H2229" s="227"/>
      <c r="L2229">
        <f>SUMIF(Vendas!$B$5:$B$1712,'Combos Promocionais'!A2229,Vendas!$I$5:$I$1824)</f>
        <v>0</v>
      </c>
      <c r="M2229">
        <f t="shared" si="113"/>
        <v>0</v>
      </c>
    </row>
    <row r="2230" spans="1:13">
      <c r="A2230" s="25"/>
      <c r="B2230" s="439"/>
      <c r="C2230" s="33"/>
      <c r="D2230" s="35"/>
      <c r="H2230" s="227"/>
      <c r="L2230">
        <f>SUMIF(Vendas!$B$5:$B$1712,'Combos Promocionais'!A2230,Vendas!$I$5:$I$1824)</f>
        <v>0</v>
      </c>
      <c r="M2230">
        <f t="shared" si="113"/>
        <v>0</v>
      </c>
    </row>
    <row r="2231" spans="1:13">
      <c r="A2231" s="25"/>
      <c r="B2231" s="439"/>
      <c r="C2231" s="33"/>
      <c r="D2231" s="35"/>
      <c r="H2231" s="227"/>
      <c r="L2231">
        <f>SUMIF(Vendas!$B$5:$B$1712,'Combos Promocionais'!A2231,Vendas!$I$5:$I$1824)</f>
        <v>0</v>
      </c>
      <c r="M2231">
        <f t="shared" si="113"/>
        <v>0</v>
      </c>
    </row>
    <row r="2232" spans="1:13">
      <c r="A2232" s="25"/>
      <c r="B2232" s="439"/>
      <c r="C2232" s="33"/>
      <c r="D2232" s="35"/>
      <c r="H2232" s="227"/>
      <c r="L2232">
        <f>SUMIF(Vendas!$B$5:$B$1712,'Combos Promocionais'!A2232,Vendas!$I$5:$I$1824)</f>
        <v>0</v>
      </c>
      <c r="M2232">
        <f t="shared" si="113"/>
        <v>0</v>
      </c>
    </row>
    <row r="2233" spans="1:13">
      <c r="A2233" s="25"/>
      <c r="B2233" s="439"/>
      <c r="C2233" s="33"/>
      <c r="D2233" s="35"/>
      <c r="H2233" s="227"/>
      <c r="L2233">
        <f>SUMIF(Vendas!$B$5:$B$1712,'Combos Promocionais'!A2233,Vendas!$I$5:$I$1824)</f>
        <v>0</v>
      </c>
      <c r="M2233">
        <f t="shared" si="113"/>
        <v>0</v>
      </c>
    </row>
    <row r="2234" spans="1:13">
      <c r="A2234" s="25"/>
      <c r="B2234" s="439"/>
      <c r="C2234" s="33"/>
      <c r="D2234" s="35"/>
      <c r="H2234" s="227"/>
      <c r="L2234">
        <f>SUMIF(Vendas!$B$5:$B$1712,'Combos Promocionais'!A2234,Vendas!$I$5:$I$1824)</f>
        <v>0</v>
      </c>
      <c r="M2234">
        <f t="shared" si="113"/>
        <v>0</v>
      </c>
    </row>
    <row r="2235" spans="1:13">
      <c r="A2235" s="25"/>
      <c r="B2235" s="439"/>
      <c r="C2235" s="33"/>
      <c r="D2235" s="35"/>
      <c r="H2235" s="227"/>
      <c r="L2235">
        <f>SUMIF(Vendas!$B$5:$B$1712,'Combos Promocionais'!A2235,Vendas!$I$5:$I$1824)</f>
        <v>0</v>
      </c>
      <c r="M2235">
        <f t="shared" si="113"/>
        <v>0</v>
      </c>
    </row>
    <row r="2236" spans="1:13">
      <c r="A2236" s="25"/>
      <c r="B2236" s="439"/>
      <c r="C2236" s="33"/>
      <c r="D2236" s="35"/>
      <c r="H2236" s="227"/>
      <c r="L2236">
        <f>SUMIF(Vendas!$B$5:$B$1712,'Combos Promocionais'!A2236,Vendas!$I$5:$I$1824)</f>
        <v>0</v>
      </c>
      <c r="M2236">
        <f t="shared" si="113"/>
        <v>0</v>
      </c>
    </row>
    <row r="2237" spans="1:13">
      <c r="A2237" s="25"/>
      <c r="B2237" s="439"/>
      <c r="C2237" s="33"/>
      <c r="D2237" s="35"/>
      <c r="H2237" s="227"/>
      <c r="L2237">
        <f>SUMIF(Vendas!$B$5:$B$1712,'Combos Promocionais'!A2237,Vendas!$I$5:$I$1824)</f>
        <v>0</v>
      </c>
      <c r="M2237">
        <f t="shared" si="113"/>
        <v>0</v>
      </c>
    </row>
    <row r="2238" spans="1:13">
      <c r="A2238" s="25"/>
      <c r="B2238" s="439"/>
      <c r="C2238" s="33"/>
      <c r="D2238" s="35"/>
      <c r="H2238" s="227"/>
      <c r="L2238">
        <f>SUMIF(Vendas!$B$5:$B$1712,'Combos Promocionais'!A2238,Vendas!$I$5:$I$1824)</f>
        <v>0</v>
      </c>
      <c r="M2238">
        <f t="shared" si="113"/>
        <v>0</v>
      </c>
    </row>
    <row r="2239" spans="1:13">
      <c r="A2239" s="25"/>
      <c r="B2239" s="439"/>
      <c r="C2239" s="33"/>
      <c r="D2239" s="35"/>
      <c r="H2239" s="227"/>
      <c r="L2239">
        <f>SUMIF(Vendas!$B$5:$B$1712,'Combos Promocionais'!A2239,Vendas!$I$5:$I$1824)</f>
        <v>0</v>
      </c>
      <c r="M2239">
        <f t="shared" si="113"/>
        <v>0</v>
      </c>
    </row>
    <row r="2240" spans="1:13">
      <c r="A2240" s="25"/>
      <c r="B2240" s="439"/>
      <c r="C2240" s="33"/>
      <c r="D2240" s="35"/>
      <c r="H2240" s="227"/>
      <c r="L2240">
        <f>SUMIF(Vendas!$B$5:$B$1712,'Combos Promocionais'!A2240,Vendas!$I$5:$I$1824)</f>
        <v>0</v>
      </c>
      <c r="M2240">
        <f t="shared" si="113"/>
        <v>0</v>
      </c>
    </row>
    <row r="2241" spans="1:13">
      <c r="A2241" s="25"/>
      <c r="B2241" s="439"/>
      <c r="C2241" s="33"/>
      <c r="D2241" s="35"/>
      <c r="H2241" s="227"/>
      <c r="L2241">
        <f>SUMIF(Vendas!$B$5:$B$1712,'Combos Promocionais'!A2241,Vendas!$I$5:$I$1824)</f>
        <v>0</v>
      </c>
      <c r="M2241">
        <f t="shared" si="113"/>
        <v>0</v>
      </c>
    </row>
    <row r="2242" spans="1:13">
      <c r="A2242" s="25"/>
      <c r="B2242" s="439"/>
      <c r="C2242" s="33"/>
      <c r="D2242" s="35"/>
      <c r="H2242" s="227"/>
      <c r="L2242">
        <f>SUMIF(Vendas!$B$5:$B$1712,'Combos Promocionais'!A2242,Vendas!$I$5:$I$1824)</f>
        <v>0</v>
      </c>
      <c r="M2242">
        <f t="shared" si="113"/>
        <v>0</v>
      </c>
    </row>
    <row r="2243" spans="1:13">
      <c r="A2243" s="25"/>
      <c r="B2243" s="439"/>
      <c r="C2243" s="33"/>
      <c r="D2243" s="35"/>
      <c r="H2243" s="227"/>
      <c r="L2243">
        <f>SUMIF(Vendas!$B$5:$B$1712,'Combos Promocionais'!A2243,Vendas!$I$5:$I$1824)</f>
        <v>0</v>
      </c>
      <c r="M2243">
        <f t="shared" si="113"/>
        <v>0</v>
      </c>
    </row>
    <row r="2244" spans="1:13">
      <c r="A2244" s="25"/>
      <c r="B2244" s="439"/>
      <c r="C2244" s="33"/>
      <c r="D2244" s="35"/>
      <c r="H2244" s="227"/>
      <c r="L2244">
        <f>SUMIF(Vendas!$B$5:$B$1712,'Combos Promocionais'!A2244,Vendas!$I$5:$I$1824)</f>
        <v>0</v>
      </c>
      <c r="M2244">
        <f t="shared" ref="M2244:M2307" si="114">SUM(L2244*H2244)</f>
        <v>0</v>
      </c>
    </row>
    <row r="2245" spans="1:13">
      <c r="A2245" s="25"/>
      <c r="B2245" s="439"/>
      <c r="C2245" s="33"/>
      <c r="D2245" s="35"/>
      <c r="H2245" s="227"/>
      <c r="L2245">
        <f>SUMIF(Vendas!$B$5:$B$1712,'Combos Promocionais'!A2245,Vendas!$I$5:$I$1824)</f>
        <v>0</v>
      </c>
      <c r="M2245">
        <f t="shared" si="114"/>
        <v>0</v>
      </c>
    </row>
    <row r="2246" spans="1:13">
      <c r="A2246" s="25"/>
      <c r="B2246" s="439"/>
      <c r="C2246" s="33"/>
      <c r="D2246" s="35"/>
      <c r="H2246" s="227"/>
      <c r="L2246">
        <f>SUMIF(Vendas!$B$5:$B$1712,'Combos Promocionais'!A2246,Vendas!$I$5:$I$1824)</f>
        <v>0</v>
      </c>
      <c r="M2246">
        <f t="shared" si="114"/>
        <v>0</v>
      </c>
    </row>
    <row r="2247" spans="1:13">
      <c r="A2247" s="25"/>
      <c r="B2247" s="439"/>
      <c r="C2247" s="33"/>
      <c r="D2247" s="35"/>
      <c r="H2247" s="227"/>
      <c r="L2247">
        <f>SUMIF(Vendas!$B$5:$B$1712,'Combos Promocionais'!A2247,Vendas!$I$5:$I$1824)</f>
        <v>0</v>
      </c>
      <c r="M2247">
        <f t="shared" si="114"/>
        <v>0</v>
      </c>
    </row>
    <row r="2248" spans="1:13">
      <c r="A2248" s="25"/>
      <c r="B2248" s="439"/>
      <c r="C2248" s="33"/>
      <c r="D2248" s="35"/>
      <c r="H2248" s="227"/>
      <c r="L2248">
        <f>SUMIF(Vendas!$B$5:$B$1712,'Combos Promocionais'!A2248,Vendas!$I$5:$I$1824)</f>
        <v>0</v>
      </c>
      <c r="M2248">
        <f t="shared" si="114"/>
        <v>0</v>
      </c>
    </row>
    <row r="2249" spans="1:13">
      <c r="A2249" s="25"/>
      <c r="B2249" s="439"/>
      <c r="C2249" s="33"/>
      <c r="D2249" s="35"/>
      <c r="H2249" s="227"/>
      <c r="L2249">
        <f>SUMIF(Vendas!$B$5:$B$1712,'Combos Promocionais'!A2249,Vendas!$I$5:$I$1824)</f>
        <v>0</v>
      </c>
      <c r="M2249">
        <f t="shared" si="114"/>
        <v>0</v>
      </c>
    </row>
    <row r="2250" spans="1:13">
      <c r="A2250" s="25"/>
      <c r="B2250" s="439"/>
      <c r="C2250" s="33"/>
      <c r="D2250" s="35"/>
      <c r="H2250" s="227"/>
      <c r="L2250">
        <f>SUMIF(Vendas!$B$5:$B$1712,'Combos Promocionais'!A2250,Vendas!$I$5:$I$1824)</f>
        <v>0</v>
      </c>
      <c r="M2250">
        <f t="shared" si="114"/>
        <v>0</v>
      </c>
    </row>
    <row r="2251" spans="1:13">
      <c r="A2251" s="25"/>
      <c r="B2251" s="439"/>
      <c r="C2251" s="33"/>
      <c r="D2251" s="35"/>
      <c r="H2251" s="227"/>
      <c r="L2251">
        <f>SUMIF(Vendas!$B$5:$B$1712,'Combos Promocionais'!A2251,Vendas!$I$5:$I$1824)</f>
        <v>0</v>
      </c>
      <c r="M2251">
        <f t="shared" si="114"/>
        <v>0</v>
      </c>
    </row>
    <row r="2252" spans="1:13">
      <c r="A2252" s="25"/>
      <c r="B2252" s="439"/>
      <c r="C2252" s="33"/>
      <c r="D2252" s="35"/>
      <c r="H2252" s="227"/>
      <c r="L2252">
        <f>SUMIF(Vendas!$B$5:$B$1712,'Combos Promocionais'!A2252,Vendas!$I$5:$I$1824)</f>
        <v>0</v>
      </c>
      <c r="M2252">
        <f t="shared" si="114"/>
        <v>0</v>
      </c>
    </row>
    <row r="2253" spans="1:13">
      <c r="A2253" s="25"/>
      <c r="B2253" s="439"/>
      <c r="C2253" s="33"/>
      <c r="D2253" s="35"/>
      <c r="H2253" s="227"/>
      <c r="L2253">
        <f>SUMIF(Vendas!$B$5:$B$1712,'Combos Promocionais'!A2253,Vendas!$I$5:$I$1824)</f>
        <v>0</v>
      </c>
      <c r="M2253">
        <f t="shared" si="114"/>
        <v>0</v>
      </c>
    </row>
    <row r="2254" spans="1:13">
      <c r="A2254" s="25"/>
      <c r="B2254" s="439"/>
      <c r="C2254" s="33"/>
      <c r="D2254" s="35"/>
      <c r="H2254" s="227"/>
      <c r="L2254">
        <f>SUMIF(Vendas!$B$5:$B$1712,'Combos Promocionais'!A2254,Vendas!$I$5:$I$1824)</f>
        <v>0</v>
      </c>
      <c r="M2254">
        <f t="shared" si="114"/>
        <v>0</v>
      </c>
    </row>
    <row r="2255" spans="1:13">
      <c r="A2255" s="25"/>
      <c r="B2255" s="439"/>
      <c r="C2255" s="33"/>
      <c r="D2255" s="35"/>
      <c r="H2255" s="227"/>
      <c r="L2255">
        <f>SUMIF(Vendas!$B$5:$B$1712,'Combos Promocionais'!A2255,Vendas!$I$5:$I$1824)</f>
        <v>0</v>
      </c>
      <c r="M2255">
        <f t="shared" si="114"/>
        <v>0</v>
      </c>
    </row>
    <row r="2256" spans="1:13">
      <c r="A2256" s="25"/>
      <c r="B2256" s="439"/>
      <c r="C2256" s="33"/>
      <c r="D2256" s="35"/>
      <c r="H2256" s="227"/>
      <c r="L2256">
        <f>SUMIF(Vendas!$B$5:$B$1712,'Combos Promocionais'!A2256,Vendas!$I$5:$I$1824)</f>
        <v>0</v>
      </c>
      <c r="M2256">
        <f t="shared" si="114"/>
        <v>0</v>
      </c>
    </row>
    <row r="2257" spans="1:13">
      <c r="A2257" s="25"/>
      <c r="B2257" s="439"/>
      <c r="C2257" s="33"/>
      <c r="D2257" s="35"/>
      <c r="H2257" s="227"/>
      <c r="L2257">
        <f>SUMIF(Vendas!$B$5:$B$1712,'Combos Promocionais'!A2257,Vendas!$I$5:$I$1824)</f>
        <v>0</v>
      </c>
      <c r="M2257">
        <f t="shared" si="114"/>
        <v>0</v>
      </c>
    </row>
    <row r="2258" spans="1:13">
      <c r="A2258" s="25"/>
      <c r="B2258" s="439"/>
      <c r="C2258" s="33"/>
      <c r="D2258" s="35"/>
      <c r="H2258" s="227"/>
      <c r="L2258">
        <f>SUMIF(Vendas!$B$5:$B$1712,'Combos Promocionais'!A2258,Vendas!$I$5:$I$1824)</f>
        <v>0</v>
      </c>
      <c r="M2258">
        <f t="shared" si="114"/>
        <v>0</v>
      </c>
    </row>
    <row r="2259" spans="1:13">
      <c r="A2259" s="25"/>
      <c r="B2259" s="439"/>
      <c r="C2259" s="33"/>
      <c r="D2259" s="35"/>
      <c r="H2259" s="227"/>
      <c r="L2259">
        <f>SUMIF(Vendas!$B$5:$B$1712,'Combos Promocionais'!A2259,Vendas!$I$5:$I$1824)</f>
        <v>0</v>
      </c>
      <c r="M2259">
        <f t="shared" si="114"/>
        <v>0</v>
      </c>
    </row>
    <row r="2260" spans="1:13">
      <c r="A2260" s="25"/>
      <c r="B2260" s="439"/>
      <c r="C2260" s="33"/>
      <c r="D2260" s="35"/>
      <c r="H2260" s="227"/>
      <c r="L2260">
        <f>SUMIF(Vendas!$B$5:$B$1712,'Combos Promocionais'!A2260,Vendas!$I$5:$I$1824)</f>
        <v>0</v>
      </c>
      <c r="M2260">
        <f t="shared" si="114"/>
        <v>0</v>
      </c>
    </row>
    <row r="2261" spans="1:13">
      <c r="A2261" s="25"/>
      <c r="B2261" s="439"/>
      <c r="C2261" s="33"/>
      <c r="D2261" s="35"/>
      <c r="H2261" s="227"/>
      <c r="L2261">
        <f>SUMIF(Vendas!$B$5:$B$1712,'Combos Promocionais'!A2261,Vendas!$I$5:$I$1824)</f>
        <v>0</v>
      </c>
      <c r="M2261">
        <f t="shared" si="114"/>
        <v>0</v>
      </c>
    </row>
    <row r="2262" spans="1:13">
      <c r="A2262" s="25"/>
      <c r="B2262" s="439"/>
      <c r="C2262" s="33"/>
      <c r="D2262" s="35"/>
      <c r="H2262" s="227"/>
      <c r="L2262">
        <f>SUMIF(Vendas!$B$5:$B$1712,'Combos Promocionais'!A2262,Vendas!$I$5:$I$1824)</f>
        <v>0</v>
      </c>
      <c r="M2262">
        <f t="shared" si="114"/>
        <v>0</v>
      </c>
    </row>
    <row r="2263" spans="1:13">
      <c r="A2263" s="25"/>
      <c r="B2263" s="439"/>
      <c r="C2263" s="33"/>
      <c r="D2263" s="35"/>
      <c r="H2263" s="227"/>
      <c r="L2263">
        <f>SUMIF(Vendas!$B$5:$B$1712,'Combos Promocionais'!A2263,Vendas!$I$5:$I$1824)</f>
        <v>0</v>
      </c>
      <c r="M2263">
        <f t="shared" si="114"/>
        <v>0</v>
      </c>
    </row>
    <row r="2264" spans="1:13">
      <c r="A2264" s="25"/>
      <c r="B2264" s="439"/>
      <c r="C2264" s="33"/>
      <c r="D2264" s="35"/>
      <c r="H2264" s="227"/>
      <c r="L2264">
        <f>SUMIF(Vendas!$B$5:$B$1712,'Combos Promocionais'!A2264,Vendas!$I$5:$I$1824)</f>
        <v>0</v>
      </c>
      <c r="M2264">
        <f t="shared" si="114"/>
        <v>0</v>
      </c>
    </row>
    <row r="2265" spans="1:13">
      <c r="A2265" s="25"/>
      <c r="B2265" s="439"/>
      <c r="C2265" s="33"/>
      <c r="D2265" s="35"/>
      <c r="H2265" s="227"/>
      <c r="L2265">
        <f>SUMIF(Vendas!$B$5:$B$1712,'Combos Promocionais'!A2265,Vendas!$I$5:$I$1824)</f>
        <v>0</v>
      </c>
      <c r="M2265">
        <f t="shared" si="114"/>
        <v>0</v>
      </c>
    </row>
    <row r="2266" spans="1:13">
      <c r="A2266" s="25"/>
      <c r="B2266" s="439"/>
      <c r="C2266" s="33"/>
      <c r="D2266" s="35"/>
      <c r="H2266" s="227"/>
      <c r="L2266">
        <f>SUMIF(Vendas!$B$5:$B$1712,'Combos Promocionais'!A2266,Vendas!$I$5:$I$1824)</f>
        <v>0</v>
      </c>
      <c r="M2266">
        <f t="shared" si="114"/>
        <v>0</v>
      </c>
    </row>
    <row r="2267" spans="1:13">
      <c r="A2267" s="25"/>
      <c r="B2267" s="439"/>
      <c r="C2267" s="33"/>
      <c r="D2267" s="35"/>
      <c r="H2267" s="227"/>
      <c r="L2267">
        <f>SUMIF(Vendas!$B$5:$B$1712,'Combos Promocionais'!A2267,Vendas!$I$5:$I$1824)</f>
        <v>0</v>
      </c>
      <c r="M2267">
        <f t="shared" si="114"/>
        <v>0</v>
      </c>
    </row>
    <row r="2268" spans="1:13">
      <c r="A2268" s="25"/>
      <c r="B2268" s="439"/>
      <c r="C2268" s="33"/>
      <c r="D2268" s="35"/>
      <c r="H2268" s="227"/>
      <c r="L2268">
        <f>SUMIF(Vendas!$B$5:$B$1712,'Combos Promocionais'!A2268,Vendas!$I$5:$I$1824)</f>
        <v>0</v>
      </c>
      <c r="M2268">
        <f t="shared" si="114"/>
        <v>0</v>
      </c>
    </row>
    <row r="2269" spans="1:13">
      <c r="A2269" s="25"/>
      <c r="B2269" s="439"/>
      <c r="C2269" s="33"/>
      <c r="D2269" s="35"/>
      <c r="H2269" s="227"/>
      <c r="L2269">
        <f>SUMIF(Vendas!$B$5:$B$1712,'Combos Promocionais'!A2269,Vendas!$I$5:$I$1824)</f>
        <v>0</v>
      </c>
      <c r="M2269">
        <f t="shared" si="114"/>
        <v>0</v>
      </c>
    </row>
    <row r="2270" spans="1:13">
      <c r="A2270" s="25"/>
      <c r="B2270" s="439"/>
      <c r="C2270" s="33"/>
      <c r="D2270" s="35"/>
      <c r="H2270" s="227"/>
      <c r="L2270">
        <f>SUMIF(Vendas!$B$5:$B$1712,'Combos Promocionais'!A2270,Vendas!$I$5:$I$1824)</f>
        <v>0</v>
      </c>
      <c r="M2270">
        <f t="shared" si="114"/>
        <v>0</v>
      </c>
    </row>
    <row r="2271" spans="1:13">
      <c r="A2271" s="25"/>
      <c r="B2271" s="439"/>
      <c r="C2271" s="33"/>
      <c r="D2271" s="35"/>
      <c r="H2271" s="227"/>
      <c r="L2271">
        <f>SUMIF(Vendas!$B$5:$B$1712,'Combos Promocionais'!A2271,Vendas!$I$5:$I$1824)</f>
        <v>0</v>
      </c>
      <c r="M2271">
        <f t="shared" si="114"/>
        <v>0</v>
      </c>
    </row>
    <row r="2272" spans="1:13">
      <c r="A2272" s="25"/>
      <c r="B2272" s="439"/>
      <c r="C2272" s="33"/>
      <c r="D2272" s="35"/>
      <c r="H2272" s="227"/>
      <c r="L2272">
        <f>SUMIF(Vendas!$B$5:$B$1712,'Combos Promocionais'!A2272,Vendas!$I$5:$I$1824)</f>
        <v>0</v>
      </c>
      <c r="M2272">
        <f t="shared" si="114"/>
        <v>0</v>
      </c>
    </row>
    <row r="2273" spans="1:13">
      <c r="A2273" s="25"/>
      <c r="B2273" s="439"/>
      <c r="C2273" s="33"/>
      <c r="D2273" s="35"/>
      <c r="H2273" s="227"/>
      <c r="L2273">
        <f>SUMIF(Vendas!$B$5:$B$1712,'Combos Promocionais'!A2273,Vendas!$I$5:$I$1824)</f>
        <v>0</v>
      </c>
      <c r="M2273">
        <f t="shared" si="114"/>
        <v>0</v>
      </c>
    </row>
    <row r="2274" spans="1:13">
      <c r="A2274" s="25"/>
      <c r="B2274" s="439"/>
      <c r="C2274" s="33"/>
      <c r="D2274" s="35"/>
      <c r="H2274" s="227"/>
      <c r="L2274">
        <f>SUMIF(Vendas!$B$5:$B$1712,'Combos Promocionais'!A2274,Vendas!$I$5:$I$1824)</f>
        <v>0</v>
      </c>
      <c r="M2274">
        <f t="shared" si="114"/>
        <v>0</v>
      </c>
    </row>
    <row r="2275" spans="1:13">
      <c r="A2275" s="25"/>
      <c r="B2275" s="439"/>
      <c r="C2275" s="33"/>
      <c r="D2275" s="35"/>
      <c r="H2275" s="227"/>
      <c r="L2275">
        <f>SUMIF(Vendas!$B$5:$B$1712,'Combos Promocionais'!A2275,Vendas!$I$5:$I$1824)</f>
        <v>0</v>
      </c>
      <c r="M2275">
        <f t="shared" si="114"/>
        <v>0</v>
      </c>
    </row>
    <row r="2276" spans="1:13">
      <c r="A2276" s="25"/>
      <c r="B2276" s="439"/>
      <c r="C2276" s="33"/>
      <c r="D2276" s="35"/>
      <c r="H2276" s="227"/>
      <c r="L2276">
        <f>SUMIF(Vendas!$B$5:$B$1712,'Combos Promocionais'!A2276,Vendas!$I$5:$I$1824)</f>
        <v>0</v>
      </c>
      <c r="M2276">
        <f t="shared" si="114"/>
        <v>0</v>
      </c>
    </row>
    <row r="2277" spans="1:13">
      <c r="A2277" s="25"/>
      <c r="B2277" s="439"/>
      <c r="C2277" s="33"/>
      <c r="D2277" s="35"/>
      <c r="H2277" s="227"/>
      <c r="L2277">
        <f>SUMIF(Vendas!$B$5:$B$1712,'Combos Promocionais'!A2277,Vendas!$I$5:$I$1824)</f>
        <v>0</v>
      </c>
      <c r="M2277">
        <f t="shared" si="114"/>
        <v>0</v>
      </c>
    </row>
    <row r="2278" spans="1:13">
      <c r="A2278" s="25"/>
      <c r="B2278" s="439"/>
      <c r="C2278" s="33"/>
      <c r="D2278" s="35"/>
      <c r="H2278" s="227"/>
      <c r="L2278">
        <f>SUMIF(Vendas!$B$5:$B$1712,'Combos Promocionais'!A2278,Vendas!$I$5:$I$1824)</f>
        <v>0</v>
      </c>
      <c r="M2278">
        <f t="shared" si="114"/>
        <v>0</v>
      </c>
    </row>
    <row r="2279" spans="1:13">
      <c r="A2279" s="25"/>
      <c r="B2279" s="439"/>
      <c r="C2279" s="33"/>
      <c r="D2279" s="35"/>
      <c r="H2279" s="227"/>
      <c r="L2279">
        <f>SUMIF(Vendas!$B$5:$B$1712,'Combos Promocionais'!A2279,Vendas!$I$5:$I$1824)</f>
        <v>0</v>
      </c>
      <c r="M2279">
        <f t="shared" si="114"/>
        <v>0</v>
      </c>
    </row>
    <row r="2280" spans="1:13">
      <c r="A2280" s="25"/>
      <c r="B2280" s="439"/>
      <c r="C2280" s="33"/>
      <c r="D2280" s="35"/>
      <c r="H2280" s="227"/>
      <c r="L2280">
        <f>SUMIF(Vendas!$B$5:$B$1712,'Combos Promocionais'!A2280,Vendas!$I$5:$I$1824)</f>
        <v>0</v>
      </c>
      <c r="M2280">
        <f t="shared" si="114"/>
        <v>0</v>
      </c>
    </row>
    <row r="2281" spans="1:13">
      <c r="A2281" s="25"/>
      <c r="B2281" s="439"/>
      <c r="C2281" s="33"/>
      <c r="D2281" s="35"/>
      <c r="H2281" s="227"/>
      <c r="L2281">
        <f>SUMIF(Vendas!$B$5:$B$1712,'Combos Promocionais'!A2281,Vendas!$I$5:$I$1824)</f>
        <v>0</v>
      </c>
      <c r="M2281">
        <f t="shared" si="114"/>
        <v>0</v>
      </c>
    </row>
    <row r="2282" spans="1:13">
      <c r="A2282" s="25"/>
      <c r="B2282" s="439"/>
      <c r="C2282" s="33"/>
      <c r="D2282" s="35"/>
      <c r="H2282" s="227"/>
      <c r="L2282">
        <f>SUMIF(Vendas!$B$5:$B$1712,'Combos Promocionais'!A2282,Vendas!$I$5:$I$1824)</f>
        <v>0</v>
      </c>
      <c r="M2282">
        <f t="shared" si="114"/>
        <v>0</v>
      </c>
    </row>
    <row r="2283" spans="1:13">
      <c r="A2283" s="25"/>
      <c r="B2283" s="439"/>
      <c r="C2283" s="33"/>
      <c r="D2283" s="35"/>
      <c r="H2283" s="227"/>
      <c r="L2283">
        <f>SUMIF(Vendas!$B$5:$B$1712,'Combos Promocionais'!A2283,Vendas!$I$5:$I$1824)</f>
        <v>0</v>
      </c>
      <c r="M2283">
        <f t="shared" si="114"/>
        <v>0</v>
      </c>
    </row>
    <row r="2284" spans="1:13">
      <c r="A2284" s="25"/>
      <c r="B2284" s="439"/>
      <c r="C2284" s="33"/>
      <c r="D2284" s="35"/>
      <c r="H2284" s="227"/>
      <c r="L2284">
        <f>SUMIF(Vendas!$B$5:$B$1712,'Combos Promocionais'!A2284,Vendas!$I$5:$I$1824)</f>
        <v>0</v>
      </c>
      <c r="M2284">
        <f t="shared" si="114"/>
        <v>0</v>
      </c>
    </row>
    <row r="2285" spans="1:13">
      <c r="A2285" s="25"/>
      <c r="B2285" s="439"/>
      <c r="C2285" s="33"/>
      <c r="D2285" s="35"/>
      <c r="H2285" s="227"/>
      <c r="L2285">
        <f>SUMIF(Vendas!$B$5:$B$1712,'Combos Promocionais'!A2285,Vendas!$I$5:$I$1824)</f>
        <v>0</v>
      </c>
      <c r="M2285">
        <f t="shared" si="114"/>
        <v>0</v>
      </c>
    </row>
    <row r="2286" spans="1:13">
      <c r="A2286" s="25"/>
      <c r="B2286" s="439"/>
      <c r="C2286" s="33"/>
      <c r="D2286" s="35"/>
      <c r="H2286" s="227"/>
      <c r="L2286">
        <f>SUMIF(Vendas!$B$5:$B$1712,'Combos Promocionais'!A2286,Vendas!$I$5:$I$1824)</f>
        <v>0</v>
      </c>
      <c r="M2286">
        <f t="shared" si="114"/>
        <v>0</v>
      </c>
    </row>
    <row r="2287" spans="1:13">
      <c r="A2287" s="25"/>
      <c r="B2287" s="439"/>
      <c r="C2287" s="33"/>
      <c r="D2287" s="35"/>
      <c r="H2287" s="227"/>
      <c r="L2287">
        <f>SUMIF(Vendas!$B$5:$B$1712,'Combos Promocionais'!A2287,Vendas!$I$5:$I$1824)</f>
        <v>0</v>
      </c>
      <c r="M2287">
        <f t="shared" si="114"/>
        <v>0</v>
      </c>
    </row>
    <row r="2288" spans="1:13">
      <c r="A2288" s="25"/>
      <c r="B2288" s="439"/>
      <c r="C2288" s="33"/>
      <c r="D2288" s="35"/>
      <c r="H2288" s="227"/>
      <c r="L2288">
        <f>SUMIF(Vendas!$B$5:$B$1712,'Combos Promocionais'!A2288,Vendas!$I$5:$I$1824)</f>
        <v>0</v>
      </c>
      <c r="M2288">
        <f t="shared" si="114"/>
        <v>0</v>
      </c>
    </row>
    <row r="2289" spans="1:13">
      <c r="A2289" s="25"/>
      <c r="B2289" s="439"/>
      <c r="C2289" s="33"/>
      <c r="D2289" s="35"/>
      <c r="H2289" s="227"/>
      <c r="L2289">
        <f>SUMIF(Vendas!$B$5:$B$1712,'Combos Promocionais'!A2289,Vendas!$I$5:$I$1824)</f>
        <v>0</v>
      </c>
      <c r="M2289">
        <f t="shared" si="114"/>
        <v>0</v>
      </c>
    </row>
    <row r="2290" spans="1:13">
      <c r="A2290" s="25"/>
      <c r="B2290" s="439"/>
      <c r="C2290" s="33"/>
      <c r="D2290" s="35"/>
      <c r="H2290" s="227"/>
      <c r="L2290">
        <f>SUMIF(Vendas!$B$5:$B$1712,'Combos Promocionais'!A2290,Vendas!$I$5:$I$1824)</f>
        <v>0</v>
      </c>
      <c r="M2290">
        <f t="shared" si="114"/>
        <v>0</v>
      </c>
    </row>
    <row r="2291" spans="1:13">
      <c r="A2291" s="25"/>
      <c r="B2291" s="439"/>
      <c r="C2291" s="33"/>
      <c r="D2291" s="35"/>
      <c r="H2291" s="227"/>
      <c r="L2291">
        <f>SUMIF(Vendas!$B$5:$B$1712,'Combos Promocionais'!A2291,Vendas!$I$5:$I$1824)</f>
        <v>0</v>
      </c>
      <c r="M2291">
        <f t="shared" si="114"/>
        <v>0</v>
      </c>
    </row>
    <row r="2292" spans="1:13">
      <c r="A2292" s="25"/>
      <c r="B2292" s="439"/>
      <c r="C2292" s="33"/>
      <c r="D2292" s="35"/>
      <c r="H2292" s="227"/>
      <c r="L2292">
        <f>SUMIF(Vendas!$B$5:$B$1712,'Combos Promocionais'!A2292,Vendas!$I$5:$I$1824)</f>
        <v>0</v>
      </c>
      <c r="M2292">
        <f t="shared" si="114"/>
        <v>0</v>
      </c>
    </row>
    <row r="2293" spans="1:13">
      <c r="A2293" s="25"/>
      <c r="B2293" s="439"/>
      <c r="C2293" s="33"/>
      <c r="D2293" s="35"/>
      <c r="H2293" s="227"/>
      <c r="L2293">
        <f>SUMIF(Vendas!$B$5:$B$1712,'Combos Promocionais'!A2293,Vendas!$I$5:$I$1824)</f>
        <v>0</v>
      </c>
      <c r="M2293">
        <f t="shared" si="114"/>
        <v>0</v>
      </c>
    </row>
    <row r="2294" spans="1:13">
      <c r="A2294" s="25"/>
      <c r="B2294" s="439"/>
      <c r="C2294" s="33"/>
      <c r="D2294" s="35"/>
      <c r="H2294" s="227"/>
      <c r="L2294">
        <f>SUMIF(Vendas!$B$5:$B$1712,'Combos Promocionais'!A2294,Vendas!$I$5:$I$1824)</f>
        <v>0</v>
      </c>
      <c r="M2294">
        <f t="shared" si="114"/>
        <v>0</v>
      </c>
    </row>
    <row r="2295" spans="1:13">
      <c r="A2295" s="25"/>
      <c r="B2295" s="439"/>
      <c r="C2295" s="33"/>
      <c r="D2295" s="35"/>
      <c r="H2295" s="227"/>
      <c r="L2295">
        <f>SUMIF(Vendas!$B$5:$B$1712,'Combos Promocionais'!A2295,Vendas!$I$5:$I$1824)</f>
        <v>0</v>
      </c>
      <c r="M2295">
        <f t="shared" si="114"/>
        <v>0</v>
      </c>
    </row>
    <row r="2296" spans="1:13">
      <c r="A2296" s="25"/>
      <c r="B2296" s="439"/>
      <c r="C2296" s="33"/>
      <c r="D2296" s="35"/>
      <c r="H2296" s="227"/>
      <c r="L2296">
        <f>SUMIF(Vendas!$B$5:$B$1712,'Combos Promocionais'!A2296,Vendas!$I$5:$I$1824)</f>
        <v>0</v>
      </c>
      <c r="M2296">
        <f t="shared" si="114"/>
        <v>0</v>
      </c>
    </row>
    <row r="2297" spans="1:13">
      <c r="A2297" s="25"/>
      <c r="B2297" s="439"/>
      <c r="C2297" s="33"/>
      <c r="D2297" s="35"/>
      <c r="H2297" s="227"/>
      <c r="L2297">
        <f>SUMIF(Vendas!$B$5:$B$1712,'Combos Promocionais'!A2297,Vendas!$I$5:$I$1824)</f>
        <v>0</v>
      </c>
      <c r="M2297">
        <f t="shared" si="114"/>
        <v>0</v>
      </c>
    </row>
    <row r="2298" spans="1:13">
      <c r="A2298" s="25"/>
      <c r="B2298" s="439"/>
      <c r="C2298" s="33"/>
      <c r="D2298" s="35"/>
      <c r="H2298" s="227"/>
      <c r="L2298">
        <f>SUMIF(Vendas!$B$5:$B$1712,'Combos Promocionais'!A2298,Vendas!$I$5:$I$1824)</f>
        <v>0</v>
      </c>
      <c r="M2298">
        <f t="shared" si="114"/>
        <v>0</v>
      </c>
    </row>
    <row r="2299" spans="1:13">
      <c r="A2299" s="25"/>
      <c r="B2299" s="439"/>
      <c r="C2299" s="33"/>
      <c r="D2299" s="35"/>
      <c r="H2299" s="227"/>
      <c r="L2299">
        <f>SUMIF(Vendas!$B$5:$B$1712,'Combos Promocionais'!A2299,Vendas!$I$5:$I$1824)</f>
        <v>0</v>
      </c>
      <c r="M2299">
        <f t="shared" si="114"/>
        <v>0</v>
      </c>
    </row>
    <row r="2300" spans="1:13">
      <c r="A2300" s="25"/>
      <c r="B2300" s="439"/>
      <c r="C2300" s="33"/>
      <c r="D2300" s="35"/>
      <c r="H2300" s="227"/>
      <c r="L2300">
        <f>SUMIF(Vendas!$B$5:$B$1712,'Combos Promocionais'!A2300,Vendas!$I$5:$I$1824)</f>
        <v>0</v>
      </c>
      <c r="M2300">
        <f t="shared" si="114"/>
        <v>0</v>
      </c>
    </row>
    <row r="2301" spans="1:13">
      <c r="A2301" s="25"/>
      <c r="B2301" s="439"/>
      <c r="C2301" s="33"/>
      <c r="D2301" s="35"/>
      <c r="H2301" s="227"/>
      <c r="L2301">
        <f>SUMIF(Vendas!$B$5:$B$1712,'Combos Promocionais'!A2301,Vendas!$I$5:$I$1824)</f>
        <v>0</v>
      </c>
      <c r="M2301">
        <f t="shared" si="114"/>
        <v>0</v>
      </c>
    </row>
    <row r="2302" spans="1:13">
      <c r="A2302" s="25"/>
      <c r="B2302" s="439"/>
      <c r="C2302" s="33"/>
      <c r="D2302" s="35"/>
      <c r="H2302" s="227"/>
      <c r="L2302">
        <f>SUMIF(Vendas!$B$5:$B$1712,'Combos Promocionais'!A2302,Vendas!$I$5:$I$1824)</f>
        <v>0</v>
      </c>
      <c r="M2302">
        <f t="shared" si="114"/>
        <v>0</v>
      </c>
    </row>
    <row r="2303" spans="1:13">
      <c r="A2303" s="25"/>
      <c r="B2303" s="439"/>
      <c r="C2303" s="33"/>
      <c r="D2303" s="35"/>
      <c r="H2303" s="227"/>
      <c r="L2303">
        <f>SUMIF(Vendas!$B$5:$B$1712,'Combos Promocionais'!A2303,Vendas!$I$5:$I$1824)</f>
        <v>0</v>
      </c>
      <c r="M2303">
        <f t="shared" si="114"/>
        <v>0</v>
      </c>
    </row>
    <row r="2304" spans="1:13">
      <c r="A2304" s="25"/>
      <c r="B2304" s="439"/>
      <c r="C2304" s="33"/>
      <c r="D2304" s="35"/>
      <c r="H2304" s="227"/>
      <c r="L2304">
        <f>SUMIF(Vendas!$B$5:$B$1712,'Combos Promocionais'!A2304,Vendas!$I$5:$I$1824)</f>
        <v>0</v>
      </c>
      <c r="M2304">
        <f t="shared" si="114"/>
        <v>0</v>
      </c>
    </row>
    <row r="2305" spans="1:13">
      <c r="A2305" s="25"/>
      <c r="B2305" s="439"/>
      <c r="C2305" s="33"/>
      <c r="D2305" s="35"/>
      <c r="H2305" s="227"/>
      <c r="L2305">
        <f>SUMIF(Vendas!$B$5:$B$1712,'Combos Promocionais'!A2305,Vendas!$I$5:$I$1824)</f>
        <v>0</v>
      </c>
      <c r="M2305">
        <f t="shared" si="114"/>
        <v>0</v>
      </c>
    </row>
    <row r="2306" spans="1:13">
      <c r="A2306" s="25"/>
      <c r="B2306" s="439"/>
      <c r="C2306" s="33"/>
      <c r="D2306" s="35"/>
      <c r="H2306" s="227"/>
      <c r="L2306">
        <f>SUMIF(Vendas!$B$5:$B$1712,'Combos Promocionais'!A2306,Vendas!$I$5:$I$1824)</f>
        <v>0</v>
      </c>
      <c r="M2306">
        <f t="shared" si="114"/>
        <v>0</v>
      </c>
    </row>
    <row r="2307" spans="1:13">
      <c r="A2307" s="25"/>
      <c r="B2307" s="439"/>
      <c r="C2307" s="33"/>
      <c r="D2307" s="35"/>
      <c r="H2307" s="227"/>
      <c r="L2307">
        <f>SUMIF(Vendas!$B$5:$B$1712,'Combos Promocionais'!A2307,Vendas!$I$5:$I$1824)</f>
        <v>0</v>
      </c>
      <c r="M2307">
        <f t="shared" si="114"/>
        <v>0</v>
      </c>
    </row>
    <row r="2308" spans="1:13">
      <c r="A2308" s="25"/>
      <c r="B2308" s="439"/>
      <c r="C2308" s="33"/>
      <c r="D2308" s="35"/>
      <c r="H2308" s="227"/>
      <c r="L2308">
        <f>SUMIF(Vendas!$B$5:$B$1712,'Combos Promocionais'!A2308,Vendas!$I$5:$I$1824)</f>
        <v>0</v>
      </c>
      <c r="M2308">
        <f t="shared" ref="M2308:M2334" si="115">SUM(L2308*H2308)</f>
        <v>0</v>
      </c>
    </row>
    <row r="2309" spans="1:13">
      <c r="A2309" s="25"/>
      <c r="B2309" s="439"/>
      <c r="C2309" s="33"/>
      <c r="D2309" s="35"/>
      <c r="H2309" s="227"/>
      <c r="L2309">
        <f>SUMIF(Vendas!$B$5:$B$1712,'Combos Promocionais'!A2309,Vendas!$I$5:$I$1824)</f>
        <v>0</v>
      </c>
      <c r="M2309">
        <f t="shared" si="115"/>
        <v>0</v>
      </c>
    </row>
    <row r="2310" spans="1:13">
      <c r="A2310" s="25"/>
      <c r="B2310" s="439"/>
      <c r="C2310" s="33"/>
      <c r="D2310" s="35"/>
      <c r="H2310" s="227"/>
      <c r="L2310">
        <f>SUMIF(Vendas!$B$5:$B$1712,'Combos Promocionais'!A2310,Vendas!$I$5:$I$1824)</f>
        <v>0</v>
      </c>
      <c r="M2310">
        <f t="shared" si="115"/>
        <v>0</v>
      </c>
    </row>
    <row r="2311" spans="1:13">
      <c r="A2311" s="25"/>
      <c r="B2311" s="439"/>
      <c r="C2311" s="33"/>
      <c r="D2311" s="35"/>
      <c r="H2311" s="227"/>
      <c r="L2311">
        <f>SUMIF(Vendas!$B$5:$B$1712,'Combos Promocionais'!A2311,Vendas!$I$5:$I$1824)</f>
        <v>0</v>
      </c>
      <c r="M2311">
        <f t="shared" si="115"/>
        <v>0</v>
      </c>
    </row>
    <row r="2312" spans="1:13">
      <c r="A2312" s="25"/>
      <c r="B2312" s="439"/>
      <c r="C2312" s="33"/>
      <c r="D2312" s="35"/>
      <c r="H2312" s="227"/>
      <c r="L2312">
        <f>SUMIF(Vendas!$B$5:$B$1712,'Combos Promocionais'!A2312,Vendas!$I$5:$I$1824)</f>
        <v>0</v>
      </c>
      <c r="M2312">
        <f t="shared" si="115"/>
        <v>0</v>
      </c>
    </row>
    <row r="2313" spans="1:13">
      <c r="A2313" s="25"/>
      <c r="B2313" s="439"/>
      <c r="C2313" s="33"/>
      <c r="D2313" s="35"/>
      <c r="H2313" s="227"/>
      <c r="L2313">
        <f>SUMIF(Vendas!$B$5:$B$1712,'Combos Promocionais'!A2313,Vendas!$I$5:$I$1824)</f>
        <v>0</v>
      </c>
      <c r="M2313">
        <f t="shared" si="115"/>
        <v>0</v>
      </c>
    </row>
    <row r="2314" spans="1:13">
      <c r="A2314" s="25"/>
      <c r="B2314" s="439"/>
      <c r="C2314" s="33"/>
      <c r="D2314" s="35"/>
      <c r="H2314" s="227"/>
      <c r="L2314">
        <f>SUMIF(Vendas!$B$5:$B$1712,'Combos Promocionais'!A2314,Vendas!$I$5:$I$1824)</f>
        <v>0</v>
      </c>
      <c r="M2314">
        <f t="shared" si="115"/>
        <v>0</v>
      </c>
    </row>
    <row r="2315" spans="1:13">
      <c r="A2315" s="25"/>
      <c r="B2315" s="439"/>
      <c r="C2315" s="33"/>
      <c r="D2315" s="35"/>
      <c r="H2315" s="227"/>
      <c r="L2315">
        <f>SUMIF(Vendas!$B$5:$B$1712,'Combos Promocionais'!A2315,Vendas!$I$5:$I$1824)</f>
        <v>0</v>
      </c>
      <c r="M2315">
        <f t="shared" si="115"/>
        <v>0</v>
      </c>
    </row>
    <row r="2316" spans="1:13">
      <c r="A2316" s="25"/>
      <c r="B2316" s="439"/>
      <c r="C2316" s="33"/>
      <c r="D2316" s="35"/>
      <c r="H2316" s="227"/>
      <c r="L2316">
        <f>SUMIF(Vendas!$B$5:$B$1712,'Combos Promocionais'!A2316,Vendas!$I$5:$I$1824)</f>
        <v>0</v>
      </c>
      <c r="M2316">
        <f t="shared" si="115"/>
        <v>0</v>
      </c>
    </row>
    <row r="2317" spans="1:13">
      <c r="A2317" s="25"/>
      <c r="B2317" s="439"/>
      <c r="C2317" s="33"/>
      <c r="D2317" s="35"/>
      <c r="H2317" s="227"/>
      <c r="L2317">
        <f>SUMIF(Vendas!$B$5:$B$1712,'Combos Promocionais'!A2317,Vendas!$I$5:$I$1824)</f>
        <v>0</v>
      </c>
      <c r="M2317">
        <f t="shared" si="115"/>
        <v>0</v>
      </c>
    </row>
    <row r="2318" spans="1:13">
      <c r="A2318" s="25"/>
      <c r="B2318" s="439"/>
      <c r="C2318" s="33"/>
      <c r="D2318" s="35"/>
      <c r="H2318" s="227"/>
      <c r="L2318">
        <f>SUMIF(Vendas!$B$5:$B$1712,'Combos Promocionais'!A2318,Vendas!$I$5:$I$1824)</f>
        <v>0</v>
      </c>
      <c r="M2318">
        <f t="shared" si="115"/>
        <v>0</v>
      </c>
    </row>
    <row r="2319" spans="1:13">
      <c r="A2319" s="25"/>
      <c r="B2319" s="439"/>
      <c r="C2319" s="33"/>
      <c r="D2319" s="35"/>
      <c r="H2319" s="227"/>
      <c r="L2319">
        <f>SUMIF(Vendas!$B$5:$B$1712,'Combos Promocionais'!A2319,Vendas!$I$5:$I$1824)</f>
        <v>0</v>
      </c>
      <c r="M2319">
        <f t="shared" si="115"/>
        <v>0</v>
      </c>
    </row>
    <row r="2320" spans="1:13">
      <c r="A2320" s="25"/>
      <c r="B2320" s="439"/>
      <c r="C2320" s="33"/>
      <c r="D2320" s="35"/>
      <c r="H2320" s="227"/>
      <c r="L2320">
        <f>SUMIF(Vendas!$B$5:$B$1712,'Combos Promocionais'!A2320,Vendas!$I$5:$I$1824)</f>
        <v>0</v>
      </c>
      <c r="M2320">
        <f t="shared" si="115"/>
        <v>0</v>
      </c>
    </row>
    <row r="2321" spans="1:13">
      <c r="A2321" s="25"/>
      <c r="B2321" s="439"/>
      <c r="C2321" s="33"/>
      <c r="D2321" s="35"/>
      <c r="H2321" s="227"/>
      <c r="L2321">
        <f>SUMIF(Vendas!$B$5:$B$1712,'Combos Promocionais'!A2321,Vendas!$I$5:$I$1824)</f>
        <v>0</v>
      </c>
      <c r="M2321">
        <f t="shared" si="115"/>
        <v>0</v>
      </c>
    </row>
    <row r="2322" spans="1:13">
      <c r="A2322" s="25"/>
      <c r="B2322" s="439"/>
      <c r="C2322" s="33"/>
      <c r="D2322" s="35"/>
      <c r="H2322" s="227"/>
      <c r="L2322">
        <f>SUMIF(Vendas!$B$5:$B$1712,'Combos Promocionais'!A2322,Vendas!$I$5:$I$1824)</f>
        <v>0</v>
      </c>
      <c r="M2322">
        <f t="shared" si="115"/>
        <v>0</v>
      </c>
    </row>
    <row r="2323" spans="1:13">
      <c r="A2323" s="25"/>
      <c r="B2323" s="439"/>
      <c r="C2323" s="33"/>
      <c r="D2323" s="35"/>
      <c r="H2323" s="227"/>
      <c r="L2323">
        <f>SUMIF(Vendas!$B$5:$B$1712,'Combos Promocionais'!A2323,Vendas!$I$5:$I$1824)</f>
        <v>0</v>
      </c>
      <c r="M2323">
        <f t="shared" si="115"/>
        <v>0</v>
      </c>
    </row>
    <row r="2324" spans="1:13">
      <c r="A2324" s="25"/>
      <c r="B2324" s="439"/>
      <c r="C2324" s="33"/>
      <c r="D2324" s="35"/>
      <c r="H2324" s="227"/>
      <c r="L2324">
        <f>SUMIF(Vendas!$B$5:$B$1712,'Combos Promocionais'!A2324,Vendas!$I$5:$I$1824)</f>
        <v>0</v>
      </c>
      <c r="M2324">
        <f t="shared" si="115"/>
        <v>0</v>
      </c>
    </row>
    <row r="2325" spans="1:13">
      <c r="A2325" s="25"/>
      <c r="B2325" s="439"/>
      <c r="C2325" s="33"/>
      <c r="D2325" s="35"/>
      <c r="H2325" s="227"/>
      <c r="L2325">
        <f>SUMIF(Vendas!$B$5:$B$1712,'Combos Promocionais'!A2325,Vendas!$I$5:$I$1824)</f>
        <v>0</v>
      </c>
      <c r="M2325">
        <f t="shared" si="115"/>
        <v>0</v>
      </c>
    </row>
    <row r="2326" spans="1:13">
      <c r="A2326" s="25"/>
      <c r="B2326" s="439"/>
      <c r="C2326" s="33"/>
      <c r="D2326" s="35"/>
      <c r="H2326" s="227"/>
      <c r="L2326">
        <f>SUMIF(Vendas!$B$5:$B$1712,'Combos Promocionais'!A2326,Vendas!$I$5:$I$1824)</f>
        <v>0</v>
      </c>
      <c r="M2326">
        <f t="shared" si="115"/>
        <v>0</v>
      </c>
    </row>
    <row r="2327" spans="1:13">
      <c r="A2327" s="25"/>
      <c r="B2327" s="439"/>
      <c r="C2327" s="33"/>
      <c r="D2327" s="35"/>
      <c r="H2327" s="227"/>
      <c r="L2327">
        <f>SUMIF(Vendas!$B$5:$B$1712,'Combos Promocionais'!A2327,Vendas!$I$5:$I$1824)</f>
        <v>0</v>
      </c>
      <c r="M2327">
        <f t="shared" si="115"/>
        <v>0</v>
      </c>
    </row>
    <row r="2328" spans="1:13">
      <c r="A2328" s="25"/>
      <c r="B2328" s="439"/>
      <c r="C2328" s="33"/>
      <c r="D2328" s="35"/>
      <c r="H2328" s="227"/>
      <c r="L2328">
        <f>SUMIF(Vendas!$B$5:$B$1712,'Combos Promocionais'!A2328,Vendas!$I$5:$I$1824)</f>
        <v>0</v>
      </c>
      <c r="M2328">
        <f t="shared" si="115"/>
        <v>0</v>
      </c>
    </row>
    <row r="2329" spans="1:13">
      <c r="A2329" s="25"/>
      <c r="B2329" s="439"/>
      <c r="C2329" s="33"/>
      <c r="D2329" s="35"/>
      <c r="H2329" s="227"/>
      <c r="L2329">
        <f>SUMIF(Vendas!$B$5:$B$1712,'Combos Promocionais'!A2329,Vendas!$I$5:$I$1824)</f>
        <v>0</v>
      </c>
      <c r="M2329">
        <f t="shared" si="115"/>
        <v>0</v>
      </c>
    </row>
    <row r="2330" spans="1:13">
      <c r="A2330" s="25"/>
      <c r="B2330" s="439"/>
      <c r="C2330" s="33"/>
      <c r="D2330" s="35"/>
      <c r="H2330" s="227"/>
      <c r="L2330">
        <f>SUMIF(Vendas!$B$5:$B$1712,'Combos Promocionais'!A2330,Vendas!$I$5:$I$1824)</f>
        <v>0</v>
      </c>
      <c r="M2330">
        <f t="shared" si="115"/>
        <v>0</v>
      </c>
    </row>
    <row r="2331" spans="1:13">
      <c r="A2331" s="25"/>
      <c r="B2331" s="439"/>
      <c r="C2331" s="33"/>
      <c r="D2331" s="35"/>
      <c r="H2331" s="227"/>
      <c r="L2331">
        <f>SUMIF(Vendas!$B$5:$B$1712,'Combos Promocionais'!A2331,Vendas!$I$5:$I$1824)</f>
        <v>0</v>
      </c>
      <c r="M2331">
        <f t="shared" si="115"/>
        <v>0</v>
      </c>
    </row>
    <row r="2332" spans="1:13">
      <c r="A2332" s="25"/>
      <c r="B2332" s="439"/>
      <c r="C2332" s="33"/>
      <c r="D2332" s="35"/>
      <c r="H2332" s="227"/>
      <c r="L2332">
        <f>SUMIF(Vendas!$B$5:$B$1712,'Combos Promocionais'!A2332,Vendas!$I$5:$I$1824)</f>
        <v>0</v>
      </c>
      <c r="M2332">
        <f t="shared" si="115"/>
        <v>0</v>
      </c>
    </row>
    <row r="2333" spans="1:13">
      <c r="A2333" s="25"/>
      <c r="B2333" s="439"/>
      <c r="C2333" s="33"/>
      <c r="D2333" s="35"/>
      <c r="H2333" s="227"/>
      <c r="L2333">
        <f>SUMIF(Vendas!$B$5:$B$1712,'Combos Promocionais'!A2333,Vendas!$I$5:$I$1824)</f>
        <v>0</v>
      </c>
      <c r="M2333">
        <f t="shared" si="115"/>
        <v>0</v>
      </c>
    </row>
    <row r="2334" spans="1:13">
      <c r="A2334" s="25"/>
      <c r="B2334" s="439"/>
      <c r="C2334" s="33"/>
      <c r="D2334" s="35"/>
      <c r="H2334" s="227"/>
      <c r="L2334">
        <f>SUMIF(Vendas!$B$5:$B$1712,'Combos Promocionais'!A2334,Vendas!$I$5:$I$1824)</f>
        <v>0</v>
      </c>
      <c r="M2334">
        <f t="shared" si="115"/>
        <v>0</v>
      </c>
    </row>
    <row r="2335" spans="1:13">
      <c r="A2335" s="25"/>
      <c r="B2335" s="439"/>
      <c r="C2335" s="33"/>
      <c r="D2335" s="35"/>
      <c r="H2335" s="227"/>
      <c r="L2335">
        <f>SUMIF(Vendas!$B$5:$B$1712,'Combos Promocionais'!A2335,Vendas!$I$5:$I$1824)</f>
        <v>0</v>
      </c>
    </row>
    <row r="2336" spans="1:13">
      <c r="A2336" s="25"/>
      <c r="B2336" s="439"/>
      <c r="C2336" s="33"/>
      <c r="D2336" s="35"/>
      <c r="H2336" s="227"/>
      <c r="L2336">
        <f>SUMIF(Vendas!$B$5:$B$1712,'Combos Promocionais'!A2336,Vendas!$I$5:$I$1824)</f>
        <v>0</v>
      </c>
    </row>
    <row r="2337" spans="1:12">
      <c r="A2337" s="25"/>
      <c r="B2337" s="439"/>
      <c r="C2337" s="33"/>
      <c r="D2337" s="35"/>
      <c r="H2337" s="227"/>
      <c r="L2337">
        <f>SUMIF(Vendas!$B$5:$B$1712,'Combos Promocionais'!A2337,Vendas!$I$5:$I$1824)</f>
        <v>0</v>
      </c>
    </row>
    <row r="2338" spans="1:12">
      <c r="A2338" s="25"/>
      <c r="B2338" s="439"/>
      <c r="C2338" s="33"/>
      <c r="D2338" s="35"/>
      <c r="H2338" s="227"/>
      <c r="L2338">
        <f>SUMIF(Vendas!$B$5:$B$1712,'Combos Promocionais'!A2338,Vendas!$I$5:$I$1824)</f>
        <v>0</v>
      </c>
    </row>
    <row r="2339" spans="1:12">
      <c r="A2339" s="25"/>
      <c r="B2339" s="439"/>
      <c r="C2339" s="33"/>
      <c r="D2339" s="35"/>
      <c r="H2339" s="227"/>
      <c r="L2339">
        <f>SUMIF(Vendas!$B$5:$B$1712,'Combos Promocionais'!A2339,Vendas!$I$5:$I$1824)</f>
        <v>0</v>
      </c>
    </row>
    <row r="2340" spans="1:12">
      <c r="A2340" s="25"/>
      <c r="B2340" s="439"/>
      <c r="C2340" s="33"/>
      <c r="D2340" s="35"/>
      <c r="H2340" s="227"/>
      <c r="L2340">
        <f>SUMIF(Vendas!$B$5:$B$1712,'Combos Promocionais'!A2340,Vendas!$I$5:$I$1824)</f>
        <v>0</v>
      </c>
    </row>
    <row r="2341" spans="1:12">
      <c r="A2341" s="25"/>
      <c r="B2341" s="439"/>
      <c r="C2341" s="33"/>
      <c r="D2341" s="35"/>
      <c r="H2341" s="227"/>
      <c r="L2341">
        <f>SUMIF(Vendas!$B$5:$B$1712,'Combos Promocionais'!A2341,Vendas!$I$5:$I$1824)</f>
        <v>0</v>
      </c>
    </row>
    <row r="2342" spans="1:12">
      <c r="A2342" s="25"/>
      <c r="B2342" s="439"/>
      <c r="C2342" s="33"/>
      <c r="D2342" s="35"/>
      <c r="H2342" s="227"/>
      <c r="L2342">
        <f>SUMIF(Vendas!$B$5:$B$1712,'Combos Promocionais'!A2342,Vendas!$I$5:$I$1824)</f>
        <v>0</v>
      </c>
    </row>
    <row r="2343" spans="1:12">
      <c r="A2343" s="25"/>
      <c r="B2343" s="439"/>
      <c r="C2343" s="33"/>
      <c r="D2343" s="35"/>
      <c r="H2343" s="227"/>
      <c r="L2343">
        <f>SUMIF(Vendas!$B$5:$B$1712,'Combos Promocionais'!A2343,Vendas!$I$5:$I$1824)</f>
        <v>0</v>
      </c>
    </row>
    <row r="2344" spans="1:12">
      <c r="A2344" s="25"/>
      <c r="B2344" s="439"/>
      <c r="C2344" s="33"/>
      <c r="D2344" s="35"/>
      <c r="H2344" s="227"/>
      <c r="L2344">
        <f>SUMIF(Vendas!$B$5:$B$1712,'Combos Promocionais'!A2344,Vendas!$I$5:$I$1824)</f>
        <v>0</v>
      </c>
    </row>
    <row r="2345" spans="1:12">
      <c r="A2345" s="25"/>
      <c r="B2345" s="439"/>
      <c r="C2345" s="33"/>
      <c r="D2345" s="35"/>
      <c r="H2345" s="227"/>
      <c r="L2345">
        <f>SUMIF(Vendas!$B$5:$B$1712,'Combos Promocionais'!A2345,Vendas!$I$5:$I$1824)</f>
        <v>0</v>
      </c>
    </row>
    <row r="2346" spans="1:12">
      <c r="A2346" s="25"/>
      <c r="B2346" s="439"/>
      <c r="C2346" s="33"/>
      <c r="D2346" s="35"/>
      <c r="H2346" s="227"/>
      <c r="L2346">
        <f>SUMIF(Vendas!$B$5:$B$1712,'Combos Promocionais'!A2346,Vendas!$I$5:$I$1824)</f>
        <v>0</v>
      </c>
    </row>
    <row r="2347" spans="1:12">
      <c r="A2347" s="25"/>
      <c r="B2347" s="439"/>
      <c r="C2347" s="33"/>
      <c r="D2347" s="35"/>
      <c r="H2347" s="227"/>
      <c r="L2347">
        <f>SUMIF(Vendas!$B$5:$B$1712,'Combos Promocionais'!A2347,Vendas!$I$5:$I$1824)</f>
        <v>0</v>
      </c>
    </row>
    <row r="2348" spans="1:12">
      <c r="A2348" s="25"/>
      <c r="B2348" s="439"/>
      <c r="C2348" s="33"/>
      <c r="D2348" s="35"/>
      <c r="H2348" s="227"/>
      <c r="L2348">
        <f>SUMIF(Vendas!$B$5:$B$1712,'Combos Promocionais'!A2348,Vendas!$I$5:$I$1824)</f>
        <v>0</v>
      </c>
    </row>
    <row r="2349" spans="1:12">
      <c r="A2349" s="25"/>
      <c r="B2349" s="439"/>
      <c r="C2349" s="33"/>
      <c r="D2349" s="35"/>
      <c r="H2349" s="227"/>
      <c r="L2349">
        <f>SUMIF(Vendas!$B$5:$B$1712,'Combos Promocionais'!A2349,Vendas!$I$5:$I$1824)</f>
        <v>0</v>
      </c>
    </row>
    <row r="2350" spans="1:12">
      <c r="A2350" s="25"/>
      <c r="B2350" s="439"/>
      <c r="C2350" s="33"/>
      <c r="D2350" s="35"/>
      <c r="H2350" s="227"/>
      <c r="L2350">
        <f>SUMIF(Vendas!$B$5:$B$1712,'Combos Promocionais'!A2350,Vendas!$I$5:$I$1824)</f>
        <v>0</v>
      </c>
    </row>
    <row r="2351" spans="1:12">
      <c r="A2351" s="25"/>
      <c r="B2351" s="439"/>
      <c r="C2351" s="33"/>
      <c r="D2351" s="35"/>
      <c r="H2351" s="227"/>
      <c r="L2351">
        <f>SUMIF(Vendas!$B$5:$B$1712,'Combos Promocionais'!A2351,Vendas!$I$5:$I$1824)</f>
        <v>0</v>
      </c>
    </row>
    <row r="2352" spans="1:12">
      <c r="A2352" s="25"/>
      <c r="B2352" s="439"/>
      <c r="C2352" s="33"/>
      <c r="D2352" s="35"/>
      <c r="H2352" s="227"/>
      <c r="L2352">
        <f>SUMIF(Vendas!$B$5:$B$1712,'Combos Promocionais'!A2352,Vendas!$I$5:$I$1824)</f>
        <v>0</v>
      </c>
    </row>
    <row r="2353" spans="1:12">
      <c r="A2353" s="25"/>
      <c r="B2353" s="439"/>
      <c r="C2353" s="33"/>
      <c r="D2353" s="35"/>
      <c r="H2353" s="227"/>
      <c r="L2353">
        <f>SUMIF(Vendas!$B$5:$B$1712,'Combos Promocionais'!A2353,Vendas!$I$5:$I$1824)</f>
        <v>0</v>
      </c>
    </row>
    <row r="2354" spans="1:12">
      <c r="A2354" s="25"/>
      <c r="B2354" s="439"/>
      <c r="C2354" s="33"/>
      <c r="D2354" s="35"/>
      <c r="H2354" s="227"/>
      <c r="L2354">
        <f>SUMIF(Vendas!$B$5:$B$1712,'Combos Promocionais'!A2354,Vendas!$I$5:$I$1824)</f>
        <v>0</v>
      </c>
    </row>
    <row r="2355" spans="1:12">
      <c r="A2355" s="25"/>
      <c r="B2355" s="439"/>
      <c r="C2355" s="33"/>
      <c r="D2355" s="35"/>
      <c r="H2355" s="227"/>
      <c r="L2355">
        <f>SUMIF(Vendas!$B$5:$B$1712,'Combos Promocionais'!A2355,Vendas!$I$5:$I$1824)</f>
        <v>0</v>
      </c>
    </row>
    <row r="2356" spans="1:12">
      <c r="A2356" s="25"/>
      <c r="B2356" s="439"/>
      <c r="C2356" s="33"/>
      <c r="D2356" s="35"/>
      <c r="H2356" s="227"/>
      <c r="L2356">
        <f>SUMIF(Vendas!$B$5:$B$1712,'Combos Promocionais'!A2356,Vendas!$I$5:$I$1824)</f>
        <v>0</v>
      </c>
    </row>
    <row r="2357" spans="1:12">
      <c r="A2357" s="25"/>
      <c r="B2357" s="439"/>
      <c r="C2357" s="33"/>
      <c r="D2357" s="35"/>
      <c r="H2357" s="227"/>
      <c r="L2357">
        <f>SUMIF(Vendas!$B$5:$B$1712,'Combos Promocionais'!A2357,Vendas!$I$5:$I$1824)</f>
        <v>0</v>
      </c>
    </row>
    <row r="2358" spans="1:12">
      <c r="A2358" s="25"/>
      <c r="B2358" s="439"/>
      <c r="C2358" s="33"/>
      <c r="D2358" s="35"/>
      <c r="H2358" s="227"/>
      <c r="L2358">
        <f>SUMIF(Vendas!$B$5:$B$1712,'Combos Promocionais'!A2358,Vendas!$I$5:$I$1824)</f>
        <v>0</v>
      </c>
    </row>
    <row r="2359" spans="1:12">
      <c r="A2359" s="25"/>
      <c r="B2359" s="439"/>
      <c r="C2359" s="33"/>
      <c r="D2359" s="35"/>
      <c r="H2359" s="227"/>
      <c r="L2359">
        <f>SUMIF(Vendas!$B$5:$B$1712,'Combos Promocionais'!A2359,Vendas!$I$5:$I$1824)</f>
        <v>0</v>
      </c>
    </row>
    <row r="2360" spans="1:12">
      <c r="A2360" s="25"/>
      <c r="B2360" s="439"/>
      <c r="C2360" s="33"/>
      <c r="D2360" s="35"/>
      <c r="H2360" s="227"/>
      <c r="L2360">
        <f>SUMIF(Vendas!$B$5:$B$1712,'Combos Promocionais'!A2360,Vendas!$I$5:$I$1824)</f>
        <v>0</v>
      </c>
    </row>
    <row r="2361" spans="1:12">
      <c r="A2361" s="25"/>
      <c r="B2361" s="439"/>
      <c r="C2361" s="33"/>
      <c r="D2361" s="35"/>
      <c r="H2361" s="227"/>
      <c r="L2361">
        <f>SUMIF(Vendas!$B$5:$B$1712,'Combos Promocionais'!A2361,Vendas!$I$5:$I$1824)</f>
        <v>0</v>
      </c>
    </row>
    <row r="2362" spans="1:12">
      <c r="A2362" s="25"/>
      <c r="B2362" s="439"/>
      <c r="C2362" s="33"/>
      <c r="D2362" s="35"/>
      <c r="H2362" s="227"/>
      <c r="L2362">
        <f>SUMIF(Vendas!$B$5:$B$1712,'Combos Promocionais'!A2362,Vendas!$I$5:$I$1824)</f>
        <v>0</v>
      </c>
    </row>
    <row r="2363" spans="1:12">
      <c r="A2363" s="25"/>
      <c r="B2363" s="439"/>
      <c r="C2363" s="33"/>
      <c r="D2363" s="35"/>
      <c r="H2363" s="227"/>
      <c r="L2363">
        <f>SUMIF(Vendas!$B$5:$B$1712,'Combos Promocionais'!A2363,Vendas!$I$5:$I$1824)</f>
        <v>0</v>
      </c>
    </row>
    <row r="2364" spans="1:12">
      <c r="A2364" s="25"/>
      <c r="B2364" s="439"/>
      <c r="C2364" s="33"/>
      <c r="D2364" s="35"/>
      <c r="H2364" s="227"/>
      <c r="L2364">
        <f>SUMIF(Vendas!$B$5:$B$1712,'Combos Promocionais'!A2364,Vendas!$I$5:$I$1824)</f>
        <v>0</v>
      </c>
    </row>
    <row r="2365" spans="1:12">
      <c r="A2365" s="25"/>
      <c r="B2365" s="439"/>
      <c r="C2365" s="33"/>
      <c r="D2365" s="35"/>
      <c r="H2365" s="227"/>
      <c r="L2365">
        <f>SUMIF(Vendas!$B$5:$B$1712,'Combos Promocionais'!A2365,Vendas!$I$5:$I$1824)</f>
        <v>0</v>
      </c>
    </row>
    <row r="2366" spans="1:12">
      <c r="A2366" s="25"/>
      <c r="B2366" s="439"/>
      <c r="C2366" s="33"/>
      <c r="D2366" s="35"/>
      <c r="H2366" s="227"/>
      <c r="L2366">
        <f>SUMIF(Vendas!$B$5:$B$1712,'Combos Promocionais'!A2366,Vendas!$I$5:$I$1824)</f>
        <v>0</v>
      </c>
    </row>
    <row r="2367" spans="1:12">
      <c r="A2367" s="25"/>
      <c r="B2367" s="439"/>
      <c r="C2367" s="33"/>
      <c r="D2367" s="35"/>
      <c r="H2367" s="227"/>
      <c r="L2367">
        <f>SUMIF(Vendas!$B$5:$B$1712,'Combos Promocionais'!A2367,Vendas!$I$5:$I$1824)</f>
        <v>0</v>
      </c>
    </row>
    <row r="2368" spans="1:12">
      <c r="A2368" s="25"/>
      <c r="B2368" s="439"/>
      <c r="C2368" s="33"/>
      <c r="D2368" s="35"/>
      <c r="H2368" s="227"/>
      <c r="L2368">
        <f>SUMIF(Vendas!$B$5:$B$1712,'Combos Promocionais'!A2368,Vendas!$I$5:$I$1824)</f>
        <v>0</v>
      </c>
    </row>
    <row r="2369" spans="1:12">
      <c r="A2369" s="25"/>
      <c r="B2369" s="439"/>
      <c r="C2369" s="33"/>
      <c r="D2369" s="35"/>
      <c r="H2369" s="227"/>
      <c r="L2369">
        <f>SUMIF(Vendas!$B$5:$B$1712,'Combos Promocionais'!A2369,Vendas!$I$5:$I$1824)</f>
        <v>0</v>
      </c>
    </row>
    <row r="2370" spans="1:12">
      <c r="A2370" s="25"/>
      <c r="B2370" s="439"/>
      <c r="C2370" s="33"/>
      <c r="D2370" s="35"/>
      <c r="H2370" s="227"/>
      <c r="L2370">
        <f>SUMIF(Vendas!$B$5:$B$1712,'Combos Promocionais'!A2370,Vendas!$I$5:$I$1824)</f>
        <v>0</v>
      </c>
    </row>
    <row r="2371" spans="1:12">
      <c r="A2371" s="25"/>
      <c r="B2371" s="439"/>
      <c r="C2371" s="33"/>
      <c r="D2371" s="35"/>
      <c r="H2371" s="227"/>
      <c r="L2371">
        <f>SUMIF(Vendas!$B$5:$B$1712,'Combos Promocionais'!A2371,Vendas!$I$5:$I$1824)</f>
        <v>0</v>
      </c>
    </row>
    <row r="2372" spans="1:12">
      <c r="A2372" s="25"/>
      <c r="B2372" s="439"/>
      <c r="C2372" s="33"/>
      <c r="D2372" s="35"/>
      <c r="H2372" s="227"/>
      <c r="L2372">
        <f>SUMIF(Vendas!$B$5:$B$1712,'Combos Promocionais'!A2372,Vendas!$I$5:$I$1824)</f>
        <v>0</v>
      </c>
    </row>
    <row r="2373" spans="1:12">
      <c r="A2373" s="25"/>
      <c r="B2373" s="439"/>
      <c r="C2373" s="33"/>
      <c r="D2373" s="35"/>
      <c r="H2373" s="227"/>
      <c r="L2373">
        <f>SUMIF(Vendas!$B$5:$B$1712,'Combos Promocionais'!A2373,Vendas!$I$5:$I$1824)</f>
        <v>0</v>
      </c>
    </row>
    <row r="2374" spans="1:12">
      <c r="A2374" s="25"/>
      <c r="B2374" s="439"/>
      <c r="C2374" s="33"/>
      <c r="D2374" s="35"/>
      <c r="H2374" s="227"/>
      <c r="L2374">
        <f>SUMIF(Vendas!$B$5:$B$1712,'Combos Promocionais'!A2374,Vendas!$I$5:$I$1824)</f>
        <v>0</v>
      </c>
    </row>
    <row r="2375" spans="1:12">
      <c r="A2375" s="25"/>
      <c r="B2375" s="439"/>
      <c r="C2375" s="33"/>
      <c r="D2375" s="35"/>
      <c r="H2375" s="227"/>
      <c r="L2375">
        <f>SUMIF(Vendas!$B$5:$B$1712,'Combos Promocionais'!A2375,Vendas!$I$5:$I$1824)</f>
        <v>0</v>
      </c>
    </row>
    <row r="2376" spans="1:12">
      <c r="A2376" s="25"/>
      <c r="B2376" s="439"/>
      <c r="C2376" s="33"/>
      <c r="D2376" s="35"/>
      <c r="H2376" s="227"/>
      <c r="L2376">
        <f>SUMIF(Vendas!$B$5:$B$1712,'Combos Promocionais'!A2376,Vendas!$I$5:$I$1824)</f>
        <v>0</v>
      </c>
    </row>
    <row r="2377" spans="1:12">
      <c r="A2377" s="25"/>
      <c r="B2377" s="439"/>
      <c r="C2377" s="33"/>
      <c r="D2377" s="35"/>
      <c r="H2377" s="227"/>
      <c r="L2377">
        <f>SUMIF(Vendas!$B$5:$B$1712,'Combos Promocionais'!A2377,Vendas!$I$5:$I$1824)</f>
        <v>0</v>
      </c>
    </row>
    <row r="2378" spans="1:12">
      <c r="A2378" s="25"/>
      <c r="B2378" s="439"/>
      <c r="C2378" s="33"/>
      <c r="D2378" s="35"/>
      <c r="H2378" s="227"/>
      <c r="L2378">
        <f>SUMIF(Vendas!$B$5:$B$1712,'Combos Promocionais'!A2378,Vendas!$I$5:$I$1824)</f>
        <v>0</v>
      </c>
    </row>
    <row r="2379" spans="1:12">
      <c r="A2379" s="25"/>
      <c r="B2379" s="439"/>
      <c r="C2379" s="33"/>
      <c r="D2379" s="35"/>
      <c r="H2379" s="227"/>
      <c r="L2379">
        <f>SUMIF(Vendas!$B$5:$B$1712,'Combos Promocionais'!A2379,Vendas!$I$5:$I$1824)</f>
        <v>0</v>
      </c>
    </row>
    <row r="2380" spans="1:12">
      <c r="A2380" s="25"/>
      <c r="B2380" s="439"/>
      <c r="C2380" s="33"/>
      <c r="D2380" s="35"/>
      <c r="H2380" s="227"/>
      <c r="L2380">
        <f>SUMIF(Vendas!$B$5:$B$1712,'Combos Promocionais'!A2380,Vendas!$I$5:$I$1824)</f>
        <v>0</v>
      </c>
    </row>
    <row r="2381" spans="1:12">
      <c r="A2381" s="25"/>
      <c r="B2381" s="439"/>
      <c r="C2381" s="33"/>
      <c r="D2381" s="35"/>
      <c r="H2381" s="227"/>
      <c r="L2381">
        <f>SUMIF(Vendas!$B$5:$B$1712,'Combos Promocionais'!A2381,Vendas!$I$5:$I$1824)</f>
        <v>0</v>
      </c>
    </row>
    <row r="2382" spans="1:12">
      <c r="A2382" s="25"/>
      <c r="B2382" s="439"/>
      <c r="C2382" s="33"/>
      <c r="D2382" s="35"/>
      <c r="H2382" s="227"/>
      <c r="L2382">
        <f>SUMIF(Vendas!$B$5:$B$1712,'Combos Promocionais'!A2382,Vendas!$I$5:$I$1824)</f>
        <v>0</v>
      </c>
    </row>
    <row r="2383" spans="1:12">
      <c r="A2383" s="25"/>
      <c r="B2383" s="439"/>
      <c r="C2383" s="33"/>
      <c r="D2383" s="35"/>
      <c r="H2383" s="227"/>
      <c r="L2383">
        <f>SUMIF(Vendas!$B$5:$B$1712,'Combos Promocionais'!A2383,Vendas!$I$5:$I$1824)</f>
        <v>0</v>
      </c>
    </row>
    <row r="2384" spans="1:12">
      <c r="A2384" s="25"/>
      <c r="B2384" s="439"/>
      <c r="C2384" s="33"/>
      <c r="D2384" s="35"/>
      <c r="H2384" s="227"/>
      <c r="L2384">
        <f>SUMIF(Vendas!$B$5:$B$1712,'Combos Promocionais'!A2384,Vendas!$I$5:$I$1824)</f>
        <v>0</v>
      </c>
    </row>
    <row r="2385" spans="1:12">
      <c r="A2385" s="25"/>
      <c r="B2385" s="439"/>
      <c r="C2385" s="33"/>
      <c r="D2385" s="35"/>
      <c r="H2385" s="227"/>
      <c r="L2385">
        <f>SUMIF(Vendas!$B$5:$B$1712,'Combos Promocionais'!A2385,Vendas!$I$5:$I$1824)</f>
        <v>0</v>
      </c>
    </row>
    <row r="2386" spans="1:12">
      <c r="A2386" s="25"/>
      <c r="B2386" s="439"/>
      <c r="C2386" s="33"/>
      <c r="D2386" s="35"/>
      <c r="H2386" s="227"/>
      <c r="L2386">
        <f>SUMIF(Vendas!$B$5:$B$1712,'Combos Promocionais'!A2386,Vendas!$I$5:$I$1824)</f>
        <v>0</v>
      </c>
    </row>
    <row r="2387" spans="1:12">
      <c r="A2387" s="25"/>
      <c r="B2387" s="439"/>
      <c r="C2387" s="33"/>
      <c r="D2387" s="35"/>
      <c r="H2387" s="227"/>
      <c r="L2387">
        <f>SUMIF(Vendas!$B$5:$B$1712,'Combos Promocionais'!A2387,Vendas!$I$5:$I$1824)</f>
        <v>0</v>
      </c>
    </row>
    <row r="2388" spans="1:12">
      <c r="A2388" s="25"/>
      <c r="B2388" s="439"/>
      <c r="C2388" s="33"/>
      <c r="D2388" s="35"/>
      <c r="H2388" s="227"/>
      <c r="L2388">
        <f>SUMIF(Vendas!$B$5:$B$1712,'Combos Promocionais'!A2388,Vendas!$I$5:$I$1824)</f>
        <v>0</v>
      </c>
    </row>
    <row r="2389" spans="1:12">
      <c r="A2389" s="25"/>
      <c r="B2389" s="439"/>
      <c r="C2389" s="33"/>
      <c r="D2389" s="35"/>
      <c r="H2389" s="227"/>
      <c r="L2389">
        <f>SUMIF(Vendas!$B$5:$B$1712,'Combos Promocionais'!A2389,Vendas!$I$5:$I$1824)</f>
        <v>0</v>
      </c>
    </row>
    <row r="2390" spans="1:12">
      <c r="A2390" s="25"/>
      <c r="B2390" s="439"/>
      <c r="C2390" s="33"/>
      <c r="D2390" s="35"/>
      <c r="H2390" s="227"/>
      <c r="L2390">
        <f>SUMIF(Vendas!$B$5:$B$1712,'Combos Promocionais'!A2390,Vendas!$I$5:$I$1824)</f>
        <v>0</v>
      </c>
    </row>
    <row r="2391" spans="1:12">
      <c r="A2391" s="25"/>
      <c r="B2391" s="439"/>
      <c r="C2391" s="33"/>
      <c r="D2391" s="35"/>
      <c r="H2391" s="227"/>
      <c r="L2391">
        <f>SUMIF(Vendas!$B$5:$B$1712,'Combos Promocionais'!A2391,Vendas!$I$5:$I$1824)</f>
        <v>0</v>
      </c>
    </row>
    <row r="2392" spans="1:12">
      <c r="A2392" s="25"/>
      <c r="B2392" s="439"/>
      <c r="C2392" s="33"/>
      <c r="D2392" s="35"/>
      <c r="H2392" s="227"/>
      <c r="L2392">
        <f>SUMIF(Vendas!$B$5:$B$1712,'Combos Promocionais'!A2392,Vendas!$I$5:$I$1824)</f>
        <v>0</v>
      </c>
    </row>
    <row r="2393" spans="1:12">
      <c r="A2393" s="25"/>
      <c r="B2393" s="439"/>
      <c r="C2393" s="33"/>
      <c r="D2393" s="35"/>
      <c r="H2393" s="227"/>
      <c r="L2393">
        <f>SUMIF(Vendas!$B$5:$B$1712,'Combos Promocionais'!A2393,Vendas!$I$5:$I$1824)</f>
        <v>0</v>
      </c>
    </row>
    <row r="2394" spans="1:12">
      <c r="A2394" s="25"/>
      <c r="B2394" s="439"/>
      <c r="C2394" s="33"/>
      <c r="D2394" s="35"/>
      <c r="H2394" s="227"/>
      <c r="L2394">
        <f>SUMIF(Vendas!$B$5:$B$1712,'Combos Promocionais'!A2394,Vendas!$I$5:$I$1824)</f>
        <v>0</v>
      </c>
    </row>
    <row r="2395" spans="1:12">
      <c r="A2395" s="25"/>
      <c r="B2395" s="439"/>
      <c r="C2395" s="33"/>
      <c r="D2395" s="35"/>
      <c r="H2395" s="227"/>
      <c r="L2395">
        <f>SUMIF(Vendas!$B$5:$B$1712,'Combos Promocionais'!A2395,Vendas!$I$5:$I$1824)</f>
        <v>0</v>
      </c>
    </row>
    <row r="2396" spans="1:12">
      <c r="A2396" s="25"/>
      <c r="B2396" s="439"/>
      <c r="C2396" s="33"/>
      <c r="D2396" s="35"/>
      <c r="H2396" s="227"/>
      <c r="L2396">
        <f>SUMIF(Vendas!$B$5:$B$1712,'Combos Promocionais'!A2396,Vendas!$I$5:$I$1824)</f>
        <v>0</v>
      </c>
    </row>
    <row r="2397" spans="1:12">
      <c r="A2397" s="25"/>
      <c r="B2397" s="439"/>
      <c r="C2397" s="33"/>
      <c r="D2397" s="35"/>
      <c r="H2397" s="227"/>
      <c r="L2397">
        <f>SUMIF(Vendas!$B$5:$B$1712,'Combos Promocionais'!A2397,Vendas!$I$5:$I$1824)</f>
        <v>0</v>
      </c>
    </row>
    <row r="2398" spans="1:12">
      <c r="A2398" s="25"/>
      <c r="B2398" s="439"/>
      <c r="C2398" s="33"/>
      <c r="D2398" s="35"/>
      <c r="H2398" s="227"/>
      <c r="L2398">
        <f>SUMIF(Vendas!$B$5:$B$1712,'Combos Promocionais'!A2398,Vendas!$I$5:$I$1824)</f>
        <v>0</v>
      </c>
    </row>
    <row r="2399" spans="1:12">
      <c r="A2399" s="25"/>
      <c r="B2399" s="439"/>
      <c r="C2399" s="33"/>
      <c r="D2399" s="35"/>
      <c r="H2399" s="227"/>
      <c r="L2399">
        <f>SUMIF(Vendas!$B$5:$B$1712,'Combos Promocionais'!A2399,Vendas!$I$5:$I$1824)</f>
        <v>0</v>
      </c>
    </row>
    <row r="2400" spans="1:12">
      <c r="A2400" s="25"/>
      <c r="B2400" s="439"/>
      <c r="C2400" s="33"/>
      <c r="D2400" s="35"/>
      <c r="H2400" s="227"/>
      <c r="L2400">
        <f>SUMIF(Vendas!$B$5:$B$1712,'Combos Promocionais'!A2400,Vendas!$I$5:$I$1824)</f>
        <v>0</v>
      </c>
    </row>
    <row r="2401" spans="1:12">
      <c r="A2401" s="25"/>
      <c r="B2401" s="439"/>
      <c r="C2401" s="33"/>
      <c r="D2401" s="35"/>
      <c r="H2401" s="227"/>
      <c r="L2401">
        <f>SUMIF(Vendas!$B$5:$B$1712,'Combos Promocionais'!A2401,Vendas!$I$5:$I$1824)</f>
        <v>0</v>
      </c>
    </row>
    <row r="2402" spans="1:12">
      <c r="A2402" s="25"/>
      <c r="B2402" s="439"/>
      <c r="C2402" s="33"/>
      <c r="D2402" s="35"/>
      <c r="H2402" s="227"/>
      <c r="L2402">
        <f>SUMIF(Vendas!$B$5:$B$1712,'Combos Promocionais'!A2402,Vendas!$I$5:$I$1824)</f>
        <v>0</v>
      </c>
    </row>
    <row r="2403" spans="1:12">
      <c r="A2403" s="25"/>
      <c r="B2403" s="439"/>
      <c r="C2403" s="33"/>
      <c r="D2403" s="35"/>
      <c r="H2403" s="227"/>
      <c r="L2403">
        <f>SUMIF(Vendas!$B$5:$B$1712,'Combos Promocionais'!A2403,Vendas!$I$5:$I$1824)</f>
        <v>0</v>
      </c>
    </row>
    <row r="2404" spans="1:12">
      <c r="A2404" s="25"/>
      <c r="B2404" s="439"/>
      <c r="C2404" s="33"/>
      <c r="D2404" s="35"/>
      <c r="H2404" s="227"/>
      <c r="L2404">
        <f>SUMIF(Vendas!$B$5:$B$1712,'Combos Promocionais'!A2404,Vendas!$I$5:$I$1824)</f>
        <v>0</v>
      </c>
    </row>
    <row r="2405" spans="1:12">
      <c r="A2405" s="25"/>
      <c r="B2405" s="439"/>
      <c r="C2405" s="33"/>
      <c r="D2405" s="35"/>
      <c r="H2405" s="227"/>
      <c r="L2405">
        <f>SUMIF(Vendas!$B$5:$B$1712,'Combos Promocionais'!A2405,Vendas!$I$5:$I$1824)</f>
        <v>0</v>
      </c>
    </row>
    <row r="2406" spans="1:12">
      <c r="A2406" s="25"/>
      <c r="B2406" s="439"/>
      <c r="C2406" s="33"/>
      <c r="D2406" s="35"/>
      <c r="H2406" s="227"/>
      <c r="L2406">
        <f>SUMIF(Vendas!$B$5:$B$1712,'Combos Promocionais'!A2406,Vendas!$I$5:$I$1824)</f>
        <v>0</v>
      </c>
    </row>
    <row r="2407" spans="1:12">
      <c r="A2407" s="25"/>
      <c r="B2407" s="439"/>
      <c r="C2407" s="33"/>
      <c r="D2407" s="35"/>
      <c r="H2407" s="227"/>
      <c r="L2407">
        <f>SUMIF(Vendas!$B$5:$B$1712,'Combos Promocionais'!A2407,Vendas!$I$5:$I$1824)</f>
        <v>0</v>
      </c>
    </row>
    <row r="2408" spans="1:12">
      <c r="A2408" s="25"/>
      <c r="B2408" s="439"/>
      <c r="C2408" s="33"/>
      <c r="D2408" s="35"/>
      <c r="H2408" s="227"/>
      <c r="L2408">
        <f>SUMIF(Vendas!$B$5:$B$1712,'Combos Promocionais'!A2408,Vendas!$I$5:$I$1824)</f>
        <v>0</v>
      </c>
    </row>
    <row r="2409" spans="1:12">
      <c r="A2409" s="25"/>
      <c r="B2409" s="439"/>
      <c r="C2409" s="33"/>
      <c r="D2409" s="35"/>
      <c r="H2409" s="227"/>
      <c r="L2409">
        <f>SUMIF(Vendas!$B$5:$B$1712,'Combos Promocionais'!A2409,Vendas!$I$5:$I$1824)</f>
        <v>0</v>
      </c>
    </row>
    <row r="2410" spans="1:12">
      <c r="A2410" s="25"/>
      <c r="B2410" s="439"/>
      <c r="C2410" s="33"/>
      <c r="D2410" s="35"/>
      <c r="H2410" s="227"/>
      <c r="L2410">
        <f>SUMIF(Vendas!$B$5:$B$1712,'Combos Promocionais'!A2410,Vendas!$I$5:$I$1824)</f>
        <v>0</v>
      </c>
    </row>
    <row r="2411" spans="1:12">
      <c r="A2411" s="25"/>
      <c r="B2411" s="439"/>
      <c r="C2411" s="33"/>
      <c r="D2411" s="35"/>
      <c r="H2411" s="227"/>
      <c r="L2411">
        <f>SUMIF(Vendas!$B$5:$B$1712,'Combos Promocionais'!A2411,Vendas!$I$5:$I$1824)</f>
        <v>0</v>
      </c>
    </row>
    <row r="2412" spans="1:12">
      <c r="A2412" s="25"/>
      <c r="B2412" s="439"/>
      <c r="C2412" s="33"/>
      <c r="D2412" s="35"/>
      <c r="H2412" s="227"/>
      <c r="L2412">
        <f>SUMIF(Vendas!$B$5:$B$1712,'Combos Promocionais'!A2412,Vendas!$I$5:$I$1824)</f>
        <v>0</v>
      </c>
    </row>
    <row r="2413" spans="1:12">
      <c r="A2413" s="25"/>
      <c r="B2413" s="439"/>
      <c r="C2413" s="33"/>
      <c r="D2413" s="35"/>
      <c r="H2413" s="227"/>
      <c r="L2413">
        <f>SUMIF(Vendas!$B$5:$B$1712,'Combos Promocionais'!A2413,Vendas!$I$5:$I$1824)</f>
        <v>0</v>
      </c>
    </row>
    <row r="2414" spans="1:12">
      <c r="A2414" s="25"/>
      <c r="B2414" s="439"/>
      <c r="C2414" s="33"/>
      <c r="D2414" s="35"/>
      <c r="H2414" s="227"/>
      <c r="L2414">
        <f>SUMIF(Vendas!$B$5:$B$1712,'Combos Promocionais'!A2414,Vendas!$I$5:$I$1824)</f>
        <v>0</v>
      </c>
    </row>
    <row r="2415" spans="1:12">
      <c r="A2415" s="25"/>
      <c r="B2415" s="439"/>
      <c r="C2415" s="33"/>
      <c r="D2415" s="35"/>
      <c r="H2415" s="227"/>
      <c r="L2415">
        <f>SUMIF(Vendas!$B$5:$B$1712,'Combos Promocionais'!A2415,Vendas!$I$5:$I$1824)</f>
        <v>0</v>
      </c>
    </row>
    <row r="2416" spans="1:12">
      <c r="A2416" s="25"/>
      <c r="B2416" s="439"/>
      <c r="C2416" s="33"/>
      <c r="D2416" s="35"/>
      <c r="H2416" s="227"/>
      <c r="L2416">
        <f>SUMIF(Vendas!$B$5:$B$1712,'Combos Promocionais'!A2416,Vendas!$I$5:$I$1824)</f>
        <v>0</v>
      </c>
    </row>
    <row r="2417" spans="1:12">
      <c r="A2417" s="25"/>
      <c r="B2417" s="439"/>
      <c r="C2417" s="33"/>
      <c r="D2417" s="35"/>
      <c r="H2417" s="227"/>
      <c r="L2417">
        <f>SUMIF(Vendas!$B$5:$B$1712,'Combos Promocionais'!A2417,Vendas!$I$5:$I$1824)</f>
        <v>0</v>
      </c>
    </row>
    <row r="2418" spans="1:12">
      <c r="A2418" s="25"/>
      <c r="B2418" s="439"/>
      <c r="C2418" s="33"/>
      <c r="D2418" s="35"/>
      <c r="H2418" s="227"/>
      <c r="L2418">
        <f>SUMIF(Vendas!$B$5:$B$1712,'Combos Promocionais'!A2418,Vendas!$I$5:$I$1824)</f>
        <v>0</v>
      </c>
    </row>
    <row r="2419" spans="1:12">
      <c r="A2419" s="25"/>
      <c r="B2419" s="439"/>
      <c r="C2419" s="33"/>
      <c r="D2419" s="35"/>
      <c r="H2419" s="227"/>
      <c r="L2419">
        <f>SUMIF(Vendas!$B$5:$B$1712,'Combos Promocionais'!A2419,Vendas!$I$5:$I$1824)</f>
        <v>0</v>
      </c>
    </row>
    <row r="2420" spans="1:12">
      <c r="A2420" s="25"/>
      <c r="B2420" s="439"/>
      <c r="C2420" s="33"/>
      <c r="D2420" s="35"/>
      <c r="H2420" s="227"/>
      <c r="L2420">
        <f>SUMIF(Vendas!$B$5:$B$1712,'Combos Promocionais'!A2420,Vendas!$I$5:$I$1824)</f>
        <v>0</v>
      </c>
    </row>
    <row r="2421" spans="1:12">
      <c r="A2421" s="25"/>
      <c r="B2421" s="439"/>
      <c r="C2421" s="33"/>
      <c r="D2421" s="35"/>
      <c r="H2421" s="227"/>
      <c r="L2421">
        <f>SUMIF(Vendas!$B$5:$B$1712,'Combos Promocionais'!A2421,Vendas!$I$5:$I$1824)</f>
        <v>0</v>
      </c>
    </row>
    <row r="2422" spans="1:12">
      <c r="A2422" s="25"/>
      <c r="B2422" s="439"/>
      <c r="C2422" s="33"/>
      <c r="D2422" s="35"/>
      <c r="H2422" s="227"/>
      <c r="L2422">
        <f>SUMIF(Vendas!$B$5:$B$1712,'Combos Promocionais'!A2422,Vendas!$I$5:$I$1824)</f>
        <v>0</v>
      </c>
    </row>
    <row r="2423" spans="1:12">
      <c r="A2423" s="25"/>
      <c r="B2423" s="439"/>
      <c r="C2423" s="33"/>
      <c r="D2423" s="35"/>
      <c r="H2423" s="227"/>
      <c r="L2423">
        <f>SUMIF(Vendas!$B$5:$B$1712,'Combos Promocionais'!A2423,Vendas!$I$5:$I$1824)</f>
        <v>0</v>
      </c>
    </row>
    <row r="2424" spans="1:12">
      <c r="A2424" s="25"/>
      <c r="B2424" s="439"/>
      <c r="C2424" s="33"/>
      <c r="D2424" s="35"/>
      <c r="H2424" s="227"/>
      <c r="L2424">
        <f>SUMIF(Vendas!$B$5:$B$1712,'Combos Promocionais'!A2424,Vendas!$I$5:$I$1824)</f>
        <v>0</v>
      </c>
    </row>
    <row r="2425" spans="1:12">
      <c r="A2425" s="25"/>
      <c r="B2425" s="439"/>
      <c r="C2425" s="33"/>
      <c r="D2425" s="35"/>
      <c r="H2425" s="227"/>
      <c r="L2425">
        <f>SUMIF(Vendas!$B$5:$B$1712,'Combos Promocionais'!A2425,Vendas!$I$5:$I$1824)</f>
        <v>0</v>
      </c>
    </row>
    <row r="2426" spans="1:12">
      <c r="A2426" s="25"/>
      <c r="B2426" s="439"/>
      <c r="C2426" s="33"/>
      <c r="D2426" s="35"/>
      <c r="H2426" s="227"/>
      <c r="L2426">
        <f>SUMIF(Vendas!$B$5:$B$1712,'Combos Promocionais'!A2426,Vendas!$I$5:$I$1824)</f>
        <v>0</v>
      </c>
    </row>
    <row r="2427" spans="1:12">
      <c r="A2427" s="25"/>
      <c r="B2427" s="439"/>
      <c r="C2427" s="33"/>
      <c r="D2427" s="35"/>
      <c r="H2427" s="227"/>
      <c r="L2427">
        <f>SUMIF(Vendas!$B$5:$B$1712,'Combos Promocionais'!A2427,Vendas!$I$5:$I$1824)</f>
        <v>0</v>
      </c>
    </row>
    <row r="2428" spans="1:12">
      <c r="A2428" s="25"/>
      <c r="B2428" s="439"/>
      <c r="C2428" s="33"/>
      <c r="D2428" s="35"/>
      <c r="H2428" s="227"/>
      <c r="L2428">
        <f>SUMIF(Vendas!$B$5:$B$1712,'Combos Promocionais'!A2428,Vendas!$I$5:$I$1824)</f>
        <v>0</v>
      </c>
    </row>
    <row r="2429" spans="1:12">
      <c r="A2429" s="25"/>
      <c r="B2429" s="439"/>
      <c r="C2429" s="33"/>
      <c r="D2429" s="35"/>
      <c r="H2429" s="227"/>
      <c r="L2429">
        <f>SUMIF(Vendas!$B$5:$B$1712,'Combos Promocionais'!A2429,Vendas!$I$5:$I$1824)</f>
        <v>0</v>
      </c>
    </row>
    <row r="2430" spans="1:12">
      <c r="A2430" s="25"/>
      <c r="B2430" s="439"/>
      <c r="C2430" s="33"/>
      <c r="D2430" s="35"/>
      <c r="H2430" s="227"/>
      <c r="L2430">
        <f>SUMIF(Vendas!$B$5:$B$1712,'Combos Promocionais'!A2430,Vendas!$I$5:$I$1824)</f>
        <v>0</v>
      </c>
    </row>
    <row r="2431" spans="1:12">
      <c r="A2431" s="25"/>
      <c r="B2431" s="439"/>
      <c r="C2431" s="33"/>
      <c r="D2431" s="35"/>
      <c r="H2431" s="227"/>
      <c r="L2431">
        <f>SUMIF(Vendas!$B$5:$B$1712,'Combos Promocionais'!A2431,Vendas!$I$5:$I$1824)</f>
        <v>0</v>
      </c>
    </row>
    <row r="2432" spans="1:12">
      <c r="A2432" s="25"/>
      <c r="B2432" s="439"/>
      <c r="C2432" s="33"/>
      <c r="D2432" s="35"/>
      <c r="H2432" s="227"/>
      <c r="L2432">
        <f>SUMIF(Vendas!$B$5:$B$1712,'Combos Promocionais'!A2432,Vendas!$I$5:$I$1824)</f>
        <v>0</v>
      </c>
    </row>
    <row r="2433" spans="1:12">
      <c r="A2433" s="25"/>
      <c r="B2433" s="439"/>
      <c r="C2433" s="33"/>
      <c r="D2433" s="35"/>
      <c r="H2433" s="227"/>
      <c r="L2433">
        <f>SUMIF(Vendas!$B$5:$B$1712,'Combos Promocionais'!A2433,Vendas!$I$5:$I$1824)</f>
        <v>0</v>
      </c>
    </row>
    <row r="2434" spans="1:12">
      <c r="A2434" s="25"/>
      <c r="B2434" s="439"/>
      <c r="C2434" s="33"/>
      <c r="D2434" s="35"/>
      <c r="H2434" s="227"/>
      <c r="L2434">
        <f>SUMIF(Vendas!$B$5:$B$1712,'Combos Promocionais'!A2434,Vendas!$I$5:$I$1824)</f>
        <v>0</v>
      </c>
    </row>
    <row r="2435" spans="1:12">
      <c r="A2435" s="25"/>
      <c r="B2435" s="439"/>
      <c r="C2435" s="33"/>
      <c r="D2435" s="35"/>
      <c r="H2435" s="227"/>
      <c r="L2435">
        <f>SUMIF(Vendas!$B$5:$B$1712,'Combos Promocionais'!A2435,Vendas!$I$5:$I$1824)</f>
        <v>0</v>
      </c>
    </row>
    <row r="2436" spans="1:12">
      <c r="A2436" s="25"/>
      <c r="B2436" s="439"/>
      <c r="C2436" s="33"/>
      <c r="D2436" s="35"/>
      <c r="H2436" s="227"/>
      <c r="L2436">
        <f>SUMIF(Vendas!$B$5:$B$1712,'Combos Promocionais'!A2436,Vendas!$I$5:$I$1824)</f>
        <v>0</v>
      </c>
    </row>
    <row r="2437" spans="1:12">
      <c r="A2437" s="25"/>
      <c r="B2437" s="439"/>
      <c r="C2437" s="33"/>
      <c r="D2437" s="35"/>
      <c r="H2437" s="227"/>
      <c r="L2437">
        <f>SUMIF(Vendas!$B$5:$B$1712,'Combos Promocionais'!A2437,Vendas!$I$5:$I$1824)</f>
        <v>0</v>
      </c>
    </row>
    <row r="2438" spans="1:12">
      <c r="A2438" s="25"/>
      <c r="B2438" s="439"/>
      <c r="C2438" s="33"/>
      <c r="D2438" s="35"/>
      <c r="H2438" s="227"/>
      <c r="L2438">
        <f>SUMIF(Vendas!$B$5:$B$1712,'Combos Promocionais'!A2438,Vendas!$I$5:$I$1824)</f>
        <v>0</v>
      </c>
    </row>
    <row r="2439" spans="1:12">
      <c r="A2439" s="25"/>
      <c r="B2439" s="439"/>
      <c r="C2439" s="33"/>
      <c r="D2439" s="35"/>
      <c r="H2439" s="227"/>
      <c r="L2439">
        <f>SUMIF(Vendas!$B$5:$B$1712,'Combos Promocionais'!A2439,Vendas!$I$5:$I$1824)</f>
        <v>0</v>
      </c>
    </row>
    <row r="2440" spans="1:12">
      <c r="A2440" s="25"/>
      <c r="B2440" s="439"/>
      <c r="C2440" s="33"/>
      <c r="D2440" s="35"/>
      <c r="H2440" s="227"/>
      <c r="L2440">
        <f>SUMIF(Vendas!$B$5:$B$1712,'Combos Promocionais'!A2440,Vendas!$I$5:$I$1824)</f>
        <v>0</v>
      </c>
    </row>
    <row r="2441" spans="1:12">
      <c r="A2441" s="25"/>
      <c r="B2441" s="439"/>
      <c r="C2441" s="33"/>
      <c r="D2441" s="35"/>
      <c r="H2441" s="227"/>
      <c r="L2441">
        <f>SUMIF(Vendas!$B$5:$B$1712,'Combos Promocionais'!A2441,Vendas!$I$5:$I$1824)</f>
        <v>0</v>
      </c>
    </row>
    <row r="2442" spans="1:12">
      <c r="A2442" s="25"/>
      <c r="B2442" s="439"/>
      <c r="C2442" s="33"/>
      <c r="D2442" s="35"/>
      <c r="H2442" s="227"/>
      <c r="L2442">
        <f>SUMIF(Vendas!$B$5:$B$1712,'Combos Promocionais'!A2442,Vendas!$I$5:$I$1824)</f>
        <v>0</v>
      </c>
    </row>
    <row r="2443" spans="1:12">
      <c r="A2443" s="25"/>
      <c r="B2443" s="439"/>
      <c r="C2443" s="33"/>
      <c r="D2443" s="35"/>
      <c r="H2443" s="227"/>
      <c r="L2443">
        <f>SUMIF(Vendas!$B$5:$B$1712,'Combos Promocionais'!A2443,Vendas!$I$5:$I$1824)</f>
        <v>0</v>
      </c>
    </row>
    <row r="2444" spans="1:12">
      <c r="A2444" s="25"/>
      <c r="B2444" s="439"/>
      <c r="C2444" s="33"/>
      <c r="D2444" s="35"/>
      <c r="H2444" s="227"/>
      <c r="L2444">
        <f>SUMIF(Vendas!$B$5:$B$1712,'Combos Promocionais'!A2444,Vendas!$I$5:$I$1824)</f>
        <v>0</v>
      </c>
    </row>
    <row r="2445" spans="1:12">
      <c r="A2445" s="25"/>
      <c r="B2445" s="439"/>
      <c r="C2445" s="33"/>
      <c r="D2445" s="35"/>
      <c r="H2445" s="227"/>
      <c r="L2445">
        <f>SUMIF(Vendas!$B$5:$B$1712,'Combos Promocionais'!A2445,Vendas!$I$5:$I$1824)</f>
        <v>0</v>
      </c>
    </row>
    <row r="2446" spans="1:12">
      <c r="A2446" s="25"/>
      <c r="B2446" s="439"/>
      <c r="C2446" s="33"/>
      <c r="D2446" s="35"/>
      <c r="H2446" s="227"/>
      <c r="L2446">
        <f>SUMIF(Vendas!$B$5:$B$1712,'Combos Promocionais'!A2446,Vendas!$I$5:$I$1824)</f>
        <v>0</v>
      </c>
    </row>
    <row r="2447" spans="1:12">
      <c r="A2447" s="25"/>
      <c r="B2447" s="439"/>
      <c r="C2447" s="33"/>
      <c r="D2447" s="35"/>
      <c r="H2447" s="227"/>
      <c r="L2447">
        <f>SUMIF(Vendas!$B$5:$B$1712,'Combos Promocionais'!A2447,Vendas!$I$5:$I$1824)</f>
        <v>0</v>
      </c>
    </row>
    <row r="2448" spans="1:12">
      <c r="A2448" s="25"/>
      <c r="B2448" s="439"/>
      <c r="C2448" s="33"/>
      <c r="D2448" s="35"/>
      <c r="H2448" s="227"/>
      <c r="L2448">
        <f>SUMIF(Vendas!$B$5:$B$1712,'Combos Promocionais'!A2448,Vendas!$I$5:$I$1824)</f>
        <v>0</v>
      </c>
    </row>
    <row r="2449" spans="1:12">
      <c r="A2449" s="25"/>
      <c r="B2449" s="439"/>
      <c r="C2449" s="33"/>
      <c r="D2449" s="35"/>
      <c r="H2449" s="227"/>
      <c r="L2449">
        <f>SUMIF(Vendas!$B$5:$B$1712,'Combos Promocionais'!A2449,Vendas!$I$5:$I$1824)</f>
        <v>0</v>
      </c>
    </row>
    <row r="2450" spans="1:12">
      <c r="A2450" s="25"/>
      <c r="B2450" s="439"/>
      <c r="C2450" s="33"/>
      <c r="D2450" s="35"/>
      <c r="H2450" s="227"/>
      <c r="L2450">
        <f>SUMIF(Vendas!$B$5:$B$1712,'Combos Promocionais'!A2450,Vendas!$I$5:$I$1824)</f>
        <v>0</v>
      </c>
    </row>
    <row r="2451" spans="1:12">
      <c r="A2451" s="25"/>
      <c r="B2451" s="439"/>
      <c r="C2451" s="33"/>
      <c r="D2451" s="35"/>
      <c r="H2451" s="227"/>
      <c r="L2451">
        <f>SUMIF(Vendas!$B$5:$B$1712,'Combos Promocionais'!A2451,Vendas!$I$5:$I$1824)</f>
        <v>0</v>
      </c>
    </row>
    <row r="2452" spans="1:12">
      <c r="A2452" s="25"/>
      <c r="B2452" s="439"/>
      <c r="C2452" s="33"/>
      <c r="D2452" s="35"/>
      <c r="H2452" s="227"/>
      <c r="L2452">
        <f>SUMIF(Vendas!$B$5:$B$1712,'Combos Promocionais'!A2452,Vendas!$I$5:$I$1824)</f>
        <v>0</v>
      </c>
    </row>
    <row r="2453" spans="1:12">
      <c r="A2453" s="25"/>
      <c r="B2453" s="439"/>
      <c r="C2453" s="33"/>
      <c r="D2453" s="35"/>
      <c r="H2453" s="227"/>
      <c r="L2453">
        <f>SUMIF(Vendas!$B$5:$B$1712,'Combos Promocionais'!A2453,Vendas!$I$5:$I$1824)</f>
        <v>0</v>
      </c>
    </row>
    <row r="2454" spans="1:12">
      <c r="A2454" s="25"/>
      <c r="B2454" s="439"/>
      <c r="C2454" s="33"/>
      <c r="D2454" s="35"/>
      <c r="H2454" s="227"/>
      <c r="L2454">
        <f>SUMIF(Vendas!$B$5:$B$1712,'Combos Promocionais'!A2454,Vendas!$I$5:$I$1824)</f>
        <v>0</v>
      </c>
    </row>
    <row r="2455" spans="1:12">
      <c r="A2455" s="25"/>
      <c r="B2455" s="439"/>
      <c r="C2455" s="33"/>
      <c r="D2455" s="35"/>
      <c r="H2455" s="227"/>
      <c r="L2455">
        <f>SUMIF(Vendas!$B$5:$B$1712,'Combos Promocionais'!A2455,Vendas!$I$5:$I$1824)</f>
        <v>0</v>
      </c>
    </row>
    <row r="2456" spans="1:12">
      <c r="A2456" s="25"/>
      <c r="B2456" s="439"/>
      <c r="C2456" s="33"/>
      <c r="D2456" s="35"/>
      <c r="H2456" s="227"/>
      <c r="L2456">
        <f>SUMIF(Vendas!$B$5:$B$1712,'Combos Promocionais'!A2456,Vendas!$I$5:$I$1824)</f>
        <v>0</v>
      </c>
    </row>
    <row r="2457" spans="1:12">
      <c r="A2457" s="25"/>
      <c r="B2457" s="439"/>
      <c r="C2457" s="33"/>
      <c r="D2457" s="35"/>
      <c r="H2457" s="227"/>
      <c r="L2457">
        <f>SUMIF(Vendas!$B$5:$B$1712,'Combos Promocionais'!A2457,Vendas!$I$5:$I$1824)</f>
        <v>0</v>
      </c>
    </row>
    <row r="2458" spans="1:12">
      <c r="A2458" s="25"/>
      <c r="B2458" s="439"/>
      <c r="C2458" s="33"/>
      <c r="D2458" s="35"/>
      <c r="H2458" s="227"/>
      <c r="L2458">
        <f>SUMIF(Vendas!$B$5:$B$1712,'Combos Promocionais'!A2458,Vendas!$I$5:$I$1824)</f>
        <v>0</v>
      </c>
    </row>
    <row r="2459" spans="1:12">
      <c r="A2459" s="25"/>
      <c r="B2459" s="439"/>
      <c r="C2459" s="33"/>
      <c r="D2459" s="35"/>
      <c r="H2459" s="227"/>
      <c r="L2459">
        <f>SUMIF(Vendas!$B$5:$B$1712,'Combos Promocionais'!A2459,Vendas!$I$5:$I$1824)</f>
        <v>0</v>
      </c>
    </row>
    <row r="2460" spans="1:12">
      <c r="A2460" s="25"/>
      <c r="B2460" s="439"/>
      <c r="C2460" s="33"/>
      <c r="D2460" s="35"/>
      <c r="H2460" s="227"/>
      <c r="L2460">
        <f>SUMIF(Vendas!$B$5:$B$1712,'Combos Promocionais'!A2460,Vendas!$I$5:$I$1824)</f>
        <v>0</v>
      </c>
    </row>
    <row r="2461" spans="1:12">
      <c r="A2461" s="25"/>
      <c r="B2461" s="439"/>
      <c r="C2461" s="33"/>
      <c r="D2461" s="35"/>
      <c r="H2461" s="227"/>
      <c r="L2461">
        <f>SUMIF(Vendas!$B$5:$B$1712,'Combos Promocionais'!A2461,Vendas!$I$5:$I$1824)</f>
        <v>0</v>
      </c>
    </row>
    <row r="2462" spans="1:12">
      <c r="A2462" s="25"/>
      <c r="B2462" s="439"/>
      <c r="C2462" s="33"/>
      <c r="D2462" s="35"/>
      <c r="H2462" s="227"/>
      <c r="L2462">
        <f>SUMIF(Vendas!$B$5:$B$1712,'Combos Promocionais'!A2462,Vendas!$I$5:$I$1824)</f>
        <v>0</v>
      </c>
    </row>
    <row r="2463" spans="1:12">
      <c r="A2463" s="25"/>
      <c r="B2463" s="439"/>
      <c r="C2463" s="33"/>
      <c r="D2463" s="35"/>
      <c r="H2463" s="227"/>
      <c r="L2463">
        <f>SUMIF(Vendas!$B$5:$B$1712,'Combos Promocionais'!A2463,Vendas!$I$5:$I$1824)</f>
        <v>0</v>
      </c>
    </row>
    <row r="2464" spans="1:12">
      <c r="A2464" s="25"/>
      <c r="B2464" s="439"/>
      <c r="C2464" s="33"/>
      <c r="D2464" s="35"/>
      <c r="H2464" s="227"/>
      <c r="L2464">
        <f>SUMIF(Vendas!$B$5:$B$1712,'Combos Promocionais'!A2464,Vendas!$I$5:$I$1824)</f>
        <v>0</v>
      </c>
    </row>
    <row r="2465" spans="1:12">
      <c r="A2465" s="25"/>
      <c r="B2465" s="439"/>
      <c r="C2465" s="33"/>
      <c r="D2465" s="35"/>
      <c r="H2465" s="227"/>
      <c r="L2465">
        <f>SUMIF(Vendas!$B$5:$B$1712,'Combos Promocionais'!A2465,Vendas!$I$5:$I$1824)</f>
        <v>0</v>
      </c>
    </row>
    <row r="2466" spans="1:12">
      <c r="A2466" s="25"/>
      <c r="B2466" s="439"/>
      <c r="C2466" s="33"/>
      <c r="D2466" s="35"/>
      <c r="H2466" s="227"/>
      <c r="L2466">
        <f>SUMIF(Vendas!$B$5:$B$1712,'Combos Promocionais'!A2466,Vendas!$I$5:$I$1824)</f>
        <v>0</v>
      </c>
    </row>
    <row r="2467" spans="1:12">
      <c r="A2467" s="25"/>
      <c r="B2467" s="439"/>
      <c r="C2467" s="33"/>
      <c r="D2467" s="35"/>
      <c r="H2467" s="227"/>
      <c r="L2467">
        <f>SUMIF(Vendas!$B$5:$B$1712,'Combos Promocionais'!A2467,Vendas!$I$5:$I$1824)</f>
        <v>0</v>
      </c>
    </row>
    <row r="2468" spans="1:12">
      <c r="A2468" s="25"/>
      <c r="B2468" s="439"/>
      <c r="C2468" s="33"/>
      <c r="D2468" s="35"/>
      <c r="H2468" s="227"/>
      <c r="L2468">
        <f>SUMIF(Vendas!$B$5:$B$1712,'Combos Promocionais'!A2468,Vendas!$I$5:$I$1824)</f>
        <v>0</v>
      </c>
    </row>
    <row r="2469" spans="1:12">
      <c r="A2469" s="25"/>
      <c r="B2469" s="439"/>
      <c r="C2469" s="33"/>
      <c r="D2469" s="35"/>
      <c r="H2469" s="227"/>
      <c r="L2469">
        <f>SUMIF(Vendas!$B$5:$B$1712,'Combos Promocionais'!A2469,Vendas!$I$5:$I$1824)</f>
        <v>0</v>
      </c>
    </row>
    <row r="2470" spans="1:12">
      <c r="A2470" s="25"/>
      <c r="B2470" s="439"/>
      <c r="C2470" s="33"/>
      <c r="D2470" s="35"/>
      <c r="H2470" s="227"/>
      <c r="L2470">
        <f>SUMIF(Vendas!$B$5:$B$1712,'Combos Promocionais'!A2470,Vendas!$I$5:$I$1824)</f>
        <v>0</v>
      </c>
    </row>
    <row r="2471" spans="1:12">
      <c r="A2471" s="25"/>
      <c r="B2471" s="439"/>
      <c r="C2471" s="33"/>
      <c r="D2471" s="35"/>
      <c r="H2471" s="227"/>
      <c r="L2471">
        <f>SUMIF(Vendas!$B$5:$B$1712,'Combos Promocionais'!A2471,Vendas!$I$5:$I$1824)</f>
        <v>0</v>
      </c>
    </row>
    <row r="2472" spans="1:12">
      <c r="A2472" s="25"/>
      <c r="B2472" s="439"/>
      <c r="C2472" s="33"/>
      <c r="D2472" s="35"/>
      <c r="H2472" s="227"/>
      <c r="L2472">
        <f>SUMIF(Vendas!$B$5:$B$1712,'Combos Promocionais'!A2472,Vendas!$I$5:$I$1824)</f>
        <v>0</v>
      </c>
    </row>
    <row r="2473" spans="1:12">
      <c r="A2473" s="25"/>
      <c r="B2473" s="439"/>
      <c r="C2473" s="33"/>
      <c r="D2473" s="35"/>
      <c r="H2473" s="227"/>
      <c r="L2473">
        <f>SUMIF(Vendas!$B$5:$B$1712,'Combos Promocionais'!A2473,Vendas!$I$5:$I$1824)</f>
        <v>0</v>
      </c>
    </row>
    <row r="2474" spans="1:12">
      <c r="A2474" s="25"/>
      <c r="B2474" s="439"/>
      <c r="C2474" s="33"/>
      <c r="D2474" s="35"/>
      <c r="H2474" s="227"/>
      <c r="L2474">
        <f>SUMIF(Vendas!$B$5:$B$1712,'Combos Promocionais'!A2474,Vendas!$I$5:$I$1824)</f>
        <v>0</v>
      </c>
    </row>
    <row r="2475" spans="1:12">
      <c r="A2475" s="25"/>
      <c r="B2475" s="439"/>
      <c r="C2475" s="33"/>
      <c r="D2475" s="35"/>
      <c r="H2475" s="227"/>
      <c r="L2475">
        <f>SUMIF(Vendas!$B$5:$B$1712,'Combos Promocionais'!A2475,Vendas!$I$5:$I$1824)</f>
        <v>0</v>
      </c>
    </row>
    <row r="2476" spans="1:12">
      <c r="A2476" s="25"/>
      <c r="B2476" s="439"/>
      <c r="C2476" s="33"/>
      <c r="D2476" s="35"/>
      <c r="H2476" s="227"/>
      <c r="L2476">
        <f>SUMIF(Vendas!$B$5:$B$1712,'Combos Promocionais'!A2476,Vendas!$I$5:$I$1824)</f>
        <v>0</v>
      </c>
    </row>
    <row r="2477" spans="1:12">
      <c r="A2477" s="25"/>
      <c r="B2477" s="439"/>
      <c r="C2477" s="33"/>
      <c r="D2477" s="35"/>
      <c r="H2477" s="227"/>
      <c r="L2477">
        <f>SUMIF(Vendas!$B$5:$B$1712,'Combos Promocionais'!A2477,Vendas!$I$5:$I$1824)</f>
        <v>0</v>
      </c>
    </row>
    <row r="2478" spans="1:12">
      <c r="A2478" s="25"/>
      <c r="B2478" s="439"/>
      <c r="C2478" s="33"/>
      <c r="D2478" s="35"/>
      <c r="H2478" s="227"/>
      <c r="L2478">
        <f>SUMIF(Vendas!$B$5:$B$1712,'Combos Promocionais'!A2478,Vendas!$I$5:$I$1824)</f>
        <v>0</v>
      </c>
    </row>
    <row r="2479" spans="1:12">
      <c r="A2479" s="25"/>
      <c r="B2479" s="439"/>
      <c r="C2479" s="33"/>
      <c r="D2479" s="35"/>
      <c r="H2479" s="227"/>
      <c r="L2479">
        <f>SUMIF(Vendas!$B$5:$B$1712,'Combos Promocionais'!A2479,Vendas!$I$5:$I$1824)</f>
        <v>0</v>
      </c>
    </row>
    <row r="2480" spans="1:12">
      <c r="A2480" s="25"/>
      <c r="B2480" s="439"/>
      <c r="C2480" s="33"/>
      <c r="D2480" s="35"/>
      <c r="H2480" s="227"/>
      <c r="L2480">
        <f>SUMIF(Vendas!$B$5:$B$1712,'Combos Promocionais'!A2480,Vendas!$I$5:$I$1824)</f>
        <v>0</v>
      </c>
    </row>
    <row r="2481" spans="1:12">
      <c r="A2481" s="25"/>
      <c r="B2481" s="439"/>
      <c r="C2481" s="33"/>
      <c r="D2481" s="35"/>
      <c r="H2481" s="227"/>
      <c r="L2481">
        <f>SUMIF(Vendas!$B$5:$B$1712,'Combos Promocionais'!A2481,Vendas!$I$5:$I$1824)</f>
        <v>0</v>
      </c>
    </row>
    <row r="2482" spans="1:12">
      <c r="A2482" s="25"/>
      <c r="B2482" s="439"/>
      <c r="C2482" s="33"/>
      <c r="D2482" s="35"/>
      <c r="H2482" s="227"/>
      <c r="L2482">
        <f>SUMIF(Vendas!$B$5:$B$1712,'Combos Promocionais'!A2482,Vendas!$I$5:$I$1824)</f>
        <v>0</v>
      </c>
    </row>
    <row r="2483" spans="1:12">
      <c r="A2483" s="25"/>
      <c r="B2483" s="439"/>
      <c r="C2483" s="33"/>
      <c r="D2483" s="35"/>
      <c r="H2483" s="227"/>
      <c r="L2483">
        <f>SUMIF(Vendas!$B$5:$B$1712,'Combos Promocionais'!A2483,Vendas!$I$5:$I$1824)</f>
        <v>0</v>
      </c>
    </row>
    <row r="2484" spans="1:12">
      <c r="A2484" s="25"/>
      <c r="B2484" s="439"/>
      <c r="C2484" s="33"/>
      <c r="D2484" s="35"/>
      <c r="H2484" s="227"/>
      <c r="L2484">
        <f>SUMIF(Vendas!$B$5:$B$1712,'Combos Promocionais'!A2484,Vendas!$I$5:$I$1824)</f>
        <v>0</v>
      </c>
    </row>
    <row r="2485" spans="1:12">
      <c r="A2485" s="25"/>
      <c r="B2485" s="439"/>
      <c r="C2485" s="33"/>
      <c r="D2485" s="35"/>
      <c r="H2485" s="227"/>
      <c r="L2485">
        <f>SUMIF(Vendas!$B$5:$B$1712,'Combos Promocionais'!A2485,Vendas!$I$5:$I$1824)</f>
        <v>0</v>
      </c>
    </row>
    <row r="2486" spans="1:12">
      <c r="A2486" s="25"/>
      <c r="B2486" s="439"/>
      <c r="C2486" s="33"/>
      <c r="D2486" s="35"/>
      <c r="H2486" s="227"/>
      <c r="L2486">
        <f>SUMIF(Vendas!$B$5:$B$1712,'Combos Promocionais'!A2486,Vendas!$I$5:$I$1824)</f>
        <v>0</v>
      </c>
    </row>
    <row r="2487" spans="1:12">
      <c r="A2487" s="25"/>
      <c r="B2487" s="439"/>
      <c r="C2487" s="33"/>
      <c r="D2487" s="35"/>
      <c r="H2487" s="227"/>
      <c r="L2487">
        <f>SUMIF(Vendas!$B$5:$B$1712,'Combos Promocionais'!A2487,Vendas!$I$5:$I$1824)</f>
        <v>0</v>
      </c>
    </row>
    <row r="2488" spans="1:12">
      <c r="A2488" s="25"/>
      <c r="B2488" s="439"/>
      <c r="C2488" s="33"/>
      <c r="D2488" s="35"/>
      <c r="H2488" s="227"/>
      <c r="L2488">
        <f>SUMIF(Vendas!$B$5:$B$1712,'Combos Promocionais'!A2488,Vendas!$I$5:$I$1824)</f>
        <v>0</v>
      </c>
    </row>
    <row r="2489" spans="1:12">
      <c r="A2489" s="25"/>
      <c r="B2489" s="439"/>
      <c r="C2489" s="33"/>
      <c r="D2489" s="35"/>
      <c r="H2489" s="227"/>
      <c r="L2489">
        <f>SUMIF(Vendas!$B$5:$B$1712,'Combos Promocionais'!A2489,Vendas!$I$5:$I$1824)</f>
        <v>0</v>
      </c>
    </row>
    <row r="2490" spans="1:12">
      <c r="A2490" s="25"/>
      <c r="B2490" s="439"/>
      <c r="C2490" s="33"/>
      <c r="D2490" s="35"/>
      <c r="H2490" s="227"/>
      <c r="L2490">
        <f>SUMIF(Vendas!$B$5:$B$1712,'Combos Promocionais'!A2490,Vendas!$I$5:$I$1824)</f>
        <v>0</v>
      </c>
    </row>
    <row r="2491" spans="1:12">
      <c r="A2491" s="25"/>
      <c r="B2491" s="439"/>
      <c r="C2491" s="33"/>
      <c r="D2491" s="35"/>
      <c r="H2491" s="227"/>
      <c r="L2491">
        <f>SUMIF(Vendas!$B$5:$B$1712,'Combos Promocionais'!A2491,Vendas!$I$5:$I$1824)</f>
        <v>0</v>
      </c>
    </row>
    <row r="2492" spans="1:12">
      <c r="A2492" s="25"/>
      <c r="B2492" s="439"/>
      <c r="C2492" s="33"/>
      <c r="D2492" s="35"/>
      <c r="H2492" s="227"/>
      <c r="L2492">
        <f>SUMIF(Vendas!$B$5:$B$1712,'Combos Promocionais'!A2492,Vendas!$I$5:$I$1824)</f>
        <v>0</v>
      </c>
    </row>
    <row r="2493" spans="1:12">
      <c r="A2493" s="25"/>
      <c r="B2493" s="439"/>
      <c r="C2493" s="33"/>
      <c r="D2493" s="35"/>
      <c r="H2493" s="227"/>
      <c r="L2493">
        <f>SUMIF(Vendas!$B$5:$B$1712,'Combos Promocionais'!A2493,Vendas!$I$5:$I$1824)</f>
        <v>0</v>
      </c>
    </row>
    <row r="2494" spans="1:12">
      <c r="A2494" s="25"/>
      <c r="B2494" s="439"/>
      <c r="C2494" s="33"/>
      <c r="D2494" s="35"/>
      <c r="H2494" s="227"/>
      <c r="L2494">
        <f>SUMIF(Vendas!$B$5:$B$1712,'Combos Promocionais'!A2494,Vendas!$I$5:$I$1824)</f>
        <v>0</v>
      </c>
    </row>
    <row r="2495" spans="1:12">
      <c r="A2495" s="25"/>
      <c r="B2495" s="439"/>
      <c r="C2495" s="33"/>
      <c r="D2495" s="35"/>
      <c r="H2495" s="227"/>
      <c r="L2495">
        <f>SUMIF(Vendas!$B$5:$B$1712,'Combos Promocionais'!A2495,Vendas!$I$5:$I$1824)</f>
        <v>0</v>
      </c>
    </row>
    <row r="2496" spans="1:12">
      <c r="A2496" s="25"/>
      <c r="B2496" s="439"/>
      <c r="C2496" s="33"/>
      <c r="D2496" s="35"/>
      <c r="H2496" s="227"/>
      <c r="L2496">
        <f>SUMIF(Vendas!$B$5:$B$1712,'Combos Promocionais'!A2496,Vendas!$I$5:$I$1824)</f>
        <v>0</v>
      </c>
    </row>
    <row r="2497" spans="1:12">
      <c r="A2497" s="25"/>
      <c r="B2497" s="439"/>
      <c r="C2497" s="33"/>
      <c r="D2497" s="35"/>
      <c r="H2497" s="227"/>
      <c r="L2497">
        <f>SUMIF(Vendas!$B$5:$B$1712,'Combos Promocionais'!A2497,Vendas!$I$5:$I$1824)</f>
        <v>0</v>
      </c>
    </row>
    <row r="2498" spans="1:12">
      <c r="A2498" s="25"/>
      <c r="B2498" s="439"/>
      <c r="C2498" s="33"/>
      <c r="D2498" s="35"/>
      <c r="H2498" s="227"/>
      <c r="L2498">
        <f>SUMIF(Vendas!$B$5:$B$1712,'Combos Promocionais'!A2498,Vendas!$I$5:$I$1824)</f>
        <v>0</v>
      </c>
    </row>
    <row r="2499" spans="1:12">
      <c r="A2499" s="25"/>
      <c r="B2499" s="439"/>
      <c r="C2499" s="33"/>
      <c r="D2499" s="35"/>
      <c r="H2499" s="227"/>
      <c r="L2499">
        <f>SUMIF(Vendas!$B$5:$B$1712,'Combos Promocionais'!A2499,Vendas!$I$5:$I$1824)</f>
        <v>0</v>
      </c>
    </row>
    <row r="2500" spans="1:12">
      <c r="A2500" s="25"/>
      <c r="B2500" s="439"/>
      <c r="C2500" s="33"/>
      <c r="D2500" s="35"/>
      <c r="H2500" s="227"/>
      <c r="L2500">
        <f>SUMIF(Vendas!$B$5:$B$1712,'Combos Promocionais'!A2500,Vendas!$I$5:$I$1824)</f>
        <v>0</v>
      </c>
    </row>
    <row r="2501" spans="1:12">
      <c r="A2501" s="25"/>
      <c r="B2501" s="439"/>
      <c r="C2501" s="33"/>
      <c r="D2501" s="35"/>
      <c r="H2501" s="227"/>
      <c r="L2501">
        <f>SUMIF(Vendas!$B$5:$B$1712,'Combos Promocionais'!A2501,Vendas!$I$5:$I$1824)</f>
        <v>0</v>
      </c>
    </row>
    <row r="2502" spans="1:12">
      <c r="A2502" s="25"/>
      <c r="B2502" s="439"/>
      <c r="C2502" s="33"/>
      <c r="D2502" s="35"/>
      <c r="H2502" s="227"/>
      <c r="L2502">
        <f>SUMIF(Vendas!$B$5:$B$1712,'Combos Promocionais'!A2502,Vendas!$I$5:$I$1824)</f>
        <v>0</v>
      </c>
    </row>
    <row r="2503" spans="1:12">
      <c r="A2503" s="25"/>
      <c r="B2503" s="439"/>
      <c r="C2503" s="33"/>
      <c r="D2503" s="35"/>
      <c r="H2503" s="227"/>
      <c r="L2503">
        <f>SUMIF(Vendas!$B$5:$B$1712,'Combos Promocionais'!A2503,Vendas!$I$5:$I$1824)</f>
        <v>0</v>
      </c>
    </row>
    <row r="2504" spans="1:12">
      <c r="A2504" s="25"/>
      <c r="B2504" s="439"/>
      <c r="C2504" s="33"/>
      <c r="D2504" s="35"/>
      <c r="H2504" s="227"/>
      <c r="L2504">
        <f>SUMIF(Vendas!$B$5:$B$1712,'Combos Promocionais'!A2504,Vendas!$I$5:$I$1824)</f>
        <v>0</v>
      </c>
    </row>
    <row r="2505" spans="1:12">
      <c r="A2505" s="25"/>
      <c r="B2505" s="439"/>
      <c r="C2505" s="33"/>
      <c r="D2505" s="35"/>
      <c r="H2505" s="227"/>
      <c r="L2505">
        <f>SUMIF(Vendas!$B$5:$B$1712,'Combos Promocionais'!A2505,Vendas!$I$5:$I$1824)</f>
        <v>0</v>
      </c>
    </row>
    <row r="2506" spans="1:12">
      <c r="A2506" s="25"/>
      <c r="B2506" s="439"/>
      <c r="C2506" s="33"/>
      <c r="D2506" s="35"/>
      <c r="H2506" s="227"/>
      <c r="L2506">
        <f>SUMIF(Vendas!$B$5:$B$1712,'Combos Promocionais'!A2506,Vendas!$I$5:$I$1824)</f>
        <v>0</v>
      </c>
    </row>
    <row r="2507" spans="1:12">
      <c r="A2507" s="25"/>
      <c r="B2507" s="439"/>
      <c r="C2507" s="33"/>
      <c r="D2507" s="35"/>
      <c r="H2507" s="227"/>
      <c r="L2507">
        <f>SUMIF(Vendas!$B$5:$B$1712,'Combos Promocionais'!A2507,Vendas!$I$5:$I$1824)</f>
        <v>0</v>
      </c>
    </row>
    <row r="2508" spans="1:12">
      <c r="A2508" s="25"/>
      <c r="B2508" s="439"/>
      <c r="C2508" s="33"/>
      <c r="D2508" s="35"/>
      <c r="H2508" s="227"/>
      <c r="L2508">
        <f>SUMIF(Vendas!$B$5:$B$1712,'Combos Promocionais'!A2508,Vendas!$I$5:$I$1824)</f>
        <v>0</v>
      </c>
    </row>
    <row r="2509" spans="1:12">
      <c r="A2509" s="25"/>
      <c r="B2509" s="439"/>
      <c r="C2509" s="33"/>
      <c r="D2509" s="35"/>
      <c r="H2509" s="227"/>
      <c r="L2509">
        <f>SUMIF(Vendas!$B$5:$B$1712,'Combos Promocionais'!A2509,Vendas!$I$5:$I$1824)</f>
        <v>0</v>
      </c>
    </row>
    <row r="2510" spans="1:12">
      <c r="A2510" s="25"/>
      <c r="B2510" s="439"/>
      <c r="C2510" s="33"/>
      <c r="D2510" s="35"/>
      <c r="H2510" s="227"/>
      <c r="L2510">
        <f>SUMIF(Vendas!$B$5:$B$1712,'Combos Promocionais'!A2510,Vendas!$I$5:$I$1824)</f>
        <v>0</v>
      </c>
    </row>
    <row r="2511" spans="1:12">
      <c r="A2511" s="25"/>
      <c r="B2511" s="439"/>
      <c r="C2511" s="33"/>
      <c r="D2511" s="35"/>
      <c r="H2511" s="227"/>
      <c r="L2511">
        <f>SUMIF(Vendas!$B$5:$B$1712,'Combos Promocionais'!A2511,Vendas!$I$5:$I$1824)</f>
        <v>0</v>
      </c>
    </row>
    <row r="2512" spans="1:12">
      <c r="A2512" s="25"/>
      <c r="B2512" s="439"/>
      <c r="C2512" s="33"/>
      <c r="D2512" s="35"/>
      <c r="H2512" s="227"/>
      <c r="L2512">
        <f>SUMIF(Vendas!$B$5:$B$1712,'Combos Promocionais'!A2512,Vendas!$I$5:$I$1824)</f>
        <v>0</v>
      </c>
    </row>
    <row r="2513" spans="1:12">
      <c r="A2513" s="25"/>
      <c r="B2513" s="439"/>
      <c r="C2513" s="33"/>
      <c r="D2513" s="35"/>
      <c r="H2513" s="227"/>
      <c r="L2513">
        <f>SUMIF(Vendas!$B$5:$B$1712,'Combos Promocionais'!A2513,Vendas!$I$5:$I$1824)</f>
        <v>0</v>
      </c>
    </row>
    <row r="2514" spans="1:12">
      <c r="A2514" s="25"/>
      <c r="B2514" s="439"/>
      <c r="C2514" s="33"/>
      <c r="D2514" s="35"/>
      <c r="H2514" s="227"/>
      <c r="L2514">
        <f>SUMIF(Vendas!$B$5:$B$1712,'Combos Promocionais'!A2514,Vendas!$I$5:$I$1824)</f>
        <v>0</v>
      </c>
    </row>
    <row r="2515" spans="1:12">
      <c r="A2515" s="25"/>
      <c r="B2515" s="439"/>
      <c r="C2515" s="33"/>
      <c r="D2515" s="35"/>
      <c r="H2515" s="227"/>
      <c r="L2515">
        <f>SUMIF(Vendas!$B$5:$B$1712,'Combos Promocionais'!A2515,Vendas!$I$5:$I$1824)</f>
        <v>0</v>
      </c>
    </row>
    <row r="2516" spans="1:12">
      <c r="A2516" s="25"/>
      <c r="B2516" s="439"/>
      <c r="C2516" s="33"/>
      <c r="D2516" s="35"/>
      <c r="H2516" s="227"/>
      <c r="L2516">
        <f>SUMIF(Vendas!$B$5:$B$1712,'Combos Promocionais'!A2516,Vendas!$I$5:$I$1824)</f>
        <v>0</v>
      </c>
    </row>
    <row r="2517" spans="1:12">
      <c r="A2517" s="25"/>
      <c r="B2517" s="439"/>
      <c r="C2517" s="33"/>
      <c r="D2517" s="35"/>
      <c r="H2517" s="227"/>
      <c r="L2517">
        <f>SUMIF(Vendas!$B$5:$B$1712,'Combos Promocionais'!A2517,Vendas!$I$5:$I$1824)</f>
        <v>0</v>
      </c>
    </row>
    <row r="2518" spans="1:12">
      <c r="A2518" s="25"/>
      <c r="B2518" s="439"/>
      <c r="C2518" s="33"/>
      <c r="D2518" s="35"/>
      <c r="H2518" s="227"/>
      <c r="L2518">
        <f>SUMIF(Vendas!$B$5:$B$1712,'Combos Promocionais'!A2518,Vendas!$I$5:$I$1824)</f>
        <v>0</v>
      </c>
    </row>
    <row r="2519" spans="1:12">
      <c r="A2519" s="25"/>
      <c r="B2519" s="439"/>
      <c r="C2519" s="33"/>
      <c r="D2519" s="35"/>
      <c r="H2519" s="227"/>
      <c r="L2519">
        <f>SUMIF(Vendas!$B$5:$B$1712,'Combos Promocionais'!A2519,Vendas!$I$5:$I$1824)</f>
        <v>0</v>
      </c>
    </row>
    <row r="2520" spans="1:12">
      <c r="A2520" s="25"/>
      <c r="B2520" s="439"/>
      <c r="C2520" s="33"/>
      <c r="D2520" s="35"/>
      <c r="H2520" s="227"/>
      <c r="L2520">
        <f>SUMIF(Vendas!$B$5:$B$1712,'Combos Promocionais'!A2520,Vendas!$I$5:$I$1824)</f>
        <v>0</v>
      </c>
    </row>
    <row r="2521" spans="1:12">
      <c r="A2521" s="25"/>
      <c r="B2521" s="439"/>
      <c r="C2521" s="33"/>
      <c r="D2521" s="35"/>
      <c r="H2521" s="227"/>
      <c r="L2521">
        <f>SUMIF(Vendas!$B$5:$B$1712,'Combos Promocionais'!A2521,Vendas!$I$5:$I$1824)</f>
        <v>0</v>
      </c>
    </row>
    <row r="2522" spans="1:12">
      <c r="A2522" s="25"/>
      <c r="B2522" s="439"/>
      <c r="C2522" s="33"/>
      <c r="D2522" s="35"/>
      <c r="H2522" s="227"/>
      <c r="L2522">
        <f>SUMIF(Vendas!$B$5:$B$1712,'Combos Promocionais'!A2522,Vendas!$I$5:$I$1824)</f>
        <v>0</v>
      </c>
    </row>
    <row r="2523" spans="1:12">
      <c r="A2523" s="25"/>
      <c r="B2523" s="439"/>
      <c r="C2523" s="33"/>
      <c r="D2523" s="35"/>
      <c r="H2523" s="227"/>
      <c r="L2523">
        <f>SUMIF(Vendas!$B$5:$B$1712,'Combos Promocionais'!A2523,Vendas!$I$5:$I$1824)</f>
        <v>0</v>
      </c>
    </row>
    <row r="2524" spans="1:12">
      <c r="A2524" s="25"/>
      <c r="B2524" s="439"/>
      <c r="C2524" s="33"/>
      <c r="D2524" s="35"/>
      <c r="H2524" s="227"/>
      <c r="L2524">
        <f>SUMIF(Vendas!$B$5:$B$1712,'Combos Promocionais'!A2524,Vendas!$I$5:$I$1824)</f>
        <v>0</v>
      </c>
    </row>
    <row r="2525" spans="1:12">
      <c r="A2525" s="25"/>
      <c r="B2525" s="439"/>
      <c r="C2525" s="33"/>
      <c r="D2525" s="35"/>
      <c r="H2525" s="227"/>
      <c r="L2525">
        <f>SUMIF(Vendas!$B$5:$B$1712,'Combos Promocionais'!A2525,Vendas!$I$5:$I$1824)</f>
        <v>0</v>
      </c>
    </row>
    <row r="2526" spans="1:12">
      <c r="A2526" s="25"/>
      <c r="B2526" s="439"/>
      <c r="C2526" s="33"/>
      <c r="D2526" s="35"/>
      <c r="H2526" s="227"/>
      <c r="L2526">
        <f>SUMIF(Vendas!$B$5:$B$1712,'Combos Promocionais'!A2526,Vendas!$I$5:$I$1824)</f>
        <v>0</v>
      </c>
    </row>
    <row r="2527" spans="1:12">
      <c r="A2527" s="25"/>
      <c r="B2527" s="439"/>
      <c r="C2527" s="33"/>
      <c r="D2527" s="35"/>
      <c r="H2527" s="227"/>
      <c r="L2527">
        <f>SUMIF(Vendas!$B$5:$B$1712,'Combos Promocionais'!A2527,Vendas!$I$5:$I$1824)</f>
        <v>0</v>
      </c>
    </row>
    <row r="2528" spans="1:12">
      <c r="A2528" s="25"/>
      <c r="B2528" s="439"/>
      <c r="C2528" s="33"/>
      <c r="D2528" s="35"/>
      <c r="H2528" s="227"/>
      <c r="L2528">
        <f>SUMIF(Vendas!$B$5:$B$1712,'Combos Promocionais'!A2528,Vendas!$I$5:$I$1824)</f>
        <v>0</v>
      </c>
    </row>
    <row r="2529" spans="1:12">
      <c r="A2529" s="25"/>
      <c r="B2529" s="439"/>
      <c r="C2529" s="33"/>
      <c r="D2529" s="35"/>
      <c r="H2529" s="227"/>
      <c r="L2529">
        <f>SUMIF(Vendas!$B$5:$B$1712,'Combos Promocionais'!A2529,Vendas!$I$5:$I$1824)</f>
        <v>0</v>
      </c>
    </row>
    <row r="2530" spans="1:12">
      <c r="A2530" s="25"/>
      <c r="B2530" s="439"/>
      <c r="C2530" s="33"/>
      <c r="D2530" s="35"/>
      <c r="H2530" s="227"/>
      <c r="L2530">
        <f>SUMIF(Vendas!$B$5:$B$1712,'Combos Promocionais'!A2530,Vendas!$I$5:$I$1824)</f>
        <v>0</v>
      </c>
    </row>
    <row r="2531" spans="1:12">
      <c r="A2531" s="25"/>
      <c r="B2531" s="439"/>
      <c r="C2531" s="33"/>
      <c r="D2531" s="35"/>
      <c r="H2531" s="227"/>
      <c r="L2531">
        <f>SUMIF(Vendas!$B$5:$B$1712,'Combos Promocionais'!A2531,Vendas!$I$5:$I$1824)</f>
        <v>0</v>
      </c>
    </row>
    <row r="2532" spans="1:12">
      <c r="A2532" s="25"/>
      <c r="B2532" s="439"/>
      <c r="C2532" s="33"/>
      <c r="D2532" s="35"/>
      <c r="H2532" s="227"/>
      <c r="L2532">
        <f>SUMIF(Vendas!$B$5:$B$1712,'Combos Promocionais'!A2532,Vendas!$I$5:$I$1824)</f>
        <v>0</v>
      </c>
    </row>
    <row r="2533" spans="1:12">
      <c r="A2533" s="25"/>
      <c r="B2533" s="439"/>
      <c r="C2533" s="33"/>
      <c r="D2533" s="35"/>
      <c r="H2533" s="227"/>
      <c r="L2533">
        <f>SUMIF(Vendas!$B$5:$B$1712,'Combos Promocionais'!A2533,Vendas!$I$5:$I$1824)</f>
        <v>0</v>
      </c>
    </row>
    <row r="2534" spans="1:12">
      <c r="A2534" s="25"/>
      <c r="B2534" s="439"/>
      <c r="C2534" s="33"/>
      <c r="D2534" s="35"/>
      <c r="H2534" s="227"/>
      <c r="L2534">
        <f>SUMIF(Vendas!$B$5:$B$1712,'Combos Promocionais'!A2534,Vendas!$I$5:$I$1824)</f>
        <v>0</v>
      </c>
    </row>
    <row r="2535" spans="1:12">
      <c r="A2535" s="25"/>
      <c r="B2535" s="439"/>
      <c r="C2535" s="33"/>
      <c r="D2535" s="35"/>
      <c r="H2535" s="227"/>
      <c r="L2535">
        <f>SUMIF(Vendas!$B$5:$B$1712,'Combos Promocionais'!A2535,Vendas!$I$5:$I$1824)</f>
        <v>0</v>
      </c>
    </row>
    <row r="2536" spans="1:12">
      <c r="A2536" s="25"/>
      <c r="B2536" s="439"/>
      <c r="C2536" s="33"/>
      <c r="D2536" s="35"/>
      <c r="H2536" s="227"/>
      <c r="L2536">
        <f>SUMIF(Vendas!$B$5:$B$1712,'Combos Promocionais'!A2536,Vendas!$I$5:$I$1824)</f>
        <v>0</v>
      </c>
    </row>
    <row r="2537" spans="1:12">
      <c r="A2537" s="25"/>
      <c r="B2537" s="439"/>
      <c r="C2537" s="33"/>
      <c r="D2537" s="35"/>
      <c r="H2537" s="227"/>
      <c r="L2537">
        <f>SUMIF(Vendas!$B$5:$B$1712,'Combos Promocionais'!A2537,Vendas!$I$5:$I$1824)</f>
        <v>0</v>
      </c>
    </row>
    <row r="2538" spans="1:12">
      <c r="A2538" s="25"/>
      <c r="B2538" s="439"/>
      <c r="C2538" s="33"/>
      <c r="D2538" s="35"/>
      <c r="H2538" s="227"/>
      <c r="L2538">
        <f>SUMIF(Vendas!$B$5:$B$1712,'Combos Promocionais'!A2538,Vendas!$I$5:$I$1824)</f>
        <v>0</v>
      </c>
    </row>
    <row r="2539" spans="1:12">
      <c r="A2539" s="25"/>
      <c r="B2539" s="439"/>
      <c r="C2539" s="33"/>
      <c r="D2539" s="35"/>
      <c r="H2539" s="227"/>
      <c r="L2539">
        <f>SUMIF(Vendas!$B$5:$B$1712,'Combos Promocionais'!A2539,Vendas!$I$5:$I$1824)</f>
        <v>0</v>
      </c>
    </row>
    <row r="2540" spans="1:12">
      <c r="A2540" s="25"/>
      <c r="B2540" s="439"/>
      <c r="C2540" s="33"/>
      <c r="D2540" s="35"/>
      <c r="H2540" s="227"/>
      <c r="L2540">
        <f>SUMIF(Vendas!$B$5:$B$1712,'Combos Promocionais'!A2540,Vendas!$I$5:$I$1824)</f>
        <v>0</v>
      </c>
    </row>
    <row r="2541" spans="1:12">
      <c r="A2541" s="25"/>
      <c r="B2541" s="439"/>
      <c r="C2541" s="33"/>
      <c r="D2541" s="35"/>
      <c r="H2541" s="227"/>
      <c r="L2541">
        <f>SUMIF(Vendas!$B$5:$B$1712,'Combos Promocionais'!A2541,Vendas!$I$5:$I$1824)</f>
        <v>0</v>
      </c>
    </row>
    <row r="2542" spans="1:12">
      <c r="A2542" s="25"/>
      <c r="B2542" s="439"/>
      <c r="C2542" s="33"/>
      <c r="D2542" s="35"/>
      <c r="H2542" s="227"/>
      <c r="L2542">
        <f>SUMIF(Vendas!$B$5:$B$1712,'Combos Promocionais'!A2542,Vendas!$I$5:$I$1824)</f>
        <v>0</v>
      </c>
    </row>
    <row r="2543" spans="1:12">
      <c r="A2543" s="25"/>
      <c r="B2543" s="439"/>
      <c r="C2543" s="33"/>
      <c r="D2543" s="35"/>
      <c r="H2543" s="227"/>
      <c r="L2543">
        <f>SUMIF(Vendas!$B$5:$B$1712,'Combos Promocionais'!A2543,Vendas!$I$5:$I$1824)</f>
        <v>0</v>
      </c>
    </row>
    <row r="2544" spans="1:12">
      <c r="A2544" s="25"/>
      <c r="B2544" s="439"/>
      <c r="C2544" s="33"/>
      <c r="D2544" s="35"/>
      <c r="H2544" s="227"/>
      <c r="L2544">
        <f>SUMIF(Vendas!$B$5:$B$1712,'Combos Promocionais'!A2544,Vendas!$I$5:$I$1824)</f>
        <v>0</v>
      </c>
    </row>
    <row r="2545" spans="1:12">
      <c r="A2545" s="25"/>
      <c r="B2545" s="439"/>
      <c r="C2545" s="33"/>
      <c r="D2545" s="35"/>
      <c r="H2545" s="227"/>
      <c r="L2545">
        <f>SUMIF(Vendas!$B$5:$B$1712,'Combos Promocionais'!A2545,Vendas!$I$5:$I$1824)</f>
        <v>0</v>
      </c>
    </row>
    <row r="2546" spans="1:12">
      <c r="A2546" s="25"/>
      <c r="B2546" s="439"/>
      <c r="C2546" s="33"/>
      <c r="D2546" s="35"/>
      <c r="H2546" s="227"/>
      <c r="L2546">
        <f>SUMIF(Vendas!$B$5:$B$1712,'Combos Promocionais'!A2546,Vendas!$I$5:$I$1824)</f>
        <v>0</v>
      </c>
    </row>
    <row r="2547" spans="1:12">
      <c r="A2547" s="25"/>
      <c r="B2547" s="439"/>
      <c r="C2547" s="33"/>
      <c r="D2547" s="35"/>
      <c r="H2547" s="227"/>
      <c r="L2547">
        <f>SUMIF(Vendas!$B$5:$B$1712,'Combos Promocionais'!A2547,Vendas!$I$5:$I$1824)</f>
        <v>0</v>
      </c>
    </row>
    <row r="2548" spans="1:12">
      <c r="A2548" s="25"/>
      <c r="B2548" s="439"/>
      <c r="C2548" s="33"/>
      <c r="D2548" s="35"/>
      <c r="H2548" s="227"/>
      <c r="L2548">
        <f>SUMIF(Vendas!$B$5:$B$1712,'Combos Promocionais'!A2548,Vendas!$I$5:$I$1824)</f>
        <v>0</v>
      </c>
    </row>
    <row r="2549" spans="1:12">
      <c r="A2549" s="25"/>
      <c r="B2549" s="439"/>
      <c r="C2549" s="33"/>
      <c r="D2549" s="35"/>
      <c r="H2549" s="227"/>
      <c r="L2549">
        <f>SUMIF(Vendas!$B$5:$B$1712,'Combos Promocionais'!A2549,Vendas!$I$5:$I$1824)</f>
        <v>0</v>
      </c>
    </row>
    <row r="2550" spans="1:12">
      <c r="A2550" s="25"/>
      <c r="B2550" s="439"/>
      <c r="C2550" s="33"/>
      <c r="D2550" s="35"/>
      <c r="H2550" s="227"/>
      <c r="L2550">
        <f>SUMIF(Vendas!$B$5:$B$1712,'Combos Promocionais'!A2550,Vendas!$I$5:$I$1824)</f>
        <v>0</v>
      </c>
    </row>
    <row r="2551" spans="1:12">
      <c r="A2551" s="25"/>
      <c r="B2551" s="439"/>
      <c r="C2551" s="33"/>
      <c r="D2551" s="35"/>
      <c r="H2551" s="227"/>
      <c r="L2551">
        <f>SUMIF(Vendas!$B$5:$B$1712,'Combos Promocionais'!A2551,Vendas!$I$5:$I$1824)</f>
        <v>0</v>
      </c>
    </row>
    <row r="2552" spans="1:12">
      <c r="A2552" s="25"/>
      <c r="B2552" s="439"/>
      <c r="C2552" s="33"/>
      <c r="D2552" s="35"/>
      <c r="H2552" s="227"/>
      <c r="L2552">
        <f>SUMIF(Vendas!$B$5:$B$1712,'Combos Promocionais'!A2552,Vendas!$I$5:$I$1824)</f>
        <v>0</v>
      </c>
    </row>
    <row r="2553" spans="1:12">
      <c r="A2553" s="25"/>
      <c r="B2553" s="439"/>
      <c r="C2553" s="33"/>
      <c r="D2553" s="35"/>
      <c r="H2553" s="227"/>
      <c r="L2553">
        <f>SUMIF(Vendas!$B$5:$B$1712,'Combos Promocionais'!A2553,Vendas!$I$5:$I$1824)</f>
        <v>0</v>
      </c>
    </row>
    <row r="2554" spans="1:12">
      <c r="A2554" s="25"/>
      <c r="B2554" s="439"/>
      <c r="C2554" s="33"/>
      <c r="D2554" s="35"/>
      <c r="H2554" s="227"/>
      <c r="L2554">
        <f>SUMIF(Vendas!$B$5:$B$1712,'Combos Promocionais'!A2554,Vendas!$I$5:$I$1824)</f>
        <v>0</v>
      </c>
    </row>
    <row r="2555" spans="1:12">
      <c r="A2555" s="25"/>
      <c r="B2555" s="439"/>
      <c r="C2555" s="33"/>
      <c r="D2555" s="35"/>
      <c r="H2555" s="227"/>
      <c r="L2555">
        <f>SUMIF(Vendas!$B$5:$B$1712,'Combos Promocionais'!A2555,Vendas!$I$5:$I$1824)</f>
        <v>0</v>
      </c>
    </row>
    <row r="2556" spans="1:12">
      <c r="A2556" s="25"/>
      <c r="B2556" s="439"/>
      <c r="C2556" s="33"/>
      <c r="D2556" s="35"/>
      <c r="H2556" s="227"/>
      <c r="L2556">
        <f>SUMIF(Vendas!$B$5:$B$1712,'Combos Promocionais'!A2556,Vendas!$I$5:$I$1824)</f>
        <v>0</v>
      </c>
    </row>
    <row r="2557" spans="1:12">
      <c r="A2557" s="25"/>
      <c r="B2557" s="439"/>
      <c r="C2557" s="33"/>
      <c r="D2557" s="35"/>
      <c r="H2557" s="227"/>
      <c r="L2557">
        <f>SUMIF(Vendas!$B$5:$B$1712,'Combos Promocionais'!A2557,Vendas!$I$5:$I$1824)</f>
        <v>0</v>
      </c>
    </row>
    <row r="2558" spans="1:12">
      <c r="A2558" s="25"/>
      <c r="B2558" s="439"/>
      <c r="C2558" s="33"/>
      <c r="D2558" s="35"/>
      <c r="H2558" s="227"/>
      <c r="L2558">
        <f>SUMIF(Vendas!$B$5:$B$1712,'Combos Promocionais'!A2558,Vendas!$I$5:$I$1824)</f>
        <v>0</v>
      </c>
    </row>
    <row r="2559" spans="1:12">
      <c r="A2559" s="25"/>
      <c r="B2559" s="439"/>
      <c r="C2559" s="33"/>
      <c r="D2559" s="35"/>
      <c r="H2559" s="227"/>
      <c r="L2559">
        <f>SUMIF(Vendas!$B$5:$B$1712,'Combos Promocionais'!A2559,Vendas!$I$5:$I$1824)</f>
        <v>0</v>
      </c>
    </row>
    <row r="2560" spans="1:12">
      <c r="A2560" s="25"/>
      <c r="B2560" s="439"/>
      <c r="C2560" s="33"/>
      <c r="D2560" s="35"/>
      <c r="H2560" s="227"/>
      <c r="L2560">
        <f>SUMIF(Vendas!$B$5:$B$1712,'Combos Promocionais'!A2560,Vendas!$I$5:$I$1824)</f>
        <v>0</v>
      </c>
    </row>
    <row r="2561" spans="1:12">
      <c r="A2561" s="25"/>
      <c r="B2561" s="439"/>
      <c r="C2561" s="33"/>
      <c r="D2561" s="35"/>
      <c r="H2561" s="227"/>
      <c r="L2561">
        <f>SUMIF(Vendas!$B$5:$B$1712,'Combos Promocionais'!A2561,Vendas!$I$5:$I$1824)</f>
        <v>0</v>
      </c>
    </row>
    <row r="2562" spans="1:12">
      <c r="A2562" s="25"/>
      <c r="B2562" s="439"/>
      <c r="C2562" s="33"/>
      <c r="D2562" s="35"/>
      <c r="H2562" s="227"/>
      <c r="L2562">
        <f>SUMIF(Vendas!$B$5:$B$1712,'Combos Promocionais'!A2562,Vendas!$I$5:$I$1824)</f>
        <v>0</v>
      </c>
    </row>
    <row r="2563" spans="1:12">
      <c r="A2563" s="25"/>
      <c r="B2563" s="439"/>
      <c r="C2563" s="33"/>
      <c r="D2563" s="35"/>
      <c r="H2563" s="227"/>
      <c r="L2563">
        <f>SUMIF(Vendas!$B$5:$B$1712,'Combos Promocionais'!A2563,Vendas!$I$5:$I$1824)</f>
        <v>0</v>
      </c>
    </row>
    <row r="2564" spans="1:12">
      <c r="A2564" s="25"/>
      <c r="B2564" s="439"/>
      <c r="C2564" s="33"/>
      <c r="D2564" s="35"/>
      <c r="H2564" s="227"/>
      <c r="L2564">
        <f>SUMIF(Vendas!$B$5:$B$1712,'Combos Promocionais'!A2564,Vendas!$I$5:$I$1824)</f>
        <v>0</v>
      </c>
    </row>
    <row r="2565" spans="1:12">
      <c r="A2565" s="25"/>
      <c r="B2565" s="439"/>
      <c r="C2565" s="33"/>
      <c r="D2565" s="35"/>
      <c r="H2565" s="227"/>
      <c r="L2565">
        <f>SUMIF(Vendas!$B$5:$B$1712,'Combos Promocionais'!A2565,Vendas!$I$5:$I$1824)</f>
        <v>0</v>
      </c>
    </row>
    <row r="2566" spans="1:12">
      <c r="A2566" s="25"/>
      <c r="B2566" s="439"/>
      <c r="C2566" s="33"/>
      <c r="D2566" s="35"/>
      <c r="H2566" s="227"/>
      <c r="L2566">
        <f>SUMIF(Vendas!$B$5:$B$1712,'Combos Promocionais'!A2566,Vendas!$I$5:$I$1824)</f>
        <v>0</v>
      </c>
    </row>
    <row r="2567" spans="1:12">
      <c r="A2567" s="25"/>
      <c r="B2567" s="439"/>
      <c r="C2567" s="33"/>
      <c r="D2567" s="35"/>
      <c r="H2567" s="227"/>
      <c r="L2567">
        <f>SUMIF(Vendas!$B$5:$B$1712,'Combos Promocionais'!A2567,Vendas!$I$5:$I$1824)</f>
        <v>0</v>
      </c>
    </row>
    <row r="2568" spans="1:12">
      <c r="A2568" s="25"/>
      <c r="B2568" s="439"/>
      <c r="C2568" s="33"/>
      <c r="D2568" s="35"/>
      <c r="H2568" s="227"/>
      <c r="L2568">
        <f>SUMIF(Vendas!$B$5:$B$1712,'Combos Promocionais'!A2568,Vendas!$I$5:$I$1824)</f>
        <v>0</v>
      </c>
    </row>
    <row r="2569" spans="1:12">
      <c r="A2569" s="25"/>
      <c r="B2569" s="439"/>
      <c r="C2569" s="33"/>
      <c r="D2569" s="35"/>
      <c r="H2569" s="227"/>
      <c r="L2569">
        <f>SUMIF(Vendas!$B$5:$B$1712,'Combos Promocionais'!A2569,Vendas!$I$5:$I$1824)</f>
        <v>0</v>
      </c>
    </row>
    <row r="2570" spans="1:12">
      <c r="A2570" s="25"/>
      <c r="B2570" s="439"/>
      <c r="C2570" s="33"/>
      <c r="D2570" s="35"/>
      <c r="H2570" s="227"/>
      <c r="L2570">
        <f>SUMIF(Vendas!$B$5:$B$1712,'Combos Promocionais'!A2570,Vendas!$I$5:$I$1824)</f>
        <v>0</v>
      </c>
    </row>
    <row r="2571" spans="1:12">
      <c r="A2571" s="25"/>
      <c r="B2571" s="439"/>
      <c r="C2571" s="33"/>
      <c r="D2571" s="35"/>
      <c r="H2571" s="227"/>
      <c r="L2571">
        <f>SUMIF(Vendas!$B$5:$B$1712,'Combos Promocionais'!A2571,Vendas!$I$5:$I$1824)</f>
        <v>0</v>
      </c>
    </row>
    <row r="2572" spans="1:12">
      <c r="A2572" s="25"/>
      <c r="B2572" s="439"/>
      <c r="C2572" s="33"/>
      <c r="D2572" s="35"/>
      <c r="H2572" s="227"/>
      <c r="L2572">
        <f>SUMIF(Vendas!$B$5:$B$1712,'Combos Promocionais'!A2572,Vendas!$I$5:$I$1824)</f>
        <v>0</v>
      </c>
    </row>
    <row r="2573" spans="1:12">
      <c r="A2573" s="25"/>
      <c r="B2573" s="439"/>
      <c r="C2573" s="33"/>
      <c r="D2573" s="35"/>
      <c r="H2573" s="227"/>
      <c r="L2573">
        <f>SUMIF(Vendas!$B$5:$B$1712,'Combos Promocionais'!A2573,Vendas!$I$5:$I$1824)</f>
        <v>0</v>
      </c>
    </row>
    <row r="2574" spans="1:12">
      <c r="A2574" s="25"/>
      <c r="B2574" s="439"/>
      <c r="C2574" s="33"/>
      <c r="D2574" s="35"/>
      <c r="H2574" s="227"/>
      <c r="L2574">
        <f>SUMIF(Vendas!$B$5:$B$1712,'Combos Promocionais'!A2574,Vendas!$I$5:$I$1824)</f>
        <v>0</v>
      </c>
    </row>
    <row r="2575" spans="1:12">
      <c r="A2575" s="25"/>
      <c r="B2575" s="439"/>
      <c r="C2575" s="33"/>
      <c r="D2575" s="35"/>
      <c r="H2575" s="227"/>
      <c r="L2575">
        <f>SUMIF(Vendas!$B$5:$B$1712,'Combos Promocionais'!A2575,Vendas!$I$5:$I$1824)</f>
        <v>0</v>
      </c>
    </row>
    <row r="2576" spans="1:12">
      <c r="A2576" s="25"/>
      <c r="B2576" s="439"/>
      <c r="C2576" s="33"/>
      <c r="D2576" s="35"/>
      <c r="H2576" s="227"/>
      <c r="L2576">
        <f>SUMIF(Vendas!$B$5:$B$1712,'Combos Promocionais'!A2576,Vendas!$I$5:$I$1824)</f>
        <v>0</v>
      </c>
    </row>
    <row r="2577" spans="1:12">
      <c r="A2577" s="25"/>
      <c r="B2577" s="439"/>
      <c r="C2577" s="33"/>
      <c r="D2577" s="35"/>
      <c r="H2577" s="227"/>
      <c r="L2577">
        <f>SUMIF(Vendas!$B$5:$B$1712,'Combos Promocionais'!A2577,Vendas!$I$5:$I$1824)</f>
        <v>0</v>
      </c>
    </row>
    <row r="2578" spans="1:12">
      <c r="A2578" s="25"/>
      <c r="B2578" s="439"/>
      <c r="C2578" s="33"/>
      <c r="D2578" s="35"/>
      <c r="H2578" s="227"/>
      <c r="L2578">
        <f>SUMIF(Vendas!$B$5:$B$1712,'Combos Promocionais'!A2578,Vendas!$I$5:$I$1824)</f>
        <v>0</v>
      </c>
    </row>
    <row r="2579" spans="1:12">
      <c r="A2579" s="25"/>
      <c r="B2579" s="439"/>
      <c r="C2579" s="33"/>
      <c r="D2579" s="35"/>
      <c r="H2579" s="227"/>
      <c r="L2579">
        <f>SUMIF(Vendas!$B$5:$B$1712,'Combos Promocionais'!A2579,Vendas!$I$5:$I$1824)</f>
        <v>0</v>
      </c>
    </row>
    <row r="2580" spans="1:12">
      <c r="A2580" s="25"/>
      <c r="B2580" s="439"/>
      <c r="C2580" s="33"/>
      <c r="D2580" s="35"/>
      <c r="H2580" s="227"/>
      <c r="L2580">
        <f>SUMIF(Vendas!$B$5:$B$1712,'Combos Promocionais'!A2580,Vendas!$I$5:$I$1824)</f>
        <v>0</v>
      </c>
    </row>
    <row r="2581" spans="1:12">
      <c r="A2581" s="25"/>
      <c r="B2581" s="439"/>
      <c r="C2581" s="33"/>
      <c r="D2581" s="35"/>
      <c r="H2581" s="227"/>
      <c r="L2581">
        <f>SUMIF(Vendas!$B$5:$B$1712,'Combos Promocionais'!A2581,Vendas!$I$5:$I$1824)</f>
        <v>0</v>
      </c>
    </row>
    <row r="2582" spans="1:12">
      <c r="A2582" s="25"/>
      <c r="B2582" s="439"/>
      <c r="C2582" s="33"/>
      <c r="D2582" s="35"/>
      <c r="H2582" s="227"/>
      <c r="L2582">
        <f>SUMIF(Vendas!$B$5:$B$1712,'Combos Promocionais'!A2582,Vendas!$I$5:$I$1824)</f>
        <v>0</v>
      </c>
    </row>
    <row r="2583" spans="1:12">
      <c r="A2583" s="25"/>
      <c r="B2583" s="439"/>
      <c r="C2583" s="33"/>
      <c r="D2583" s="35"/>
      <c r="H2583" s="227"/>
      <c r="L2583">
        <f>SUMIF(Vendas!$B$5:$B$1712,'Combos Promocionais'!A2583,Vendas!$I$5:$I$1824)</f>
        <v>0</v>
      </c>
    </row>
    <row r="2584" spans="1:12">
      <c r="A2584" s="25"/>
      <c r="B2584" s="439"/>
      <c r="C2584" s="33"/>
      <c r="D2584" s="35"/>
      <c r="H2584" s="227"/>
      <c r="L2584">
        <f>SUMIF(Vendas!$B$5:$B$1712,'Combos Promocionais'!A2584,Vendas!$I$5:$I$1824)</f>
        <v>0</v>
      </c>
    </row>
    <row r="2585" spans="1:12">
      <c r="A2585" s="25"/>
      <c r="B2585" s="439"/>
      <c r="C2585" s="33"/>
      <c r="D2585" s="35"/>
      <c r="H2585" s="227"/>
      <c r="L2585">
        <f>SUMIF(Vendas!$B$5:$B$1712,'Combos Promocionais'!A2585,Vendas!$I$5:$I$1824)</f>
        <v>0</v>
      </c>
    </row>
    <row r="2586" spans="1:12">
      <c r="A2586" s="25"/>
      <c r="B2586" s="439"/>
      <c r="C2586" s="33"/>
      <c r="D2586" s="35"/>
      <c r="H2586" s="227"/>
      <c r="L2586">
        <f>SUMIF(Vendas!$B$5:$B$1712,'Combos Promocionais'!A2586,Vendas!$I$5:$I$1824)</f>
        <v>0</v>
      </c>
    </row>
    <row r="2587" spans="1:12">
      <c r="A2587" s="25"/>
      <c r="B2587" s="439"/>
      <c r="C2587" s="33"/>
      <c r="D2587" s="35"/>
      <c r="H2587" s="227"/>
      <c r="L2587">
        <f>SUMIF(Vendas!$B$5:$B$1712,'Combos Promocionais'!A2587,Vendas!$I$5:$I$1824)</f>
        <v>0</v>
      </c>
    </row>
    <row r="2588" spans="1:12">
      <c r="A2588" s="25"/>
      <c r="B2588" s="439"/>
      <c r="C2588" s="33"/>
      <c r="D2588" s="35"/>
      <c r="H2588" s="227"/>
      <c r="L2588">
        <f>SUMIF(Vendas!$B$5:$B$1712,'Combos Promocionais'!A2588,Vendas!$I$5:$I$1824)</f>
        <v>0</v>
      </c>
    </row>
    <row r="2589" spans="1:12">
      <c r="A2589" s="25"/>
      <c r="B2589" s="439"/>
      <c r="C2589" s="33"/>
      <c r="D2589" s="35"/>
      <c r="H2589" s="227"/>
      <c r="L2589">
        <f>SUMIF(Vendas!$B$5:$B$1712,'Combos Promocionais'!A2589,Vendas!$I$5:$I$1824)</f>
        <v>0</v>
      </c>
    </row>
    <row r="2590" spans="1:12">
      <c r="A2590" s="25"/>
      <c r="B2590" s="439"/>
      <c r="C2590" s="33"/>
      <c r="D2590" s="35"/>
      <c r="H2590" s="227"/>
      <c r="L2590">
        <f>SUMIF(Vendas!$B$5:$B$1712,'Combos Promocionais'!A2590,Vendas!$I$5:$I$1824)</f>
        <v>0</v>
      </c>
    </row>
    <row r="2591" spans="1:12">
      <c r="A2591" s="25"/>
      <c r="B2591" s="439"/>
      <c r="C2591" s="33"/>
      <c r="D2591" s="35"/>
      <c r="H2591" s="227"/>
      <c r="L2591">
        <f>SUMIF(Vendas!$B$5:$B$1712,'Combos Promocionais'!A2591,Vendas!$I$5:$I$1824)</f>
        <v>0</v>
      </c>
    </row>
    <row r="2592" spans="1:12">
      <c r="A2592" s="25"/>
      <c r="B2592" s="439"/>
      <c r="C2592" s="33"/>
      <c r="D2592" s="35"/>
      <c r="H2592" s="227"/>
      <c r="L2592">
        <f>SUMIF(Vendas!$B$5:$B$1712,'Combos Promocionais'!A2592,Vendas!$I$5:$I$1824)</f>
        <v>0</v>
      </c>
    </row>
    <row r="2593" spans="1:12">
      <c r="A2593" s="25"/>
      <c r="B2593" s="439"/>
      <c r="C2593" s="33"/>
      <c r="D2593" s="35"/>
      <c r="H2593" s="227"/>
      <c r="L2593">
        <f>SUMIF(Vendas!$B$5:$B$1712,'Combos Promocionais'!A2593,Vendas!$I$5:$I$1824)</f>
        <v>0</v>
      </c>
    </row>
    <row r="2594" spans="1:12">
      <c r="A2594" s="25"/>
      <c r="B2594" s="439"/>
      <c r="C2594" s="33"/>
      <c r="D2594" s="35"/>
      <c r="H2594" s="227"/>
      <c r="L2594">
        <f>SUMIF(Vendas!$B$5:$B$1712,'Combos Promocionais'!A2594,Vendas!$I$5:$I$1824)</f>
        <v>0</v>
      </c>
    </row>
    <row r="2595" spans="1:12">
      <c r="A2595" s="25"/>
      <c r="B2595" s="439"/>
      <c r="C2595" s="33"/>
      <c r="D2595" s="35"/>
      <c r="H2595" s="227"/>
      <c r="L2595">
        <f>SUMIF(Vendas!$B$5:$B$1712,'Combos Promocionais'!A2595,Vendas!$I$5:$I$1824)</f>
        <v>0</v>
      </c>
    </row>
    <row r="2596" spans="1:12">
      <c r="A2596" s="25"/>
      <c r="B2596" s="439"/>
      <c r="C2596" s="33"/>
      <c r="D2596" s="35"/>
      <c r="H2596" s="227"/>
      <c r="L2596">
        <f>SUMIF(Vendas!$B$5:$B$1712,'Combos Promocionais'!A2596,Vendas!$I$5:$I$1824)</f>
        <v>0</v>
      </c>
    </row>
    <row r="2597" spans="1:12">
      <c r="A2597" s="25"/>
      <c r="B2597" s="439"/>
      <c r="C2597" s="33"/>
      <c r="D2597" s="35"/>
      <c r="H2597" s="227"/>
      <c r="L2597">
        <f>SUMIF(Vendas!$B$5:$B$1712,'Combos Promocionais'!A2597,Vendas!$I$5:$I$1824)</f>
        <v>0</v>
      </c>
    </row>
    <row r="2598" spans="1:12">
      <c r="A2598" s="25"/>
      <c r="B2598" s="439"/>
      <c r="C2598" s="33"/>
      <c r="D2598" s="35"/>
      <c r="H2598" s="227"/>
      <c r="L2598">
        <f>SUMIF(Vendas!$B$5:$B$1712,'Combos Promocionais'!A2598,Vendas!$I$5:$I$1824)</f>
        <v>0</v>
      </c>
    </row>
    <row r="2599" spans="1:12">
      <c r="A2599" s="25"/>
      <c r="B2599" s="439"/>
      <c r="C2599" s="33"/>
      <c r="D2599" s="35"/>
      <c r="H2599" s="227"/>
      <c r="L2599">
        <f>SUMIF(Vendas!$B$5:$B$1712,'Combos Promocionais'!A2599,Vendas!$I$5:$I$1824)</f>
        <v>0</v>
      </c>
    </row>
    <row r="2600" spans="1:12">
      <c r="A2600" s="25"/>
      <c r="B2600" s="439"/>
      <c r="C2600" s="33"/>
      <c r="D2600" s="35"/>
      <c r="H2600" s="227"/>
      <c r="L2600">
        <f>SUMIF(Vendas!$B$5:$B$1712,'Combos Promocionais'!A2600,Vendas!$I$5:$I$1824)</f>
        <v>0</v>
      </c>
    </row>
    <row r="2601" spans="1:12">
      <c r="A2601" s="25"/>
      <c r="B2601" s="439"/>
      <c r="C2601" s="33"/>
      <c r="D2601" s="35"/>
      <c r="H2601" s="227"/>
      <c r="L2601">
        <f>SUMIF(Vendas!$B$5:$B$1712,'Combos Promocionais'!A2601,Vendas!$I$5:$I$1824)</f>
        <v>0</v>
      </c>
    </row>
    <row r="2602" spans="1:12">
      <c r="A2602" s="25"/>
      <c r="B2602" s="439"/>
      <c r="C2602" s="33"/>
      <c r="D2602" s="35"/>
      <c r="H2602" s="227"/>
      <c r="L2602">
        <f>SUMIF(Vendas!$B$5:$B$1712,'Combos Promocionais'!A2602,Vendas!$I$5:$I$1824)</f>
        <v>0</v>
      </c>
    </row>
    <row r="2603" spans="1:12">
      <c r="A2603" s="25"/>
      <c r="B2603" s="439"/>
      <c r="C2603" s="33"/>
      <c r="D2603" s="35"/>
      <c r="H2603" s="227"/>
      <c r="L2603">
        <f>SUMIF(Vendas!$B$5:$B$1712,'Combos Promocionais'!A2603,Vendas!$I$5:$I$1824)</f>
        <v>0</v>
      </c>
    </row>
    <row r="2604" spans="1:12">
      <c r="A2604" s="25"/>
      <c r="B2604" s="439"/>
      <c r="C2604" s="33"/>
      <c r="D2604" s="35"/>
      <c r="H2604" s="227"/>
      <c r="L2604">
        <f>SUMIF(Vendas!$B$5:$B$1712,'Combos Promocionais'!A2604,Vendas!$I$5:$I$1824)</f>
        <v>0</v>
      </c>
    </row>
    <row r="2605" spans="1:12">
      <c r="A2605" s="25"/>
      <c r="B2605" s="439"/>
      <c r="C2605" s="33"/>
      <c r="D2605" s="35"/>
      <c r="H2605" s="227"/>
      <c r="L2605">
        <f>SUMIF(Vendas!$B$5:$B$1712,'Combos Promocionais'!A2605,Vendas!$I$5:$I$1824)</f>
        <v>0</v>
      </c>
    </row>
    <row r="2606" spans="1:12">
      <c r="A2606" s="25"/>
      <c r="B2606" s="439"/>
      <c r="C2606" s="33"/>
      <c r="D2606" s="35"/>
      <c r="H2606" s="227"/>
      <c r="L2606">
        <f>SUMIF(Vendas!$B$5:$B$1712,'Combos Promocionais'!A2606,Vendas!$I$5:$I$1824)</f>
        <v>0</v>
      </c>
    </row>
    <row r="2607" spans="1:12">
      <c r="A2607" s="25"/>
      <c r="B2607" s="439"/>
      <c r="C2607" s="33"/>
      <c r="D2607" s="35"/>
      <c r="H2607" s="227"/>
      <c r="L2607">
        <f>SUMIF(Vendas!$B$5:$B$1712,'Combos Promocionais'!A2607,Vendas!$I$5:$I$1824)</f>
        <v>0</v>
      </c>
    </row>
    <row r="2608" spans="1:12">
      <c r="A2608" s="25"/>
      <c r="B2608" s="439"/>
      <c r="C2608" s="33"/>
      <c r="D2608" s="35"/>
      <c r="H2608" s="227"/>
      <c r="L2608">
        <f>SUMIF(Vendas!$B$5:$B$1712,'Combos Promocionais'!A2608,Vendas!$I$5:$I$1824)</f>
        <v>0</v>
      </c>
    </row>
    <row r="2609" spans="1:12">
      <c r="A2609" s="25"/>
      <c r="B2609" s="439"/>
      <c r="C2609" s="33"/>
      <c r="D2609" s="35"/>
      <c r="H2609" s="227"/>
      <c r="L2609">
        <f>SUMIF(Vendas!$B$5:$B$1712,'Combos Promocionais'!A2609,Vendas!$I$5:$I$1824)</f>
        <v>0</v>
      </c>
    </row>
    <row r="2610" spans="1:12">
      <c r="A2610" s="25"/>
      <c r="B2610" s="439"/>
      <c r="C2610" s="33"/>
      <c r="D2610" s="35"/>
      <c r="H2610" s="227"/>
      <c r="L2610">
        <f>SUMIF(Vendas!$B$5:$B$1712,'Combos Promocionais'!A2610,Vendas!$I$5:$I$1824)</f>
        <v>0</v>
      </c>
    </row>
    <row r="2611" spans="1:12">
      <c r="A2611" s="25"/>
      <c r="B2611" s="439"/>
      <c r="C2611" s="33"/>
      <c r="D2611" s="35"/>
      <c r="H2611" s="227"/>
      <c r="L2611">
        <f>SUMIF(Vendas!$B$5:$B$1712,'Combos Promocionais'!A2611,Vendas!$I$5:$I$1824)</f>
        <v>0</v>
      </c>
    </row>
    <row r="2612" spans="1:12">
      <c r="A2612" s="25"/>
      <c r="B2612" s="439"/>
      <c r="C2612" s="33"/>
      <c r="D2612" s="35"/>
      <c r="H2612" s="227"/>
      <c r="L2612">
        <f>SUMIF(Vendas!$B$5:$B$1712,'Combos Promocionais'!A2612,Vendas!$I$5:$I$1824)</f>
        <v>0</v>
      </c>
    </row>
    <row r="2613" spans="1:12">
      <c r="A2613" s="25"/>
      <c r="B2613" s="439"/>
      <c r="C2613" s="33"/>
      <c r="D2613" s="35"/>
      <c r="H2613" s="227"/>
      <c r="L2613">
        <f>SUMIF(Vendas!$B$5:$B$1712,'Combos Promocionais'!A2613,Vendas!$I$5:$I$1824)</f>
        <v>0</v>
      </c>
    </row>
    <row r="2614" spans="1:12">
      <c r="A2614" s="25"/>
      <c r="B2614" s="439"/>
      <c r="C2614" s="33"/>
      <c r="D2614" s="35"/>
      <c r="H2614" s="227"/>
      <c r="L2614">
        <f>SUMIF(Vendas!$B$5:$B$1712,'Combos Promocionais'!A2614,Vendas!$I$5:$I$1824)</f>
        <v>0</v>
      </c>
    </row>
    <row r="2615" spans="1:12">
      <c r="A2615" s="25"/>
      <c r="B2615" s="439"/>
      <c r="C2615" s="33"/>
      <c r="D2615" s="35"/>
      <c r="H2615" s="227"/>
      <c r="L2615">
        <f>SUMIF(Vendas!$B$5:$B$1712,'Combos Promocionais'!A2615,Vendas!$I$5:$I$1824)</f>
        <v>0</v>
      </c>
    </row>
    <row r="2616" spans="1:12">
      <c r="A2616" s="25"/>
      <c r="B2616" s="439"/>
      <c r="C2616" s="33"/>
      <c r="D2616" s="35"/>
      <c r="H2616" s="227"/>
      <c r="L2616">
        <f>SUMIF(Vendas!$B$5:$B$1712,'Combos Promocionais'!A2616,Vendas!$I$5:$I$1824)</f>
        <v>0</v>
      </c>
    </row>
    <row r="2617" spans="1:12">
      <c r="A2617" s="25"/>
      <c r="B2617" s="439"/>
      <c r="C2617" s="33"/>
      <c r="D2617" s="35"/>
      <c r="H2617" s="227"/>
      <c r="L2617">
        <f>SUMIF(Vendas!$B$5:$B$1712,'Combos Promocionais'!A2617,Vendas!$I$5:$I$1824)</f>
        <v>0</v>
      </c>
    </row>
    <row r="2618" spans="1:12">
      <c r="A2618" s="25"/>
      <c r="B2618" s="439"/>
      <c r="C2618" s="33"/>
      <c r="D2618" s="35"/>
      <c r="H2618" s="227"/>
      <c r="L2618">
        <f>SUMIF(Vendas!$B$5:$B$1712,'Combos Promocionais'!A2618,Vendas!$I$5:$I$1824)</f>
        <v>0</v>
      </c>
    </row>
    <row r="2619" spans="1:12">
      <c r="A2619" s="25"/>
      <c r="B2619" s="439"/>
      <c r="C2619" s="33"/>
      <c r="D2619" s="35"/>
      <c r="H2619" s="227"/>
      <c r="L2619">
        <f>SUMIF(Vendas!$B$5:$B$1712,'Combos Promocionais'!A2619,Vendas!$I$5:$I$1824)</f>
        <v>0</v>
      </c>
    </row>
    <row r="2620" spans="1:12">
      <c r="A2620" s="25"/>
      <c r="B2620" s="439"/>
      <c r="C2620" s="33"/>
      <c r="D2620" s="35"/>
      <c r="H2620" s="227"/>
      <c r="L2620">
        <f>SUMIF(Vendas!$B$5:$B$1712,'Combos Promocionais'!A2620,Vendas!$I$5:$I$1824)</f>
        <v>0</v>
      </c>
    </row>
    <row r="2621" spans="1:12">
      <c r="A2621" s="25"/>
      <c r="B2621" s="439"/>
      <c r="C2621" s="33"/>
      <c r="D2621" s="35"/>
      <c r="H2621" s="227"/>
      <c r="L2621">
        <f>SUMIF(Vendas!$B$5:$B$1712,'Combos Promocionais'!A2621,Vendas!$I$5:$I$1824)</f>
        <v>0</v>
      </c>
    </row>
    <row r="2622" spans="1:12">
      <c r="A2622" s="25"/>
      <c r="B2622" s="439"/>
      <c r="C2622" s="33"/>
      <c r="D2622" s="35"/>
      <c r="H2622" s="227"/>
      <c r="L2622">
        <f>SUMIF(Vendas!$B$5:$B$1712,'Combos Promocionais'!A2622,Vendas!$I$5:$I$1824)</f>
        <v>0</v>
      </c>
    </row>
    <row r="2623" spans="1:12">
      <c r="A2623" s="25"/>
      <c r="B2623" s="439"/>
      <c r="C2623" s="33"/>
      <c r="D2623" s="35"/>
      <c r="H2623" s="227"/>
      <c r="L2623">
        <f>SUMIF(Vendas!$B$5:$B$1712,'Combos Promocionais'!A2623,Vendas!$I$5:$I$1824)</f>
        <v>0</v>
      </c>
    </row>
    <row r="2624" spans="1:12">
      <c r="A2624" s="25"/>
      <c r="B2624" s="439"/>
      <c r="C2624" s="33"/>
      <c r="D2624" s="35"/>
      <c r="H2624" s="227"/>
      <c r="L2624">
        <f>SUMIF(Vendas!$B$5:$B$1712,'Combos Promocionais'!A2624,Vendas!$I$5:$I$1824)</f>
        <v>0</v>
      </c>
    </row>
    <row r="2625" spans="1:12">
      <c r="A2625" s="25"/>
      <c r="B2625" s="439"/>
      <c r="C2625" s="33"/>
      <c r="D2625" s="35"/>
      <c r="H2625" s="227"/>
      <c r="L2625">
        <f>SUMIF(Vendas!$B$5:$B$1712,'Combos Promocionais'!A2625,Vendas!$I$5:$I$1824)</f>
        <v>0</v>
      </c>
    </row>
    <row r="2626" spans="1:12">
      <c r="A2626" s="25"/>
      <c r="B2626" s="439"/>
      <c r="C2626" s="33"/>
      <c r="D2626" s="35"/>
      <c r="H2626" s="227"/>
      <c r="L2626">
        <f>SUMIF(Vendas!$B$5:$B$1712,'Combos Promocionais'!A2626,Vendas!$I$5:$I$1824)</f>
        <v>0</v>
      </c>
    </row>
    <row r="2627" spans="1:12">
      <c r="A2627" s="25"/>
      <c r="B2627" s="439"/>
      <c r="C2627" s="33"/>
      <c r="D2627" s="35"/>
      <c r="H2627" s="227"/>
      <c r="L2627">
        <f>SUMIF(Vendas!$B$5:$B$1712,'Combos Promocionais'!A2627,Vendas!$I$5:$I$1824)</f>
        <v>0</v>
      </c>
    </row>
    <row r="2628" spans="1:12">
      <c r="A2628" s="25"/>
      <c r="B2628" s="439"/>
      <c r="C2628" s="33"/>
      <c r="D2628" s="35"/>
      <c r="H2628" s="227"/>
      <c r="L2628">
        <f>SUMIF(Vendas!$B$5:$B$1712,'Combos Promocionais'!A2628,Vendas!$I$5:$I$1824)</f>
        <v>0</v>
      </c>
    </row>
    <row r="2629" spans="1:12">
      <c r="A2629" s="25"/>
      <c r="B2629" s="439"/>
      <c r="C2629" s="33"/>
      <c r="D2629" s="35"/>
      <c r="H2629" s="227"/>
      <c r="L2629">
        <f>SUMIF(Vendas!$B$5:$B$1712,'Combos Promocionais'!A2629,Vendas!$I$5:$I$1824)</f>
        <v>0</v>
      </c>
    </row>
    <row r="2630" spans="1:12">
      <c r="A2630" s="25"/>
      <c r="B2630" s="439"/>
      <c r="C2630" s="33"/>
      <c r="D2630" s="35"/>
      <c r="H2630" s="227"/>
      <c r="L2630">
        <f>SUMIF(Vendas!$B$5:$B$1712,'Combos Promocionais'!A2630,Vendas!$I$5:$I$1824)</f>
        <v>0</v>
      </c>
    </row>
    <row r="2631" spans="1:12">
      <c r="A2631" s="25"/>
      <c r="B2631" s="439"/>
      <c r="C2631" s="33"/>
      <c r="D2631" s="35"/>
      <c r="H2631" s="227"/>
      <c r="L2631">
        <f>SUMIF(Vendas!$B$5:$B$1712,'Combos Promocionais'!A2631,Vendas!$I$5:$I$1824)</f>
        <v>0</v>
      </c>
    </row>
    <row r="2632" spans="1:12">
      <c r="A2632" s="25"/>
      <c r="B2632" s="439"/>
      <c r="C2632" s="33"/>
      <c r="D2632" s="35"/>
      <c r="H2632" s="227"/>
      <c r="L2632">
        <f>SUMIF(Vendas!$B$5:$B$1712,'Combos Promocionais'!A2632,Vendas!$I$5:$I$1824)</f>
        <v>0</v>
      </c>
    </row>
    <row r="2633" spans="1:12">
      <c r="A2633" s="25"/>
      <c r="B2633" s="439"/>
      <c r="C2633" s="33"/>
      <c r="D2633" s="35"/>
      <c r="H2633" s="227"/>
      <c r="L2633">
        <f>SUMIF(Vendas!$B$5:$B$1712,'Combos Promocionais'!A2633,Vendas!$I$5:$I$1824)</f>
        <v>0</v>
      </c>
    </row>
    <row r="2634" spans="1:12">
      <c r="A2634" s="25"/>
      <c r="B2634" s="439"/>
      <c r="C2634" s="33"/>
      <c r="D2634" s="35"/>
      <c r="H2634" s="227"/>
      <c r="L2634">
        <f>SUMIF(Vendas!$B$5:$B$1712,'Combos Promocionais'!A2634,Vendas!$I$5:$I$1824)</f>
        <v>0</v>
      </c>
    </row>
    <row r="2635" spans="1:12">
      <c r="A2635" s="25"/>
      <c r="B2635" s="439"/>
      <c r="C2635" s="33"/>
      <c r="D2635" s="35"/>
      <c r="H2635" s="227"/>
      <c r="L2635">
        <f>SUMIF(Vendas!$B$5:$B$1712,'Combos Promocionais'!A2635,Vendas!$I$5:$I$1824)</f>
        <v>0</v>
      </c>
    </row>
    <row r="2636" spans="1:12">
      <c r="A2636" s="25"/>
      <c r="B2636" s="439"/>
      <c r="C2636" s="33"/>
      <c r="D2636" s="35"/>
      <c r="H2636" s="227"/>
      <c r="L2636">
        <f>SUMIF(Vendas!$B$5:$B$1712,'Combos Promocionais'!A2636,Vendas!$I$5:$I$1824)</f>
        <v>0</v>
      </c>
    </row>
    <row r="2637" spans="1:12">
      <c r="A2637" s="25"/>
      <c r="B2637" s="439"/>
      <c r="C2637" s="33"/>
      <c r="D2637" s="35"/>
      <c r="H2637" s="227"/>
      <c r="L2637">
        <f>SUMIF(Vendas!$B$5:$B$1712,'Combos Promocionais'!A2637,Vendas!$I$5:$I$1824)</f>
        <v>0</v>
      </c>
    </row>
    <row r="2638" spans="1:12">
      <c r="A2638" s="25"/>
      <c r="B2638" s="439"/>
      <c r="C2638" s="33"/>
      <c r="D2638" s="35"/>
      <c r="H2638" s="227"/>
      <c r="L2638">
        <f>SUMIF(Vendas!$B$5:$B$1712,'Combos Promocionais'!A2638,Vendas!$I$5:$I$1824)</f>
        <v>0</v>
      </c>
    </row>
    <row r="2639" spans="1:12">
      <c r="A2639" s="25"/>
      <c r="B2639" s="439"/>
      <c r="C2639" s="33"/>
      <c r="D2639" s="35"/>
      <c r="H2639" s="227"/>
      <c r="L2639">
        <f>SUMIF(Vendas!$B$5:$B$1712,'Combos Promocionais'!A2639,Vendas!$I$5:$I$1824)</f>
        <v>0</v>
      </c>
    </row>
    <row r="2640" spans="1:12">
      <c r="A2640" s="25"/>
      <c r="B2640" s="439"/>
      <c r="C2640" s="33"/>
      <c r="D2640" s="35"/>
      <c r="H2640" s="227"/>
      <c r="L2640">
        <f>SUMIF(Vendas!$B$5:$B$1712,'Combos Promocionais'!A2640,Vendas!$I$5:$I$1824)</f>
        <v>0</v>
      </c>
    </row>
    <row r="2641" spans="1:12">
      <c r="A2641" s="25"/>
      <c r="B2641" s="439"/>
      <c r="C2641" s="33"/>
      <c r="D2641" s="35"/>
      <c r="H2641" s="227"/>
      <c r="L2641">
        <f>SUMIF(Vendas!$B$5:$B$1712,'Combos Promocionais'!A2641,Vendas!$I$5:$I$1824)</f>
        <v>0</v>
      </c>
    </row>
    <row r="2642" spans="1:12">
      <c r="A2642" s="25"/>
      <c r="B2642" s="439"/>
      <c r="C2642" s="33"/>
      <c r="D2642" s="35"/>
      <c r="H2642" s="227"/>
      <c r="L2642">
        <f>SUMIF(Vendas!$B$5:$B$1712,'Combos Promocionais'!A2642,Vendas!$I$5:$I$1824)</f>
        <v>0</v>
      </c>
    </row>
    <row r="2643" spans="1:12">
      <c r="A2643" s="25"/>
      <c r="B2643" s="439"/>
      <c r="C2643" s="33"/>
      <c r="D2643" s="35"/>
      <c r="H2643" s="227"/>
      <c r="L2643">
        <f>SUMIF(Vendas!$B$5:$B$1712,'Combos Promocionais'!A2643,Vendas!$I$5:$I$1824)</f>
        <v>0</v>
      </c>
    </row>
    <row r="2644" spans="1:12">
      <c r="A2644" s="25"/>
      <c r="B2644" s="439"/>
      <c r="C2644" s="33"/>
      <c r="D2644" s="35"/>
      <c r="H2644" s="227"/>
      <c r="L2644">
        <f>SUMIF(Vendas!$B$5:$B$1712,'Combos Promocionais'!A2644,Vendas!$I$5:$I$1824)</f>
        <v>0</v>
      </c>
    </row>
    <row r="2645" spans="1:12">
      <c r="A2645" s="25"/>
      <c r="B2645" s="439"/>
      <c r="C2645" s="33"/>
      <c r="D2645" s="35"/>
      <c r="H2645" s="227"/>
      <c r="L2645">
        <f>SUMIF(Vendas!$B$5:$B$1712,'Combos Promocionais'!A2645,Vendas!$I$5:$I$1824)</f>
        <v>0</v>
      </c>
    </row>
    <row r="2646" spans="1:12">
      <c r="A2646" s="25"/>
      <c r="B2646" s="439"/>
      <c r="C2646" s="33"/>
      <c r="D2646" s="35"/>
      <c r="H2646" s="227"/>
      <c r="L2646">
        <f>SUMIF(Vendas!$B$5:$B$1712,'Combos Promocionais'!A2646,Vendas!$I$5:$I$1824)</f>
        <v>0</v>
      </c>
    </row>
    <row r="2647" spans="1:12">
      <c r="A2647" s="25"/>
      <c r="B2647" s="439"/>
      <c r="C2647" s="33"/>
      <c r="D2647" s="35"/>
      <c r="H2647" s="227"/>
      <c r="L2647">
        <f>SUMIF(Vendas!$B$5:$B$1712,'Combos Promocionais'!A2647,Vendas!$I$5:$I$1824)</f>
        <v>0</v>
      </c>
    </row>
    <row r="2648" spans="1:12">
      <c r="A2648" s="25"/>
      <c r="B2648" s="439"/>
      <c r="C2648" s="33"/>
      <c r="D2648" s="35"/>
      <c r="H2648" s="227"/>
      <c r="L2648">
        <f>SUMIF(Vendas!$B$5:$B$1712,'Combos Promocionais'!A2648,Vendas!$I$5:$I$1824)</f>
        <v>0</v>
      </c>
    </row>
    <row r="2649" spans="1:12">
      <c r="A2649" s="25"/>
      <c r="B2649" s="439"/>
      <c r="C2649" s="33"/>
      <c r="D2649" s="35"/>
      <c r="H2649" s="227"/>
      <c r="L2649">
        <f>SUMIF(Vendas!$B$5:$B$1712,'Combos Promocionais'!A2649,Vendas!$I$5:$I$1824)</f>
        <v>0</v>
      </c>
    </row>
    <row r="2650" spans="1:12">
      <c r="A2650" s="25"/>
      <c r="B2650" s="439"/>
      <c r="C2650" s="33"/>
      <c r="D2650" s="35"/>
      <c r="H2650" s="227"/>
      <c r="L2650">
        <f>SUMIF(Vendas!$B$5:$B$1712,'Combos Promocionais'!A2650,Vendas!$I$5:$I$1824)</f>
        <v>0</v>
      </c>
    </row>
    <row r="2651" spans="1:12">
      <c r="A2651" s="25"/>
      <c r="B2651" s="439"/>
      <c r="C2651" s="33"/>
      <c r="D2651" s="35"/>
      <c r="H2651" s="227"/>
      <c r="L2651">
        <f>SUMIF(Vendas!$B$5:$B$1712,'Combos Promocionais'!A2651,Vendas!$I$5:$I$1824)</f>
        <v>0</v>
      </c>
    </row>
    <row r="2652" spans="1:12">
      <c r="A2652" s="227"/>
      <c r="B2652" s="26"/>
      <c r="C2652" s="36"/>
      <c r="D2652" s="37"/>
      <c r="H2652" s="227"/>
      <c r="L2652">
        <f>SUMIF(Vendas!$B$5:$B$1712,'Combos Promocionais'!A2652,Vendas!$I$5:$I$1824)</f>
        <v>0</v>
      </c>
    </row>
    <row r="2653" spans="1:12">
      <c r="A2653" s="227"/>
      <c r="B2653" s="26"/>
      <c r="C2653" s="36"/>
      <c r="D2653" s="37"/>
      <c r="H2653" s="227"/>
      <c r="L2653">
        <f>SUMIF(Vendas!$B$5:$B$1712,'Combos Promocionais'!A2653,Vendas!$I$5:$I$1824)</f>
        <v>0</v>
      </c>
    </row>
    <row r="2654" spans="1:12">
      <c r="A2654" s="227"/>
      <c r="B2654" s="26"/>
      <c r="C2654" s="36"/>
      <c r="D2654" s="37"/>
      <c r="H2654" s="227"/>
      <c r="L2654">
        <f>SUMIF(Vendas!$B$5:$B$1712,'Combos Promocionais'!A2654,Vendas!$I$5:$I$1824)</f>
        <v>0</v>
      </c>
    </row>
    <row r="2655" spans="1:12">
      <c r="A2655" s="227"/>
      <c r="B2655" s="26"/>
      <c r="C2655" s="36"/>
      <c r="D2655" s="37"/>
      <c r="H2655" s="227"/>
      <c r="L2655">
        <f>SUMIF(Vendas!$B$5:$B$1712,'Combos Promocionais'!A2655,Vendas!$I$5:$I$1824)</f>
        <v>0</v>
      </c>
    </row>
    <row r="2656" spans="1:12">
      <c r="A2656" s="227"/>
      <c r="B2656" s="26"/>
      <c r="C2656" s="36"/>
      <c r="D2656" s="37"/>
      <c r="H2656" s="227"/>
      <c r="L2656">
        <f>SUMIF(Vendas!$B$5:$B$1712,'Combos Promocionais'!A2656,Vendas!$I$5:$I$1824)</f>
        <v>0</v>
      </c>
    </row>
    <row r="2657" spans="1:12">
      <c r="A2657" s="227"/>
      <c r="B2657" s="26"/>
      <c r="C2657" s="36"/>
      <c r="D2657" s="37"/>
      <c r="H2657" s="227"/>
      <c r="L2657">
        <f>SUMIF(Vendas!$B$5:$B$1712,'Combos Promocionais'!A2657,Vendas!$I$5:$I$1824)</f>
        <v>0</v>
      </c>
    </row>
    <row r="2658" spans="1:12">
      <c r="A2658" s="227"/>
      <c r="B2658" s="26"/>
      <c r="C2658" s="36"/>
      <c r="D2658" s="37"/>
      <c r="H2658" s="227"/>
      <c r="L2658">
        <f>SUMIF(Vendas!$B$5:$B$1712,'Combos Promocionais'!A2658,Vendas!$I$5:$I$1824)</f>
        <v>0</v>
      </c>
    </row>
    <row r="2659" spans="1:12">
      <c r="A2659" s="227"/>
      <c r="B2659" s="26"/>
      <c r="C2659" s="36"/>
      <c r="D2659" s="37"/>
      <c r="H2659" s="227"/>
      <c r="L2659">
        <f>SUMIF(Vendas!$B$5:$B$1712,'Combos Promocionais'!A2659,Vendas!$I$5:$I$1824)</f>
        <v>0</v>
      </c>
    </row>
    <row r="2660" spans="1:12">
      <c r="A2660" s="227"/>
      <c r="B2660" s="26"/>
      <c r="C2660" s="36"/>
      <c r="D2660" s="37"/>
      <c r="H2660" s="227"/>
      <c r="L2660">
        <f>SUMIF(Vendas!$B$5:$B$1712,'Combos Promocionais'!A2660,Vendas!$I$5:$I$1824)</f>
        <v>0</v>
      </c>
    </row>
    <row r="2661" spans="1:12">
      <c r="A2661" s="227"/>
      <c r="B2661" s="26"/>
      <c r="C2661" s="36"/>
      <c r="D2661" s="37"/>
      <c r="H2661" s="227"/>
      <c r="L2661">
        <f>SUMIF(Vendas!$B$5:$B$1712,'Combos Promocionais'!A2661,Vendas!$I$5:$I$1824)</f>
        <v>0</v>
      </c>
    </row>
    <row r="2662" spans="1:12">
      <c r="A2662" s="227"/>
      <c r="B2662" s="26"/>
      <c r="C2662" s="36"/>
      <c r="D2662" s="37"/>
      <c r="H2662" s="227"/>
      <c r="L2662">
        <f>SUMIF(Vendas!$B$5:$B$1712,'Combos Promocionais'!A2662,Vendas!$I$5:$I$1824)</f>
        <v>0</v>
      </c>
    </row>
    <row r="2663" spans="1:12">
      <c r="A2663" s="227"/>
      <c r="B2663" s="26"/>
      <c r="C2663" s="36"/>
      <c r="D2663" s="37"/>
      <c r="H2663" s="227"/>
      <c r="L2663">
        <f>SUMIF(Vendas!$B$5:$B$1712,'Combos Promocionais'!A2663,Vendas!$I$5:$I$1824)</f>
        <v>0</v>
      </c>
    </row>
    <row r="2664" spans="1:12">
      <c r="A2664" s="227"/>
      <c r="B2664" s="26"/>
      <c r="C2664" s="36"/>
      <c r="D2664" s="37"/>
      <c r="H2664" s="227"/>
      <c r="L2664">
        <f>SUMIF(Vendas!$B$5:$B$1712,'Combos Promocionais'!A2664,Vendas!$I$5:$I$1824)</f>
        <v>0</v>
      </c>
    </row>
    <row r="2665" spans="1:12">
      <c r="A2665" s="227"/>
      <c r="B2665" s="26"/>
      <c r="C2665" s="36"/>
      <c r="D2665" s="37"/>
      <c r="H2665" s="227"/>
      <c r="L2665">
        <f>SUMIF(Vendas!$B$5:$B$1712,'Combos Promocionais'!A2665,Vendas!$I$5:$I$1824)</f>
        <v>0</v>
      </c>
    </row>
    <row r="2666" spans="1:12">
      <c r="A2666" s="227"/>
      <c r="B2666" s="26"/>
      <c r="C2666" s="36"/>
      <c r="D2666" s="37"/>
      <c r="H2666" s="227"/>
      <c r="L2666">
        <f>SUMIF(Vendas!$B$5:$B$1712,'Combos Promocionais'!A2666,Vendas!$I$5:$I$1824)</f>
        <v>0</v>
      </c>
    </row>
    <row r="2667" spans="1:12">
      <c r="A2667" s="227"/>
      <c r="B2667" s="26"/>
      <c r="C2667" s="36"/>
      <c r="D2667" s="37"/>
      <c r="H2667" s="227"/>
      <c r="L2667">
        <f>SUMIF(Vendas!$B$5:$B$1712,'Combos Promocionais'!A2667,Vendas!$I$5:$I$1824)</f>
        <v>0</v>
      </c>
    </row>
    <row r="2668" spans="1:12">
      <c r="A2668" s="227"/>
      <c r="B2668" s="26"/>
      <c r="C2668" s="36"/>
      <c r="D2668" s="37"/>
      <c r="H2668" s="227"/>
      <c r="L2668">
        <f>SUMIF(Vendas!$B$5:$B$1712,'Combos Promocionais'!A2668,Vendas!$I$5:$I$1824)</f>
        <v>0</v>
      </c>
    </row>
    <row r="2669" spans="1:12">
      <c r="A2669" s="227"/>
      <c r="B2669" s="26"/>
      <c r="C2669" s="36"/>
      <c r="D2669" s="37"/>
      <c r="H2669" s="227"/>
      <c r="L2669">
        <f>SUMIF(Vendas!$B$5:$B$1712,'Combos Promocionais'!A2669,Vendas!$I$5:$I$1824)</f>
        <v>0</v>
      </c>
    </row>
    <row r="2670" spans="1:12">
      <c r="A2670" s="227"/>
      <c r="B2670" s="26"/>
      <c r="C2670" s="36"/>
      <c r="D2670" s="37"/>
      <c r="H2670" s="227"/>
      <c r="L2670">
        <f>SUMIF(Vendas!$B$5:$B$1712,'Combos Promocionais'!A2670,Vendas!$I$5:$I$1824)</f>
        <v>0</v>
      </c>
    </row>
    <row r="2671" spans="1:12">
      <c r="A2671" s="227"/>
      <c r="B2671" s="26"/>
      <c r="C2671" s="36"/>
      <c r="D2671" s="37"/>
      <c r="H2671" s="227"/>
      <c r="L2671">
        <f>SUMIF(Vendas!$B$5:$B$1712,'Combos Promocionais'!A2671,Vendas!$I$5:$I$1824)</f>
        <v>0</v>
      </c>
    </row>
    <row r="2672" spans="1:12">
      <c r="A2672" s="227"/>
      <c r="B2672" s="26"/>
      <c r="C2672" s="36"/>
      <c r="D2672" s="37"/>
      <c r="H2672" s="227"/>
      <c r="L2672">
        <f>SUMIF(Vendas!$B$5:$B$1712,'Combos Promocionais'!A2672,Vendas!$I$5:$I$1824)</f>
        <v>0</v>
      </c>
    </row>
    <row r="2673" spans="1:12">
      <c r="A2673" s="227"/>
      <c r="B2673" s="26"/>
      <c r="C2673" s="36"/>
      <c r="D2673" s="37"/>
      <c r="H2673" s="227"/>
      <c r="L2673">
        <f>SUMIF(Vendas!$B$5:$B$1712,'Combos Promocionais'!A2673,Vendas!$I$5:$I$1824)</f>
        <v>0</v>
      </c>
    </row>
    <row r="2674" spans="1:12">
      <c r="A2674" s="227"/>
      <c r="B2674" s="26"/>
      <c r="C2674" s="36"/>
      <c r="D2674" s="37"/>
      <c r="H2674" s="227"/>
      <c r="L2674">
        <f>SUMIF(Vendas!$B$5:$B$1712,'Combos Promocionais'!A2674,Vendas!$I$5:$I$1824)</f>
        <v>0</v>
      </c>
    </row>
    <row r="2675" spans="1:12">
      <c r="A2675" s="227"/>
      <c r="B2675" s="26"/>
      <c r="C2675" s="36"/>
      <c r="D2675" s="37"/>
      <c r="H2675" s="227"/>
      <c r="L2675">
        <f>SUMIF(Vendas!$B$5:$B$1712,'Combos Promocionais'!A2675,Vendas!$I$5:$I$1824)</f>
        <v>0</v>
      </c>
    </row>
    <row r="2676" spans="1:12">
      <c r="A2676" s="227"/>
      <c r="B2676" s="26"/>
      <c r="C2676" s="36"/>
      <c r="D2676" s="37"/>
      <c r="H2676" s="227"/>
      <c r="L2676">
        <f>SUMIF(Vendas!$B$5:$B$1712,'Combos Promocionais'!A2676,Vendas!$I$5:$I$1824)</f>
        <v>0</v>
      </c>
    </row>
    <row r="2677" spans="1:12">
      <c r="A2677" s="227"/>
      <c r="B2677" s="26"/>
      <c r="C2677" s="36"/>
      <c r="D2677" s="37"/>
      <c r="H2677" s="227"/>
      <c r="L2677">
        <f>SUMIF(Vendas!$B$5:$B$1712,'Combos Promocionais'!A2677,Vendas!$I$5:$I$1824)</f>
        <v>0</v>
      </c>
    </row>
    <row r="2678" spans="1:12">
      <c r="A2678" s="227"/>
      <c r="B2678" s="26"/>
      <c r="C2678" s="36"/>
      <c r="D2678" s="37"/>
      <c r="H2678" s="227"/>
      <c r="L2678">
        <f>SUMIF(Vendas!$B$5:$B$1712,'Combos Promocionais'!A2678,Vendas!$I$5:$I$1824)</f>
        <v>0</v>
      </c>
    </row>
    <row r="2679" spans="1:12">
      <c r="A2679" s="227"/>
      <c r="B2679" s="26"/>
      <c r="C2679" s="36"/>
      <c r="D2679" s="37"/>
      <c r="H2679" s="227"/>
      <c r="L2679">
        <f>SUMIF(Vendas!$B$5:$B$1712,'Combos Promocionais'!A2679,Vendas!$I$5:$I$1824)</f>
        <v>0</v>
      </c>
    </row>
    <row r="2680" spans="1:12">
      <c r="A2680" s="227"/>
      <c r="B2680" s="26"/>
      <c r="C2680" s="36"/>
      <c r="D2680" s="37"/>
      <c r="H2680" s="227"/>
      <c r="L2680">
        <f>SUMIF(Vendas!$B$5:$B$1712,'Combos Promocionais'!A2680,Vendas!$I$5:$I$1824)</f>
        <v>0</v>
      </c>
    </row>
    <row r="2681" spans="1:12">
      <c r="A2681" s="227"/>
      <c r="B2681" s="26"/>
      <c r="C2681" s="36"/>
      <c r="D2681" s="37"/>
      <c r="H2681" s="227"/>
      <c r="L2681">
        <f>SUMIF(Vendas!$B$5:$B$1712,'Combos Promocionais'!A2681,Vendas!$I$5:$I$1824)</f>
        <v>0</v>
      </c>
    </row>
    <row r="2682" spans="1:12">
      <c r="A2682" s="227"/>
      <c r="B2682" s="26"/>
      <c r="C2682" s="36"/>
      <c r="D2682" s="37"/>
      <c r="H2682" s="227"/>
      <c r="L2682">
        <f>SUMIF(Vendas!$B$5:$B$1712,'Combos Promocionais'!A2682,Vendas!$I$5:$I$1824)</f>
        <v>0</v>
      </c>
    </row>
    <row r="2683" spans="1:12">
      <c r="A2683" s="227"/>
      <c r="B2683" s="26"/>
      <c r="C2683" s="36"/>
      <c r="D2683" s="37"/>
      <c r="H2683" s="227"/>
      <c r="L2683">
        <f>SUMIF(Vendas!$B$5:$B$1712,'Combos Promocionais'!A2683,Vendas!$I$5:$I$1824)</f>
        <v>0</v>
      </c>
    </row>
    <row r="2684" spans="1:12">
      <c r="A2684" s="227"/>
      <c r="B2684" s="26"/>
      <c r="C2684" s="36"/>
      <c r="D2684" s="37"/>
      <c r="H2684" s="227"/>
      <c r="L2684">
        <f>SUMIF(Vendas!$B$5:$B$1712,'Combos Promocionais'!A2684,Vendas!$I$5:$I$1824)</f>
        <v>0</v>
      </c>
    </row>
    <row r="2685" spans="1:12">
      <c r="A2685" s="227"/>
      <c r="B2685" s="26"/>
      <c r="C2685" s="36"/>
      <c r="D2685" s="37"/>
      <c r="H2685" s="227"/>
      <c r="L2685">
        <f>SUMIF(Vendas!$B$5:$B$1712,'Combos Promocionais'!A2685,Vendas!$I$5:$I$1824)</f>
        <v>0</v>
      </c>
    </row>
    <row r="2686" spans="1:12">
      <c r="A2686" s="227"/>
      <c r="B2686" s="26"/>
      <c r="C2686" s="36"/>
      <c r="D2686" s="37"/>
      <c r="H2686" s="227"/>
      <c r="L2686">
        <f>SUMIF(Vendas!$B$5:$B$1712,'Combos Promocionais'!A2686,Vendas!$I$5:$I$1824)</f>
        <v>0</v>
      </c>
    </row>
    <row r="2687" spans="1:12">
      <c r="A2687" s="227"/>
      <c r="B2687" s="26"/>
      <c r="C2687" s="36"/>
      <c r="D2687" s="37"/>
      <c r="H2687" s="227"/>
      <c r="L2687">
        <f>SUMIF(Vendas!$B$5:$B$1712,'Combos Promocionais'!A2687,Vendas!$I$5:$I$1824)</f>
        <v>0</v>
      </c>
    </row>
    <row r="2688" spans="1:12">
      <c r="A2688" s="227"/>
      <c r="B2688" s="26"/>
      <c r="C2688" s="36"/>
      <c r="D2688" s="37"/>
      <c r="H2688" s="227"/>
      <c r="L2688">
        <f>SUMIF(Vendas!$B$5:$B$1712,'Combos Promocionais'!A2688,Vendas!$I$5:$I$1824)</f>
        <v>0</v>
      </c>
    </row>
    <row r="2689" spans="1:12">
      <c r="A2689" s="227"/>
      <c r="B2689" s="26"/>
      <c r="C2689" s="36"/>
      <c r="D2689" s="37"/>
      <c r="H2689" s="227"/>
      <c r="L2689">
        <f>SUMIF(Vendas!$B$5:$B$1712,'Combos Promocionais'!A2689,Vendas!$I$5:$I$1824)</f>
        <v>0</v>
      </c>
    </row>
    <row r="2690" spans="1:12">
      <c r="A2690" s="227"/>
      <c r="B2690" s="26"/>
      <c r="C2690" s="36"/>
      <c r="D2690" s="37"/>
      <c r="H2690" s="227"/>
      <c r="L2690">
        <f>SUMIF(Vendas!$B$5:$B$1712,'Combos Promocionais'!A2690,Vendas!$I$5:$I$1824)</f>
        <v>0</v>
      </c>
    </row>
    <row r="2691" spans="1:12">
      <c r="A2691" s="227"/>
      <c r="B2691" s="26"/>
      <c r="C2691" s="36"/>
      <c r="D2691" s="37"/>
      <c r="H2691" s="227"/>
      <c r="L2691">
        <f>SUMIF(Vendas!$B$5:$B$1712,'Combos Promocionais'!A2691,Vendas!$I$5:$I$1824)</f>
        <v>0</v>
      </c>
    </row>
    <row r="2692" spans="1:12">
      <c r="A2692" s="227"/>
      <c r="B2692" s="26"/>
      <c r="C2692" s="36"/>
      <c r="D2692" s="37"/>
      <c r="H2692" s="227"/>
      <c r="L2692">
        <f>SUMIF(Vendas!$B$5:$B$1712,'Combos Promocionais'!A2692,Vendas!$I$5:$I$1824)</f>
        <v>0</v>
      </c>
    </row>
    <row r="2693" spans="1:12">
      <c r="A2693" s="227"/>
      <c r="B2693" s="26"/>
      <c r="C2693" s="36"/>
      <c r="D2693" s="37"/>
      <c r="H2693" s="227"/>
      <c r="L2693">
        <f>SUMIF(Vendas!$B$5:$B$1712,'Combos Promocionais'!A2693,Vendas!$I$5:$I$1824)</f>
        <v>0</v>
      </c>
    </row>
    <row r="2694" spans="1:12">
      <c r="A2694" s="227"/>
      <c r="B2694" s="26"/>
      <c r="C2694" s="36"/>
      <c r="D2694" s="37"/>
      <c r="H2694" s="227"/>
      <c r="L2694">
        <f>SUMIF(Vendas!$B$5:$B$1712,'Combos Promocionais'!A2694,Vendas!$I$5:$I$1824)</f>
        <v>0</v>
      </c>
    </row>
    <row r="2695" spans="1:12">
      <c r="A2695" s="227"/>
      <c r="B2695" s="26"/>
      <c r="C2695" s="36"/>
      <c r="D2695" s="37"/>
      <c r="H2695" s="227"/>
      <c r="L2695">
        <f>SUMIF(Vendas!$B$5:$B$1712,'Combos Promocionais'!A2695,Vendas!$I$5:$I$1824)</f>
        <v>0</v>
      </c>
    </row>
    <row r="2696" spans="1:12">
      <c r="A2696" s="227"/>
      <c r="B2696" s="26"/>
      <c r="C2696" s="36"/>
      <c r="D2696" s="37"/>
      <c r="H2696" s="227"/>
      <c r="L2696">
        <f>SUMIF(Vendas!$B$5:$B$1712,'Combos Promocionais'!A2696,Vendas!$I$5:$I$1824)</f>
        <v>0</v>
      </c>
    </row>
    <row r="2697" spans="1:12">
      <c r="A2697" s="227"/>
      <c r="B2697" s="26"/>
      <c r="C2697" s="36"/>
      <c r="D2697" s="37"/>
      <c r="H2697" s="227"/>
      <c r="L2697">
        <f>SUMIF(Vendas!$B$5:$B$1712,'Combos Promocionais'!A2697,Vendas!$I$5:$I$1824)</f>
        <v>0</v>
      </c>
    </row>
    <row r="2698" spans="1:12">
      <c r="A2698" s="227"/>
      <c r="B2698" s="26"/>
      <c r="C2698" s="36"/>
      <c r="D2698" s="37"/>
      <c r="H2698" s="227"/>
      <c r="L2698">
        <f>SUMIF(Vendas!$B$5:$B$1712,'Combos Promocionais'!A2698,Vendas!$I$5:$I$1824)</f>
        <v>0</v>
      </c>
    </row>
    <row r="2699" spans="1:12">
      <c r="A2699" s="227"/>
      <c r="B2699" s="26"/>
      <c r="C2699" s="36"/>
      <c r="D2699" s="37"/>
      <c r="H2699" s="227"/>
      <c r="L2699">
        <f>SUMIF(Vendas!$B$5:$B$1712,'Combos Promocionais'!A2699,Vendas!$I$5:$I$1824)</f>
        <v>0</v>
      </c>
    </row>
    <row r="2700" spans="1:12">
      <c r="A2700" s="227"/>
      <c r="B2700" s="26"/>
      <c r="C2700" s="36"/>
      <c r="D2700" s="37"/>
      <c r="H2700" s="227"/>
      <c r="L2700">
        <f>SUMIF(Vendas!$B$5:$B$1712,'Combos Promocionais'!A2700,Vendas!$I$5:$I$1824)</f>
        <v>0</v>
      </c>
    </row>
    <row r="2701" spans="1:12">
      <c r="A2701" s="227"/>
      <c r="B2701" s="26"/>
      <c r="C2701" s="36"/>
      <c r="D2701" s="37"/>
      <c r="H2701" s="227"/>
      <c r="L2701">
        <f>SUMIF(Vendas!$B$5:$B$1712,'Combos Promocionais'!A2701,Vendas!$I$5:$I$1824)</f>
        <v>0</v>
      </c>
    </row>
    <row r="2702" spans="1:12">
      <c r="A2702" s="227"/>
      <c r="B2702" s="26"/>
      <c r="C2702" s="36"/>
      <c r="D2702" s="37"/>
      <c r="H2702" s="227"/>
      <c r="L2702">
        <f>SUMIF(Vendas!$B$5:$B$1712,'Combos Promocionais'!A2702,Vendas!$I$5:$I$1824)</f>
        <v>0</v>
      </c>
    </row>
    <row r="2703" spans="1:12">
      <c r="A2703" s="227"/>
      <c r="B2703" s="26"/>
      <c r="C2703" s="36"/>
      <c r="D2703" s="37"/>
      <c r="H2703" s="227"/>
      <c r="L2703">
        <f>SUMIF(Vendas!$B$5:$B$1712,'Combos Promocionais'!A2703,Vendas!$I$5:$I$1824)</f>
        <v>0</v>
      </c>
    </row>
    <row r="2704" spans="1:12">
      <c r="A2704" s="227"/>
      <c r="B2704" s="26"/>
      <c r="C2704" s="36"/>
      <c r="D2704" s="37"/>
      <c r="H2704" s="227"/>
      <c r="L2704">
        <f>SUMIF(Vendas!$B$5:$B$1712,'Combos Promocionais'!A2704,Vendas!$I$5:$I$1824)</f>
        <v>0</v>
      </c>
    </row>
    <row r="2705" spans="1:12">
      <c r="A2705" s="227"/>
      <c r="B2705" s="26"/>
      <c r="C2705" s="36"/>
      <c r="D2705" s="37"/>
      <c r="H2705" s="227"/>
      <c r="L2705">
        <f>SUMIF(Vendas!$B$5:$B$1712,'Combos Promocionais'!A2705,Vendas!$I$5:$I$1824)</f>
        <v>0</v>
      </c>
    </row>
    <row r="2706" spans="1:12">
      <c r="A2706" s="227"/>
      <c r="B2706" s="26"/>
      <c r="C2706" s="36"/>
      <c r="D2706" s="37"/>
      <c r="H2706" s="227"/>
      <c r="L2706">
        <f>SUMIF(Vendas!$B$5:$B$1712,'Combos Promocionais'!A2706,Vendas!$I$5:$I$1824)</f>
        <v>0</v>
      </c>
    </row>
    <row r="2707" spans="1:12">
      <c r="A2707" s="227"/>
      <c r="B2707" s="26"/>
      <c r="C2707" s="36"/>
      <c r="D2707" s="37"/>
      <c r="H2707" s="227"/>
      <c r="L2707">
        <f>SUMIF(Vendas!$B$5:$B$1712,'Combos Promocionais'!A2707,Vendas!$I$5:$I$1824)</f>
        <v>0</v>
      </c>
    </row>
    <row r="2708" spans="1:12">
      <c r="A2708" s="227"/>
      <c r="B2708" s="26"/>
      <c r="C2708" s="36"/>
      <c r="D2708" s="37"/>
      <c r="H2708" s="227"/>
      <c r="L2708">
        <f>SUMIF(Vendas!$B$5:$B$1712,'Combos Promocionais'!A2708,Vendas!$I$5:$I$1824)</f>
        <v>0</v>
      </c>
    </row>
    <row r="2709" spans="1:12">
      <c r="A2709" s="227"/>
      <c r="B2709" s="26"/>
      <c r="C2709" s="36"/>
      <c r="D2709" s="37"/>
      <c r="H2709" s="227"/>
      <c r="L2709">
        <f>SUMIF(Vendas!$B$5:$B$1712,'Combos Promocionais'!A2709,Vendas!$I$5:$I$1824)</f>
        <v>0</v>
      </c>
    </row>
    <row r="2710" spans="1:12">
      <c r="A2710" s="227"/>
      <c r="B2710" s="26"/>
      <c r="C2710" s="36"/>
      <c r="D2710" s="37"/>
      <c r="H2710" s="227"/>
      <c r="L2710">
        <f>SUMIF(Vendas!$B$5:$B$1712,'Combos Promocionais'!A2710,Vendas!$I$5:$I$1824)</f>
        <v>0</v>
      </c>
    </row>
    <row r="2711" spans="1:12">
      <c r="A2711" s="227"/>
      <c r="B2711" s="26"/>
      <c r="C2711" s="36"/>
      <c r="D2711" s="37"/>
      <c r="H2711" s="227"/>
      <c r="L2711">
        <f>SUMIF(Vendas!$B$5:$B$1712,'Combos Promocionais'!A2711,Vendas!$I$5:$I$1824)</f>
        <v>0</v>
      </c>
    </row>
    <row r="2712" spans="1:12">
      <c r="A2712" s="227"/>
      <c r="B2712" s="26"/>
      <c r="C2712" s="36"/>
      <c r="D2712" s="37"/>
      <c r="H2712" s="227"/>
      <c r="L2712">
        <f>SUMIF(Vendas!$B$5:$B$1712,'Combos Promocionais'!A2712,Vendas!$I$5:$I$1824)</f>
        <v>0</v>
      </c>
    </row>
    <row r="2713" spans="1:12">
      <c r="A2713" s="227"/>
      <c r="B2713" s="26"/>
      <c r="C2713" s="36"/>
      <c r="D2713" s="37"/>
      <c r="H2713" s="227"/>
      <c r="L2713">
        <f>SUMIF(Vendas!$B$5:$B$1712,'Combos Promocionais'!A2713,Vendas!$I$5:$I$1824)</f>
        <v>0</v>
      </c>
    </row>
    <row r="2714" spans="1:12">
      <c r="A2714" s="227"/>
      <c r="B2714" s="26"/>
      <c r="C2714" s="36"/>
      <c r="D2714" s="37"/>
      <c r="H2714" s="227"/>
      <c r="L2714">
        <f>SUMIF(Vendas!$B$5:$B$1712,'Combos Promocionais'!A2714,Vendas!$I$5:$I$1824)</f>
        <v>0</v>
      </c>
    </row>
    <row r="2715" spans="1:12">
      <c r="A2715" s="227"/>
      <c r="B2715" s="26"/>
      <c r="C2715" s="36"/>
      <c r="D2715" s="37"/>
      <c r="H2715" s="227"/>
      <c r="L2715">
        <f>SUMIF(Vendas!$B$5:$B$1712,'Combos Promocionais'!A2715,Vendas!$I$5:$I$1824)</f>
        <v>0</v>
      </c>
    </row>
    <row r="2716" spans="1:12">
      <c r="A2716" s="227"/>
      <c r="B2716" s="26"/>
      <c r="C2716" s="36"/>
      <c r="D2716" s="37"/>
      <c r="H2716" s="227"/>
      <c r="L2716">
        <f>SUMIF(Vendas!$B$5:$B$1712,'Combos Promocionais'!A2716,Vendas!$I$5:$I$1824)</f>
        <v>0</v>
      </c>
    </row>
    <row r="2717" spans="1:12">
      <c r="A2717" s="227"/>
      <c r="B2717" s="26"/>
      <c r="C2717" s="36"/>
      <c r="D2717" s="37"/>
      <c r="H2717" s="227"/>
      <c r="L2717">
        <f>SUMIF(Vendas!$B$5:$B$1712,'Combos Promocionais'!A2717,Vendas!$I$5:$I$1824)</f>
        <v>0</v>
      </c>
    </row>
    <row r="2718" spans="1:12">
      <c r="A2718" s="227"/>
      <c r="B2718" s="26"/>
      <c r="C2718" s="36"/>
      <c r="D2718" s="37"/>
      <c r="H2718" s="227"/>
      <c r="L2718">
        <f>SUMIF(Vendas!$B$5:$B$1712,'Combos Promocionais'!A2718,Vendas!$I$5:$I$1824)</f>
        <v>0</v>
      </c>
    </row>
    <row r="2719" spans="1:12">
      <c r="A2719" s="227"/>
      <c r="B2719" s="26"/>
      <c r="C2719" s="36"/>
      <c r="D2719" s="37"/>
      <c r="H2719" s="227"/>
      <c r="L2719">
        <f>SUMIF(Vendas!$B$5:$B$1712,'Combos Promocionais'!A2719,Vendas!$I$5:$I$1824)</f>
        <v>0</v>
      </c>
    </row>
    <row r="2720" spans="1:12">
      <c r="A2720" s="227"/>
      <c r="B2720" s="26"/>
      <c r="C2720" s="36"/>
      <c r="D2720" s="37"/>
      <c r="H2720" s="227"/>
      <c r="L2720">
        <f>SUMIF(Vendas!$B$5:$B$1712,'Combos Promocionais'!A2720,Vendas!$I$5:$I$1824)</f>
        <v>0</v>
      </c>
    </row>
    <row r="2721" spans="1:12">
      <c r="A2721" s="227"/>
      <c r="B2721" s="26"/>
      <c r="C2721" s="36"/>
      <c r="D2721" s="37"/>
      <c r="H2721" s="227"/>
      <c r="L2721">
        <f>SUMIF(Vendas!$B$5:$B$1712,'Combos Promocionais'!A2721,Vendas!$I$5:$I$1824)</f>
        <v>0</v>
      </c>
    </row>
    <row r="2722" spans="1:12">
      <c r="A2722" s="227"/>
      <c r="B2722" s="26"/>
      <c r="C2722" s="36"/>
      <c r="D2722" s="37"/>
      <c r="H2722" s="227"/>
      <c r="L2722">
        <f>SUMIF(Vendas!$B$5:$B$1712,'Combos Promocionais'!A2722,Vendas!$I$5:$I$1824)</f>
        <v>0</v>
      </c>
    </row>
    <row r="2723" spans="1:12">
      <c r="A2723" s="227"/>
      <c r="B2723" s="26"/>
      <c r="C2723" s="36"/>
      <c r="D2723" s="37"/>
      <c r="H2723" s="227"/>
      <c r="L2723">
        <f>SUMIF(Vendas!$B$5:$B$1712,'Combos Promocionais'!A2723,Vendas!$I$5:$I$1824)</f>
        <v>0</v>
      </c>
    </row>
    <row r="2724" spans="1:12">
      <c r="A2724" s="227"/>
      <c r="B2724" s="26"/>
      <c r="C2724" s="36"/>
      <c r="D2724" s="37"/>
      <c r="H2724" s="227"/>
      <c r="L2724">
        <f>SUMIF(Vendas!$B$5:$B$1712,'Combos Promocionais'!A2724,Vendas!$I$5:$I$1824)</f>
        <v>0</v>
      </c>
    </row>
    <row r="2725" spans="1:12">
      <c r="A2725" s="227"/>
      <c r="B2725" s="26"/>
      <c r="C2725" s="36"/>
      <c r="D2725" s="37"/>
      <c r="H2725" s="227"/>
      <c r="L2725">
        <f>SUMIF(Vendas!$B$5:$B$1712,'Combos Promocionais'!A2725,Vendas!$I$5:$I$1824)</f>
        <v>0</v>
      </c>
    </row>
    <row r="2726" spans="1:12">
      <c r="A2726" s="227"/>
      <c r="B2726" s="26"/>
      <c r="C2726" s="36"/>
      <c r="D2726" s="37"/>
      <c r="H2726" s="227"/>
      <c r="L2726">
        <f>SUMIF(Vendas!$B$5:$B$1712,'Combos Promocionais'!A2726,Vendas!$I$5:$I$1824)</f>
        <v>0</v>
      </c>
    </row>
    <row r="2727" spans="1:12">
      <c r="A2727" s="227"/>
      <c r="B2727" s="26"/>
      <c r="C2727" s="36"/>
      <c r="D2727" s="37"/>
      <c r="H2727" s="227"/>
      <c r="L2727">
        <f>SUMIF(Vendas!$B$5:$B$1712,'Combos Promocionais'!A2727,Vendas!$I$5:$I$1824)</f>
        <v>0</v>
      </c>
    </row>
    <row r="2728" spans="1:12">
      <c r="A2728" s="227"/>
      <c r="B2728" s="26"/>
      <c r="C2728" s="36"/>
      <c r="D2728" s="37"/>
      <c r="H2728" s="227"/>
      <c r="L2728">
        <f>SUMIF(Vendas!$B$5:$B$1712,'Combos Promocionais'!A2728,Vendas!$I$5:$I$1824)</f>
        <v>0</v>
      </c>
    </row>
    <row r="2729" spans="1:12">
      <c r="A2729" s="227"/>
      <c r="B2729" s="26"/>
      <c r="C2729" s="36"/>
      <c r="D2729" s="37"/>
      <c r="H2729" s="227"/>
      <c r="L2729">
        <f>SUMIF(Vendas!$B$5:$B$1712,'Combos Promocionais'!A2729,Vendas!$I$5:$I$1824)</f>
        <v>0</v>
      </c>
    </row>
    <row r="2730" spans="1:12">
      <c r="A2730" s="227"/>
      <c r="B2730" s="26"/>
      <c r="C2730" s="36"/>
      <c r="D2730" s="37"/>
      <c r="H2730" s="227"/>
      <c r="L2730">
        <f>SUMIF(Vendas!$B$5:$B$1712,'Combos Promocionais'!A2730,Vendas!$I$5:$I$1824)</f>
        <v>0</v>
      </c>
    </row>
    <row r="2731" spans="1:12">
      <c r="A2731" s="227"/>
      <c r="B2731" s="26"/>
      <c r="C2731" s="36"/>
      <c r="D2731" s="37"/>
      <c r="H2731" s="227"/>
      <c r="L2731">
        <f>SUMIF(Vendas!$B$5:$B$1712,'Combos Promocionais'!A2731,Vendas!$I$5:$I$1824)</f>
        <v>0</v>
      </c>
    </row>
    <row r="2732" spans="1:12">
      <c r="A2732" s="227"/>
      <c r="B2732" s="26"/>
      <c r="C2732" s="36"/>
      <c r="D2732" s="37"/>
      <c r="H2732" s="227"/>
      <c r="L2732">
        <f>SUMIF(Vendas!$B$5:$B$1712,'Combos Promocionais'!A2732,Vendas!$I$5:$I$1824)</f>
        <v>0</v>
      </c>
    </row>
    <row r="2733" spans="1:12">
      <c r="A2733" s="227"/>
      <c r="B2733" s="26"/>
      <c r="C2733" s="36"/>
      <c r="D2733" s="37"/>
      <c r="H2733" s="227"/>
      <c r="L2733">
        <f>SUMIF(Vendas!$B$5:$B$1712,'Combos Promocionais'!A2733,Vendas!$I$5:$I$1824)</f>
        <v>0</v>
      </c>
    </row>
    <row r="2734" spans="1:12">
      <c r="A2734" s="227"/>
      <c r="B2734" s="26"/>
      <c r="C2734" s="36"/>
      <c r="D2734" s="37"/>
      <c r="H2734" s="227"/>
      <c r="L2734">
        <f>SUMIF(Vendas!$B$5:$B$1712,'Combos Promocionais'!A2734,Vendas!$I$5:$I$1824)</f>
        <v>0</v>
      </c>
    </row>
    <row r="2735" spans="1:12">
      <c r="A2735" s="227"/>
      <c r="B2735" s="26"/>
      <c r="C2735" s="36"/>
      <c r="D2735" s="37"/>
      <c r="H2735" s="227"/>
      <c r="L2735">
        <f>SUMIF(Vendas!$B$5:$B$1712,'Combos Promocionais'!A2735,Vendas!$I$5:$I$1824)</f>
        <v>0</v>
      </c>
    </row>
    <row r="2736" spans="1:12">
      <c r="A2736" s="227"/>
      <c r="B2736" s="26"/>
      <c r="C2736" s="36"/>
      <c r="D2736" s="37"/>
      <c r="H2736" s="227"/>
      <c r="L2736">
        <f>SUMIF(Vendas!$B$5:$B$1712,'Combos Promocionais'!A2736,Vendas!$I$5:$I$1824)</f>
        <v>0</v>
      </c>
    </row>
    <row r="2737" spans="1:12">
      <c r="A2737" s="227"/>
      <c r="B2737" s="26"/>
      <c r="C2737" s="36"/>
      <c r="D2737" s="37"/>
      <c r="H2737" s="227"/>
      <c r="L2737">
        <f>SUMIF(Vendas!$B$5:$B$1712,'Combos Promocionais'!A2737,Vendas!$I$5:$I$1824)</f>
        <v>0</v>
      </c>
    </row>
    <row r="2738" spans="1:12">
      <c r="A2738" s="227"/>
      <c r="B2738" s="26"/>
      <c r="C2738" s="36"/>
      <c r="D2738" s="37"/>
      <c r="H2738" s="227"/>
      <c r="L2738">
        <f>SUMIF(Vendas!$B$5:$B$1712,'Combos Promocionais'!A2738,Vendas!$I$5:$I$1824)</f>
        <v>0</v>
      </c>
    </row>
    <row r="2739" spans="1:12">
      <c r="A2739" s="227"/>
      <c r="B2739" s="26"/>
      <c r="C2739" s="36"/>
      <c r="D2739" s="37"/>
      <c r="H2739" s="227"/>
      <c r="L2739">
        <f>SUMIF(Vendas!$B$5:$B$1712,'Combos Promocionais'!A2739,Vendas!$I$5:$I$1824)</f>
        <v>0</v>
      </c>
    </row>
    <row r="2740" spans="1:12">
      <c r="A2740" s="227"/>
      <c r="B2740" s="26"/>
      <c r="C2740" s="36"/>
      <c r="D2740" s="37"/>
      <c r="H2740" s="227"/>
      <c r="L2740">
        <f>SUMIF(Vendas!$B$5:$B$1712,'Combos Promocionais'!A2740,Vendas!$I$5:$I$1824)</f>
        <v>0</v>
      </c>
    </row>
    <row r="2741" spans="1:12">
      <c r="A2741" s="227"/>
      <c r="B2741" s="26"/>
      <c r="C2741" s="36"/>
      <c r="D2741" s="37"/>
      <c r="H2741" s="227"/>
      <c r="L2741">
        <f>SUMIF(Vendas!$B$5:$B$1712,'Combos Promocionais'!A2741,Vendas!$I$5:$I$1824)</f>
        <v>0</v>
      </c>
    </row>
    <row r="2742" spans="1:12">
      <c r="A2742" s="227"/>
      <c r="B2742" s="26"/>
      <c r="C2742" s="36"/>
      <c r="D2742" s="37"/>
      <c r="H2742" s="227"/>
      <c r="L2742">
        <f>SUMIF(Vendas!$B$5:$B$1712,'Combos Promocionais'!A2742,Vendas!$I$5:$I$1824)</f>
        <v>0</v>
      </c>
    </row>
    <row r="2743" spans="1:12">
      <c r="A2743" s="227"/>
      <c r="B2743" s="26"/>
      <c r="C2743" s="36"/>
      <c r="D2743" s="37"/>
      <c r="H2743" s="227"/>
      <c r="L2743">
        <f>SUMIF(Vendas!$B$5:$B$1712,'Combos Promocionais'!A2743,Vendas!$I$5:$I$1824)</f>
        <v>0</v>
      </c>
    </row>
    <row r="2744" spans="1:12">
      <c r="A2744" s="227"/>
      <c r="B2744" s="26"/>
      <c r="C2744" s="36"/>
      <c r="D2744" s="37"/>
      <c r="H2744" s="227"/>
      <c r="L2744">
        <f>SUMIF(Vendas!$B$5:$B$1712,'Combos Promocionais'!A2744,Vendas!$I$5:$I$1824)</f>
        <v>0</v>
      </c>
    </row>
    <row r="2745" spans="1:12">
      <c r="A2745" s="227"/>
      <c r="B2745" s="26"/>
      <c r="C2745" s="36"/>
      <c r="D2745" s="37"/>
      <c r="H2745" s="227"/>
      <c r="L2745">
        <f>SUMIF(Vendas!$B$5:$B$1712,'Combos Promocionais'!A2745,Vendas!$I$5:$I$1824)</f>
        <v>0</v>
      </c>
    </row>
    <row r="2746" spans="1:12">
      <c r="A2746" s="227"/>
      <c r="B2746" s="26"/>
      <c r="C2746" s="36"/>
      <c r="D2746" s="37"/>
      <c r="H2746" s="227"/>
      <c r="L2746">
        <f>SUMIF(Vendas!$B$5:$B$1712,'Combos Promocionais'!A2746,Vendas!$I$5:$I$1824)</f>
        <v>0</v>
      </c>
    </row>
    <row r="2747" spans="1:12">
      <c r="A2747" s="227"/>
      <c r="B2747" s="26"/>
      <c r="C2747" s="36"/>
      <c r="D2747" s="37"/>
      <c r="H2747" s="227"/>
      <c r="L2747">
        <f>SUMIF(Vendas!$B$5:$B$1712,'Combos Promocionais'!A2747,Vendas!$I$5:$I$1824)</f>
        <v>0</v>
      </c>
    </row>
    <row r="2748" spans="1:12">
      <c r="A2748" s="227"/>
      <c r="B2748" s="26"/>
      <c r="C2748" s="36"/>
      <c r="D2748" s="37"/>
      <c r="H2748" s="227"/>
      <c r="L2748">
        <f>SUMIF(Vendas!$B$5:$B$1712,'Combos Promocionais'!A2748,Vendas!$I$5:$I$1824)</f>
        <v>0</v>
      </c>
    </row>
    <row r="2749" spans="1:12">
      <c r="A2749" s="227"/>
      <c r="B2749" s="26"/>
      <c r="C2749" s="36"/>
      <c r="D2749" s="37"/>
      <c r="H2749" s="227"/>
      <c r="L2749">
        <f>SUMIF(Vendas!$B$5:$B$1712,'Combos Promocionais'!A2749,Vendas!$I$5:$I$1824)</f>
        <v>0</v>
      </c>
    </row>
    <row r="2750" spans="1:12">
      <c r="A2750" s="227"/>
      <c r="B2750" s="26"/>
      <c r="C2750" s="36"/>
      <c r="D2750" s="37"/>
      <c r="H2750" s="227"/>
      <c r="L2750">
        <f>SUMIF(Vendas!$B$5:$B$1712,'Combos Promocionais'!A2750,Vendas!$I$5:$I$1824)</f>
        <v>0</v>
      </c>
    </row>
    <row r="2751" spans="1:12">
      <c r="A2751" s="227"/>
      <c r="B2751" s="26"/>
      <c r="C2751" s="36"/>
      <c r="D2751" s="37"/>
      <c r="H2751" s="227"/>
      <c r="L2751">
        <f>SUMIF(Vendas!$B$5:$B$1712,'Combos Promocionais'!A2751,Vendas!$I$5:$I$1824)</f>
        <v>0</v>
      </c>
    </row>
    <row r="2752" spans="1:12">
      <c r="A2752" s="227"/>
      <c r="B2752" s="26"/>
      <c r="C2752" s="36"/>
      <c r="D2752" s="37"/>
      <c r="H2752" s="227"/>
      <c r="L2752">
        <f>SUMIF(Vendas!$B$5:$B$1712,'Combos Promocionais'!A2752,Vendas!$I$5:$I$1824)</f>
        <v>0</v>
      </c>
    </row>
    <row r="2753" spans="1:12">
      <c r="A2753" s="227"/>
      <c r="B2753" s="26"/>
      <c r="C2753" s="36"/>
      <c r="D2753" s="37"/>
      <c r="H2753" s="227"/>
      <c r="L2753">
        <f>SUMIF(Vendas!$B$5:$B$1712,'Combos Promocionais'!A2753,Vendas!$I$5:$I$1824)</f>
        <v>0</v>
      </c>
    </row>
    <row r="2754" spans="1:12">
      <c r="A2754" s="227"/>
      <c r="B2754" s="26"/>
      <c r="C2754" s="36"/>
      <c r="D2754" s="37"/>
      <c r="H2754" s="227"/>
      <c r="L2754">
        <f>SUMIF(Vendas!$B$5:$B$1712,'Combos Promocionais'!A2754,Vendas!$I$5:$I$1824)</f>
        <v>0</v>
      </c>
    </row>
    <row r="2755" spans="1:12">
      <c r="A2755" s="227"/>
      <c r="B2755" s="26"/>
      <c r="C2755" s="36"/>
      <c r="D2755" s="37"/>
      <c r="H2755" s="227"/>
      <c r="L2755">
        <f>SUMIF(Vendas!$B$5:$B$1712,'Combos Promocionais'!A2755,Vendas!$I$5:$I$1824)</f>
        <v>0</v>
      </c>
    </row>
    <row r="2756" spans="1:12">
      <c r="A2756" s="227"/>
      <c r="B2756" s="26"/>
      <c r="C2756" s="36"/>
      <c r="D2756" s="37"/>
      <c r="H2756" s="227"/>
      <c r="L2756">
        <f>SUMIF(Vendas!$B$5:$B$1712,'Combos Promocionais'!A2756,Vendas!$I$5:$I$1824)</f>
        <v>0</v>
      </c>
    </row>
    <row r="2757" spans="1:12">
      <c r="A2757" s="227"/>
      <c r="B2757" s="26"/>
      <c r="C2757" s="36"/>
      <c r="D2757" s="37"/>
      <c r="H2757" s="227"/>
      <c r="L2757">
        <f>SUMIF(Vendas!$B$5:$B$1712,'Combos Promocionais'!A2757,Vendas!$I$5:$I$1824)</f>
        <v>0</v>
      </c>
    </row>
    <row r="2758" spans="1:12">
      <c r="A2758" s="227"/>
      <c r="B2758" s="26"/>
      <c r="C2758" s="36"/>
      <c r="D2758" s="37"/>
      <c r="H2758" s="227"/>
      <c r="L2758">
        <f>SUMIF(Vendas!$B$5:$B$1712,'Combos Promocionais'!A2758,Vendas!$I$5:$I$1824)</f>
        <v>0</v>
      </c>
    </row>
    <row r="2759" spans="1:12">
      <c r="A2759" s="227"/>
      <c r="B2759" s="26"/>
      <c r="C2759" s="36"/>
      <c r="D2759" s="37"/>
      <c r="H2759" s="227"/>
      <c r="L2759">
        <f>SUMIF(Vendas!$B$5:$B$1712,'Combos Promocionais'!A2759,Vendas!$I$5:$I$1824)</f>
        <v>0</v>
      </c>
    </row>
    <row r="2760" spans="1:12">
      <c r="A2760" s="227"/>
      <c r="B2760" s="26"/>
      <c r="C2760" s="36"/>
      <c r="D2760" s="37"/>
      <c r="H2760" s="227"/>
      <c r="L2760">
        <f>SUMIF(Vendas!$B$5:$B$1712,'Combos Promocionais'!A2760,Vendas!$I$5:$I$1824)</f>
        <v>0</v>
      </c>
    </row>
    <row r="2761" spans="1:12">
      <c r="A2761" s="227"/>
      <c r="B2761" s="26"/>
      <c r="C2761" s="36"/>
      <c r="D2761" s="37"/>
      <c r="H2761" s="227"/>
      <c r="L2761">
        <f>SUMIF(Vendas!$B$5:$B$1712,'Combos Promocionais'!A2761,Vendas!$I$5:$I$1824)</f>
        <v>0</v>
      </c>
    </row>
    <row r="2762" spans="1:12">
      <c r="A2762" s="227"/>
      <c r="B2762" s="26"/>
      <c r="C2762" s="36"/>
      <c r="D2762" s="37"/>
      <c r="H2762" s="227"/>
      <c r="L2762">
        <f>SUMIF(Vendas!$B$5:$B$1712,'Combos Promocionais'!A2762,Vendas!$I$5:$I$1824)</f>
        <v>0</v>
      </c>
    </row>
    <row r="2763" spans="1:12">
      <c r="A2763" s="227"/>
      <c r="B2763" s="26"/>
      <c r="C2763" s="36"/>
      <c r="D2763" s="37"/>
      <c r="H2763" s="227"/>
      <c r="L2763">
        <f>SUMIF(Vendas!$B$5:$B$1712,'Combos Promocionais'!A2763,Vendas!$I$5:$I$1824)</f>
        <v>0</v>
      </c>
    </row>
    <row r="2764" spans="1:12">
      <c r="A2764" s="227"/>
      <c r="B2764" s="26"/>
      <c r="C2764" s="36"/>
      <c r="D2764" s="37"/>
      <c r="H2764" s="227"/>
      <c r="L2764">
        <f>SUMIF(Vendas!$B$5:$B$1712,'Combos Promocionais'!A2764,Vendas!$I$5:$I$1824)</f>
        <v>0</v>
      </c>
    </row>
    <row r="2765" spans="1:12">
      <c r="A2765" s="227"/>
      <c r="B2765" s="26"/>
      <c r="C2765" s="36"/>
      <c r="D2765" s="37"/>
      <c r="H2765" s="227"/>
      <c r="L2765">
        <f>SUMIF(Vendas!$B$5:$B$1712,'Combos Promocionais'!A2765,Vendas!$I$5:$I$1824)</f>
        <v>0</v>
      </c>
    </row>
    <row r="2766" spans="1:12">
      <c r="A2766" s="227"/>
      <c r="B2766" s="26"/>
      <c r="C2766" s="36"/>
      <c r="D2766" s="37"/>
      <c r="H2766" s="227"/>
      <c r="L2766">
        <f>SUMIF(Vendas!$B$5:$B$1712,'Combos Promocionais'!A2766,Vendas!$I$5:$I$1824)</f>
        <v>0</v>
      </c>
    </row>
    <row r="2767" spans="1:12">
      <c r="A2767" s="227"/>
      <c r="B2767" s="26"/>
      <c r="C2767" s="36"/>
      <c r="D2767" s="37"/>
      <c r="H2767" s="227"/>
      <c r="L2767">
        <f>SUMIF(Vendas!$B$5:$B$1712,'Combos Promocionais'!A2767,Vendas!$I$5:$I$1824)</f>
        <v>0</v>
      </c>
    </row>
    <row r="2768" spans="1:12">
      <c r="A2768" s="227"/>
      <c r="B2768" s="26"/>
      <c r="C2768" s="36"/>
      <c r="D2768" s="37"/>
      <c r="H2768" s="227"/>
      <c r="L2768">
        <f>SUMIF(Vendas!$B$5:$B$1712,'Combos Promocionais'!A2768,Vendas!$I$5:$I$1824)</f>
        <v>0</v>
      </c>
    </row>
    <row r="2769" spans="1:12">
      <c r="A2769" s="227"/>
      <c r="B2769" s="26"/>
      <c r="C2769" s="36"/>
      <c r="D2769" s="37"/>
      <c r="H2769" s="227"/>
      <c r="L2769">
        <f>SUMIF(Vendas!$B$5:$B$1712,'Combos Promocionais'!A2769,Vendas!$I$5:$I$1824)</f>
        <v>0</v>
      </c>
    </row>
    <row r="2770" spans="1:12">
      <c r="A2770" s="227"/>
      <c r="B2770" s="26"/>
      <c r="C2770" s="36"/>
      <c r="D2770" s="37"/>
      <c r="H2770" s="227"/>
      <c r="L2770">
        <f>SUMIF(Vendas!$B$5:$B$1712,'Combos Promocionais'!A2770,Vendas!$I$5:$I$1824)</f>
        <v>0</v>
      </c>
    </row>
    <row r="2771" spans="1:12">
      <c r="A2771" s="227"/>
      <c r="B2771" s="26"/>
      <c r="C2771" s="36"/>
      <c r="D2771" s="37"/>
      <c r="H2771" s="227"/>
      <c r="L2771">
        <f>SUMIF(Vendas!$B$5:$B$1712,'Combos Promocionais'!A2771,Vendas!$I$5:$I$1824)</f>
        <v>0</v>
      </c>
    </row>
    <row r="2772" spans="1:12">
      <c r="A2772" s="227"/>
      <c r="B2772" s="26"/>
      <c r="C2772" s="36"/>
      <c r="D2772" s="37"/>
      <c r="H2772" s="227"/>
      <c r="L2772">
        <f>SUMIF(Vendas!$B$5:$B$1712,'Combos Promocionais'!A2772,Vendas!$I$5:$I$1824)</f>
        <v>0</v>
      </c>
    </row>
    <row r="2773" spans="1:12">
      <c r="A2773" s="227"/>
      <c r="B2773" s="26"/>
      <c r="C2773" s="36"/>
      <c r="D2773" s="37"/>
      <c r="H2773" s="227"/>
      <c r="L2773">
        <f>SUMIF(Vendas!$B$5:$B$1712,'Combos Promocionais'!A2773,Vendas!$I$5:$I$1824)</f>
        <v>0</v>
      </c>
    </row>
    <row r="2774" spans="1:12">
      <c r="A2774" s="227"/>
      <c r="B2774" s="26"/>
      <c r="C2774" s="36"/>
      <c r="D2774" s="37"/>
      <c r="H2774" s="227"/>
      <c r="L2774">
        <f>SUMIF(Vendas!$B$5:$B$1712,'Combos Promocionais'!A2774,Vendas!$I$5:$I$1824)</f>
        <v>0</v>
      </c>
    </row>
    <row r="2775" spans="1:12">
      <c r="A2775" s="227"/>
      <c r="B2775" s="26"/>
      <c r="C2775" s="36"/>
      <c r="D2775" s="37"/>
      <c r="H2775" s="227"/>
      <c r="L2775">
        <f>SUMIF(Vendas!$B$5:$B$1712,'Combos Promocionais'!A2775,Vendas!$I$5:$I$1824)</f>
        <v>0</v>
      </c>
    </row>
    <row r="2776" spans="1:12">
      <c r="A2776" s="227"/>
      <c r="B2776" s="26"/>
      <c r="C2776" s="36"/>
      <c r="D2776" s="37"/>
      <c r="H2776" s="227"/>
      <c r="L2776">
        <f>SUMIF(Vendas!$B$5:$B$1712,'Combos Promocionais'!A2776,Vendas!$I$5:$I$1824)</f>
        <v>0</v>
      </c>
    </row>
    <row r="2777" spans="1:12">
      <c r="A2777" s="227"/>
      <c r="B2777" s="26"/>
      <c r="C2777" s="36"/>
      <c r="D2777" s="37"/>
      <c r="H2777" s="227"/>
      <c r="L2777">
        <f>SUMIF(Vendas!$B$5:$B$1712,'Combos Promocionais'!A2777,Vendas!$I$5:$I$1824)</f>
        <v>0</v>
      </c>
    </row>
    <row r="2778" spans="1:12">
      <c r="A2778" s="227"/>
      <c r="B2778" s="26"/>
      <c r="C2778" s="36"/>
      <c r="D2778" s="37"/>
      <c r="H2778" s="227"/>
    </row>
    <row r="2779" spans="1:12">
      <c r="A2779" s="227"/>
      <c r="B2779" s="26"/>
      <c r="C2779" s="36"/>
      <c r="D2779" s="37"/>
      <c r="H2779" s="227"/>
    </row>
    <row r="2780" spans="1:12">
      <c r="A2780" s="227"/>
      <c r="B2780" s="26"/>
      <c r="C2780" s="36"/>
      <c r="D2780" s="37"/>
      <c r="H2780" s="227"/>
    </row>
    <row r="2781" spans="1:12">
      <c r="A2781" s="227"/>
      <c r="B2781" s="26"/>
      <c r="C2781" s="36"/>
      <c r="D2781" s="37"/>
      <c r="H2781" s="227"/>
    </row>
    <row r="2782" spans="1:12">
      <c r="A2782" s="227"/>
      <c r="B2782" s="26"/>
      <c r="C2782" s="36"/>
      <c r="D2782" s="37"/>
      <c r="H2782" s="227"/>
    </row>
    <row r="2783" spans="1:12">
      <c r="A2783" s="227"/>
      <c r="B2783" s="26"/>
      <c r="C2783" s="36"/>
      <c r="D2783" s="37"/>
      <c r="H2783" s="227"/>
    </row>
    <row r="2784" spans="1:12">
      <c r="A2784" s="227"/>
      <c r="B2784" s="26"/>
      <c r="C2784" s="36"/>
      <c r="D2784" s="37"/>
      <c r="H2784" s="227"/>
    </row>
    <row r="2785" spans="1:8">
      <c r="A2785" s="227"/>
      <c r="B2785" s="26"/>
      <c r="C2785" s="36"/>
      <c r="D2785" s="37"/>
      <c r="H2785" s="227"/>
    </row>
    <row r="2786" spans="1:8">
      <c r="A2786" s="227"/>
      <c r="B2786" s="26"/>
      <c r="C2786" s="36"/>
      <c r="D2786" s="37"/>
      <c r="H2786" s="227"/>
    </row>
    <row r="2787" spans="1:8">
      <c r="A2787" s="227"/>
      <c r="B2787" s="26"/>
      <c r="C2787" s="36"/>
      <c r="D2787" s="37"/>
      <c r="H2787" s="227"/>
    </row>
    <row r="2788" spans="1:8">
      <c r="A2788" s="227"/>
      <c r="B2788" s="26"/>
      <c r="C2788" s="36"/>
      <c r="D2788" s="37"/>
      <c r="H2788" s="227"/>
    </row>
    <row r="2789" spans="1:8">
      <c r="A2789" s="227"/>
      <c r="B2789" s="26"/>
      <c r="C2789" s="36"/>
      <c r="D2789" s="37"/>
      <c r="H2789" s="227"/>
    </row>
    <row r="2790" spans="1:8">
      <c r="A2790" s="227"/>
      <c r="B2790" s="26"/>
      <c r="C2790" s="36"/>
      <c r="D2790" s="37"/>
      <c r="H2790" s="227"/>
    </row>
    <row r="2791" spans="1:8">
      <c r="A2791" s="227"/>
      <c r="B2791" s="26"/>
      <c r="C2791" s="36"/>
      <c r="D2791" s="37"/>
      <c r="H2791" s="227"/>
    </row>
    <row r="2792" spans="1:8">
      <c r="A2792" s="227"/>
      <c r="B2792" s="26"/>
      <c r="C2792" s="36"/>
      <c r="D2792" s="37"/>
      <c r="H2792" s="227"/>
    </row>
    <row r="2793" spans="1:8">
      <c r="A2793" s="227"/>
      <c r="B2793" s="26"/>
      <c r="C2793" s="36"/>
      <c r="D2793" s="37"/>
      <c r="H2793" s="227"/>
    </row>
    <row r="2794" spans="1:8">
      <c r="A2794" s="227"/>
      <c r="B2794" s="26"/>
      <c r="C2794" s="36"/>
      <c r="D2794" s="37"/>
      <c r="H2794" s="227"/>
    </row>
    <row r="2795" spans="1:8">
      <c r="A2795" s="227"/>
      <c r="B2795" s="26"/>
      <c r="C2795" s="36"/>
      <c r="D2795" s="37"/>
      <c r="H2795" s="227"/>
    </row>
    <row r="2796" spans="1:8">
      <c r="A2796" s="227"/>
      <c r="B2796" s="26"/>
      <c r="C2796" s="36"/>
      <c r="D2796" s="37"/>
      <c r="H2796" s="227"/>
    </row>
    <row r="2797" spans="1:8">
      <c r="A2797" s="227"/>
      <c r="B2797" s="26"/>
      <c r="C2797" s="36"/>
      <c r="D2797" s="37"/>
      <c r="H2797" s="227"/>
    </row>
    <row r="2798" spans="1:8">
      <c r="A2798" s="227"/>
      <c r="B2798" s="26"/>
      <c r="C2798" s="36"/>
      <c r="D2798" s="37"/>
      <c r="H2798" s="227"/>
    </row>
    <row r="2799" spans="1:8">
      <c r="A2799" s="227"/>
      <c r="B2799" s="26"/>
      <c r="C2799" s="36"/>
      <c r="D2799" s="37"/>
      <c r="H2799" s="227"/>
    </row>
    <row r="2800" spans="1:8">
      <c r="A2800" s="227"/>
      <c r="B2800" s="26"/>
      <c r="C2800" s="36"/>
      <c r="D2800" s="37"/>
      <c r="H2800" s="227"/>
    </row>
    <row r="2801" spans="1:8">
      <c r="A2801" s="227"/>
      <c r="B2801" s="26"/>
      <c r="C2801" s="36"/>
      <c r="D2801" s="37"/>
      <c r="H2801" s="227"/>
    </row>
    <row r="2802" spans="1:8">
      <c r="A2802" s="227"/>
      <c r="B2802" s="26"/>
      <c r="C2802" s="36"/>
      <c r="D2802" s="37"/>
      <c r="H2802" s="227"/>
    </row>
    <row r="2803" spans="1:8">
      <c r="A2803" s="227"/>
      <c r="B2803" s="26"/>
      <c r="C2803" s="36"/>
      <c r="D2803" s="37"/>
      <c r="H2803" s="227"/>
    </row>
    <row r="2804" spans="1:8">
      <c r="A2804" s="227"/>
      <c r="B2804" s="26"/>
      <c r="C2804" s="36"/>
      <c r="D2804" s="37"/>
      <c r="H2804" s="227"/>
    </row>
    <row r="2805" spans="1:8">
      <c r="A2805" s="227"/>
      <c r="B2805" s="26"/>
      <c r="C2805" s="36"/>
      <c r="D2805" s="37"/>
      <c r="H2805" s="227"/>
    </row>
    <row r="2806" spans="1:8">
      <c r="A2806" s="227"/>
      <c r="B2806" s="26"/>
      <c r="C2806" s="36"/>
      <c r="D2806" s="37"/>
      <c r="H2806" s="227"/>
    </row>
    <row r="2807" spans="1:8">
      <c r="A2807" s="227"/>
      <c r="B2807" s="26"/>
      <c r="C2807" s="36"/>
      <c r="D2807" s="37"/>
      <c r="H2807" s="227"/>
    </row>
    <row r="2808" spans="1:8">
      <c r="A2808" s="227"/>
      <c r="B2808" s="26"/>
      <c r="C2808" s="36"/>
      <c r="D2808" s="37"/>
      <c r="H2808" s="227"/>
    </row>
    <row r="2809" spans="1:8">
      <c r="A2809" s="227"/>
      <c r="B2809" s="26"/>
      <c r="C2809" s="36"/>
      <c r="D2809" s="37"/>
      <c r="H2809" s="227"/>
    </row>
    <row r="2810" spans="1:8">
      <c r="A2810" s="227"/>
      <c r="B2810" s="26"/>
      <c r="C2810" s="36"/>
      <c r="D2810" s="37"/>
      <c r="H2810" s="227"/>
    </row>
    <row r="2811" spans="1:8">
      <c r="A2811" s="227"/>
      <c r="B2811" s="26"/>
      <c r="C2811" s="36"/>
      <c r="D2811" s="37"/>
      <c r="H2811" s="227"/>
    </row>
    <row r="2812" spans="1:8">
      <c r="A2812" s="227"/>
      <c r="B2812" s="26"/>
      <c r="C2812" s="36"/>
      <c r="D2812" s="37"/>
      <c r="H2812" s="227"/>
    </row>
    <row r="2813" spans="1:8">
      <c r="A2813" s="227"/>
      <c r="B2813" s="26"/>
      <c r="C2813" s="36"/>
      <c r="D2813" s="37"/>
      <c r="H2813" s="227"/>
    </row>
    <row r="2814" spans="1:8">
      <c r="A2814" s="227"/>
      <c r="B2814" s="26"/>
      <c r="C2814" s="36"/>
      <c r="D2814" s="37"/>
      <c r="H2814" s="227"/>
    </row>
    <row r="2815" spans="1:8">
      <c r="A2815" s="227"/>
      <c r="B2815" s="26"/>
      <c r="C2815" s="36"/>
      <c r="D2815" s="37"/>
      <c r="H2815" s="227"/>
    </row>
    <row r="2816" spans="1:8">
      <c r="A2816" s="227"/>
      <c r="B2816" s="26"/>
      <c r="C2816" s="36"/>
      <c r="D2816" s="37"/>
      <c r="H2816" s="227"/>
    </row>
    <row r="2817" spans="1:8">
      <c r="A2817" s="227"/>
      <c r="B2817" s="26"/>
      <c r="C2817" s="36"/>
      <c r="D2817" s="37"/>
      <c r="H2817" s="227"/>
    </row>
    <row r="2818" spans="1:8">
      <c r="A2818" s="227"/>
      <c r="B2818" s="26"/>
      <c r="C2818" s="36"/>
      <c r="D2818" s="37"/>
      <c r="H2818" s="227"/>
    </row>
    <row r="2819" spans="1:8">
      <c r="A2819" s="227"/>
      <c r="B2819" s="26"/>
      <c r="C2819" s="36"/>
      <c r="D2819" s="37"/>
      <c r="H2819" s="227"/>
    </row>
    <row r="2820" spans="1:8">
      <c r="A2820" s="227"/>
      <c r="B2820" s="26"/>
      <c r="C2820" s="36"/>
      <c r="D2820" s="37"/>
      <c r="H2820" s="227"/>
    </row>
    <row r="2821" spans="1:8">
      <c r="A2821" s="227"/>
      <c r="B2821" s="26"/>
      <c r="C2821" s="36"/>
      <c r="D2821" s="37"/>
      <c r="H2821" s="227"/>
    </row>
    <row r="2822" spans="1:8">
      <c r="A2822" s="227"/>
      <c r="B2822" s="26"/>
      <c r="C2822" s="36"/>
      <c r="D2822" s="37"/>
      <c r="H2822" s="227"/>
    </row>
    <row r="2823" spans="1:8">
      <c r="A2823" s="227"/>
      <c r="B2823" s="26"/>
      <c r="C2823" s="36"/>
      <c r="D2823" s="37"/>
      <c r="H2823" s="227"/>
    </row>
    <row r="2824" spans="1:8">
      <c r="A2824" s="227"/>
      <c r="B2824" s="26"/>
      <c r="C2824" s="36"/>
      <c r="D2824" s="37"/>
      <c r="H2824" s="227"/>
    </row>
    <row r="2825" spans="1:8">
      <c r="A2825" s="227"/>
      <c r="B2825" s="26"/>
      <c r="C2825" s="36"/>
      <c r="D2825" s="37"/>
      <c r="H2825" s="227"/>
    </row>
    <row r="2826" spans="1:8">
      <c r="A2826" s="227"/>
      <c r="B2826" s="26"/>
      <c r="C2826" s="36"/>
      <c r="D2826" s="37"/>
      <c r="H2826" s="227"/>
    </row>
    <row r="2827" spans="1:8">
      <c r="A2827" s="227"/>
      <c r="B2827" s="26"/>
      <c r="C2827" s="36"/>
      <c r="D2827" s="37"/>
      <c r="H2827" s="227"/>
    </row>
    <row r="2828" spans="1:8">
      <c r="A2828" s="227"/>
      <c r="B2828" s="26"/>
      <c r="C2828" s="36"/>
      <c r="D2828" s="37"/>
      <c r="H2828" s="227"/>
    </row>
    <row r="2829" spans="1:8">
      <c r="A2829" s="227"/>
      <c r="B2829" s="26"/>
      <c r="C2829" s="36"/>
      <c r="D2829" s="37"/>
      <c r="H2829" s="227"/>
    </row>
    <row r="2830" spans="1:8">
      <c r="A2830" s="227"/>
      <c r="B2830" s="26"/>
      <c r="C2830" s="36"/>
      <c r="D2830" s="37"/>
      <c r="H2830" s="227"/>
    </row>
    <row r="2831" spans="1:8">
      <c r="A2831" s="227"/>
      <c r="B2831" s="26"/>
      <c r="C2831" s="36"/>
      <c r="D2831" s="37"/>
      <c r="H2831" s="227"/>
    </row>
    <row r="2832" spans="1:8">
      <c r="A2832" s="227"/>
      <c r="B2832" s="26"/>
      <c r="C2832" s="36"/>
      <c r="D2832" s="37"/>
      <c r="H2832" s="227"/>
    </row>
    <row r="2833" spans="1:8">
      <c r="A2833" s="227"/>
      <c r="B2833" s="26"/>
      <c r="C2833" s="36"/>
      <c r="D2833" s="37"/>
      <c r="H2833" s="227"/>
    </row>
    <row r="2834" spans="1:8">
      <c r="A2834" s="227"/>
      <c r="B2834" s="26"/>
      <c r="C2834" s="36"/>
      <c r="D2834" s="37"/>
      <c r="H2834" s="227"/>
    </row>
    <row r="2835" spans="1:8">
      <c r="A2835" s="227"/>
      <c r="B2835" s="26"/>
      <c r="C2835" s="36"/>
      <c r="D2835" s="37"/>
      <c r="H2835" s="227"/>
    </row>
    <row r="2836" spans="1:8">
      <c r="A2836" s="227"/>
      <c r="B2836" s="26"/>
      <c r="C2836" s="36"/>
      <c r="D2836" s="37"/>
      <c r="H2836" s="227"/>
    </row>
    <row r="2837" spans="1:8">
      <c r="A2837" s="227"/>
      <c r="B2837" s="26"/>
      <c r="C2837" s="36"/>
      <c r="D2837" s="37"/>
      <c r="H2837" s="227"/>
    </row>
    <row r="2838" spans="1:8">
      <c r="A2838" s="227"/>
      <c r="B2838" s="26"/>
      <c r="C2838" s="36"/>
      <c r="D2838" s="37"/>
      <c r="H2838" s="227"/>
    </row>
    <row r="2839" spans="1:8">
      <c r="A2839" s="227"/>
      <c r="B2839" s="26"/>
      <c r="C2839" s="36"/>
      <c r="D2839" s="37"/>
      <c r="H2839" s="227"/>
    </row>
    <row r="2840" spans="1:8">
      <c r="A2840" s="227"/>
      <c r="B2840" s="26"/>
      <c r="C2840" s="36"/>
      <c r="D2840" s="37"/>
      <c r="H2840" s="227"/>
    </row>
    <row r="2841" spans="1:8">
      <c r="A2841" s="227"/>
      <c r="B2841" s="26"/>
      <c r="C2841" s="36"/>
      <c r="D2841" s="37"/>
      <c r="H2841" s="227"/>
    </row>
    <row r="2842" spans="1:8">
      <c r="A2842" s="227"/>
      <c r="B2842" s="26"/>
      <c r="C2842" s="36"/>
      <c r="D2842" s="37"/>
      <c r="H2842" s="227"/>
    </row>
    <row r="2843" spans="1:8">
      <c r="A2843" s="227"/>
      <c r="B2843" s="26"/>
      <c r="C2843" s="36"/>
      <c r="D2843" s="37"/>
      <c r="H2843" s="227"/>
    </row>
    <row r="2844" spans="1:8">
      <c r="A2844" s="227"/>
      <c r="B2844" s="26"/>
      <c r="C2844" s="36"/>
      <c r="D2844" s="37"/>
      <c r="H2844" s="227"/>
    </row>
    <row r="2845" spans="1:8">
      <c r="A2845" s="227"/>
      <c r="B2845" s="26"/>
      <c r="C2845" s="36"/>
      <c r="D2845" s="37"/>
      <c r="H2845" s="227"/>
    </row>
    <row r="2846" spans="1:8">
      <c r="A2846" s="227"/>
      <c r="B2846" s="26"/>
      <c r="C2846" s="36"/>
      <c r="D2846" s="37"/>
      <c r="H2846" s="227"/>
    </row>
    <row r="2847" spans="1:8">
      <c r="A2847" s="227"/>
      <c r="B2847" s="26"/>
      <c r="C2847" s="36"/>
      <c r="D2847" s="37"/>
      <c r="H2847" s="227"/>
    </row>
    <row r="2848" spans="1:8">
      <c r="A2848" s="227"/>
      <c r="B2848" s="26"/>
      <c r="C2848" s="36"/>
      <c r="D2848" s="37"/>
      <c r="H2848" s="227"/>
    </row>
    <row r="2849" spans="1:8">
      <c r="A2849" s="227"/>
      <c r="B2849" s="26"/>
      <c r="C2849" s="36"/>
      <c r="D2849" s="37"/>
      <c r="H2849" s="227"/>
    </row>
    <row r="2850" spans="1:8">
      <c r="A2850" s="227"/>
      <c r="B2850" s="26"/>
      <c r="C2850" s="36"/>
      <c r="D2850" s="37"/>
      <c r="H2850" s="227"/>
    </row>
    <row r="2851" spans="1:8">
      <c r="A2851" s="227"/>
      <c r="B2851" s="26"/>
      <c r="C2851" s="36"/>
      <c r="D2851" s="37"/>
      <c r="H2851" s="227"/>
    </row>
    <row r="2852" spans="1:8">
      <c r="A2852" s="227"/>
      <c r="B2852" s="26"/>
      <c r="C2852" s="36"/>
      <c r="D2852" s="37"/>
      <c r="H2852" s="227"/>
    </row>
    <row r="2853" spans="1:8">
      <c r="A2853" s="227"/>
      <c r="B2853" s="26"/>
      <c r="C2853" s="36"/>
      <c r="D2853" s="37"/>
      <c r="H2853" s="227"/>
    </row>
    <row r="2854" spans="1:8">
      <c r="A2854" s="227"/>
      <c r="B2854" s="26"/>
      <c r="C2854" s="36"/>
      <c r="D2854" s="37"/>
      <c r="H2854" s="227"/>
    </row>
    <row r="2855" spans="1:8">
      <c r="A2855" s="227"/>
      <c r="B2855" s="26"/>
      <c r="C2855" s="36"/>
      <c r="D2855" s="37"/>
      <c r="H2855" s="227"/>
    </row>
    <row r="2856" spans="1:8">
      <c r="A2856" s="227"/>
      <c r="B2856" s="26"/>
      <c r="C2856" s="36"/>
      <c r="D2856" s="37"/>
      <c r="H2856" s="227"/>
    </row>
    <row r="2857" spans="1:8">
      <c r="A2857" s="227"/>
      <c r="B2857" s="26"/>
      <c r="C2857" s="36"/>
      <c r="D2857" s="37"/>
      <c r="H2857" s="227"/>
    </row>
    <row r="2858" spans="1:8">
      <c r="A2858" s="227"/>
      <c r="B2858" s="26"/>
      <c r="C2858" s="36"/>
      <c r="D2858" s="37"/>
      <c r="H2858" s="227"/>
    </row>
    <row r="2859" spans="1:8">
      <c r="A2859" s="227"/>
      <c r="B2859" s="26"/>
      <c r="C2859" s="36"/>
      <c r="D2859" s="37"/>
      <c r="H2859" s="227"/>
    </row>
    <row r="2860" spans="1:8">
      <c r="A2860" s="227"/>
      <c r="B2860" s="26"/>
      <c r="C2860" s="36"/>
      <c r="D2860" s="37"/>
      <c r="H2860" s="227"/>
    </row>
    <row r="2861" spans="1:8">
      <c r="A2861" s="227"/>
      <c r="B2861" s="26"/>
      <c r="C2861" s="36"/>
      <c r="D2861" s="37"/>
      <c r="H2861" s="227"/>
    </row>
    <row r="2862" spans="1:8">
      <c r="A2862" s="227"/>
      <c r="B2862" s="26"/>
      <c r="C2862" s="36"/>
      <c r="D2862" s="37"/>
      <c r="H2862" s="227"/>
    </row>
    <row r="2863" spans="1:8">
      <c r="A2863" s="227"/>
      <c r="B2863" s="26"/>
      <c r="C2863" s="36"/>
      <c r="D2863" s="37"/>
      <c r="H2863" s="227"/>
    </row>
    <row r="2864" spans="1:8">
      <c r="A2864" s="227"/>
      <c r="B2864" s="26"/>
      <c r="C2864" s="36"/>
      <c r="D2864" s="37"/>
      <c r="H2864" s="227"/>
    </row>
    <row r="2865" spans="1:8">
      <c r="A2865" s="227"/>
      <c r="B2865" s="26"/>
      <c r="C2865" s="36"/>
      <c r="D2865" s="37"/>
      <c r="H2865" s="227"/>
    </row>
    <row r="2866" spans="1:8">
      <c r="A2866" s="227"/>
      <c r="B2866" s="26"/>
      <c r="C2866" s="36"/>
      <c r="D2866" s="37"/>
      <c r="H2866" s="227"/>
    </row>
    <row r="2867" spans="1:8">
      <c r="A2867" s="227"/>
      <c r="B2867" s="26"/>
      <c r="C2867" s="36"/>
      <c r="D2867" s="37"/>
      <c r="H2867" s="227"/>
    </row>
    <row r="2868" spans="1:8">
      <c r="A2868" s="227"/>
      <c r="B2868" s="26"/>
      <c r="C2868" s="36"/>
      <c r="D2868" s="37"/>
      <c r="H2868" s="227"/>
    </row>
    <row r="2869" spans="1:8">
      <c r="A2869" s="227"/>
      <c r="B2869" s="26"/>
      <c r="C2869" s="36"/>
      <c r="D2869" s="37"/>
      <c r="H2869" s="227"/>
    </row>
    <row r="2870" spans="1:8">
      <c r="A2870" s="227"/>
      <c r="B2870" s="26"/>
      <c r="C2870" s="36"/>
      <c r="D2870" s="37"/>
      <c r="H2870" s="227"/>
    </row>
    <row r="2871" spans="1:8">
      <c r="A2871" s="227"/>
      <c r="B2871" s="26"/>
      <c r="C2871" s="36"/>
      <c r="D2871" s="37"/>
      <c r="H2871" s="227"/>
    </row>
    <row r="2872" spans="1:8">
      <c r="A2872" s="227"/>
      <c r="B2872" s="26"/>
      <c r="C2872" s="36"/>
      <c r="D2872" s="37"/>
      <c r="H2872" s="227"/>
    </row>
    <row r="2873" spans="1:8">
      <c r="A2873" s="227"/>
      <c r="B2873" s="26"/>
      <c r="C2873" s="36"/>
      <c r="D2873" s="37"/>
      <c r="H2873" s="227"/>
    </row>
    <row r="2874" spans="1:8">
      <c r="A2874" s="227"/>
      <c r="B2874" s="26"/>
      <c r="C2874" s="36"/>
      <c r="D2874" s="37"/>
      <c r="H2874" s="227"/>
    </row>
    <row r="2875" spans="1:8">
      <c r="A2875" s="227"/>
      <c r="B2875" s="26"/>
      <c r="C2875" s="36"/>
      <c r="D2875" s="37"/>
      <c r="H2875" s="227"/>
    </row>
    <row r="2876" spans="1:8">
      <c r="A2876" s="227"/>
      <c r="B2876" s="26"/>
      <c r="C2876" s="36"/>
      <c r="D2876" s="37"/>
      <c r="H2876" s="227"/>
    </row>
    <row r="2877" spans="1:8">
      <c r="A2877" s="227"/>
      <c r="B2877" s="26"/>
      <c r="C2877" s="36"/>
      <c r="D2877" s="37"/>
      <c r="H2877" s="227"/>
    </row>
    <row r="2878" spans="1:8">
      <c r="A2878" s="227"/>
      <c r="B2878" s="26"/>
      <c r="C2878" s="36"/>
      <c r="D2878" s="37"/>
      <c r="H2878" s="227"/>
    </row>
    <row r="2879" spans="1:8">
      <c r="A2879" s="227"/>
      <c r="B2879" s="26"/>
      <c r="C2879" s="36"/>
      <c r="D2879" s="37"/>
      <c r="H2879" s="227"/>
    </row>
    <row r="2880" spans="1:8">
      <c r="A2880" s="227"/>
      <c r="B2880" s="26"/>
      <c r="C2880" s="36"/>
      <c r="D2880" s="37"/>
      <c r="H2880" s="227"/>
    </row>
    <row r="2881" spans="1:8">
      <c r="A2881" s="227"/>
      <c r="B2881" s="26"/>
      <c r="C2881" s="36"/>
      <c r="D2881" s="37"/>
      <c r="H2881" s="227"/>
    </row>
    <row r="2882" spans="1:8">
      <c r="A2882" s="227"/>
      <c r="B2882" s="26"/>
      <c r="C2882" s="36"/>
      <c r="D2882" s="37"/>
      <c r="H2882" s="227"/>
    </row>
    <row r="2883" spans="1:8">
      <c r="A2883" s="227"/>
      <c r="B2883" s="26"/>
      <c r="C2883" s="36"/>
      <c r="D2883" s="37"/>
      <c r="H2883" s="227"/>
    </row>
    <row r="2884" spans="1:8">
      <c r="A2884" s="227"/>
      <c r="B2884" s="26"/>
      <c r="C2884" s="36"/>
      <c r="D2884" s="37"/>
      <c r="H2884" s="227"/>
    </row>
    <row r="2885" spans="1:8">
      <c r="A2885" s="227"/>
      <c r="B2885" s="26"/>
      <c r="C2885" s="36"/>
      <c r="D2885" s="37"/>
      <c r="H2885" s="227"/>
    </row>
    <row r="2886" spans="1:8">
      <c r="A2886" s="227"/>
      <c r="B2886" s="26"/>
      <c r="C2886" s="36"/>
      <c r="D2886" s="37"/>
      <c r="H2886" s="227"/>
    </row>
    <row r="2887" spans="1:8">
      <c r="A2887" s="227"/>
      <c r="B2887" s="26"/>
      <c r="C2887" s="36"/>
      <c r="D2887" s="37"/>
      <c r="H2887" s="227"/>
    </row>
    <row r="2888" spans="1:8">
      <c r="A2888" s="227"/>
      <c r="B2888" s="26"/>
      <c r="C2888" s="36"/>
      <c r="D2888" s="37"/>
      <c r="H2888" s="227"/>
    </row>
    <row r="2889" spans="1:8">
      <c r="A2889" s="227"/>
      <c r="B2889" s="26"/>
      <c r="C2889" s="36"/>
      <c r="D2889" s="37"/>
      <c r="H2889" s="227"/>
    </row>
    <row r="2890" spans="1:8">
      <c r="A2890" s="227"/>
      <c r="B2890" s="26"/>
      <c r="C2890" s="36"/>
      <c r="D2890" s="37"/>
      <c r="H2890" s="227"/>
    </row>
    <row r="2891" spans="1:8">
      <c r="A2891" s="227"/>
      <c r="B2891" s="26"/>
      <c r="C2891" s="36"/>
      <c r="D2891" s="37"/>
      <c r="H2891" s="227"/>
    </row>
    <row r="2892" spans="1:8">
      <c r="A2892" s="227"/>
      <c r="B2892" s="26"/>
      <c r="C2892" s="36"/>
      <c r="D2892" s="37"/>
      <c r="H2892" s="227"/>
    </row>
    <row r="2893" spans="1:8">
      <c r="A2893" s="227"/>
      <c r="B2893" s="26"/>
      <c r="C2893" s="36"/>
      <c r="D2893" s="37"/>
      <c r="H2893" s="227"/>
    </row>
    <row r="2894" spans="1:8">
      <c r="A2894" s="227"/>
      <c r="B2894" s="26"/>
      <c r="C2894" s="36"/>
      <c r="D2894" s="37"/>
      <c r="H2894" s="227"/>
    </row>
    <row r="2895" spans="1:8">
      <c r="A2895" s="227"/>
      <c r="B2895" s="26"/>
      <c r="C2895" s="36"/>
      <c r="D2895" s="37"/>
      <c r="H2895" s="227"/>
    </row>
    <row r="2896" spans="1:8">
      <c r="A2896" s="227"/>
      <c r="B2896" s="26"/>
      <c r="C2896" s="36"/>
      <c r="D2896" s="37"/>
      <c r="H2896" s="227"/>
    </row>
    <row r="2897" spans="1:8">
      <c r="A2897" s="227"/>
      <c r="B2897" s="26"/>
      <c r="C2897" s="36"/>
      <c r="D2897" s="37"/>
      <c r="H2897" s="227"/>
    </row>
    <row r="2898" spans="1:8">
      <c r="A2898" s="227"/>
      <c r="B2898" s="26"/>
      <c r="C2898" s="36"/>
      <c r="D2898" s="37"/>
      <c r="H2898" s="227"/>
    </row>
    <row r="2899" spans="1:8">
      <c r="A2899" s="227"/>
      <c r="B2899" s="26"/>
      <c r="C2899" s="36"/>
      <c r="D2899" s="37"/>
      <c r="H2899" s="227"/>
    </row>
    <row r="2900" spans="1:8">
      <c r="A2900" s="227"/>
      <c r="B2900" s="26"/>
      <c r="C2900" s="36"/>
      <c r="D2900" s="37"/>
      <c r="H2900" s="227"/>
    </row>
    <row r="2901" spans="1:8">
      <c r="A2901" s="227"/>
      <c r="B2901" s="26"/>
      <c r="C2901" s="36"/>
      <c r="D2901" s="37"/>
      <c r="H2901" s="227"/>
    </row>
    <row r="2902" spans="1:8">
      <c r="A2902" s="227"/>
      <c r="B2902" s="26"/>
      <c r="C2902" s="36"/>
      <c r="D2902" s="37"/>
      <c r="H2902" s="227"/>
    </row>
    <row r="2903" spans="1:8">
      <c r="A2903" s="227"/>
      <c r="B2903" s="26"/>
      <c r="C2903" s="36"/>
      <c r="D2903" s="37"/>
      <c r="H2903" s="227"/>
    </row>
    <row r="2904" spans="1:8">
      <c r="A2904" s="227"/>
      <c r="B2904" s="26"/>
      <c r="C2904" s="36"/>
      <c r="D2904" s="37"/>
      <c r="H2904" s="227"/>
    </row>
    <row r="2905" spans="1:8">
      <c r="A2905" s="227"/>
      <c r="B2905" s="26"/>
      <c r="C2905" s="36"/>
      <c r="D2905" s="37"/>
      <c r="H2905" s="227"/>
    </row>
    <row r="2906" spans="1:8">
      <c r="A2906" s="227"/>
      <c r="B2906" s="26"/>
      <c r="C2906" s="36"/>
      <c r="D2906" s="37"/>
      <c r="H2906" s="227"/>
    </row>
    <row r="2907" spans="1:8">
      <c r="A2907" s="227"/>
      <c r="B2907" s="26"/>
      <c r="C2907" s="36"/>
      <c r="D2907" s="37"/>
      <c r="H2907" s="227"/>
    </row>
    <row r="2908" spans="1:8">
      <c r="A2908" s="227"/>
      <c r="B2908" s="26"/>
      <c r="C2908" s="36"/>
      <c r="D2908" s="37"/>
      <c r="H2908" s="227"/>
    </row>
    <row r="2909" spans="1:8">
      <c r="A2909" s="227"/>
      <c r="B2909" s="26"/>
      <c r="C2909" s="36"/>
      <c r="D2909" s="37"/>
      <c r="H2909" s="227"/>
    </row>
    <row r="2910" spans="1:8">
      <c r="A2910" s="227"/>
      <c r="B2910" s="26"/>
      <c r="C2910" s="36"/>
      <c r="D2910" s="37"/>
      <c r="H2910" s="227"/>
    </row>
    <row r="2911" spans="1:8">
      <c r="A2911" s="227"/>
      <c r="B2911" s="26"/>
      <c r="C2911" s="36"/>
      <c r="D2911" s="37"/>
      <c r="H2911" s="227"/>
    </row>
    <row r="2912" spans="1:8">
      <c r="A2912" s="227"/>
      <c r="B2912" s="26"/>
      <c r="C2912" s="36"/>
      <c r="D2912" s="37"/>
      <c r="H2912" s="227"/>
    </row>
    <row r="2913" spans="1:8">
      <c r="A2913" s="227"/>
      <c r="B2913" s="26"/>
      <c r="C2913" s="36"/>
      <c r="D2913" s="37"/>
      <c r="H2913" s="227"/>
    </row>
    <row r="2914" spans="1:8">
      <c r="A2914" s="227"/>
      <c r="B2914" s="26"/>
      <c r="C2914" s="36"/>
      <c r="D2914" s="37"/>
      <c r="H2914" s="227"/>
    </row>
    <row r="2915" spans="1:8">
      <c r="A2915" s="227"/>
      <c r="B2915" s="26"/>
      <c r="C2915" s="36"/>
      <c r="D2915" s="37"/>
      <c r="H2915" s="227"/>
    </row>
    <row r="2916" spans="1:8">
      <c r="A2916" s="227"/>
      <c r="B2916" s="26"/>
      <c r="C2916" s="36"/>
      <c r="D2916" s="37"/>
      <c r="H2916" s="227"/>
    </row>
    <row r="2917" spans="1:8">
      <c r="A2917" s="227"/>
      <c r="B2917" s="26"/>
      <c r="C2917" s="36"/>
      <c r="D2917" s="37"/>
      <c r="H2917" s="227"/>
    </row>
    <row r="2918" spans="1:8">
      <c r="A2918" s="227"/>
      <c r="B2918" s="26"/>
      <c r="C2918" s="36"/>
      <c r="D2918" s="37"/>
      <c r="H2918" s="227"/>
    </row>
    <row r="2919" spans="1:8">
      <c r="A2919" s="227"/>
      <c r="B2919" s="26"/>
      <c r="C2919" s="36"/>
      <c r="D2919" s="37"/>
      <c r="H2919" s="227"/>
    </row>
    <row r="2920" spans="1:8">
      <c r="A2920" s="227"/>
      <c r="B2920" s="26"/>
      <c r="C2920" s="36"/>
      <c r="D2920" s="37"/>
      <c r="H2920" s="227"/>
    </row>
    <row r="2921" spans="1:8">
      <c r="A2921" s="227"/>
      <c r="B2921" s="26"/>
      <c r="C2921" s="36"/>
      <c r="D2921" s="37"/>
      <c r="H2921" s="227"/>
    </row>
    <row r="2922" spans="1:8">
      <c r="A2922" s="227"/>
      <c r="B2922" s="26"/>
      <c r="C2922" s="36"/>
      <c r="D2922" s="37"/>
      <c r="H2922" s="227"/>
    </row>
    <row r="2923" spans="1:8">
      <c r="A2923" s="227"/>
      <c r="B2923" s="26"/>
      <c r="C2923" s="36"/>
      <c r="D2923" s="37"/>
      <c r="H2923" s="227"/>
    </row>
    <row r="2924" spans="1:8">
      <c r="A2924" s="227"/>
      <c r="B2924" s="26"/>
      <c r="C2924" s="36"/>
      <c r="D2924" s="37"/>
      <c r="H2924" s="227"/>
    </row>
    <row r="2925" spans="1:8">
      <c r="A2925" s="227"/>
      <c r="B2925" s="26"/>
      <c r="C2925" s="36"/>
      <c r="D2925" s="37"/>
      <c r="H2925" s="227"/>
    </row>
    <row r="2926" spans="1:8">
      <c r="A2926" s="227"/>
      <c r="B2926" s="26"/>
      <c r="C2926" s="36"/>
      <c r="D2926" s="37"/>
      <c r="H2926" s="227"/>
    </row>
    <row r="2927" spans="1:8">
      <c r="A2927" s="227"/>
      <c r="B2927" s="26"/>
      <c r="C2927" s="36"/>
      <c r="D2927" s="37"/>
      <c r="H2927" s="227"/>
    </row>
    <row r="2928" spans="1:8">
      <c r="A2928" s="227"/>
      <c r="B2928" s="26"/>
      <c r="C2928" s="36"/>
      <c r="D2928" s="37"/>
      <c r="H2928" s="227"/>
    </row>
    <row r="2929" spans="1:8">
      <c r="A2929" s="227"/>
      <c r="B2929" s="26"/>
      <c r="C2929" s="36"/>
      <c r="D2929" s="37"/>
      <c r="H2929" s="227"/>
    </row>
    <row r="2930" spans="1:8">
      <c r="A2930" s="227"/>
      <c r="B2930" s="26"/>
      <c r="C2930" s="36"/>
      <c r="D2930" s="37"/>
      <c r="H2930" s="227"/>
    </row>
    <row r="2931" spans="1:8">
      <c r="A2931" s="227"/>
      <c r="B2931" s="26"/>
      <c r="C2931" s="36"/>
      <c r="D2931" s="37"/>
      <c r="H2931" s="227"/>
    </row>
    <row r="2932" spans="1:8">
      <c r="A2932" s="227"/>
      <c r="B2932" s="26"/>
      <c r="C2932" s="36"/>
      <c r="D2932" s="37"/>
      <c r="H2932" s="227"/>
    </row>
    <row r="2933" spans="1:8">
      <c r="A2933" s="227"/>
      <c r="B2933" s="26"/>
      <c r="C2933" s="36"/>
      <c r="D2933" s="37"/>
      <c r="H2933" s="227"/>
    </row>
    <row r="2934" spans="1:8">
      <c r="A2934" s="227"/>
      <c r="B2934" s="26"/>
      <c r="C2934" s="36"/>
      <c r="D2934" s="37"/>
      <c r="H2934" s="227"/>
    </row>
    <row r="2935" spans="1:8">
      <c r="A2935" s="227"/>
      <c r="B2935" s="26"/>
      <c r="C2935" s="36"/>
      <c r="D2935" s="37"/>
      <c r="H2935" s="227"/>
    </row>
    <row r="2936" spans="1:8">
      <c r="A2936" s="227"/>
      <c r="B2936" s="26"/>
      <c r="C2936" s="36"/>
      <c r="D2936" s="37"/>
      <c r="H2936" s="227"/>
    </row>
    <row r="2937" spans="1:8">
      <c r="A2937" s="227"/>
      <c r="B2937" s="26"/>
      <c r="C2937" s="36"/>
      <c r="D2937" s="37"/>
      <c r="H2937" s="227"/>
    </row>
    <row r="2938" spans="1:8">
      <c r="A2938" s="227"/>
      <c r="B2938" s="26"/>
      <c r="C2938" s="36"/>
      <c r="D2938" s="37"/>
      <c r="H2938" s="227"/>
    </row>
    <row r="2939" spans="1:8">
      <c r="A2939" s="227"/>
      <c r="B2939" s="26"/>
      <c r="C2939" s="36"/>
      <c r="D2939" s="37"/>
      <c r="H2939" s="227"/>
    </row>
    <row r="2940" spans="1:8">
      <c r="A2940" s="227"/>
      <c r="B2940" s="26"/>
      <c r="C2940" s="36"/>
      <c r="D2940" s="37"/>
      <c r="H2940" s="227"/>
    </row>
    <row r="2941" spans="1:8">
      <c r="A2941" s="227"/>
      <c r="B2941" s="26"/>
      <c r="C2941" s="36"/>
      <c r="D2941" s="37"/>
      <c r="H2941" s="227"/>
    </row>
    <row r="2942" spans="1:8">
      <c r="A2942" s="227"/>
      <c r="B2942" s="26"/>
      <c r="C2942" s="36"/>
      <c r="D2942" s="37"/>
      <c r="H2942" s="227"/>
    </row>
    <row r="2943" spans="1:8">
      <c r="A2943" s="227"/>
      <c r="B2943" s="26"/>
      <c r="C2943" s="36"/>
      <c r="D2943" s="37"/>
      <c r="H2943" s="227"/>
    </row>
    <row r="2944" spans="1:8">
      <c r="A2944" s="227"/>
      <c r="B2944" s="26"/>
      <c r="C2944" s="36"/>
      <c r="D2944" s="37"/>
      <c r="H2944" s="227"/>
    </row>
    <row r="2945" spans="1:8">
      <c r="A2945" s="227"/>
      <c r="B2945" s="26"/>
      <c r="C2945" s="36"/>
      <c r="D2945" s="37"/>
      <c r="H2945" s="227"/>
    </row>
    <row r="2946" spans="1:8">
      <c r="A2946" s="227"/>
      <c r="B2946" s="26"/>
      <c r="C2946" s="36"/>
      <c r="D2946" s="37"/>
      <c r="H2946" s="227"/>
    </row>
    <row r="2947" spans="1:8">
      <c r="A2947" s="227"/>
      <c r="B2947" s="26"/>
      <c r="C2947" s="36"/>
      <c r="D2947" s="37"/>
      <c r="H2947" s="227"/>
    </row>
    <row r="2948" spans="1:8">
      <c r="A2948" s="227"/>
      <c r="B2948" s="26"/>
      <c r="C2948" s="36"/>
      <c r="D2948" s="37"/>
      <c r="H2948" s="227"/>
    </row>
    <row r="2949" spans="1:8">
      <c r="A2949" s="227"/>
      <c r="B2949" s="26"/>
      <c r="C2949" s="36"/>
      <c r="D2949" s="37"/>
      <c r="H2949" s="227"/>
    </row>
    <row r="2950" spans="1:8">
      <c r="A2950" s="227"/>
      <c r="B2950" s="26"/>
      <c r="C2950" s="36"/>
      <c r="D2950" s="37"/>
      <c r="H2950" s="227"/>
    </row>
    <row r="2951" spans="1:8" ht="15.75" thickBot="1">
      <c r="A2951" s="227"/>
      <c r="B2951" s="26"/>
      <c r="C2951" s="36"/>
      <c r="D2951" s="37"/>
      <c r="H2951" s="228"/>
    </row>
    <row r="2952" spans="1:8">
      <c r="A2952" s="227"/>
      <c r="B2952" s="26"/>
      <c r="C2952" s="36"/>
      <c r="D2952" s="37"/>
      <c r="H2952" s="26"/>
    </row>
    <row r="2953" spans="1:8">
      <c r="A2953" s="227"/>
      <c r="B2953" s="26"/>
      <c r="C2953" s="36"/>
      <c r="D2953" s="37"/>
      <c r="H2953" s="26"/>
    </row>
    <row r="2954" spans="1:8">
      <c r="A2954" s="227"/>
      <c r="B2954" s="26"/>
      <c r="C2954" s="36"/>
      <c r="D2954" s="37"/>
      <c r="H2954" s="26"/>
    </row>
    <row r="2955" spans="1:8">
      <c r="A2955" s="227"/>
      <c r="B2955" s="26"/>
      <c r="C2955" s="36"/>
      <c r="D2955" s="37"/>
      <c r="H2955" s="26"/>
    </row>
    <row r="2956" spans="1:8">
      <c r="A2956" s="227"/>
      <c r="B2956" s="26"/>
      <c r="C2956" s="36"/>
      <c r="D2956" s="37"/>
      <c r="H2956" s="26"/>
    </row>
    <row r="2957" spans="1:8">
      <c r="A2957" s="227"/>
      <c r="B2957" s="26"/>
      <c r="C2957" s="36"/>
      <c r="D2957" s="37"/>
      <c r="H2957" s="26"/>
    </row>
    <row r="2958" spans="1:8">
      <c r="A2958" s="227"/>
      <c r="B2958" s="26"/>
      <c r="C2958" s="36"/>
      <c r="D2958" s="37"/>
      <c r="H2958" s="26"/>
    </row>
    <row r="2959" spans="1:8">
      <c r="A2959" s="227"/>
      <c r="B2959" s="26"/>
      <c r="C2959" s="36"/>
      <c r="D2959" s="37"/>
      <c r="H2959" s="26"/>
    </row>
    <row r="2960" spans="1:8">
      <c r="A2960" s="227"/>
      <c r="B2960" s="26"/>
      <c r="C2960" s="36"/>
      <c r="D2960" s="37"/>
      <c r="H2960" s="26"/>
    </row>
    <row r="2961" spans="1:8">
      <c r="A2961" s="227"/>
      <c r="B2961" s="26"/>
      <c r="C2961" s="36"/>
      <c r="D2961" s="37"/>
      <c r="H2961" s="26"/>
    </row>
    <row r="2962" spans="1:8">
      <c r="A2962" s="227"/>
      <c r="B2962" s="26"/>
      <c r="C2962" s="36"/>
      <c r="D2962" s="37"/>
      <c r="H2962" s="26"/>
    </row>
    <row r="2963" spans="1:8">
      <c r="A2963" s="227"/>
      <c r="B2963" s="26"/>
      <c r="C2963" s="36"/>
      <c r="D2963" s="37"/>
      <c r="H2963" s="26"/>
    </row>
    <row r="2964" spans="1:8">
      <c r="A2964" s="227"/>
      <c r="B2964" s="26"/>
      <c r="C2964" s="36"/>
      <c r="D2964" s="37"/>
      <c r="H2964" s="26"/>
    </row>
    <row r="2965" spans="1:8">
      <c r="A2965" s="227"/>
      <c r="B2965" s="26"/>
      <c r="C2965" s="36"/>
      <c r="D2965" s="37"/>
      <c r="H2965" s="26"/>
    </row>
    <row r="2966" spans="1:8">
      <c r="A2966" s="227"/>
      <c r="B2966" s="26"/>
      <c r="C2966" s="36"/>
      <c r="D2966" s="37"/>
      <c r="H2966" s="26"/>
    </row>
    <row r="2967" spans="1:8">
      <c r="A2967" s="227"/>
      <c r="B2967" s="26"/>
      <c r="C2967" s="36"/>
      <c r="D2967" s="37"/>
      <c r="H2967" s="26"/>
    </row>
    <row r="2968" spans="1:8">
      <c r="A2968" s="227"/>
      <c r="B2968" s="26"/>
      <c r="C2968" s="36"/>
      <c r="D2968" s="37"/>
      <c r="H2968" s="26"/>
    </row>
    <row r="2969" spans="1:8">
      <c r="A2969" s="227"/>
      <c r="B2969" s="26"/>
      <c r="C2969" s="36"/>
      <c r="D2969" s="37"/>
      <c r="H2969" s="26"/>
    </row>
    <row r="2970" spans="1:8">
      <c r="A2970" s="227"/>
      <c r="B2970" s="26"/>
      <c r="C2970" s="36"/>
      <c r="D2970" s="37"/>
      <c r="H2970" s="26"/>
    </row>
    <row r="2971" spans="1:8">
      <c r="A2971" s="227"/>
      <c r="B2971" s="26"/>
      <c r="C2971" s="36"/>
      <c r="D2971" s="37"/>
      <c r="H2971" s="26"/>
    </row>
    <row r="2972" spans="1:8">
      <c r="A2972" s="227"/>
      <c r="B2972" s="26"/>
      <c r="C2972" s="36"/>
      <c r="D2972" s="37"/>
      <c r="H2972" s="26"/>
    </row>
    <row r="2973" spans="1:8">
      <c r="A2973" s="227"/>
      <c r="B2973" s="26"/>
      <c r="C2973" s="36"/>
      <c r="D2973" s="37"/>
      <c r="H2973" s="26"/>
    </row>
    <row r="2974" spans="1:8">
      <c r="A2974" s="227"/>
      <c r="B2974" s="26"/>
      <c r="C2974" s="36"/>
      <c r="D2974" s="37"/>
      <c r="H2974" s="26"/>
    </row>
    <row r="2975" spans="1:8">
      <c r="A2975" s="227"/>
      <c r="B2975" s="26"/>
      <c r="C2975" s="36"/>
      <c r="D2975" s="37"/>
      <c r="H2975" s="26"/>
    </row>
    <row r="2976" spans="1:8">
      <c r="A2976" s="227"/>
      <c r="B2976" s="26"/>
      <c r="C2976" s="36"/>
      <c r="D2976" s="37"/>
      <c r="H2976" s="26"/>
    </row>
    <row r="2977" spans="1:8">
      <c r="A2977" s="227"/>
      <c r="B2977" s="26"/>
      <c r="C2977" s="36"/>
      <c r="D2977" s="37"/>
      <c r="H2977" s="26"/>
    </row>
    <row r="2978" spans="1:8">
      <c r="A2978" s="227"/>
      <c r="B2978" s="26"/>
      <c r="C2978" s="36"/>
      <c r="D2978" s="37"/>
      <c r="H2978" s="26"/>
    </row>
    <row r="2979" spans="1:8">
      <c r="A2979" s="227"/>
      <c r="B2979" s="26"/>
      <c r="C2979" s="36"/>
      <c r="D2979" s="37"/>
      <c r="H2979" s="26"/>
    </row>
    <row r="2980" spans="1:8">
      <c r="A2980" s="227"/>
      <c r="B2980" s="26"/>
      <c r="C2980" s="36"/>
      <c r="D2980" s="37"/>
      <c r="H2980" s="26"/>
    </row>
    <row r="2981" spans="1:8">
      <c r="A2981" s="227"/>
      <c r="B2981" s="26"/>
      <c r="C2981" s="36"/>
      <c r="D2981" s="37"/>
      <c r="H2981" s="26"/>
    </row>
    <row r="2982" spans="1:8">
      <c r="A2982" s="227"/>
      <c r="B2982" s="26"/>
      <c r="C2982" s="36"/>
      <c r="D2982" s="37"/>
      <c r="H2982" s="26"/>
    </row>
    <row r="2983" spans="1:8">
      <c r="A2983" s="227"/>
      <c r="B2983" s="26"/>
      <c r="C2983" s="36"/>
      <c r="D2983" s="37"/>
      <c r="H2983" s="26"/>
    </row>
    <row r="2984" spans="1:8">
      <c r="A2984" s="227"/>
      <c r="B2984" s="26"/>
      <c r="C2984" s="36"/>
      <c r="D2984" s="37"/>
      <c r="H2984" s="26"/>
    </row>
    <row r="2985" spans="1:8">
      <c r="A2985" s="227"/>
      <c r="B2985" s="26"/>
      <c r="C2985" s="36"/>
      <c r="D2985" s="37"/>
      <c r="H2985" s="26"/>
    </row>
    <row r="2986" spans="1:8">
      <c r="A2986" s="227"/>
      <c r="B2986" s="26"/>
      <c r="C2986" s="36"/>
      <c r="D2986" s="37"/>
      <c r="H2986" s="26"/>
    </row>
    <row r="2987" spans="1:8">
      <c r="A2987" s="227"/>
      <c r="B2987" s="26"/>
      <c r="C2987" s="36"/>
      <c r="D2987" s="37"/>
      <c r="H2987" s="26"/>
    </row>
    <row r="2988" spans="1:8">
      <c r="A2988" s="227"/>
      <c r="B2988" s="26"/>
      <c r="C2988" s="36"/>
      <c r="D2988" s="37"/>
      <c r="H2988" s="26"/>
    </row>
    <row r="2989" spans="1:8">
      <c r="A2989" s="227"/>
      <c r="B2989" s="26"/>
      <c r="C2989" s="36"/>
      <c r="D2989" s="37"/>
      <c r="H2989" s="26"/>
    </row>
    <row r="2990" spans="1:8">
      <c r="A2990" s="227"/>
      <c r="B2990" s="26"/>
      <c r="C2990" s="36"/>
      <c r="D2990" s="37"/>
      <c r="H2990" s="26"/>
    </row>
    <row r="2991" spans="1:8">
      <c r="A2991" s="227"/>
      <c r="B2991" s="26"/>
      <c r="C2991" s="36"/>
      <c r="D2991" s="37"/>
      <c r="H2991" s="26"/>
    </row>
    <row r="2992" spans="1:8">
      <c r="A2992" s="227"/>
      <c r="B2992" s="26"/>
      <c r="C2992" s="36"/>
      <c r="D2992" s="37"/>
      <c r="H2992" s="26"/>
    </row>
    <row r="2993" spans="1:8">
      <c r="A2993" s="227"/>
      <c r="B2993" s="26"/>
      <c r="C2993" s="36"/>
      <c r="D2993" s="37"/>
      <c r="H2993" s="26"/>
    </row>
    <row r="2994" spans="1:8">
      <c r="A2994" s="227"/>
      <c r="B2994" s="26"/>
      <c r="C2994" s="36"/>
      <c r="D2994" s="37"/>
      <c r="H2994" s="26"/>
    </row>
    <row r="2995" spans="1:8">
      <c r="A2995" s="227"/>
      <c r="B2995" s="26"/>
      <c r="C2995" s="36"/>
      <c r="D2995" s="37"/>
      <c r="H2995" s="26"/>
    </row>
    <row r="2996" spans="1:8">
      <c r="A2996" s="227"/>
      <c r="B2996" s="26"/>
      <c r="C2996" s="36"/>
      <c r="D2996" s="37"/>
      <c r="H2996" s="26"/>
    </row>
    <row r="2997" spans="1:8">
      <c r="A2997" s="227"/>
      <c r="B2997" s="26"/>
      <c r="C2997" s="36"/>
      <c r="D2997" s="37"/>
      <c r="H2997" s="26"/>
    </row>
    <row r="2998" spans="1:8">
      <c r="A2998" s="227"/>
      <c r="B2998" s="26"/>
      <c r="C2998" s="36"/>
      <c r="D2998" s="37"/>
      <c r="H2998" s="26"/>
    </row>
    <row r="2999" spans="1:8">
      <c r="A2999" s="227"/>
      <c r="B2999" s="26"/>
      <c r="C2999" s="36"/>
      <c r="D2999" s="37"/>
      <c r="H2999" s="26"/>
    </row>
    <row r="3000" spans="1:8">
      <c r="A3000" s="227"/>
      <c r="B3000" s="26"/>
      <c r="C3000" s="36"/>
      <c r="D3000" s="37"/>
      <c r="H3000" s="26"/>
    </row>
    <row r="3001" spans="1:8">
      <c r="A3001" s="227"/>
      <c r="B3001" s="26"/>
      <c r="C3001" s="36"/>
      <c r="D3001" s="37"/>
      <c r="H3001" s="26"/>
    </row>
    <row r="3002" spans="1:8">
      <c r="A3002" s="227"/>
      <c r="B3002" s="26"/>
      <c r="C3002" s="36"/>
      <c r="D3002" s="37"/>
      <c r="H3002" s="26"/>
    </row>
    <row r="3003" spans="1:8">
      <c r="A3003" s="227"/>
      <c r="B3003" s="26"/>
      <c r="C3003" s="36"/>
      <c r="D3003" s="37"/>
      <c r="H3003" s="26"/>
    </row>
    <row r="3004" spans="1:8">
      <c r="A3004" s="227"/>
      <c r="B3004" s="26"/>
      <c r="C3004" s="36"/>
      <c r="D3004" s="37"/>
      <c r="H3004" s="26"/>
    </row>
    <row r="3005" spans="1:8">
      <c r="A3005" s="227"/>
      <c r="B3005" s="26"/>
      <c r="C3005" s="36"/>
      <c r="D3005" s="37"/>
      <c r="H3005" s="26"/>
    </row>
    <row r="3006" spans="1:8">
      <c r="A3006" s="227"/>
      <c r="B3006" s="26"/>
      <c r="C3006" s="36"/>
      <c r="D3006" s="37"/>
      <c r="H3006" s="26"/>
    </row>
    <row r="3007" spans="1:8">
      <c r="A3007" s="227"/>
      <c r="B3007" s="26"/>
      <c r="C3007" s="36"/>
      <c r="D3007" s="37"/>
      <c r="H3007" s="26"/>
    </row>
    <row r="3008" spans="1:8">
      <c r="A3008" s="227"/>
      <c r="B3008" s="26"/>
      <c r="C3008" s="36"/>
      <c r="D3008" s="37"/>
      <c r="H3008" s="26"/>
    </row>
    <row r="3009" spans="1:8">
      <c r="A3009" s="227"/>
      <c r="B3009" s="26"/>
      <c r="C3009" s="36"/>
      <c r="D3009" s="37"/>
      <c r="H3009" s="26"/>
    </row>
    <row r="3010" spans="1:8">
      <c r="A3010" s="227"/>
      <c r="B3010" s="26"/>
      <c r="C3010" s="36"/>
      <c r="D3010" s="37"/>
      <c r="H3010" s="26"/>
    </row>
    <row r="3011" spans="1:8">
      <c r="A3011" s="227"/>
      <c r="B3011" s="26"/>
      <c r="C3011" s="36"/>
      <c r="D3011" s="37"/>
      <c r="H3011" s="26"/>
    </row>
    <row r="3012" spans="1:8">
      <c r="A3012" s="227"/>
      <c r="B3012" s="26"/>
      <c r="C3012" s="36"/>
      <c r="D3012" s="37"/>
      <c r="H3012" s="26"/>
    </row>
    <row r="3013" spans="1:8">
      <c r="A3013" s="227"/>
      <c r="B3013" s="26"/>
      <c r="C3013" s="36"/>
      <c r="D3013" s="37"/>
      <c r="H3013" s="26"/>
    </row>
    <row r="3014" spans="1:8">
      <c r="A3014" s="227"/>
      <c r="B3014" s="26"/>
      <c r="C3014" s="36"/>
      <c r="D3014" s="37"/>
      <c r="H3014" s="26"/>
    </row>
    <row r="3015" spans="1:8">
      <c r="A3015" s="227"/>
      <c r="B3015" s="26"/>
      <c r="C3015" s="36"/>
      <c r="D3015" s="37"/>
      <c r="H3015" s="26"/>
    </row>
    <row r="3016" spans="1:8">
      <c r="A3016" s="227"/>
      <c r="B3016" s="26"/>
      <c r="C3016" s="36"/>
      <c r="D3016" s="37"/>
      <c r="H3016" s="26"/>
    </row>
    <row r="3017" spans="1:8">
      <c r="A3017" s="227"/>
      <c r="B3017" s="26"/>
      <c r="C3017" s="36"/>
      <c r="D3017" s="37"/>
      <c r="H3017" s="26"/>
    </row>
    <row r="3018" spans="1:8">
      <c r="A3018" s="227"/>
      <c r="B3018" s="26"/>
      <c r="C3018" s="36"/>
      <c r="D3018" s="37"/>
      <c r="H3018" s="26"/>
    </row>
    <row r="3019" spans="1:8">
      <c r="A3019" s="227"/>
      <c r="B3019" s="26"/>
      <c r="C3019" s="36"/>
      <c r="D3019" s="37"/>
      <c r="H3019" s="26"/>
    </row>
    <row r="3020" spans="1:8">
      <c r="A3020" s="227"/>
      <c r="B3020" s="26"/>
      <c r="C3020" s="36"/>
      <c r="D3020" s="37"/>
      <c r="H3020" s="26"/>
    </row>
    <row r="3021" spans="1:8">
      <c r="A3021" s="227"/>
      <c r="B3021" s="26"/>
      <c r="C3021" s="36"/>
      <c r="D3021" s="37"/>
      <c r="H3021" s="26"/>
    </row>
    <row r="3022" spans="1:8">
      <c r="A3022" s="227"/>
      <c r="B3022" s="26"/>
      <c r="C3022" s="36"/>
      <c r="D3022" s="37"/>
      <c r="H3022" s="26"/>
    </row>
    <row r="3023" spans="1:8">
      <c r="A3023" s="227"/>
      <c r="B3023" s="26"/>
      <c r="C3023" s="36"/>
      <c r="D3023" s="37"/>
      <c r="H3023" s="26"/>
    </row>
    <row r="3024" spans="1:8">
      <c r="A3024" s="227"/>
      <c r="B3024" s="26"/>
      <c r="C3024" s="36"/>
      <c r="D3024" s="37"/>
      <c r="H3024" s="26"/>
    </row>
    <row r="3025" spans="1:8">
      <c r="A3025" s="227"/>
      <c r="B3025" s="26"/>
      <c r="C3025" s="36"/>
      <c r="D3025" s="37"/>
      <c r="H3025" s="26"/>
    </row>
    <row r="3026" spans="1:8">
      <c r="A3026" s="227"/>
      <c r="B3026" s="26"/>
      <c r="C3026" s="36"/>
      <c r="D3026" s="37"/>
      <c r="H3026" s="26"/>
    </row>
    <row r="3027" spans="1:8">
      <c r="A3027" s="227"/>
      <c r="B3027" s="26"/>
      <c r="C3027" s="36"/>
      <c r="D3027" s="37"/>
      <c r="H3027" s="26"/>
    </row>
    <row r="3028" spans="1:8">
      <c r="A3028" s="227"/>
      <c r="B3028" s="26"/>
      <c r="C3028" s="36"/>
      <c r="D3028" s="37"/>
      <c r="H3028" s="26"/>
    </row>
    <row r="3029" spans="1:8">
      <c r="A3029" s="227"/>
      <c r="B3029" s="26"/>
      <c r="C3029" s="36"/>
      <c r="D3029" s="37"/>
      <c r="H3029" s="26"/>
    </row>
    <row r="3030" spans="1:8">
      <c r="A3030" s="227"/>
      <c r="B3030" s="26"/>
      <c r="C3030" s="36"/>
      <c r="D3030" s="37"/>
      <c r="H3030" s="26"/>
    </row>
    <row r="3031" spans="1:8">
      <c r="A3031" s="227"/>
      <c r="B3031" s="26"/>
      <c r="C3031" s="36"/>
      <c r="D3031" s="37"/>
      <c r="H3031" s="26"/>
    </row>
    <row r="3032" spans="1:8">
      <c r="A3032" s="227"/>
      <c r="B3032" s="26"/>
      <c r="C3032" s="36"/>
      <c r="D3032" s="37"/>
      <c r="H3032" s="26"/>
    </row>
    <row r="3033" spans="1:8">
      <c r="A3033" s="227"/>
      <c r="B3033" s="26"/>
      <c r="C3033" s="36"/>
      <c r="D3033" s="37"/>
      <c r="H3033" s="26"/>
    </row>
    <row r="3034" spans="1:8">
      <c r="A3034" s="227"/>
      <c r="B3034" s="26"/>
      <c r="C3034" s="36"/>
      <c r="D3034" s="37"/>
      <c r="H3034" s="26"/>
    </row>
    <row r="3035" spans="1:8">
      <c r="A3035" s="227"/>
      <c r="B3035" s="26"/>
      <c r="C3035" s="36"/>
      <c r="D3035" s="37"/>
      <c r="H3035" s="26"/>
    </row>
    <row r="3036" spans="1:8">
      <c r="A3036" s="227"/>
      <c r="B3036" s="26"/>
      <c r="C3036" s="36"/>
      <c r="D3036" s="37"/>
      <c r="H3036" s="26"/>
    </row>
    <row r="3037" spans="1:8">
      <c r="A3037" s="227"/>
      <c r="B3037" s="26"/>
      <c r="C3037" s="36"/>
      <c r="D3037" s="37"/>
      <c r="H3037" s="26"/>
    </row>
    <row r="3038" spans="1:8">
      <c r="A3038" s="227"/>
      <c r="B3038" s="26"/>
      <c r="C3038" s="36"/>
      <c r="D3038" s="37"/>
      <c r="H3038" s="26"/>
    </row>
    <row r="3039" spans="1:8">
      <c r="A3039" s="227"/>
      <c r="B3039" s="26"/>
      <c r="C3039" s="36"/>
      <c r="D3039" s="37"/>
      <c r="H3039" s="26"/>
    </row>
    <row r="3040" spans="1:8">
      <c r="A3040" s="227"/>
      <c r="B3040" s="26"/>
      <c r="C3040" s="36"/>
      <c r="D3040" s="37"/>
      <c r="H3040" s="26"/>
    </row>
    <row r="3041" spans="1:8">
      <c r="A3041" s="227"/>
      <c r="B3041" s="26"/>
      <c r="C3041" s="36"/>
      <c r="D3041" s="37"/>
      <c r="H3041" s="26"/>
    </row>
    <row r="3042" spans="1:8">
      <c r="A3042" s="227"/>
      <c r="B3042" s="26"/>
      <c r="C3042" s="36"/>
      <c r="D3042" s="37"/>
      <c r="H3042" s="26"/>
    </row>
    <row r="3043" spans="1:8">
      <c r="A3043" s="227"/>
      <c r="B3043" s="26"/>
      <c r="C3043" s="36"/>
      <c r="D3043" s="37"/>
      <c r="H3043" s="26"/>
    </row>
    <row r="3044" spans="1:8">
      <c r="A3044" s="227"/>
      <c r="B3044" s="26"/>
      <c r="C3044" s="36"/>
      <c r="D3044" s="37"/>
      <c r="H3044" s="26"/>
    </row>
    <row r="3045" spans="1:8">
      <c r="A3045" s="227"/>
      <c r="B3045" s="26"/>
      <c r="C3045" s="36"/>
      <c r="D3045" s="37"/>
      <c r="H3045" s="26"/>
    </row>
    <row r="3046" spans="1:8">
      <c r="A3046" s="227"/>
      <c r="B3046" s="26"/>
      <c r="C3046" s="36"/>
      <c r="D3046" s="37"/>
      <c r="H3046" s="26"/>
    </row>
    <row r="3047" spans="1:8">
      <c r="A3047" s="227"/>
      <c r="B3047" s="26"/>
      <c r="C3047" s="36"/>
      <c r="D3047" s="37"/>
      <c r="H3047" s="26"/>
    </row>
    <row r="3048" spans="1:8">
      <c r="A3048" s="227"/>
      <c r="B3048" s="26"/>
      <c r="C3048" s="36"/>
      <c r="D3048" s="37"/>
      <c r="H3048" s="26"/>
    </row>
    <row r="3049" spans="1:8">
      <c r="A3049" s="227"/>
      <c r="B3049" s="26"/>
      <c r="C3049" s="36"/>
      <c r="D3049" s="37"/>
      <c r="H3049" s="26"/>
    </row>
    <row r="3050" spans="1:8">
      <c r="A3050" s="227"/>
      <c r="B3050" s="26"/>
      <c r="C3050" s="36"/>
      <c r="D3050" s="37"/>
      <c r="H3050" s="26"/>
    </row>
    <row r="3051" spans="1:8">
      <c r="A3051" s="227"/>
      <c r="B3051" s="26"/>
      <c r="C3051" s="36"/>
      <c r="D3051" s="37"/>
      <c r="H3051" s="26"/>
    </row>
    <row r="3052" spans="1:8">
      <c r="A3052" s="227"/>
      <c r="B3052" s="26"/>
      <c r="C3052" s="36"/>
      <c r="D3052" s="37"/>
      <c r="H3052" s="26"/>
    </row>
    <row r="3053" spans="1:8">
      <c r="A3053" s="227"/>
      <c r="B3053" s="26"/>
      <c r="C3053" s="36"/>
      <c r="D3053" s="37"/>
      <c r="H3053" s="26"/>
    </row>
    <row r="3054" spans="1:8">
      <c r="A3054" s="227"/>
      <c r="B3054" s="26"/>
      <c r="C3054" s="36"/>
      <c r="D3054" s="37"/>
      <c r="H3054" s="26"/>
    </row>
    <row r="3055" spans="1:8">
      <c r="A3055" s="227"/>
      <c r="B3055" s="26"/>
      <c r="C3055" s="36"/>
      <c r="D3055" s="37"/>
      <c r="H3055" s="26"/>
    </row>
    <row r="3056" spans="1:8">
      <c r="A3056" s="227"/>
      <c r="B3056" s="26"/>
      <c r="C3056" s="36"/>
      <c r="D3056" s="37"/>
      <c r="H3056" s="26"/>
    </row>
    <row r="3057" spans="1:8">
      <c r="A3057" s="227"/>
      <c r="B3057" s="26"/>
      <c r="C3057" s="36"/>
      <c r="D3057" s="37"/>
      <c r="H3057" s="26"/>
    </row>
    <row r="3058" spans="1:8">
      <c r="A3058" s="227"/>
      <c r="B3058" s="26"/>
      <c r="C3058" s="36"/>
      <c r="D3058" s="37"/>
      <c r="H3058" s="26"/>
    </row>
    <row r="3059" spans="1:8">
      <c r="A3059" s="227"/>
      <c r="B3059" s="26"/>
      <c r="C3059" s="36"/>
      <c r="D3059" s="37"/>
      <c r="H3059" s="26"/>
    </row>
    <row r="3060" spans="1:8">
      <c r="A3060" s="227"/>
      <c r="B3060" s="26"/>
      <c r="C3060" s="36"/>
      <c r="D3060" s="37"/>
      <c r="H3060" s="26"/>
    </row>
    <row r="3061" spans="1:8">
      <c r="A3061" s="227"/>
      <c r="B3061" s="26"/>
      <c r="C3061" s="36"/>
      <c r="D3061" s="37"/>
      <c r="H3061" s="26"/>
    </row>
    <row r="3062" spans="1:8">
      <c r="A3062" s="227"/>
      <c r="B3062" s="26"/>
      <c r="C3062" s="36"/>
      <c r="D3062" s="37"/>
      <c r="H3062" s="26"/>
    </row>
    <row r="3063" spans="1:8">
      <c r="A3063" s="227"/>
      <c r="B3063" s="26"/>
      <c r="C3063" s="36"/>
      <c r="D3063" s="37"/>
      <c r="H3063" s="26"/>
    </row>
    <row r="3064" spans="1:8">
      <c r="A3064" s="227"/>
      <c r="B3064" s="26"/>
      <c r="C3064" s="36"/>
      <c r="D3064" s="37"/>
      <c r="H3064" s="26"/>
    </row>
    <row r="3065" spans="1:8">
      <c r="A3065" s="227"/>
      <c r="B3065" s="26"/>
      <c r="C3065" s="36"/>
      <c r="D3065" s="37"/>
      <c r="H3065" s="26"/>
    </row>
    <row r="3066" spans="1:8">
      <c r="A3066" s="227"/>
      <c r="B3066" s="26"/>
      <c r="C3066" s="36"/>
      <c r="D3066" s="37"/>
      <c r="H3066" s="26"/>
    </row>
    <row r="3067" spans="1:8">
      <c r="A3067" s="227"/>
      <c r="B3067" s="26"/>
      <c r="C3067" s="36"/>
      <c r="D3067" s="37"/>
      <c r="H3067" s="26"/>
    </row>
    <row r="3068" spans="1:8">
      <c r="A3068" s="227"/>
      <c r="B3068" s="26"/>
      <c r="C3068" s="36"/>
      <c r="D3068" s="37"/>
      <c r="H3068" s="26"/>
    </row>
    <row r="3069" spans="1:8">
      <c r="A3069" s="227"/>
      <c r="B3069" s="26"/>
      <c r="C3069" s="36"/>
      <c r="D3069" s="37"/>
      <c r="H3069" s="26"/>
    </row>
    <row r="3070" spans="1:8">
      <c r="A3070" s="227"/>
      <c r="B3070" s="26"/>
      <c r="C3070" s="36"/>
      <c r="D3070" s="37"/>
      <c r="H3070" s="26"/>
    </row>
    <row r="3071" spans="1:8">
      <c r="A3071" s="227"/>
      <c r="B3071" s="26"/>
      <c r="C3071" s="36"/>
      <c r="D3071" s="37"/>
      <c r="H3071" s="26"/>
    </row>
    <row r="3072" spans="1:8">
      <c r="A3072" s="227"/>
      <c r="B3072" s="26"/>
      <c r="C3072" s="36"/>
      <c r="D3072" s="37"/>
      <c r="H3072" s="26"/>
    </row>
    <row r="3073" spans="1:8">
      <c r="A3073" s="227"/>
      <c r="B3073" s="26"/>
      <c r="C3073" s="36"/>
      <c r="D3073" s="37"/>
      <c r="H3073" s="26"/>
    </row>
    <row r="3074" spans="1:8">
      <c r="A3074" s="227"/>
      <c r="B3074" s="26"/>
      <c r="C3074" s="36"/>
      <c r="D3074" s="37"/>
      <c r="H3074" s="26"/>
    </row>
    <row r="3075" spans="1:8">
      <c r="A3075" s="227"/>
      <c r="B3075" s="26"/>
      <c r="C3075" s="36"/>
      <c r="D3075" s="37"/>
      <c r="H3075" s="26"/>
    </row>
    <row r="3076" spans="1:8">
      <c r="A3076" s="227"/>
      <c r="B3076" s="26"/>
      <c r="C3076" s="36"/>
      <c r="D3076" s="37"/>
      <c r="H3076" s="26"/>
    </row>
    <row r="3077" spans="1:8">
      <c r="A3077" s="227"/>
      <c r="B3077" s="26"/>
      <c r="C3077" s="36"/>
      <c r="D3077" s="37"/>
      <c r="H3077" s="26"/>
    </row>
    <row r="3078" spans="1:8">
      <c r="A3078" s="227"/>
      <c r="B3078" s="26"/>
      <c r="C3078" s="36"/>
      <c r="D3078" s="37"/>
      <c r="H3078" s="26"/>
    </row>
    <row r="3079" spans="1:8">
      <c r="A3079" s="227"/>
      <c r="B3079" s="26"/>
      <c r="C3079" s="36"/>
      <c r="D3079" s="37"/>
      <c r="H3079" s="26"/>
    </row>
    <row r="3080" spans="1:8">
      <c r="A3080" s="227"/>
      <c r="B3080" s="26"/>
      <c r="C3080" s="36"/>
      <c r="D3080" s="37"/>
      <c r="H3080" s="26"/>
    </row>
    <row r="3081" spans="1:8" ht="15.75" thickBot="1">
      <c r="A3081" s="228"/>
      <c r="B3081" s="26"/>
      <c r="C3081" s="38"/>
      <c r="D3081" s="39"/>
      <c r="H3081" s="26"/>
    </row>
    <row r="3082" spans="1:8">
      <c r="A3082" s="26"/>
      <c r="B3082" s="26"/>
      <c r="C3082" s="26"/>
      <c r="D3082" s="26"/>
      <c r="H3082" s="26"/>
    </row>
    <row r="3083" spans="1:8">
      <c r="A3083" s="26"/>
      <c r="B3083" s="26"/>
      <c r="C3083" s="26"/>
      <c r="D3083" s="26"/>
      <c r="H3083" s="26"/>
    </row>
    <row r="3084" spans="1:8">
      <c r="A3084" s="26"/>
      <c r="B3084" s="26"/>
      <c r="C3084" s="26"/>
      <c r="D3084" s="26"/>
      <c r="H3084" s="26"/>
    </row>
    <row r="3085" spans="1:8">
      <c r="A3085" s="26"/>
      <c r="B3085" s="26"/>
      <c r="C3085" s="26"/>
      <c r="D3085" s="26"/>
      <c r="H3085" s="26"/>
    </row>
    <row r="3086" spans="1:8">
      <c r="A3086" s="26"/>
      <c r="B3086" s="26"/>
      <c r="C3086" s="26"/>
      <c r="D3086" s="26"/>
      <c r="H3086" s="26"/>
    </row>
    <row r="3087" spans="1:8">
      <c r="A3087" s="26"/>
      <c r="B3087" s="26"/>
      <c r="C3087" s="26"/>
      <c r="D3087" s="26"/>
      <c r="H3087" s="26"/>
    </row>
    <row r="3088" spans="1:8">
      <c r="A3088" s="26"/>
      <c r="B3088" s="26"/>
      <c r="C3088" s="26"/>
      <c r="D3088" s="26"/>
      <c r="H3088" s="26"/>
    </row>
    <row r="3089" spans="1:8">
      <c r="A3089" s="26"/>
      <c r="B3089" s="26"/>
      <c r="C3089" s="26"/>
      <c r="D3089" s="26"/>
      <c r="H3089" s="26"/>
    </row>
    <row r="3090" spans="1:8">
      <c r="A3090" s="26"/>
      <c r="B3090" s="26"/>
      <c r="C3090" s="26"/>
      <c r="D3090" s="26"/>
      <c r="H3090" s="26"/>
    </row>
    <row r="3091" spans="1:8">
      <c r="A3091" s="26"/>
      <c r="B3091" s="26"/>
      <c r="C3091" s="26"/>
      <c r="D3091" s="26"/>
      <c r="H3091" s="26"/>
    </row>
    <row r="3092" spans="1:8">
      <c r="A3092" s="26"/>
      <c r="B3092" s="26"/>
      <c r="C3092" s="26"/>
      <c r="D3092" s="26"/>
      <c r="H3092" s="26"/>
    </row>
    <row r="3093" spans="1:8">
      <c r="A3093" s="26"/>
      <c r="B3093" s="26"/>
      <c r="C3093" s="26"/>
      <c r="D3093" s="26"/>
      <c r="H3093" s="26"/>
    </row>
    <row r="3094" spans="1:8">
      <c r="A3094" s="26"/>
      <c r="B3094" s="26"/>
      <c r="C3094" s="26"/>
      <c r="D3094" s="26"/>
      <c r="H3094" s="26"/>
    </row>
    <row r="3095" spans="1:8">
      <c r="A3095" s="26"/>
      <c r="B3095" s="26"/>
      <c r="C3095" s="26"/>
      <c r="D3095" s="26"/>
      <c r="H3095" s="26"/>
    </row>
    <row r="3096" spans="1:8">
      <c r="A3096" s="26"/>
      <c r="B3096" s="26"/>
      <c r="C3096" s="26"/>
      <c r="D3096" s="26"/>
      <c r="H3096" s="26"/>
    </row>
    <row r="3097" spans="1:8">
      <c r="A3097" s="26"/>
      <c r="B3097" s="26"/>
      <c r="C3097" s="26"/>
      <c r="D3097" s="26"/>
      <c r="H3097" s="26"/>
    </row>
    <row r="3098" spans="1:8">
      <c r="A3098" s="26"/>
      <c r="B3098" s="26"/>
      <c r="C3098" s="26"/>
      <c r="D3098" s="26"/>
      <c r="H3098" s="26"/>
    </row>
    <row r="3099" spans="1:8">
      <c r="A3099" s="26"/>
      <c r="B3099" s="26"/>
      <c r="C3099" s="26"/>
      <c r="D3099" s="26"/>
      <c r="H3099" s="26"/>
    </row>
    <row r="3100" spans="1:8">
      <c r="A3100" s="26"/>
      <c r="B3100" s="26"/>
      <c r="C3100" s="26"/>
      <c r="D3100" s="26"/>
      <c r="H3100" s="26"/>
    </row>
    <row r="3101" spans="1:8">
      <c r="A3101" s="26"/>
      <c r="B3101" s="26"/>
      <c r="C3101" s="26"/>
      <c r="D3101" s="26"/>
      <c r="H3101" s="26"/>
    </row>
    <row r="3102" spans="1:8">
      <c r="A3102" s="26"/>
      <c r="B3102" s="26"/>
      <c r="C3102" s="26"/>
      <c r="D3102" s="26"/>
      <c r="H3102" s="26"/>
    </row>
    <row r="3103" spans="1:8">
      <c r="A3103" s="26"/>
      <c r="B3103" s="26"/>
      <c r="C3103" s="26"/>
      <c r="D3103" s="26"/>
      <c r="H3103" s="26"/>
    </row>
    <row r="3104" spans="1:8">
      <c r="A3104" s="26"/>
      <c r="B3104" s="26"/>
      <c r="C3104" s="26"/>
      <c r="D3104" s="26"/>
      <c r="H3104" s="26"/>
    </row>
    <row r="3105" spans="8:8">
      <c r="H3105" s="26"/>
    </row>
    <row r="3106" spans="8:8">
      <c r="H3106" s="26"/>
    </row>
    <row r="3107" spans="8:8">
      <c r="H3107" s="26"/>
    </row>
    <row r="3108" spans="8:8">
      <c r="H3108" s="26"/>
    </row>
    <row r="3109" spans="8:8">
      <c r="H3109" s="26"/>
    </row>
    <row r="3110" spans="8:8">
      <c r="H3110" s="26"/>
    </row>
    <row r="3111" spans="8:8">
      <c r="H3111" s="26"/>
    </row>
    <row r="3112" spans="8:8">
      <c r="H3112" s="26"/>
    </row>
    <row r="3113" spans="8:8">
      <c r="H3113" s="26"/>
    </row>
    <row r="3114" spans="8:8">
      <c r="H3114" s="26"/>
    </row>
    <row r="3115" spans="8:8">
      <c r="H3115" s="26"/>
    </row>
    <row r="3116" spans="8:8">
      <c r="H3116" s="26"/>
    </row>
    <row r="3117" spans="8:8">
      <c r="H3117" s="26"/>
    </row>
    <row r="3118" spans="8:8">
      <c r="H3118" s="26"/>
    </row>
    <row r="3119" spans="8:8">
      <c r="H3119" s="26"/>
    </row>
    <row r="3120" spans="8:8">
      <c r="H3120" s="26"/>
    </row>
    <row r="3121" spans="8:8">
      <c r="H3121" s="26"/>
    </row>
    <row r="3122" spans="8:8">
      <c r="H3122" s="26"/>
    </row>
    <row r="3123" spans="8:8">
      <c r="H3123" s="26"/>
    </row>
    <row r="3124" spans="8:8">
      <c r="H3124" s="26"/>
    </row>
    <row r="3125" spans="8:8">
      <c r="H3125" s="26"/>
    </row>
    <row r="3126" spans="8:8">
      <c r="H3126" s="26"/>
    </row>
    <row r="3127" spans="8:8">
      <c r="H3127" s="26"/>
    </row>
    <row r="3128" spans="8:8">
      <c r="H3128" s="26"/>
    </row>
    <row r="3129" spans="8:8">
      <c r="H3129" s="26"/>
    </row>
    <row r="3130" spans="8:8">
      <c r="H3130" s="26"/>
    </row>
    <row r="3131" spans="8:8">
      <c r="H3131" s="26"/>
    </row>
    <row r="3132" spans="8:8">
      <c r="H3132" s="26"/>
    </row>
    <row r="3133" spans="8:8">
      <c r="H3133" s="26"/>
    </row>
    <row r="3134" spans="8:8">
      <c r="H3134" s="26"/>
    </row>
    <row r="3135" spans="8:8">
      <c r="H3135" s="26"/>
    </row>
    <row r="3136" spans="8:8">
      <c r="H3136" s="26"/>
    </row>
    <row r="3137" spans="8:8">
      <c r="H3137" s="26"/>
    </row>
    <row r="3138" spans="8:8">
      <c r="H3138" s="26"/>
    </row>
    <row r="3139" spans="8:8">
      <c r="H3139" s="26"/>
    </row>
    <row r="3140" spans="8:8">
      <c r="H3140" s="26"/>
    </row>
    <row r="3141" spans="8:8">
      <c r="H3141" s="26"/>
    </row>
    <row r="3142" spans="8:8">
      <c r="H3142" s="26"/>
    </row>
    <row r="3143" spans="8:8">
      <c r="H3143" s="26"/>
    </row>
    <row r="3144" spans="8:8">
      <c r="H3144" s="26"/>
    </row>
    <row r="3145" spans="8:8">
      <c r="H3145" s="26"/>
    </row>
    <row r="3146" spans="8:8">
      <c r="H3146" s="26"/>
    </row>
    <row r="3147" spans="8:8">
      <c r="H3147" s="26"/>
    </row>
    <row r="3148" spans="8:8">
      <c r="H3148" s="26"/>
    </row>
    <row r="3149" spans="8:8">
      <c r="H3149" s="26"/>
    </row>
    <row r="3150" spans="8:8">
      <c r="H3150" s="26"/>
    </row>
    <row r="3151" spans="8:8">
      <c r="H3151" s="26"/>
    </row>
    <row r="3152" spans="8:8">
      <c r="H3152" s="26"/>
    </row>
    <row r="3153" spans="8:8">
      <c r="H3153" s="26"/>
    </row>
    <row r="3154" spans="8:8">
      <c r="H3154" s="26"/>
    </row>
    <row r="3155" spans="8:8">
      <c r="H3155" s="26"/>
    </row>
    <row r="3156" spans="8:8">
      <c r="H3156" s="26"/>
    </row>
    <row r="3157" spans="8:8">
      <c r="H3157" s="26"/>
    </row>
    <row r="3158" spans="8:8">
      <c r="H3158" s="26"/>
    </row>
    <row r="3159" spans="8:8">
      <c r="H3159" s="26"/>
    </row>
    <row r="3160" spans="8:8">
      <c r="H3160" s="26"/>
    </row>
    <row r="3161" spans="8:8">
      <c r="H3161" s="26"/>
    </row>
    <row r="3162" spans="8:8">
      <c r="H3162" s="26"/>
    </row>
    <row r="3163" spans="8:8">
      <c r="H3163" s="26"/>
    </row>
    <row r="3164" spans="8:8">
      <c r="H3164" s="26"/>
    </row>
    <row r="3165" spans="8:8">
      <c r="H3165" s="26"/>
    </row>
    <row r="3166" spans="8:8">
      <c r="H3166" s="26"/>
    </row>
    <row r="3167" spans="8:8">
      <c r="H3167" s="26"/>
    </row>
    <row r="3168" spans="8:8">
      <c r="H3168" s="26"/>
    </row>
    <row r="3169" spans="8:8">
      <c r="H3169" s="26"/>
    </row>
    <row r="3170" spans="8:8">
      <c r="H3170" s="26"/>
    </row>
    <row r="3171" spans="8:8">
      <c r="H3171" s="26"/>
    </row>
    <row r="3172" spans="8:8">
      <c r="H3172" s="26"/>
    </row>
    <row r="3173" spans="8:8">
      <c r="H3173" s="26"/>
    </row>
    <row r="3174" spans="8:8">
      <c r="H3174" s="26"/>
    </row>
    <row r="3175" spans="8:8">
      <c r="H3175" s="26"/>
    </row>
    <row r="3176" spans="8:8">
      <c r="H3176" s="26"/>
    </row>
    <row r="3177" spans="8:8">
      <c r="H3177" s="26"/>
    </row>
    <row r="3178" spans="8:8">
      <c r="H3178" s="26"/>
    </row>
    <row r="3179" spans="8:8">
      <c r="H3179" s="26"/>
    </row>
    <row r="3180" spans="8:8">
      <c r="H3180" s="26"/>
    </row>
    <row r="3181" spans="8:8">
      <c r="H3181" s="26"/>
    </row>
    <row r="3182" spans="8:8">
      <c r="H3182" s="26"/>
    </row>
    <row r="3183" spans="8:8">
      <c r="H3183" s="26"/>
    </row>
    <row r="3184" spans="8:8">
      <c r="H3184" s="26"/>
    </row>
    <row r="3185" spans="8:8">
      <c r="H3185" s="26"/>
    </row>
    <row r="3186" spans="8:8">
      <c r="H3186" s="26"/>
    </row>
    <row r="3187" spans="8:8">
      <c r="H3187" s="26"/>
    </row>
    <row r="3188" spans="8:8">
      <c r="H3188" s="26"/>
    </row>
    <row r="3189" spans="8:8">
      <c r="H3189" s="26"/>
    </row>
    <row r="3190" spans="8:8">
      <c r="H3190" s="26"/>
    </row>
    <row r="3191" spans="8:8">
      <c r="H3191" s="26"/>
    </row>
    <row r="3192" spans="8:8">
      <c r="H3192" s="26"/>
    </row>
    <row r="3193" spans="8:8">
      <c r="H3193" s="26"/>
    </row>
    <row r="3194" spans="8:8">
      <c r="H3194" s="26"/>
    </row>
    <row r="3195" spans="8:8">
      <c r="H3195" s="26"/>
    </row>
    <row r="3196" spans="8:8">
      <c r="H3196" s="26"/>
    </row>
    <row r="3197" spans="8:8">
      <c r="H3197" s="26"/>
    </row>
    <row r="3198" spans="8:8">
      <c r="H3198" s="26"/>
    </row>
    <row r="3199" spans="8:8">
      <c r="H3199" s="26"/>
    </row>
    <row r="3200" spans="8:8">
      <c r="H3200" s="26"/>
    </row>
    <row r="3201" spans="8:8">
      <c r="H3201" s="26"/>
    </row>
    <row r="3202" spans="8:8">
      <c r="H3202" s="26"/>
    </row>
    <row r="3203" spans="8:8">
      <c r="H3203" s="26"/>
    </row>
    <row r="3204" spans="8:8">
      <c r="H3204" s="26"/>
    </row>
    <row r="3205" spans="8:8">
      <c r="H3205" s="26"/>
    </row>
    <row r="3206" spans="8:8">
      <c r="H3206" s="26"/>
    </row>
    <row r="3207" spans="8:8">
      <c r="H3207" s="26"/>
    </row>
    <row r="3208" spans="8:8">
      <c r="H3208" s="26"/>
    </row>
    <row r="3209" spans="8:8">
      <c r="H3209" s="26"/>
    </row>
    <row r="3210" spans="8:8">
      <c r="H3210" s="26"/>
    </row>
    <row r="3211" spans="8:8">
      <c r="H3211" s="26"/>
    </row>
    <row r="3212" spans="8:8">
      <c r="H3212" s="26"/>
    </row>
    <row r="3213" spans="8:8">
      <c r="H3213" s="26"/>
    </row>
    <row r="3214" spans="8:8">
      <c r="H3214" s="26"/>
    </row>
    <row r="3215" spans="8:8">
      <c r="H3215" s="26"/>
    </row>
    <row r="3216" spans="8:8">
      <c r="H3216" s="26"/>
    </row>
    <row r="3217" spans="8:8">
      <c r="H3217" s="26"/>
    </row>
    <row r="3218" spans="8:8">
      <c r="H3218" s="26"/>
    </row>
    <row r="3219" spans="8:8">
      <c r="H3219" s="26"/>
    </row>
    <row r="3220" spans="8:8">
      <c r="H3220" s="26"/>
    </row>
    <row r="3221" spans="8:8">
      <c r="H3221" s="26"/>
    </row>
    <row r="3222" spans="8:8">
      <c r="H3222" s="26"/>
    </row>
    <row r="3223" spans="8:8">
      <c r="H3223" s="26"/>
    </row>
    <row r="3224" spans="8:8">
      <c r="H3224" s="26"/>
    </row>
    <row r="3225" spans="8:8">
      <c r="H3225" s="26"/>
    </row>
    <row r="3226" spans="8:8">
      <c r="H3226" s="26"/>
    </row>
    <row r="3227" spans="8:8">
      <c r="H3227" s="26"/>
    </row>
    <row r="3228" spans="8:8">
      <c r="H3228" s="26"/>
    </row>
    <row r="3229" spans="8:8">
      <c r="H3229" s="26"/>
    </row>
    <row r="3230" spans="8:8">
      <c r="H3230" s="26"/>
    </row>
    <row r="3231" spans="8:8">
      <c r="H3231" s="26"/>
    </row>
    <row r="3232" spans="8:8">
      <c r="H3232" s="26"/>
    </row>
    <row r="3233" spans="8:8">
      <c r="H3233" s="26"/>
    </row>
    <row r="3234" spans="8:8">
      <c r="H3234" s="26"/>
    </row>
    <row r="3235" spans="8:8">
      <c r="H3235" s="26"/>
    </row>
    <row r="3236" spans="8:8">
      <c r="H3236" s="26"/>
    </row>
    <row r="3237" spans="8:8">
      <c r="H3237" s="26"/>
    </row>
    <row r="3238" spans="8:8">
      <c r="H3238" s="26"/>
    </row>
    <row r="3239" spans="8:8">
      <c r="H3239" s="26"/>
    </row>
    <row r="3240" spans="8:8">
      <c r="H3240" s="26"/>
    </row>
    <row r="3241" spans="8:8">
      <c r="H3241" s="26"/>
    </row>
    <row r="3242" spans="8:8">
      <c r="H3242" s="26"/>
    </row>
    <row r="3243" spans="8:8">
      <c r="H3243" s="26"/>
    </row>
    <row r="3244" spans="8:8">
      <c r="H3244" s="26"/>
    </row>
    <row r="3245" spans="8:8">
      <c r="H3245" s="26"/>
    </row>
    <row r="3246" spans="8:8">
      <c r="H3246" s="26"/>
    </row>
    <row r="3247" spans="8:8">
      <c r="H3247" s="26"/>
    </row>
    <row r="3248" spans="8:8">
      <c r="H3248" s="26"/>
    </row>
    <row r="3249" spans="8:8">
      <c r="H3249" s="26"/>
    </row>
    <row r="3250" spans="8:8">
      <c r="H3250" s="26"/>
    </row>
    <row r="3251" spans="8:8">
      <c r="H3251" s="26"/>
    </row>
    <row r="3252" spans="8:8">
      <c r="H3252" s="26"/>
    </row>
    <row r="3253" spans="8:8">
      <c r="H3253" s="26"/>
    </row>
    <row r="3254" spans="8:8">
      <c r="H3254" s="26"/>
    </row>
    <row r="3255" spans="8:8">
      <c r="H3255" s="26"/>
    </row>
    <row r="3256" spans="8:8">
      <c r="H3256" s="26"/>
    </row>
    <row r="3257" spans="8:8">
      <c r="H3257" s="26"/>
    </row>
    <row r="3258" spans="8:8">
      <c r="H3258" s="26"/>
    </row>
    <row r="3259" spans="8:8">
      <c r="H3259" s="26"/>
    </row>
    <row r="3260" spans="8:8">
      <c r="H3260" s="26"/>
    </row>
    <row r="3261" spans="8:8">
      <c r="H3261" s="26"/>
    </row>
    <row r="3262" spans="8:8">
      <c r="H3262" s="26"/>
    </row>
    <row r="3263" spans="8:8">
      <c r="H3263" s="26"/>
    </row>
    <row r="3264" spans="8:8">
      <c r="H3264" s="26"/>
    </row>
    <row r="3265" spans="8:8">
      <c r="H3265" s="26"/>
    </row>
    <row r="3266" spans="8:8">
      <c r="H3266" s="26"/>
    </row>
    <row r="3267" spans="8:8">
      <c r="H3267" s="26"/>
    </row>
    <row r="3268" spans="8:8">
      <c r="H3268" s="26"/>
    </row>
    <row r="3269" spans="8:8">
      <c r="H3269" s="26"/>
    </row>
    <row r="3270" spans="8:8">
      <c r="H3270" s="26"/>
    </row>
    <row r="3271" spans="8:8">
      <c r="H3271" s="26"/>
    </row>
    <row r="3272" spans="8:8">
      <c r="H3272" s="26"/>
    </row>
    <row r="3273" spans="8:8">
      <c r="H3273" s="26"/>
    </row>
    <row r="3274" spans="8:8">
      <c r="H3274" s="26"/>
    </row>
    <row r="3275" spans="8:8">
      <c r="H3275" s="26"/>
    </row>
    <row r="3276" spans="8:8">
      <c r="H3276" s="26"/>
    </row>
    <row r="3277" spans="8:8">
      <c r="H3277" s="26"/>
    </row>
    <row r="3278" spans="8:8">
      <c r="H3278" s="26"/>
    </row>
    <row r="3279" spans="8:8">
      <c r="H3279" s="26"/>
    </row>
    <row r="3280" spans="8:8">
      <c r="H3280" s="26"/>
    </row>
    <row r="3281" spans="8:8">
      <c r="H3281" s="26"/>
    </row>
    <row r="3282" spans="8:8">
      <c r="H3282" s="26"/>
    </row>
    <row r="3283" spans="8:8">
      <c r="H3283" s="26"/>
    </row>
    <row r="3284" spans="8:8">
      <c r="H3284" s="26"/>
    </row>
    <row r="3285" spans="8:8">
      <c r="H3285" s="26"/>
    </row>
    <row r="3286" spans="8:8">
      <c r="H3286" s="26"/>
    </row>
    <row r="3287" spans="8:8">
      <c r="H3287" s="26"/>
    </row>
    <row r="3288" spans="8:8">
      <c r="H3288" s="26"/>
    </row>
    <row r="3289" spans="8:8">
      <c r="H3289" s="26"/>
    </row>
    <row r="3290" spans="8:8">
      <c r="H3290" s="26"/>
    </row>
    <row r="3291" spans="8:8">
      <c r="H3291" s="26"/>
    </row>
    <row r="3292" spans="8:8">
      <c r="H3292" s="26"/>
    </row>
    <row r="3293" spans="8:8">
      <c r="H3293" s="26"/>
    </row>
    <row r="3294" spans="8:8">
      <c r="H3294" s="26"/>
    </row>
    <row r="3295" spans="8:8">
      <c r="H3295" s="26"/>
    </row>
    <row r="3296" spans="8:8">
      <c r="H3296" s="26"/>
    </row>
    <row r="3297" spans="8:8">
      <c r="H3297" s="26"/>
    </row>
    <row r="3298" spans="8:8">
      <c r="H3298" s="26"/>
    </row>
    <row r="3299" spans="8:8">
      <c r="H3299" s="26"/>
    </row>
    <row r="3300" spans="8:8">
      <c r="H3300" s="26"/>
    </row>
    <row r="3301" spans="8:8">
      <c r="H3301" s="26"/>
    </row>
    <row r="3302" spans="8:8">
      <c r="H3302" s="26"/>
    </row>
    <row r="3303" spans="8:8">
      <c r="H3303" s="26"/>
    </row>
    <row r="3304" spans="8:8">
      <c r="H3304" s="26"/>
    </row>
    <row r="3305" spans="8:8">
      <c r="H3305" s="26"/>
    </row>
    <row r="3306" spans="8:8">
      <c r="H3306" s="26"/>
    </row>
    <row r="3307" spans="8:8">
      <c r="H3307" s="26"/>
    </row>
    <row r="3308" spans="8:8">
      <c r="H3308" s="26"/>
    </row>
    <row r="3309" spans="8:8">
      <c r="H3309" s="26"/>
    </row>
    <row r="3310" spans="8:8">
      <c r="H3310" s="26"/>
    </row>
    <row r="3311" spans="8:8">
      <c r="H3311" s="26"/>
    </row>
    <row r="3312" spans="8:8">
      <c r="H3312" s="26"/>
    </row>
    <row r="3313" spans="8:8">
      <c r="H3313" s="26"/>
    </row>
    <row r="3314" spans="8:8">
      <c r="H3314" s="26"/>
    </row>
    <row r="3315" spans="8:8">
      <c r="H3315" s="26"/>
    </row>
    <row r="3316" spans="8:8">
      <c r="H3316" s="26"/>
    </row>
    <row r="3317" spans="8:8">
      <c r="H3317" s="26"/>
    </row>
    <row r="3318" spans="8:8">
      <c r="H3318" s="26"/>
    </row>
    <row r="3319" spans="8:8">
      <c r="H3319" s="26"/>
    </row>
    <row r="3320" spans="8:8">
      <c r="H3320" s="26"/>
    </row>
    <row r="3321" spans="8:8">
      <c r="H3321" s="26"/>
    </row>
    <row r="3322" spans="8:8">
      <c r="H3322" s="26"/>
    </row>
    <row r="3323" spans="8:8">
      <c r="H3323" s="26"/>
    </row>
    <row r="3324" spans="8:8">
      <c r="H3324" s="26"/>
    </row>
    <row r="3325" spans="8:8">
      <c r="H3325" s="26"/>
    </row>
    <row r="3326" spans="8:8">
      <c r="H3326" s="26"/>
    </row>
    <row r="3327" spans="8:8">
      <c r="H3327" s="26"/>
    </row>
    <row r="3328" spans="8:8">
      <c r="H3328" s="26"/>
    </row>
    <row r="3329" spans="8:8">
      <c r="H3329" s="26"/>
    </row>
    <row r="3330" spans="8:8">
      <c r="H3330" s="26"/>
    </row>
    <row r="3331" spans="8:8">
      <c r="H3331" s="26"/>
    </row>
    <row r="3332" spans="8:8">
      <c r="H3332" s="26"/>
    </row>
    <row r="3333" spans="8:8">
      <c r="H3333" s="26"/>
    </row>
    <row r="3334" spans="8:8">
      <c r="H3334" s="26"/>
    </row>
    <row r="3335" spans="8:8">
      <c r="H3335" s="26"/>
    </row>
    <row r="3336" spans="8:8">
      <c r="H3336" s="26"/>
    </row>
    <row r="3337" spans="8:8">
      <c r="H3337" s="26"/>
    </row>
    <row r="3338" spans="8:8">
      <c r="H3338" s="26"/>
    </row>
    <row r="3339" spans="8:8">
      <c r="H3339" s="26"/>
    </row>
    <row r="3340" spans="8:8">
      <c r="H3340" s="26"/>
    </row>
    <row r="3341" spans="8:8">
      <c r="H3341" s="26"/>
    </row>
    <row r="3342" spans="8:8">
      <c r="H3342" s="26"/>
    </row>
    <row r="3343" spans="8:8">
      <c r="H3343" s="26"/>
    </row>
    <row r="3344" spans="8:8">
      <c r="H3344" s="26"/>
    </row>
    <row r="3345" spans="8:8">
      <c r="H3345" s="26"/>
    </row>
    <row r="3346" spans="8:8">
      <c r="H3346" s="26"/>
    </row>
    <row r="3347" spans="8:8">
      <c r="H3347" s="26"/>
    </row>
    <row r="3348" spans="8:8">
      <c r="H3348" s="26"/>
    </row>
    <row r="3349" spans="8:8">
      <c r="H3349" s="26"/>
    </row>
    <row r="3350" spans="8:8">
      <c r="H3350" s="26"/>
    </row>
    <row r="3351" spans="8:8">
      <c r="H3351" s="26"/>
    </row>
    <row r="3352" spans="8:8">
      <c r="H3352" s="26"/>
    </row>
    <row r="3353" spans="8:8">
      <c r="H3353" s="26"/>
    </row>
    <row r="3354" spans="8:8">
      <c r="H3354" s="26"/>
    </row>
    <row r="3355" spans="8:8">
      <c r="H3355" s="26"/>
    </row>
    <row r="3356" spans="8:8">
      <c r="H3356" s="26"/>
    </row>
    <row r="3357" spans="8:8">
      <c r="H3357" s="26"/>
    </row>
    <row r="3358" spans="8:8">
      <c r="H3358" s="26"/>
    </row>
    <row r="3359" spans="8:8">
      <c r="H3359" s="26"/>
    </row>
    <row r="3360" spans="8:8">
      <c r="H3360" s="26"/>
    </row>
    <row r="3361" spans="8:8">
      <c r="H3361" s="26"/>
    </row>
    <row r="3362" spans="8:8">
      <c r="H3362" s="26"/>
    </row>
    <row r="3363" spans="8:8">
      <c r="H3363" s="26"/>
    </row>
    <row r="3364" spans="8:8">
      <c r="H3364" s="26"/>
    </row>
    <row r="3365" spans="8:8">
      <c r="H3365" s="26"/>
    </row>
    <row r="3366" spans="8:8">
      <c r="H3366" s="26"/>
    </row>
    <row r="3367" spans="8:8">
      <c r="H3367" s="26"/>
    </row>
    <row r="3368" spans="8:8">
      <c r="H3368" s="26"/>
    </row>
    <row r="3369" spans="8:8">
      <c r="H3369" s="26"/>
    </row>
    <row r="3370" spans="8:8">
      <c r="H3370" s="26"/>
    </row>
    <row r="3371" spans="8:8">
      <c r="H3371" s="26"/>
    </row>
    <row r="3372" spans="8:8">
      <c r="H3372" s="26"/>
    </row>
    <row r="3373" spans="8:8">
      <c r="H3373" s="26"/>
    </row>
    <row r="3374" spans="8:8">
      <c r="H3374" s="26"/>
    </row>
    <row r="3375" spans="8:8">
      <c r="H3375" s="26"/>
    </row>
    <row r="3376" spans="8:8">
      <c r="H3376" s="26"/>
    </row>
    <row r="3377" spans="8:8">
      <c r="H3377" s="26"/>
    </row>
    <row r="3378" spans="8:8">
      <c r="H3378" s="26"/>
    </row>
    <row r="3379" spans="8:8">
      <c r="H3379" s="26"/>
    </row>
    <row r="3380" spans="8:8">
      <c r="H3380" s="26"/>
    </row>
    <row r="3381" spans="8:8">
      <c r="H3381" s="26"/>
    </row>
    <row r="3382" spans="8:8">
      <c r="H3382" s="26"/>
    </row>
    <row r="3383" spans="8:8">
      <c r="H3383" s="26"/>
    </row>
    <row r="3384" spans="8:8">
      <c r="H3384" s="26"/>
    </row>
    <row r="3385" spans="8:8">
      <c r="H3385" s="26"/>
    </row>
    <row r="3386" spans="8:8">
      <c r="H3386" s="26"/>
    </row>
    <row r="3387" spans="8:8">
      <c r="H3387" s="26"/>
    </row>
    <row r="3388" spans="8:8">
      <c r="H3388" s="26"/>
    </row>
    <row r="3389" spans="8:8">
      <c r="H3389" s="26"/>
    </row>
    <row r="3390" spans="8:8">
      <c r="H3390" s="26"/>
    </row>
    <row r="3391" spans="8:8">
      <c r="H3391" s="26"/>
    </row>
    <row r="3392" spans="8:8">
      <c r="H3392" s="26"/>
    </row>
    <row r="3393" spans="8:8">
      <c r="H3393" s="26"/>
    </row>
    <row r="3394" spans="8:8">
      <c r="H3394" s="26"/>
    </row>
    <row r="3395" spans="8:8">
      <c r="H3395" s="26"/>
    </row>
    <row r="3396" spans="8:8">
      <c r="H3396" s="26"/>
    </row>
    <row r="3397" spans="8:8">
      <c r="H3397" s="26"/>
    </row>
    <row r="3398" spans="8:8">
      <c r="H3398" s="26"/>
    </row>
    <row r="3399" spans="8:8">
      <c r="H3399" s="26"/>
    </row>
    <row r="3400" spans="8:8">
      <c r="H3400" s="26"/>
    </row>
    <row r="3401" spans="8:8">
      <c r="H3401" s="26"/>
    </row>
    <row r="3402" spans="8:8">
      <c r="H3402" s="26"/>
    </row>
    <row r="3403" spans="8:8">
      <c r="H3403" s="26"/>
    </row>
    <row r="3404" spans="8:8">
      <c r="H3404" s="26"/>
    </row>
    <row r="3405" spans="8:8">
      <c r="H3405" s="26"/>
    </row>
    <row r="3406" spans="8:8">
      <c r="H3406" s="26"/>
    </row>
    <row r="3407" spans="8:8">
      <c r="H3407" s="26"/>
    </row>
    <row r="3408" spans="8:8">
      <c r="H3408" s="26"/>
    </row>
    <row r="3409" spans="8:8">
      <c r="H3409" s="26"/>
    </row>
    <row r="3410" spans="8:8">
      <c r="H3410" s="26"/>
    </row>
    <row r="3411" spans="8:8">
      <c r="H3411" s="26"/>
    </row>
    <row r="3412" spans="8:8">
      <c r="H3412" s="26"/>
    </row>
    <row r="3413" spans="8:8">
      <c r="H3413" s="26"/>
    </row>
    <row r="3414" spans="8:8">
      <c r="H3414" s="26"/>
    </row>
    <row r="3415" spans="8:8">
      <c r="H3415" s="26"/>
    </row>
    <row r="3416" spans="8:8">
      <c r="H3416" s="26"/>
    </row>
    <row r="3417" spans="8:8">
      <c r="H3417" s="26"/>
    </row>
    <row r="3418" spans="8:8">
      <c r="H3418" s="26"/>
    </row>
    <row r="3419" spans="8:8">
      <c r="H3419" s="26"/>
    </row>
    <row r="3420" spans="8:8">
      <c r="H3420" s="26"/>
    </row>
    <row r="3421" spans="8:8">
      <c r="H3421" s="26"/>
    </row>
    <row r="3422" spans="8:8">
      <c r="H3422" s="26"/>
    </row>
    <row r="3423" spans="8:8">
      <c r="H3423" s="26"/>
    </row>
    <row r="3424" spans="8:8">
      <c r="H3424" s="26"/>
    </row>
    <row r="3425" spans="8:8">
      <c r="H3425" s="26"/>
    </row>
    <row r="3426" spans="8:8">
      <c r="H3426" s="26"/>
    </row>
    <row r="3427" spans="8:8">
      <c r="H3427" s="26"/>
    </row>
    <row r="3428" spans="8:8">
      <c r="H3428" s="26"/>
    </row>
    <row r="3429" spans="8:8">
      <c r="H3429" s="26"/>
    </row>
    <row r="3430" spans="8:8">
      <c r="H3430" s="26"/>
    </row>
    <row r="3431" spans="8:8">
      <c r="H3431" s="26"/>
    </row>
    <row r="3432" spans="8:8">
      <c r="H3432" s="26"/>
    </row>
    <row r="3433" spans="8:8">
      <c r="H3433" s="26"/>
    </row>
    <row r="3434" spans="8:8">
      <c r="H3434" s="26"/>
    </row>
    <row r="3435" spans="8:8">
      <c r="H3435" s="26"/>
    </row>
    <row r="3436" spans="8:8">
      <c r="H3436" s="26"/>
    </row>
    <row r="3437" spans="8:8">
      <c r="H3437" s="26"/>
    </row>
    <row r="3438" spans="8:8">
      <c r="H3438" s="26"/>
    </row>
    <row r="3439" spans="8:8">
      <c r="H3439" s="26"/>
    </row>
    <row r="3440" spans="8:8">
      <c r="H3440" s="26"/>
    </row>
    <row r="3441" spans="8:8">
      <c r="H3441" s="26"/>
    </row>
    <row r="3442" spans="8:8">
      <c r="H3442" s="26"/>
    </row>
    <row r="3443" spans="8:8">
      <c r="H3443" s="26"/>
    </row>
    <row r="3444" spans="8:8">
      <c r="H3444" s="26"/>
    </row>
    <row r="3445" spans="8:8">
      <c r="H3445" s="26"/>
    </row>
    <row r="3446" spans="8:8">
      <c r="H3446" s="26"/>
    </row>
    <row r="3447" spans="8:8">
      <c r="H3447" s="26"/>
    </row>
    <row r="3448" spans="8:8">
      <c r="H3448" s="26"/>
    </row>
    <row r="3449" spans="8:8">
      <c r="H3449" s="26"/>
    </row>
    <row r="3450" spans="8:8">
      <c r="H3450" s="26"/>
    </row>
    <row r="3451" spans="8:8">
      <c r="H3451" s="26"/>
    </row>
    <row r="3452" spans="8:8">
      <c r="H3452" s="26"/>
    </row>
    <row r="3453" spans="8:8">
      <c r="H3453" s="26"/>
    </row>
    <row r="3454" spans="8:8">
      <c r="H3454" s="26"/>
    </row>
    <row r="3455" spans="8:8">
      <c r="H3455" s="26"/>
    </row>
    <row r="3456" spans="8:8">
      <c r="H3456" s="26"/>
    </row>
    <row r="3457" spans="8:8">
      <c r="H3457" s="26"/>
    </row>
    <row r="3458" spans="8:8">
      <c r="H3458" s="26"/>
    </row>
    <row r="3459" spans="8:8">
      <c r="H3459" s="26"/>
    </row>
    <row r="3460" spans="8:8">
      <c r="H3460" s="26"/>
    </row>
    <row r="3461" spans="8:8">
      <c r="H3461" s="26"/>
    </row>
    <row r="3462" spans="8:8">
      <c r="H3462" s="26"/>
    </row>
    <row r="3463" spans="8:8">
      <c r="H3463" s="26"/>
    </row>
    <row r="3464" spans="8:8">
      <c r="H3464" s="26"/>
    </row>
    <row r="3465" spans="8:8">
      <c r="H3465" s="26"/>
    </row>
    <row r="3466" spans="8:8">
      <c r="H3466" s="26"/>
    </row>
    <row r="3467" spans="8:8">
      <c r="H3467" s="26"/>
    </row>
    <row r="3468" spans="8:8">
      <c r="H3468" s="26"/>
    </row>
    <row r="3469" spans="8:8">
      <c r="H3469" s="26"/>
    </row>
    <row r="3470" spans="8:8">
      <c r="H3470" s="26"/>
    </row>
    <row r="3471" spans="8:8">
      <c r="H3471" s="26"/>
    </row>
    <row r="3472" spans="8:8">
      <c r="H3472" s="26"/>
    </row>
    <row r="3473" spans="8:8">
      <c r="H3473" s="26"/>
    </row>
    <row r="3474" spans="8:8">
      <c r="H3474" s="26"/>
    </row>
    <row r="3475" spans="8:8">
      <c r="H3475" s="26"/>
    </row>
    <row r="3476" spans="8:8">
      <c r="H3476" s="26"/>
    </row>
    <row r="3477" spans="8:8">
      <c r="H3477" s="26"/>
    </row>
    <row r="3478" spans="8:8">
      <c r="H3478" s="26"/>
    </row>
    <row r="3479" spans="8:8">
      <c r="H3479" s="26"/>
    </row>
    <row r="3480" spans="8:8">
      <c r="H3480" s="26"/>
    </row>
    <row r="3481" spans="8:8">
      <c r="H3481" s="26"/>
    </row>
    <row r="3482" spans="8:8">
      <c r="H3482" s="26"/>
    </row>
    <row r="3483" spans="8:8">
      <c r="H3483" s="26"/>
    </row>
    <row r="3484" spans="8:8">
      <c r="H3484" s="26"/>
    </row>
    <row r="3485" spans="8:8">
      <c r="H3485" s="26"/>
    </row>
    <row r="3486" spans="8:8">
      <c r="H3486" s="26"/>
    </row>
    <row r="3487" spans="8:8">
      <c r="H3487" s="26"/>
    </row>
    <row r="3488" spans="8:8">
      <c r="H3488" s="26"/>
    </row>
    <row r="3489" spans="8:8">
      <c r="H3489" s="26"/>
    </row>
    <row r="3490" spans="8:8">
      <c r="H3490" s="26"/>
    </row>
    <row r="3491" spans="8:8">
      <c r="H3491" s="26"/>
    </row>
    <row r="3492" spans="8:8">
      <c r="H3492" s="26"/>
    </row>
    <row r="3493" spans="8:8">
      <c r="H3493" s="26"/>
    </row>
    <row r="3494" spans="8:8">
      <c r="H3494" s="26"/>
    </row>
    <row r="3495" spans="8:8">
      <c r="H3495" s="26"/>
    </row>
    <row r="3496" spans="8:8">
      <c r="H3496" s="26"/>
    </row>
    <row r="3497" spans="8:8">
      <c r="H3497" s="26"/>
    </row>
    <row r="3498" spans="8:8">
      <c r="H3498" s="26"/>
    </row>
    <row r="3499" spans="8:8">
      <c r="H3499" s="26"/>
    </row>
    <row r="3500" spans="8:8">
      <c r="H3500" s="26"/>
    </row>
    <row r="3501" spans="8:8">
      <c r="H3501" s="26"/>
    </row>
    <row r="3502" spans="8:8">
      <c r="H3502" s="26"/>
    </row>
    <row r="3503" spans="8:8">
      <c r="H3503" s="26"/>
    </row>
    <row r="3504" spans="8:8">
      <c r="H3504" s="26"/>
    </row>
    <row r="3505" spans="8:8">
      <c r="H3505" s="26"/>
    </row>
    <row r="3506" spans="8:8">
      <c r="H3506" s="26"/>
    </row>
    <row r="3507" spans="8:8">
      <c r="H3507" s="26"/>
    </row>
    <row r="3508" spans="8:8">
      <c r="H3508" s="26"/>
    </row>
    <row r="3509" spans="8:8">
      <c r="H3509" s="26"/>
    </row>
    <row r="3510" spans="8:8">
      <c r="H3510" s="26"/>
    </row>
    <row r="3511" spans="8:8">
      <c r="H3511" s="26"/>
    </row>
    <row r="3512" spans="8:8">
      <c r="H3512" s="26"/>
    </row>
    <row r="3513" spans="8:8">
      <c r="H3513" s="26"/>
    </row>
    <row r="3514" spans="8:8">
      <c r="H3514" s="26"/>
    </row>
    <row r="3515" spans="8:8">
      <c r="H3515" s="26"/>
    </row>
    <row r="3516" spans="8:8">
      <c r="H3516" s="26"/>
    </row>
    <row r="3517" spans="8:8">
      <c r="H3517" s="26"/>
    </row>
    <row r="3518" spans="8:8">
      <c r="H3518" s="26"/>
    </row>
    <row r="3519" spans="8:8">
      <c r="H3519" s="26"/>
    </row>
    <row r="3520" spans="8:8">
      <c r="H3520" s="26"/>
    </row>
    <row r="3521" spans="8:8">
      <c r="H3521" s="26"/>
    </row>
    <row r="3522" spans="8:8">
      <c r="H3522" s="26"/>
    </row>
    <row r="3523" spans="8:8">
      <c r="H3523" s="26"/>
    </row>
    <row r="3524" spans="8:8">
      <c r="H3524" s="26"/>
    </row>
    <row r="3525" spans="8:8">
      <c r="H3525" s="26"/>
    </row>
    <row r="3526" spans="8:8">
      <c r="H3526" s="26"/>
    </row>
    <row r="3527" spans="8:8">
      <c r="H3527" s="26"/>
    </row>
    <row r="3528" spans="8:8">
      <c r="H3528" s="26"/>
    </row>
    <row r="3529" spans="8:8">
      <c r="H3529" s="26"/>
    </row>
    <row r="3530" spans="8:8">
      <c r="H3530" s="26"/>
    </row>
    <row r="3531" spans="8:8">
      <c r="H3531" s="26"/>
    </row>
    <row r="3532" spans="8:8">
      <c r="H3532" s="26"/>
    </row>
    <row r="3533" spans="8:8">
      <c r="H3533" s="26"/>
    </row>
    <row r="3534" spans="8:8">
      <c r="H3534" s="26"/>
    </row>
    <row r="3535" spans="8:8">
      <c r="H3535" s="26"/>
    </row>
    <row r="3536" spans="8:8">
      <c r="H3536" s="26"/>
    </row>
    <row r="3537" spans="8:8">
      <c r="H3537" s="26"/>
    </row>
    <row r="3538" spans="8:8">
      <c r="H3538" s="26"/>
    </row>
    <row r="3539" spans="8:8">
      <c r="H3539" s="26"/>
    </row>
    <row r="3540" spans="8:8">
      <c r="H3540" s="26"/>
    </row>
    <row r="3541" spans="8:8">
      <c r="H3541" s="26"/>
    </row>
    <row r="3542" spans="8:8">
      <c r="H3542" s="26"/>
    </row>
    <row r="3543" spans="8:8">
      <c r="H3543" s="26"/>
    </row>
    <row r="3544" spans="8:8">
      <c r="H3544" s="26"/>
    </row>
    <row r="3545" spans="8:8">
      <c r="H3545" s="26"/>
    </row>
    <row r="3546" spans="8:8">
      <c r="H3546" s="26"/>
    </row>
    <row r="3547" spans="8:8">
      <c r="H3547" s="26"/>
    </row>
    <row r="3548" spans="8:8">
      <c r="H3548" s="26"/>
    </row>
    <row r="3549" spans="8:8">
      <c r="H3549" s="26"/>
    </row>
    <row r="3550" spans="8:8">
      <c r="H3550" s="26"/>
    </row>
    <row r="3551" spans="8:8">
      <c r="H3551" s="26"/>
    </row>
    <row r="3552" spans="8:8">
      <c r="H3552" s="26"/>
    </row>
    <row r="3553" spans="8:8">
      <c r="H3553" s="26"/>
    </row>
    <row r="3554" spans="8:8">
      <c r="H3554" s="26"/>
    </row>
    <row r="3555" spans="8:8">
      <c r="H3555" s="26"/>
    </row>
    <row r="3556" spans="8:8">
      <c r="H3556" s="26"/>
    </row>
    <row r="3557" spans="8:8">
      <c r="H3557" s="26"/>
    </row>
    <row r="3558" spans="8:8">
      <c r="H3558" s="26"/>
    </row>
    <row r="3559" spans="8:8">
      <c r="H3559" s="26"/>
    </row>
    <row r="3560" spans="8:8">
      <c r="H3560" s="26"/>
    </row>
    <row r="3561" spans="8:8">
      <c r="H3561" s="26"/>
    </row>
    <row r="3562" spans="8:8">
      <c r="H3562" s="26"/>
    </row>
    <row r="3563" spans="8:8">
      <c r="H3563" s="26"/>
    </row>
    <row r="3564" spans="8:8">
      <c r="H3564" s="26"/>
    </row>
    <row r="3565" spans="8:8">
      <c r="H3565" s="26"/>
    </row>
    <row r="3566" spans="8:8">
      <c r="H3566" s="26"/>
    </row>
    <row r="3567" spans="8:8">
      <c r="H3567" s="26"/>
    </row>
    <row r="3568" spans="8:8">
      <c r="H3568" s="26"/>
    </row>
    <row r="3569" spans="8:8">
      <c r="H3569" s="26"/>
    </row>
    <row r="3570" spans="8:8">
      <c r="H3570" s="26"/>
    </row>
    <row r="3571" spans="8:8">
      <c r="H3571" s="26"/>
    </row>
    <row r="3572" spans="8:8">
      <c r="H3572" s="26"/>
    </row>
    <row r="3573" spans="8:8">
      <c r="H3573" s="26"/>
    </row>
    <row r="3574" spans="8:8">
      <c r="H3574" s="26"/>
    </row>
    <row r="3575" spans="8:8">
      <c r="H3575" s="26"/>
    </row>
    <row r="3576" spans="8:8">
      <c r="H3576" s="26"/>
    </row>
    <row r="3577" spans="8:8">
      <c r="H3577" s="26"/>
    </row>
    <row r="3578" spans="8:8">
      <c r="H3578" s="26"/>
    </row>
    <row r="3579" spans="8:8">
      <c r="H3579" s="26"/>
    </row>
    <row r="3580" spans="8:8">
      <c r="H3580" s="26"/>
    </row>
    <row r="3581" spans="8:8">
      <c r="H3581" s="26"/>
    </row>
    <row r="3582" spans="8:8">
      <c r="H3582" s="26"/>
    </row>
    <row r="3583" spans="8:8">
      <c r="H3583" s="26"/>
    </row>
    <row r="3584" spans="8:8">
      <c r="H3584" s="26"/>
    </row>
    <row r="3585" spans="8:8">
      <c r="H3585" s="26"/>
    </row>
    <row r="3586" spans="8:8">
      <c r="H3586" s="26"/>
    </row>
    <row r="3587" spans="8:8">
      <c r="H3587" s="26"/>
    </row>
    <row r="3588" spans="8:8">
      <c r="H3588" s="26"/>
    </row>
    <row r="3589" spans="8:8">
      <c r="H3589" s="26"/>
    </row>
    <row r="3590" spans="8:8">
      <c r="H3590" s="26"/>
    </row>
    <row r="3591" spans="8:8">
      <c r="H3591" s="26"/>
    </row>
    <row r="3592" spans="8:8">
      <c r="H3592" s="26"/>
    </row>
    <row r="3593" spans="8:8">
      <c r="H3593" s="26"/>
    </row>
    <row r="3594" spans="8:8">
      <c r="H3594" s="26"/>
    </row>
    <row r="3595" spans="8:8">
      <c r="H3595" s="26"/>
    </row>
    <row r="3596" spans="8:8">
      <c r="H3596" s="26"/>
    </row>
    <row r="3597" spans="8:8">
      <c r="H3597" s="26"/>
    </row>
    <row r="3598" spans="8:8">
      <c r="H3598" s="26"/>
    </row>
    <row r="3599" spans="8:8">
      <c r="H3599" s="26"/>
    </row>
    <row r="3600" spans="8:8">
      <c r="H3600" s="26"/>
    </row>
    <row r="3601" spans="8:8">
      <c r="H3601" s="26"/>
    </row>
    <row r="3602" spans="8:8">
      <c r="H3602" s="26"/>
    </row>
    <row r="3603" spans="8:8">
      <c r="H3603" s="26"/>
    </row>
    <row r="3604" spans="8:8">
      <c r="H3604" s="26"/>
    </row>
    <row r="3605" spans="8:8">
      <c r="H3605" s="26"/>
    </row>
    <row r="3606" spans="8:8">
      <c r="H3606" s="26"/>
    </row>
    <row r="3607" spans="8:8">
      <c r="H3607" s="26"/>
    </row>
    <row r="3608" spans="8:8">
      <c r="H3608" s="26"/>
    </row>
    <row r="3609" spans="8:8">
      <c r="H3609" s="26"/>
    </row>
    <row r="3610" spans="8:8">
      <c r="H3610" s="26"/>
    </row>
    <row r="3611" spans="8:8">
      <c r="H3611" s="26"/>
    </row>
    <row r="3612" spans="8:8">
      <c r="H3612" s="26"/>
    </row>
    <row r="3613" spans="8:8">
      <c r="H3613" s="26"/>
    </row>
    <row r="3614" spans="8:8">
      <c r="H3614" s="26"/>
    </row>
    <row r="3615" spans="8:8">
      <c r="H3615" s="26"/>
    </row>
    <row r="3616" spans="8:8">
      <c r="H3616" s="26"/>
    </row>
    <row r="3617" spans="8:8">
      <c r="H3617" s="26"/>
    </row>
    <row r="3618" spans="8:8">
      <c r="H3618" s="26"/>
    </row>
    <row r="3619" spans="8:8">
      <c r="H3619" s="26"/>
    </row>
    <row r="3620" spans="8:8">
      <c r="H3620" s="26"/>
    </row>
    <row r="3621" spans="8:8">
      <c r="H3621" s="26"/>
    </row>
    <row r="3622" spans="8:8">
      <c r="H3622" s="26"/>
    </row>
    <row r="3623" spans="8:8">
      <c r="H3623" s="26"/>
    </row>
    <row r="3624" spans="8:8">
      <c r="H3624" s="26"/>
    </row>
    <row r="3625" spans="8:8">
      <c r="H3625" s="26"/>
    </row>
    <row r="3626" spans="8:8">
      <c r="H3626" s="26"/>
    </row>
    <row r="3627" spans="8:8">
      <c r="H3627" s="26"/>
    </row>
    <row r="3628" spans="8:8">
      <c r="H3628" s="26"/>
    </row>
    <row r="3629" spans="8:8">
      <c r="H3629" s="26"/>
    </row>
    <row r="3630" spans="8:8">
      <c r="H3630" s="26"/>
    </row>
    <row r="3631" spans="8:8">
      <c r="H3631" s="26"/>
    </row>
    <row r="3632" spans="8:8">
      <c r="H3632" s="26"/>
    </row>
    <row r="3633" spans="8:8">
      <c r="H3633" s="26"/>
    </row>
    <row r="3634" spans="8:8">
      <c r="H3634" s="26"/>
    </row>
    <row r="3635" spans="8:8">
      <c r="H3635" s="26"/>
    </row>
    <row r="3636" spans="8:8">
      <c r="H3636" s="26"/>
    </row>
    <row r="3637" spans="8:8">
      <c r="H3637" s="26"/>
    </row>
    <row r="3638" spans="8:8">
      <c r="H3638" s="26"/>
    </row>
    <row r="3639" spans="8:8">
      <c r="H3639" s="26"/>
    </row>
    <row r="3640" spans="8:8">
      <c r="H3640" s="26"/>
    </row>
    <row r="3641" spans="8:8">
      <c r="H3641" s="26"/>
    </row>
    <row r="3642" spans="8:8">
      <c r="H3642" s="26"/>
    </row>
    <row r="3643" spans="8:8">
      <c r="H3643" s="26"/>
    </row>
    <row r="3644" spans="8:8">
      <c r="H3644" s="26"/>
    </row>
    <row r="3645" spans="8:8">
      <c r="H3645" s="26"/>
    </row>
    <row r="3646" spans="8:8">
      <c r="H3646" s="26"/>
    </row>
    <row r="3647" spans="8:8">
      <c r="H3647" s="26"/>
    </row>
    <row r="3648" spans="8:8">
      <c r="H3648" s="26"/>
    </row>
    <row r="3649" spans="8:8">
      <c r="H3649" s="26"/>
    </row>
    <row r="3650" spans="8:8">
      <c r="H3650" s="26"/>
    </row>
    <row r="3651" spans="8:8">
      <c r="H3651" s="26"/>
    </row>
    <row r="3652" spans="8:8">
      <c r="H3652" s="26"/>
    </row>
    <row r="3653" spans="8:8">
      <c r="H3653" s="26"/>
    </row>
    <row r="3654" spans="8:8">
      <c r="H3654" s="26"/>
    </row>
    <row r="3655" spans="8:8">
      <c r="H3655" s="26"/>
    </row>
    <row r="3656" spans="8:8">
      <c r="H3656" s="26"/>
    </row>
    <row r="3657" spans="8:8">
      <c r="H3657" s="26"/>
    </row>
    <row r="3658" spans="8:8">
      <c r="H3658" s="26"/>
    </row>
    <row r="3659" spans="8:8">
      <c r="H3659" s="26"/>
    </row>
    <row r="3660" spans="8:8">
      <c r="H3660" s="26"/>
    </row>
    <row r="3661" spans="8:8">
      <c r="H3661" s="26"/>
    </row>
    <row r="3662" spans="8:8">
      <c r="H3662" s="26"/>
    </row>
    <row r="3663" spans="8:8">
      <c r="H3663" s="26"/>
    </row>
    <row r="3664" spans="8:8">
      <c r="H3664" s="26"/>
    </row>
    <row r="3665" spans="8:8">
      <c r="H3665" s="26"/>
    </row>
    <row r="3666" spans="8:8">
      <c r="H3666" s="26"/>
    </row>
    <row r="3667" spans="8:8">
      <c r="H3667" s="26"/>
    </row>
    <row r="3668" spans="8:8">
      <c r="H3668" s="26"/>
    </row>
    <row r="3669" spans="8:8">
      <c r="H3669" s="26"/>
    </row>
    <row r="3670" spans="8:8">
      <c r="H3670" s="26"/>
    </row>
    <row r="3671" spans="8:8">
      <c r="H3671" s="26"/>
    </row>
    <row r="3672" spans="8:8">
      <c r="H3672" s="26"/>
    </row>
    <row r="3673" spans="8:8">
      <c r="H3673" s="26"/>
    </row>
    <row r="3674" spans="8:8">
      <c r="H3674" s="26"/>
    </row>
    <row r="3675" spans="8:8">
      <c r="H3675" s="26"/>
    </row>
    <row r="3676" spans="8:8">
      <c r="H3676" s="26"/>
    </row>
    <row r="3677" spans="8:8">
      <c r="H3677" s="26"/>
    </row>
    <row r="3678" spans="8:8">
      <c r="H3678" s="26"/>
    </row>
    <row r="3679" spans="8:8">
      <c r="H3679" s="26"/>
    </row>
    <row r="3680" spans="8:8">
      <c r="H3680" s="26"/>
    </row>
    <row r="3681" spans="8:8">
      <c r="H3681" s="26"/>
    </row>
    <row r="3682" spans="8:8">
      <c r="H3682" s="26"/>
    </row>
    <row r="3683" spans="8:8">
      <c r="H3683" s="26"/>
    </row>
    <row r="3684" spans="8:8">
      <c r="H3684" s="26"/>
    </row>
    <row r="3685" spans="8:8">
      <c r="H3685" s="26"/>
    </row>
    <row r="3686" spans="8:8">
      <c r="H3686" s="26"/>
    </row>
    <row r="3687" spans="8:8">
      <c r="H3687" s="26"/>
    </row>
    <row r="3688" spans="8:8">
      <c r="H3688" s="26"/>
    </row>
    <row r="3689" spans="8:8">
      <c r="H3689" s="26"/>
    </row>
    <row r="3690" spans="8:8">
      <c r="H3690" s="26"/>
    </row>
    <row r="3691" spans="8:8">
      <c r="H3691" s="26"/>
    </row>
    <row r="3692" spans="8:8">
      <c r="H3692" s="26"/>
    </row>
    <row r="3693" spans="8:8">
      <c r="H3693" s="26"/>
    </row>
    <row r="3694" spans="8:8">
      <c r="H3694" s="26"/>
    </row>
    <row r="3695" spans="8:8">
      <c r="H3695" s="26"/>
    </row>
    <row r="3696" spans="8:8">
      <c r="H3696" s="26"/>
    </row>
    <row r="3697" spans="8:8">
      <c r="H3697" s="26"/>
    </row>
    <row r="3698" spans="8:8">
      <c r="H3698" s="26"/>
    </row>
    <row r="3699" spans="8:8">
      <c r="H3699" s="26"/>
    </row>
    <row r="3700" spans="8:8">
      <c r="H3700" s="26"/>
    </row>
    <row r="3701" spans="8:8">
      <c r="H3701" s="26"/>
    </row>
    <row r="3702" spans="8:8">
      <c r="H3702" s="26"/>
    </row>
    <row r="3703" spans="8:8">
      <c r="H3703" s="26"/>
    </row>
    <row r="3704" spans="8:8">
      <c r="H3704" s="26"/>
    </row>
    <row r="3705" spans="8:8">
      <c r="H3705" s="26"/>
    </row>
    <row r="3706" spans="8:8">
      <c r="H3706" s="26"/>
    </row>
    <row r="3707" spans="8:8">
      <c r="H3707" s="26"/>
    </row>
    <row r="3708" spans="8:8">
      <c r="H3708" s="26"/>
    </row>
    <row r="3709" spans="8:8">
      <c r="H3709" s="26"/>
    </row>
    <row r="3710" spans="8:8">
      <c r="H3710" s="26"/>
    </row>
    <row r="3711" spans="8:8">
      <c r="H3711" s="26"/>
    </row>
    <row r="3712" spans="8:8">
      <c r="H3712" s="26"/>
    </row>
    <row r="3713" spans="8:8">
      <c r="H3713" s="26"/>
    </row>
    <row r="3714" spans="8:8">
      <c r="H3714" s="26"/>
    </row>
    <row r="3715" spans="8:8">
      <c r="H3715" s="26"/>
    </row>
    <row r="3716" spans="8:8">
      <c r="H3716" s="26"/>
    </row>
    <row r="3717" spans="8:8">
      <c r="H3717" s="26"/>
    </row>
    <row r="3718" spans="8:8">
      <c r="H3718" s="26"/>
    </row>
    <row r="3719" spans="8:8">
      <c r="H3719" s="26"/>
    </row>
    <row r="3720" spans="8:8">
      <c r="H3720" s="26"/>
    </row>
    <row r="3721" spans="8:8">
      <c r="H3721" s="26"/>
    </row>
    <row r="3722" spans="8:8">
      <c r="H3722" s="26"/>
    </row>
    <row r="3723" spans="8:8">
      <c r="H3723" s="26"/>
    </row>
    <row r="3724" spans="8:8">
      <c r="H3724" s="26"/>
    </row>
    <row r="3725" spans="8:8">
      <c r="H3725" s="26"/>
    </row>
    <row r="3726" spans="8:8">
      <c r="H3726" s="26"/>
    </row>
    <row r="3727" spans="8:8">
      <c r="H3727" s="26"/>
    </row>
    <row r="3728" spans="8:8">
      <c r="H3728" s="26"/>
    </row>
    <row r="3729" spans="8:8">
      <c r="H3729" s="26"/>
    </row>
    <row r="3730" spans="8:8">
      <c r="H3730" s="26"/>
    </row>
    <row r="3731" spans="8:8">
      <c r="H3731" s="26"/>
    </row>
    <row r="3732" spans="8:8">
      <c r="H3732" s="26"/>
    </row>
    <row r="3733" spans="8:8">
      <c r="H3733" s="26"/>
    </row>
    <row r="3734" spans="8:8">
      <c r="H3734" s="26"/>
    </row>
    <row r="3735" spans="8:8">
      <c r="H3735" s="26"/>
    </row>
    <row r="3736" spans="8:8">
      <c r="H3736" s="26"/>
    </row>
    <row r="3737" spans="8:8">
      <c r="H3737" s="26"/>
    </row>
    <row r="3738" spans="8:8">
      <c r="H3738" s="26"/>
    </row>
    <row r="3739" spans="8:8">
      <c r="H3739" s="26"/>
    </row>
    <row r="3740" spans="8:8">
      <c r="H3740" s="26"/>
    </row>
    <row r="3741" spans="8:8">
      <c r="H3741" s="26"/>
    </row>
    <row r="3742" spans="8:8">
      <c r="H3742" s="26"/>
    </row>
    <row r="3743" spans="8:8">
      <c r="H3743" s="26"/>
    </row>
    <row r="3744" spans="8:8">
      <c r="H3744" s="26"/>
    </row>
    <row r="3745" spans="8:8">
      <c r="H3745" s="26"/>
    </row>
    <row r="3746" spans="8:8">
      <c r="H3746" s="26"/>
    </row>
    <row r="3747" spans="8:8">
      <c r="H3747" s="26"/>
    </row>
    <row r="3748" spans="8:8">
      <c r="H3748" s="26"/>
    </row>
    <row r="3749" spans="8:8">
      <c r="H3749" s="26"/>
    </row>
    <row r="3750" spans="8:8">
      <c r="H3750" s="26"/>
    </row>
    <row r="3751" spans="8:8">
      <c r="H3751" s="26"/>
    </row>
    <row r="3752" spans="8:8">
      <c r="H3752" s="26"/>
    </row>
    <row r="3753" spans="8:8">
      <c r="H3753" s="26"/>
    </row>
    <row r="3754" spans="8:8">
      <c r="H3754" s="26"/>
    </row>
    <row r="3755" spans="8:8">
      <c r="H3755" s="26"/>
    </row>
    <row r="3756" spans="8:8">
      <c r="H3756" s="26"/>
    </row>
    <row r="3757" spans="8:8">
      <c r="H3757" s="26"/>
    </row>
    <row r="3758" spans="8:8">
      <c r="H3758" s="26"/>
    </row>
    <row r="3759" spans="8:8">
      <c r="H3759" s="26"/>
    </row>
    <row r="3760" spans="8:8">
      <c r="H3760" s="26"/>
    </row>
    <row r="3761" spans="8:8">
      <c r="H3761" s="26"/>
    </row>
    <row r="3762" spans="8:8">
      <c r="H3762" s="26"/>
    </row>
    <row r="3763" spans="8:8">
      <c r="H3763" s="26"/>
    </row>
    <row r="3764" spans="8:8">
      <c r="H3764" s="26"/>
    </row>
    <row r="3765" spans="8:8">
      <c r="H3765" s="26"/>
    </row>
    <row r="3766" spans="8:8">
      <c r="H3766" s="26"/>
    </row>
    <row r="3767" spans="8:8">
      <c r="H3767" s="26"/>
    </row>
    <row r="3768" spans="8:8">
      <c r="H3768" s="26"/>
    </row>
    <row r="3769" spans="8:8">
      <c r="H3769" s="26"/>
    </row>
    <row r="3770" spans="8:8">
      <c r="H3770" s="26"/>
    </row>
    <row r="3771" spans="8:8">
      <c r="H3771" s="26"/>
    </row>
    <row r="3772" spans="8:8">
      <c r="H3772" s="26"/>
    </row>
    <row r="3773" spans="8:8">
      <c r="H3773" s="26"/>
    </row>
    <row r="3774" spans="8:8">
      <c r="H3774" s="26"/>
    </row>
    <row r="3775" spans="8:8">
      <c r="H3775" s="26"/>
    </row>
    <row r="3776" spans="8:8">
      <c r="H3776" s="26"/>
    </row>
    <row r="3777" spans="8:8">
      <c r="H3777" s="26"/>
    </row>
    <row r="3778" spans="8:8">
      <c r="H3778" s="26"/>
    </row>
    <row r="3779" spans="8:8">
      <c r="H3779" s="26"/>
    </row>
    <row r="3780" spans="8:8">
      <c r="H3780" s="26"/>
    </row>
    <row r="3781" spans="8:8">
      <c r="H3781" s="26"/>
    </row>
    <row r="3782" spans="8:8">
      <c r="H3782" s="26"/>
    </row>
    <row r="3783" spans="8:8">
      <c r="H3783" s="26"/>
    </row>
    <row r="3784" spans="8:8">
      <c r="H3784" s="26"/>
    </row>
    <row r="3785" spans="8:8">
      <c r="H3785" s="26"/>
    </row>
    <row r="3786" spans="8:8">
      <c r="H3786" s="26"/>
    </row>
    <row r="3787" spans="8:8">
      <c r="H3787" s="26"/>
    </row>
    <row r="3788" spans="8:8">
      <c r="H3788" s="26"/>
    </row>
    <row r="3789" spans="8:8">
      <c r="H3789" s="26"/>
    </row>
    <row r="3790" spans="8:8">
      <c r="H3790" s="26"/>
    </row>
    <row r="3791" spans="8:8">
      <c r="H3791" s="26"/>
    </row>
    <row r="3792" spans="8:8">
      <c r="H3792" s="26"/>
    </row>
    <row r="3793" spans="8:8">
      <c r="H3793" s="26"/>
    </row>
    <row r="3794" spans="8:8">
      <c r="H3794" s="26"/>
    </row>
    <row r="3795" spans="8:8">
      <c r="H3795" s="26"/>
    </row>
    <row r="3796" spans="8:8">
      <c r="H3796" s="26"/>
    </row>
    <row r="3797" spans="8:8">
      <c r="H3797" s="26"/>
    </row>
    <row r="3798" spans="8:8">
      <c r="H3798" s="26"/>
    </row>
    <row r="3799" spans="8:8">
      <c r="H3799" s="26"/>
    </row>
    <row r="3800" spans="8:8">
      <c r="H3800" s="26"/>
    </row>
    <row r="3801" spans="8:8">
      <c r="H3801" s="26"/>
    </row>
    <row r="3802" spans="8:8">
      <c r="H3802" s="26"/>
    </row>
    <row r="3803" spans="8:8">
      <c r="H3803" s="26"/>
    </row>
    <row r="3804" spans="8:8">
      <c r="H3804" s="26"/>
    </row>
    <row r="3805" spans="8:8">
      <c r="H3805" s="26"/>
    </row>
    <row r="3806" spans="8:8">
      <c r="H3806" s="26"/>
    </row>
    <row r="3807" spans="8:8">
      <c r="H3807" s="26"/>
    </row>
    <row r="3808" spans="8:8">
      <c r="H3808" s="26"/>
    </row>
    <row r="3809" spans="8:8">
      <c r="H3809" s="26"/>
    </row>
    <row r="3810" spans="8:8">
      <c r="H3810" s="26"/>
    </row>
    <row r="3811" spans="8:8">
      <c r="H3811" s="26"/>
    </row>
    <row r="3812" spans="8:8">
      <c r="H3812" s="26"/>
    </row>
    <row r="3813" spans="8:8">
      <c r="H3813" s="26"/>
    </row>
    <row r="3814" spans="8:8">
      <c r="H3814" s="26"/>
    </row>
    <row r="3815" spans="8:8">
      <c r="H3815" s="26"/>
    </row>
    <row r="3816" spans="8:8">
      <c r="H3816" s="26"/>
    </row>
    <row r="3817" spans="8:8">
      <c r="H3817" s="26"/>
    </row>
    <row r="3818" spans="8:8">
      <c r="H3818" s="26"/>
    </row>
    <row r="3819" spans="8:8">
      <c r="H3819" s="26"/>
    </row>
    <row r="3820" spans="8:8">
      <c r="H3820" s="26"/>
    </row>
    <row r="3821" spans="8:8">
      <c r="H3821" s="26"/>
    </row>
    <row r="3822" spans="8:8">
      <c r="H3822" s="26"/>
    </row>
    <row r="3823" spans="8:8">
      <c r="H3823" s="26"/>
    </row>
    <row r="3824" spans="8:8">
      <c r="H3824" s="26"/>
    </row>
    <row r="3825" spans="8:8">
      <c r="H3825" s="26"/>
    </row>
    <row r="3826" spans="8:8">
      <c r="H3826" s="26"/>
    </row>
    <row r="3827" spans="8:8">
      <c r="H3827" s="26"/>
    </row>
    <row r="3828" spans="8:8">
      <c r="H3828" s="26"/>
    </row>
    <row r="3829" spans="8:8">
      <c r="H3829" s="26"/>
    </row>
    <row r="3830" spans="8:8">
      <c r="H3830" s="26"/>
    </row>
    <row r="3831" spans="8:8">
      <c r="H3831" s="26"/>
    </row>
    <row r="3832" spans="8:8">
      <c r="H3832" s="26"/>
    </row>
    <row r="3833" spans="8:8">
      <c r="H3833" s="26"/>
    </row>
    <row r="3834" spans="8:8">
      <c r="H3834" s="26"/>
    </row>
    <row r="3835" spans="8:8">
      <c r="H3835" s="26"/>
    </row>
    <row r="3836" spans="8:8">
      <c r="H3836" s="26"/>
    </row>
    <row r="3837" spans="8:8">
      <c r="H3837" s="26"/>
    </row>
    <row r="3838" spans="8:8">
      <c r="H3838" s="26"/>
    </row>
    <row r="3839" spans="8:8">
      <c r="H3839" s="26"/>
    </row>
    <row r="3840" spans="8:8">
      <c r="H3840" s="26"/>
    </row>
    <row r="3841" spans="8:8">
      <c r="H3841" s="26"/>
    </row>
    <row r="3842" spans="8:8">
      <c r="H3842" s="26"/>
    </row>
    <row r="3843" spans="8:8">
      <c r="H3843" s="26"/>
    </row>
    <row r="3844" spans="8:8">
      <c r="H3844" s="26"/>
    </row>
    <row r="3845" spans="8:8">
      <c r="H3845" s="26"/>
    </row>
    <row r="3846" spans="8:8">
      <c r="H3846" s="26"/>
    </row>
    <row r="3847" spans="8:8">
      <c r="H3847" s="26"/>
    </row>
    <row r="3848" spans="8:8">
      <c r="H3848" s="26"/>
    </row>
    <row r="3849" spans="8:8">
      <c r="H3849" s="26"/>
    </row>
    <row r="3850" spans="8:8">
      <c r="H3850" s="26"/>
    </row>
    <row r="3851" spans="8:8">
      <c r="H3851" s="26"/>
    </row>
    <row r="3852" spans="8:8">
      <c r="H3852" s="26"/>
    </row>
    <row r="3853" spans="8:8">
      <c r="H3853" s="26"/>
    </row>
    <row r="3854" spans="8:8">
      <c r="H3854" s="26"/>
    </row>
    <row r="3855" spans="8:8">
      <c r="H3855" s="26"/>
    </row>
    <row r="3856" spans="8:8">
      <c r="H3856" s="26"/>
    </row>
    <row r="3857" spans="8:8">
      <c r="H3857" s="26"/>
    </row>
    <row r="3858" spans="8:8">
      <c r="H3858" s="26"/>
    </row>
    <row r="3859" spans="8:8">
      <c r="H3859" s="26"/>
    </row>
    <row r="3860" spans="8:8">
      <c r="H3860" s="26"/>
    </row>
    <row r="3861" spans="8:8">
      <c r="H3861" s="26"/>
    </row>
    <row r="3862" spans="8:8">
      <c r="H3862" s="26"/>
    </row>
    <row r="3863" spans="8:8">
      <c r="H3863" s="26"/>
    </row>
    <row r="3864" spans="8:8">
      <c r="H3864" s="26"/>
    </row>
    <row r="3865" spans="8:8">
      <c r="H3865" s="26"/>
    </row>
    <row r="3866" spans="8:8">
      <c r="H3866" s="26"/>
    </row>
    <row r="3867" spans="8:8">
      <c r="H3867" s="26"/>
    </row>
    <row r="3868" spans="8:8">
      <c r="H3868" s="26"/>
    </row>
    <row r="3869" spans="8:8">
      <c r="H3869" s="26"/>
    </row>
    <row r="3870" spans="8:8">
      <c r="H3870" s="26"/>
    </row>
    <row r="3871" spans="8:8">
      <c r="H3871" s="26"/>
    </row>
    <row r="3872" spans="8:8">
      <c r="H3872" s="26"/>
    </row>
    <row r="3873" spans="8:8">
      <c r="H3873" s="26"/>
    </row>
    <row r="3874" spans="8:8">
      <c r="H3874" s="26"/>
    </row>
    <row r="3875" spans="8:8">
      <c r="H3875" s="26"/>
    </row>
    <row r="3876" spans="8:8">
      <c r="H3876" s="26"/>
    </row>
    <row r="3877" spans="8:8">
      <c r="H3877" s="26"/>
    </row>
    <row r="3878" spans="8:8">
      <c r="H3878" s="26"/>
    </row>
    <row r="3879" spans="8:8">
      <c r="H3879" s="26"/>
    </row>
    <row r="3880" spans="8:8">
      <c r="H3880" s="26"/>
    </row>
    <row r="3881" spans="8:8">
      <c r="H3881" s="26"/>
    </row>
    <row r="3882" spans="8:8">
      <c r="H3882" s="26"/>
    </row>
    <row r="3883" spans="8:8">
      <c r="H3883" s="26"/>
    </row>
    <row r="3884" spans="8:8">
      <c r="H3884" s="26"/>
    </row>
    <row r="3885" spans="8:8">
      <c r="H3885" s="26"/>
    </row>
    <row r="3886" spans="8:8">
      <c r="H3886" s="26"/>
    </row>
    <row r="3887" spans="8:8">
      <c r="H3887" s="26"/>
    </row>
    <row r="3888" spans="8:8">
      <c r="H3888" s="26"/>
    </row>
    <row r="3889" spans="8:8">
      <c r="H3889" s="26"/>
    </row>
    <row r="3890" spans="8:8">
      <c r="H3890" s="26"/>
    </row>
    <row r="3891" spans="8:8">
      <c r="H3891" s="26"/>
    </row>
    <row r="3892" spans="8:8">
      <c r="H3892" s="26"/>
    </row>
    <row r="3893" spans="8:8">
      <c r="H3893" s="26"/>
    </row>
    <row r="3894" spans="8:8">
      <c r="H3894" s="26"/>
    </row>
    <row r="3895" spans="8:8">
      <c r="H3895" s="26"/>
    </row>
    <row r="3896" spans="8:8">
      <c r="H3896" s="26"/>
    </row>
    <row r="3897" spans="8:8">
      <c r="H3897" s="26"/>
    </row>
    <row r="3898" spans="8:8">
      <c r="H3898" s="26"/>
    </row>
    <row r="3899" spans="8:8">
      <c r="H3899" s="26"/>
    </row>
    <row r="3900" spans="8:8">
      <c r="H3900" s="26"/>
    </row>
    <row r="3901" spans="8:8">
      <c r="H3901" s="26"/>
    </row>
    <row r="3902" spans="8:8">
      <c r="H3902" s="26"/>
    </row>
    <row r="3903" spans="8:8">
      <c r="H3903" s="26"/>
    </row>
    <row r="3904" spans="8:8">
      <c r="H3904" s="26"/>
    </row>
    <row r="3905" spans="8:8">
      <c r="H3905" s="26"/>
    </row>
    <row r="3906" spans="8:8">
      <c r="H3906" s="26"/>
    </row>
    <row r="3907" spans="8:8">
      <c r="H3907" s="26"/>
    </row>
    <row r="3908" spans="8:8">
      <c r="H3908" s="26"/>
    </row>
    <row r="3909" spans="8:8">
      <c r="H3909" s="26"/>
    </row>
    <row r="3910" spans="8:8">
      <c r="H3910" s="26"/>
    </row>
    <row r="3911" spans="8:8">
      <c r="H3911" s="26"/>
    </row>
    <row r="3912" spans="8:8">
      <c r="H3912" s="26"/>
    </row>
    <row r="3913" spans="8:8">
      <c r="H3913" s="26"/>
    </row>
    <row r="3914" spans="8:8">
      <c r="H3914" s="26"/>
    </row>
    <row r="3915" spans="8:8">
      <c r="H3915" s="26"/>
    </row>
    <row r="3916" spans="8:8">
      <c r="H3916" s="26"/>
    </row>
    <row r="3917" spans="8:8">
      <c r="H3917" s="26"/>
    </row>
    <row r="3918" spans="8:8">
      <c r="H3918" s="26"/>
    </row>
    <row r="3919" spans="8:8">
      <c r="H3919" s="26"/>
    </row>
    <row r="3920" spans="8:8">
      <c r="H3920" s="26"/>
    </row>
    <row r="3921" spans="8:8">
      <c r="H3921" s="26"/>
    </row>
    <row r="3922" spans="8:8">
      <c r="H3922" s="26"/>
    </row>
    <row r="3923" spans="8:8">
      <c r="H3923" s="26"/>
    </row>
    <row r="3924" spans="8:8">
      <c r="H3924" s="26"/>
    </row>
    <row r="3925" spans="8:8">
      <c r="H3925" s="26"/>
    </row>
    <row r="3926" spans="8:8">
      <c r="H3926" s="26"/>
    </row>
    <row r="3927" spans="8:8">
      <c r="H3927" s="26"/>
    </row>
    <row r="3928" spans="8:8">
      <c r="H3928" s="26"/>
    </row>
    <row r="3929" spans="8:8">
      <c r="H3929" s="26"/>
    </row>
    <row r="3930" spans="8:8">
      <c r="H3930" s="26"/>
    </row>
    <row r="3931" spans="8:8">
      <c r="H3931" s="26"/>
    </row>
    <row r="3932" spans="8:8">
      <c r="H3932" s="26"/>
    </row>
    <row r="3933" spans="8:8">
      <c r="H3933" s="26"/>
    </row>
    <row r="3934" spans="8:8">
      <c r="H3934" s="26"/>
    </row>
    <row r="3935" spans="8:8">
      <c r="H3935" s="26"/>
    </row>
    <row r="3936" spans="8:8">
      <c r="H3936" s="26"/>
    </row>
    <row r="3937" spans="8:8">
      <c r="H3937" s="26"/>
    </row>
    <row r="3938" spans="8:8">
      <c r="H3938" s="26"/>
    </row>
    <row r="3939" spans="8:8">
      <c r="H3939" s="26"/>
    </row>
    <row r="3940" spans="8:8">
      <c r="H3940" s="26"/>
    </row>
    <row r="3941" spans="8:8">
      <c r="H3941" s="26"/>
    </row>
    <row r="3942" spans="8:8">
      <c r="H3942" s="26"/>
    </row>
    <row r="3943" spans="8:8">
      <c r="H3943" s="26"/>
    </row>
    <row r="3944" spans="8:8">
      <c r="H3944" s="26"/>
    </row>
    <row r="3945" spans="8:8">
      <c r="H3945" s="26"/>
    </row>
    <row r="3946" spans="8:8">
      <c r="H3946" s="26"/>
    </row>
    <row r="3947" spans="8:8">
      <c r="H3947" s="26"/>
    </row>
    <row r="3948" spans="8:8">
      <c r="H3948" s="26"/>
    </row>
    <row r="3949" spans="8:8">
      <c r="H3949" s="26"/>
    </row>
    <row r="3950" spans="8:8">
      <c r="H3950" s="26"/>
    </row>
    <row r="3951" spans="8:8">
      <c r="H3951" s="26"/>
    </row>
    <row r="3952" spans="8:8">
      <c r="H3952" s="26"/>
    </row>
    <row r="3953" spans="8:8">
      <c r="H3953" s="26"/>
    </row>
    <row r="3954" spans="8:8">
      <c r="H3954" s="26"/>
    </row>
    <row r="3955" spans="8:8">
      <c r="H3955" s="26"/>
    </row>
    <row r="3956" spans="8:8">
      <c r="H3956" s="26"/>
    </row>
    <row r="3957" spans="8:8">
      <c r="H3957" s="26"/>
    </row>
    <row r="3958" spans="8:8">
      <c r="H3958" s="26"/>
    </row>
    <row r="3959" spans="8:8">
      <c r="H3959" s="26"/>
    </row>
    <row r="3960" spans="8:8">
      <c r="H3960" s="26"/>
    </row>
    <row r="3961" spans="8:8">
      <c r="H3961" s="26"/>
    </row>
    <row r="3962" spans="8:8">
      <c r="H3962" s="26"/>
    </row>
    <row r="3963" spans="8:8">
      <c r="H3963" s="26"/>
    </row>
    <row r="3964" spans="8:8">
      <c r="H3964" s="26"/>
    </row>
    <row r="3965" spans="8:8">
      <c r="H3965" s="26"/>
    </row>
    <row r="3966" spans="8:8">
      <c r="H3966" s="26"/>
    </row>
    <row r="3967" spans="8:8">
      <c r="H3967" s="26"/>
    </row>
    <row r="3968" spans="8:8">
      <c r="H3968" s="26"/>
    </row>
    <row r="3969" spans="8:8">
      <c r="H3969" s="26"/>
    </row>
    <row r="3970" spans="8:8">
      <c r="H3970" s="26"/>
    </row>
    <row r="3971" spans="8:8">
      <c r="H3971" s="26"/>
    </row>
    <row r="3972" spans="8:8">
      <c r="H3972" s="26"/>
    </row>
    <row r="3973" spans="8:8">
      <c r="H3973" s="26"/>
    </row>
    <row r="3974" spans="8:8">
      <c r="H3974" s="26"/>
    </row>
    <row r="3975" spans="8:8">
      <c r="H3975" s="26"/>
    </row>
    <row r="3976" spans="8:8">
      <c r="H3976" s="26"/>
    </row>
    <row r="3977" spans="8:8">
      <c r="H3977" s="26"/>
    </row>
    <row r="3978" spans="8:8">
      <c r="H3978" s="26"/>
    </row>
  </sheetData>
  <sheetProtection formatColumns="0"/>
  <autoFilter ref="A2:O2777">
    <filterColumn colId="13" showButton="0"/>
  </autoFilter>
  <mergeCells count="2">
    <mergeCell ref="N2:O2"/>
    <mergeCell ref="A1:O1"/>
  </mergeCells>
  <conditionalFormatting sqref="G3:G1603">
    <cfRule type="cellIs" dxfId="10" priority="5" operator="lessThan">
      <formula>1</formula>
    </cfRule>
  </conditionalFormatting>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sheetPr>
    <tabColor rgb="FF92D050"/>
  </sheetPr>
  <dimension ref="A1:AQ1629"/>
  <sheetViews>
    <sheetView topLeftCell="K1" zoomScale="90" zoomScaleNormal="90" workbookViewId="0">
      <selection activeCell="X5" sqref="X5"/>
    </sheetView>
  </sheetViews>
  <sheetFormatPr defaultRowHeight="15"/>
  <cols>
    <col min="1" max="1" width="12.5703125" customWidth="1"/>
    <col min="2" max="2" width="12.28515625" customWidth="1"/>
    <col min="3" max="3" width="10.5703125" customWidth="1"/>
    <col min="4" max="4" width="31.7109375" customWidth="1"/>
    <col min="5" max="5" width="77.28515625" customWidth="1"/>
    <col min="6" max="6" width="24" customWidth="1"/>
    <col min="7" max="7" width="16" bestFit="1" customWidth="1"/>
    <col min="8" max="8" width="10.7109375" bestFit="1" customWidth="1"/>
    <col min="10" max="10" width="13.28515625" bestFit="1" customWidth="1"/>
    <col min="11" max="11" width="10.85546875" bestFit="1" customWidth="1"/>
    <col min="12" max="12" width="13.85546875" customWidth="1"/>
    <col min="13" max="13" width="12.140625" customWidth="1"/>
    <col min="14" max="14" width="13.28515625" bestFit="1" customWidth="1"/>
    <col min="15" max="16" width="13.28515625" customWidth="1"/>
    <col min="17" max="17" width="16.7109375" bestFit="1" customWidth="1"/>
    <col min="18" max="18" width="16.7109375" customWidth="1"/>
    <col min="19" max="19" width="22.28515625" customWidth="1"/>
    <col min="20" max="20" width="16.42578125" bestFit="1" customWidth="1"/>
    <col min="21" max="21" width="13.28515625" bestFit="1" customWidth="1"/>
    <col min="22" max="22" width="20.5703125" bestFit="1" customWidth="1"/>
    <col min="23" max="23" width="13.28515625" bestFit="1" customWidth="1"/>
    <col min="24" max="24" width="13.28515625" customWidth="1"/>
    <col min="25" max="25" width="13" style="13" customWidth="1"/>
    <col min="26" max="26" width="22.5703125" style="13" bestFit="1" customWidth="1"/>
    <col min="27" max="35" width="13" style="13" customWidth="1"/>
    <col min="36" max="36" width="13" customWidth="1"/>
  </cols>
  <sheetData>
    <row r="1" spans="1:43">
      <c r="A1" s="4"/>
      <c r="B1" s="4"/>
      <c r="C1" s="4"/>
      <c r="D1" s="4"/>
      <c r="E1" s="4"/>
      <c r="F1" s="4"/>
      <c r="G1" s="3"/>
      <c r="H1" s="4"/>
      <c r="U1" s="2"/>
    </row>
    <row r="2" spans="1:43" ht="15.75" thickBot="1">
      <c r="A2" s="4"/>
      <c r="B2" s="4"/>
      <c r="C2" s="4"/>
      <c r="D2" s="4"/>
      <c r="E2" s="4"/>
      <c r="F2" s="4"/>
      <c r="G2" s="14"/>
      <c r="H2" s="4"/>
      <c r="K2" s="2"/>
      <c r="L2" s="15"/>
      <c r="N2" s="2"/>
      <c r="P2" s="2"/>
      <c r="Q2" s="2"/>
      <c r="R2" s="2"/>
      <c r="S2" s="2"/>
      <c r="T2" s="2"/>
      <c r="U2" s="2"/>
    </row>
    <row r="3" spans="1:43" ht="24" thickBot="1">
      <c r="A3" s="480" t="s">
        <v>109</v>
      </c>
      <c r="B3" s="481"/>
      <c r="C3" s="481"/>
      <c r="D3" s="481"/>
      <c r="E3" s="481"/>
      <c r="F3" s="481"/>
      <c r="G3" s="481"/>
      <c r="H3" s="481"/>
      <c r="I3" s="481"/>
      <c r="J3" s="481"/>
      <c r="K3" s="481"/>
      <c r="L3" s="481"/>
      <c r="M3" s="481"/>
      <c r="N3" s="481"/>
      <c r="O3" s="481"/>
      <c r="P3" s="481"/>
      <c r="Q3" s="481"/>
      <c r="R3" s="481"/>
      <c r="S3" s="481"/>
      <c r="T3" s="481"/>
      <c r="U3" s="481"/>
      <c r="V3" s="482"/>
    </row>
    <row r="4" spans="1:43" ht="15.75" thickBot="1">
      <c r="A4" s="17" t="s">
        <v>91</v>
      </c>
      <c r="B4" s="22" t="s">
        <v>85</v>
      </c>
      <c r="C4" s="18" t="s">
        <v>18</v>
      </c>
      <c r="D4" s="18" t="s">
        <v>96</v>
      </c>
      <c r="E4" s="22" t="s">
        <v>99</v>
      </c>
      <c r="F4" s="18" t="s">
        <v>151</v>
      </c>
      <c r="G4" s="22" t="s">
        <v>82</v>
      </c>
      <c r="H4" s="18" t="s">
        <v>83</v>
      </c>
      <c r="I4" s="22" t="s">
        <v>0</v>
      </c>
      <c r="J4" s="22" t="s">
        <v>149</v>
      </c>
      <c r="K4" s="22" t="s">
        <v>28</v>
      </c>
      <c r="L4" s="22" t="s">
        <v>1</v>
      </c>
      <c r="M4" s="484" t="s">
        <v>12</v>
      </c>
      <c r="N4" s="484"/>
      <c r="O4" s="484" t="s">
        <v>68</v>
      </c>
      <c r="P4" s="484"/>
      <c r="Q4" s="18" t="s">
        <v>8</v>
      </c>
      <c r="R4" s="22" t="s">
        <v>105</v>
      </c>
      <c r="S4" s="18" t="s">
        <v>89</v>
      </c>
      <c r="T4" s="18" t="s">
        <v>9</v>
      </c>
      <c r="U4" s="18" t="s">
        <v>10</v>
      </c>
      <c r="V4" s="89" t="s">
        <v>66</v>
      </c>
      <c r="W4" s="90"/>
      <c r="X4" s="16"/>
    </row>
    <row r="5" spans="1:43" ht="15" customHeight="1">
      <c r="A5" s="19">
        <v>1</v>
      </c>
      <c r="B5" s="23"/>
      <c r="C5" s="306" t="e">
        <f>IFERROR(VLOOKUP(B5,Estoque!$A$4:$M$2540,2,),VLOOKUP(B5,'Combos Promocionais'!$A$3:$L$503,1,0))</f>
        <v>#N/A</v>
      </c>
      <c r="D5" s="290" t="e">
        <f>IFERROR(VLOOKUP(B5,Estoque!$A$4:$M$2540,3,),VLOOKUP(B5,'Combos Promocionais'!$A$3:$L$501,2,0))</f>
        <v>#N/A</v>
      </c>
      <c r="E5" s="195"/>
      <c r="F5" s="309" t="e">
        <f>VLOOKUP(B5,Estoque!$A$4:$M$2540,4,0)</f>
        <v>#N/A</v>
      </c>
      <c r="G5" s="27"/>
      <c r="H5" s="312" t="e">
        <f>IFERROR(VLOOKUP(B5,Estoque!$A$4:$M$2540,10,),VLOOKUP(B5,'Combos Promocionais'!$A$3:$O$2976,15,0))</f>
        <v>#N/A</v>
      </c>
      <c r="I5" s="30"/>
      <c r="J5" s="81"/>
      <c r="K5" s="81"/>
      <c r="L5" s="81"/>
      <c r="M5" s="82">
        <v>0</v>
      </c>
      <c r="N5" s="273">
        <f t="shared" ref="N5:N36" si="0">SUM(((I5*J5)+L5)-L5)*M5</f>
        <v>0</v>
      </c>
      <c r="O5" s="86">
        <v>0</v>
      </c>
      <c r="P5" s="316">
        <f t="shared" ref="P5:P36" si="1">SUM(((I5*J5)+L5)-L5)*O5</f>
        <v>0</v>
      </c>
      <c r="Q5" s="318">
        <f t="shared" ref="Q5:Q22" si="2">IF(R5="Vendido",((I5*J5)+L5),IF(R5="Devolvido",((I5*J5)+L5),0))</f>
        <v>0</v>
      </c>
      <c r="R5" s="196" t="s">
        <v>94</v>
      </c>
      <c r="S5" s="318" t="e">
        <f>IFERROR(SUM(VLOOKUP(B5,Estoque!$A$4:$M$2540,8,)*I5),VLOOKUP(B5,'Combos Promocionais'!$A$3:$K$2252,11,0))</f>
        <v>#N/A</v>
      </c>
      <c r="T5" s="302" t="e">
        <f t="shared" ref="T5:T22" si="3">IF(R5="Vendido",((I5*J5)-K5-S5-N5-P5),IF(R5="Devolvido",((I5*J5)-K5-S5-N5-P5),))</f>
        <v>#N/A</v>
      </c>
      <c r="U5" s="302" t="e">
        <f t="shared" ref="U5:U36" si="4">SUM(T5/I5)</f>
        <v>#N/A</v>
      </c>
      <c r="V5" s="319" t="e">
        <f>SUM(((T5*100)/(J5*I5))/100)</f>
        <v>#N/A</v>
      </c>
      <c r="W5" s="92"/>
      <c r="X5" s="91"/>
    </row>
    <row r="6" spans="1:43">
      <c r="A6" s="20">
        <v>2</v>
      </c>
      <c r="B6" s="24"/>
      <c r="C6" s="307" t="e">
        <f>IFERROR(VLOOKUP(B6,Estoque!$A$4:$M$2540,2,),VLOOKUP(B6,'Combos Promocionais'!$A$3:$L$503,1,0))</f>
        <v>#N/A</v>
      </c>
      <c r="D6" s="308" t="e">
        <f>IFERROR(VLOOKUP(B6,Estoque!$A$4:$M$2540,3,),VLOOKUP(B6,'Combos Promocionais'!$A$3:$L$501,2,0))</f>
        <v>#N/A</v>
      </c>
      <c r="E6" s="194"/>
      <c r="F6" s="310" t="e">
        <f>VLOOKUP(B6,Estoque!$A$4:$M$2540,4,)</f>
        <v>#N/A</v>
      </c>
      <c r="G6" s="28"/>
      <c r="H6" s="313" t="e">
        <f>IFERROR(VLOOKUP(B6,Estoque!$A$4:$M$2540,10,),VLOOKUP(B6,'Combos Promocionais'!$A$3:$O$2976,15,0))</f>
        <v>#N/A</v>
      </c>
      <c r="I6" s="32"/>
      <c r="J6" s="40"/>
      <c r="K6" s="40"/>
      <c r="L6" s="40"/>
      <c r="M6" s="83">
        <v>0</v>
      </c>
      <c r="N6" s="315">
        <f t="shared" si="0"/>
        <v>0</v>
      </c>
      <c r="O6" s="87">
        <v>0</v>
      </c>
      <c r="P6" s="317">
        <f t="shared" si="1"/>
        <v>0</v>
      </c>
      <c r="Q6" s="315">
        <f t="shared" si="2"/>
        <v>0</v>
      </c>
      <c r="R6" s="197" t="s">
        <v>94</v>
      </c>
      <c r="S6" s="315" t="e">
        <f>IFERROR(SUM(VLOOKUP(B6,Estoque!$A$4:$M$2540,8,)*I6),VLOOKUP(B6,'Combos Promocionais'!$A$3:$K$2252,11,0))</f>
        <v>#N/A</v>
      </c>
      <c r="T6" s="320" t="e">
        <f t="shared" si="3"/>
        <v>#N/A</v>
      </c>
      <c r="U6" s="320" t="e">
        <f t="shared" si="4"/>
        <v>#N/A</v>
      </c>
      <c r="V6" s="321" t="e">
        <f t="shared" ref="V6:V36" si="5">SUM((T6*100)/(J6*I6))/100</f>
        <v>#N/A</v>
      </c>
    </row>
    <row r="7" spans="1:43" ht="15" customHeight="1">
      <c r="A7" s="21">
        <v>3</v>
      </c>
      <c r="B7" s="25"/>
      <c r="C7" s="239" t="e">
        <f>IFERROR(VLOOKUP(B7,Estoque!$A$4:$M$2540,2,),VLOOKUP(B7,'Combos Promocionais'!$A$3:$L$503,1,0))</f>
        <v>#N/A</v>
      </c>
      <c r="D7" s="244" t="e">
        <f>IFERROR(VLOOKUP(B7,Estoque!$A$4:$M$2540,3,),VLOOKUP(B7,'Combos Promocionais'!$A$3:$L$501,2,0))</f>
        <v>#N/A</v>
      </c>
      <c r="E7" s="193"/>
      <c r="F7" s="311" t="e">
        <f>VLOOKUP(B7,Estoque!$A$4:$M$2540,4,)</f>
        <v>#N/A</v>
      </c>
      <c r="G7" s="29"/>
      <c r="H7" s="314" t="e">
        <f>IFERROR(VLOOKUP(B7,Estoque!$A$4:$M$2540,10,),VLOOKUP(B7,'Combos Promocionais'!$A$3:$O$2976,15,0))</f>
        <v>#N/A</v>
      </c>
      <c r="I7" s="33"/>
      <c r="J7" s="6"/>
      <c r="K7" s="6"/>
      <c r="L7" s="6"/>
      <c r="M7" s="84">
        <v>0</v>
      </c>
      <c r="N7" s="273">
        <f t="shared" si="0"/>
        <v>0</v>
      </c>
      <c r="O7" s="88">
        <v>0</v>
      </c>
      <c r="P7" s="316">
        <f t="shared" si="1"/>
        <v>0</v>
      </c>
      <c r="Q7" s="273">
        <f t="shared" si="2"/>
        <v>0</v>
      </c>
      <c r="R7" s="198" t="s">
        <v>94</v>
      </c>
      <c r="S7" s="273" t="e">
        <f>IFERROR(SUM(VLOOKUP(B7,Estoque!$A$4:$M$2540,8,)*I7),VLOOKUP(B7,'Combos Promocionais'!$A$3:$K$2252,11,0))</f>
        <v>#N/A</v>
      </c>
      <c r="T7" s="305" t="e">
        <f t="shared" si="3"/>
        <v>#N/A</v>
      </c>
      <c r="U7" s="305" t="e">
        <f t="shared" si="4"/>
        <v>#N/A</v>
      </c>
      <c r="V7" s="322" t="e">
        <f t="shared" si="5"/>
        <v>#N/A</v>
      </c>
    </row>
    <row r="8" spans="1:43">
      <c r="A8" s="20">
        <v>4</v>
      </c>
      <c r="B8" s="24"/>
      <c r="C8" s="307" t="e">
        <f>IFERROR(VLOOKUP(B8,Estoque!$A$4:$M$2540,2,),VLOOKUP(B8,'Combos Promocionais'!$A$3:$L$503,1,0))</f>
        <v>#N/A</v>
      </c>
      <c r="D8" s="308" t="e">
        <f>IFERROR(VLOOKUP(B8,Estoque!$A$4:$M$2540,3,),VLOOKUP(B8,'Combos Promocionais'!$A$3:$L$501,2,0))</f>
        <v>#N/A</v>
      </c>
      <c r="E8" s="194"/>
      <c r="F8" s="310" t="e">
        <f>VLOOKUP(B8,Estoque!$A$4:$M$2540,4,)</f>
        <v>#N/A</v>
      </c>
      <c r="G8" s="28"/>
      <c r="H8" s="313" t="e">
        <f>IFERROR(VLOOKUP(B8,Estoque!$A$4:$M$2540,10,),VLOOKUP(B8,'Combos Promocionais'!$A$3:$O$2976,15,0))</f>
        <v>#N/A</v>
      </c>
      <c r="I8" s="32"/>
      <c r="J8" s="40"/>
      <c r="K8" s="40"/>
      <c r="L8" s="40"/>
      <c r="M8" s="83">
        <v>0</v>
      </c>
      <c r="N8" s="315">
        <f t="shared" si="0"/>
        <v>0</v>
      </c>
      <c r="O8" s="87">
        <v>0</v>
      </c>
      <c r="P8" s="317">
        <f t="shared" si="1"/>
        <v>0</v>
      </c>
      <c r="Q8" s="315">
        <f t="shared" si="2"/>
        <v>0</v>
      </c>
      <c r="R8" s="197" t="s">
        <v>94</v>
      </c>
      <c r="S8" s="315" t="e">
        <f>IFERROR(SUM(VLOOKUP(B8,Estoque!$A$4:$M$2540,8,)*I8),VLOOKUP(B8,'Combos Promocionais'!$A$3:$K$2252,11,0))</f>
        <v>#N/A</v>
      </c>
      <c r="T8" s="320" t="e">
        <f t="shared" si="3"/>
        <v>#N/A</v>
      </c>
      <c r="U8" s="320" t="e">
        <f t="shared" si="4"/>
        <v>#N/A</v>
      </c>
      <c r="V8" s="321" t="e">
        <f t="shared" si="5"/>
        <v>#N/A</v>
      </c>
    </row>
    <row r="9" spans="1:43" ht="15" customHeight="1">
      <c r="A9" s="21">
        <v>5</v>
      </c>
      <c r="B9" s="25"/>
      <c r="C9" s="239" t="e">
        <f>IFERROR(VLOOKUP(B9,Estoque!$A$4:$M$2540,2,),VLOOKUP(B9,'Combos Promocionais'!$A$3:$L$503,1,0))</f>
        <v>#N/A</v>
      </c>
      <c r="D9" s="244" t="e">
        <f>IFERROR(VLOOKUP(B9,Estoque!$A$4:$M$2540,3,),VLOOKUP(B9,'Combos Promocionais'!$A$3:$L$501,2,0))</f>
        <v>#N/A</v>
      </c>
      <c r="E9" s="193"/>
      <c r="F9" s="311" t="e">
        <f>VLOOKUP(B9,Estoque!$A$4:$M$2540,4,)</f>
        <v>#N/A</v>
      </c>
      <c r="G9" s="29"/>
      <c r="H9" s="314" t="e">
        <f>IFERROR(VLOOKUP(B9,Estoque!$A$4:$M$2540,10,),VLOOKUP(B9,'Combos Promocionais'!$A$3:$O$2976,15,0))</f>
        <v>#N/A</v>
      </c>
      <c r="I9" s="33"/>
      <c r="J9" s="6"/>
      <c r="K9" s="6"/>
      <c r="L9" s="6"/>
      <c r="M9" s="84">
        <v>0.1</v>
      </c>
      <c r="N9" s="273">
        <f t="shared" si="0"/>
        <v>0</v>
      </c>
      <c r="O9" s="88">
        <v>0</v>
      </c>
      <c r="P9" s="316">
        <f t="shared" si="1"/>
        <v>0</v>
      </c>
      <c r="Q9" s="273">
        <f t="shared" si="2"/>
        <v>0</v>
      </c>
      <c r="R9" s="198" t="s">
        <v>94</v>
      </c>
      <c r="S9" s="273" t="e">
        <f>IFERROR(SUM(VLOOKUP(B9,Estoque!$A$4:$M$2540,8,)*I9),VLOOKUP(B9,'Combos Promocionais'!$A$3:$K$2252,11,0))</f>
        <v>#N/A</v>
      </c>
      <c r="T9" s="305" t="e">
        <f t="shared" si="3"/>
        <v>#N/A</v>
      </c>
      <c r="U9" s="305" t="e">
        <f t="shared" si="4"/>
        <v>#N/A</v>
      </c>
      <c r="V9" s="322" t="e">
        <f t="shared" si="5"/>
        <v>#N/A</v>
      </c>
      <c r="AK9" s="483"/>
    </row>
    <row r="10" spans="1:43">
      <c r="A10" s="20">
        <v>6</v>
      </c>
      <c r="B10" s="24"/>
      <c r="C10" s="307" t="e">
        <f>IFERROR(VLOOKUP(B10,Estoque!$A$4:$M$2540,2,),VLOOKUP(B10,'Combos Promocionais'!$A$3:$L$503,1,0))</f>
        <v>#N/A</v>
      </c>
      <c r="D10" s="308" t="e">
        <f>IFERROR(VLOOKUP(B10,Estoque!$A$4:$M$2540,3,),VLOOKUP(B10,'Combos Promocionais'!$A$3:$L$501,2,0))</f>
        <v>#N/A</v>
      </c>
      <c r="E10" s="194"/>
      <c r="F10" s="310" t="e">
        <f>VLOOKUP(B10,Estoque!$A$4:$M$2540,4,)</f>
        <v>#N/A</v>
      </c>
      <c r="G10" s="28"/>
      <c r="H10" s="313" t="e">
        <f>IFERROR(VLOOKUP(B10,Estoque!$A$4:$M$2540,10,),VLOOKUP(B10,'Combos Promocionais'!$A$3:$O$2976,15,0))</f>
        <v>#N/A</v>
      </c>
      <c r="I10" s="32"/>
      <c r="J10" s="40"/>
      <c r="K10" s="40"/>
      <c r="L10" s="40"/>
      <c r="M10" s="83">
        <v>0.1</v>
      </c>
      <c r="N10" s="315">
        <f t="shared" si="0"/>
        <v>0</v>
      </c>
      <c r="O10" s="87">
        <v>0</v>
      </c>
      <c r="P10" s="317">
        <f t="shared" si="1"/>
        <v>0</v>
      </c>
      <c r="Q10" s="315">
        <f t="shared" si="2"/>
        <v>0</v>
      </c>
      <c r="R10" s="197" t="s">
        <v>94</v>
      </c>
      <c r="S10" s="315" t="e">
        <f>IFERROR(SUM(VLOOKUP(B10,Estoque!$A$4:$M$2540,8,)*I10),VLOOKUP(B10,'Combos Promocionais'!$A$3:$K$2252,11,0))</f>
        <v>#N/A</v>
      </c>
      <c r="T10" s="320" t="e">
        <f t="shared" si="3"/>
        <v>#N/A</v>
      </c>
      <c r="U10" s="320" t="e">
        <f t="shared" si="4"/>
        <v>#N/A</v>
      </c>
      <c r="V10" s="321" t="e">
        <f t="shared" si="5"/>
        <v>#N/A</v>
      </c>
      <c r="W10" s="2"/>
      <c r="X10" s="2"/>
      <c r="AK10" s="483"/>
    </row>
    <row r="11" spans="1:43" ht="15" customHeight="1">
      <c r="A11" s="21">
        <v>7</v>
      </c>
      <c r="B11" s="25"/>
      <c r="C11" s="239" t="e">
        <f>IFERROR(VLOOKUP(B11,Estoque!$A$4:$M$2540,2,),VLOOKUP(B11,'Combos Promocionais'!$A$3:$L$503,1,0))</f>
        <v>#N/A</v>
      </c>
      <c r="D11" s="244" t="e">
        <f>IFERROR(VLOOKUP(B11,Estoque!$A$4:$M$2540,3,),VLOOKUP(B11,'Combos Promocionais'!$A$3:$L$501,2,0))</f>
        <v>#N/A</v>
      </c>
      <c r="E11" s="193"/>
      <c r="F11" s="311" t="e">
        <f>VLOOKUP(B11,Estoque!$A$4:$M$2540,4,)</f>
        <v>#N/A</v>
      </c>
      <c r="G11" s="29"/>
      <c r="H11" s="314" t="e">
        <f>IFERROR(VLOOKUP(B11,Estoque!$A$4:$M$2540,10,),VLOOKUP(B11,'Combos Promocionais'!$A$3:$O$2976,15,0))</f>
        <v>#N/A</v>
      </c>
      <c r="I11" s="33"/>
      <c r="J11" s="6"/>
      <c r="K11" s="6"/>
      <c r="L11" s="6"/>
      <c r="M11" s="84">
        <v>0.1</v>
      </c>
      <c r="N11" s="273">
        <f t="shared" si="0"/>
        <v>0</v>
      </c>
      <c r="O11" s="88">
        <v>0</v>
      </c>
      <c r="P11" s="316">
        <f t="shared" si="1"/>
        <v>0</v>
      </c>
      <c r="Q11" s="273">
        <f t="shared" si="2"/>
        <v>0</v>
      </c>
      <c r="R11" s="198" t="s">
        <v>94</v>
      </c>
      <c r="S11" s="273" t="e">
        <f>IFERROR(SUM(VLOOKUP(B11,Estoque!$A$4:$M$2540,8,)*I11),VLOOKUP(B11,'Combos Promocionais'!$A$3:$K$2252,11,0))</f>
        <v>#N/A</v>
      </c>
      <c r="T11" s="305" t="e">
        <f t="shared" si="3"/>
        <v>#N/A</v>
      </c>
      <c r="U11" s="305" t="e">
        <f t="shared" si="4"/>
        <v>#N/A</v>
      </c>
      <c r="V11" s="322" t="e">
        <f t="shared" si="5"/>
        <v>#N/A</v>
      </c>
      <c r="W11" s="2"/>
      <c r="X11" s="2"/>
    </row>
    <row r="12" spans="1:43" ht="15" customHeight="1">
      <c r="A12" s="20">
        <v>8</v>
      </c>
      <c r="B12" s="24"/>
      <c r="C12" s="307" t="e">
        <f>IFERROR(VLOOKUP(B12,Estoque!$A$4:$M$2540,2,),VLOOKUP(B12,'Combos Promocionais'!$A$3:$L$503,1,0))</f>
        <v>#N/A</v>
      </c>
      <c r="D12" s="308" t="e">
        <f>IFERROR(VLOOKUP(B12,Estoque!$A$4:$M$2540,3,),VLOOKUP(B12,'Combos Promocionais'!$A$3:$L$501,2,0))</f>
        <v>#N/A</v>
      </c>
      <c r="E12" s="194"/>
      <c r="F12" s="310" t="e">
        <f>VLOOKUP(B12,Estoque!$A$4:$M$2540,4,)</f>
        <v>#N/A</v>
      </c>
      <c r="G12" s="28"/>
      <c r="H12" s="313" t="e">
        <f>IFERROR(VLOOKUP(B12,Estoque!$A$4:$M$2540,10,),VLOOKUP(B12,'Combos Promocionais'!$A$3:$O$2976,15,0))</f>
        <v>#N/A</v>
      </c>
      <c r="I12" s="32"/>
      <c r="J12" s="40"/>
      <c r="K12" s="40"/>
      <c r="L12" s="40"/>
      <c r="M12" s="83">
        <v>0.1</v>
      </c>
      <c r="N12" s="315">
        <f t="shared" si="0"/>
        <v>0</v>
      </c>
      <c r="O12" s="87">
        <v>0</v>
      </c>
      <c r="P12" s="317">
        <f t="shared" si="1"/>
        <v>0</v>
      </c>
      <c r="Q12" s="315">
        <f t="shared" si="2"/>
        <v>0</v>
      </c>
      <c r="R12" s="197" t="s">
        <v>94</v>
      </c>
      <c r="S12" s="315" t="e">
        <f>IFERROR(SUM(VLOOKUP(B12,Estoque!$A$4:$M$2540,8,)*I12),VLOOKUP(B12,'Combos Promocionais'!$A$3:$K$2252,11,0))</f>
        <v>#N/A</v>
      </c>
      <c r="T12" s="320" t="e">
        <f t="shared" si="3"/>
        <v>#N/A</v>
      </c>
      <c r="U12" s="320" t="e">
        <f t="shared" si="4"/>
        <v>#N/A</v>
      </c>
      <c r="V12" s="321" t="e">
        <f t="shared" si="5"/>
        <v>#N/A</v>
      </c>
      <c r="AK12" s="13"/>
      <c r="AL12" s="13"/>
      <c r="AM12" s="13"/>
      <c r="AN12" s="13"/>
      <c r="AO12" s="13"/>
      <c r="AP12" s="13"/>
      <c r="AQ12" s="13"/>
    </row>
    <row r="13" spans="1:43" ht="15" customHeight="1">
      <c r="A13" s="21">
        <v>9</v>
      </c>
      <c r="B13" s="25"/>
      <c r="C13" s="239" t="e">
        <f>IFERROR(VLOOKUP(B13,Estoque!$A$4:$M$2540,2,),VLOOKUP(B13,'Combos Promocionais'!$A$3:$L$503,1,0))</f>
        <v>#N/A</v>
      </c>
      <c r="D13" s="244" t="e">
        <f>IFERROR(VLOOKUP(B13,Estoque!$A$4:$M$2540,3,),VLOOKUP(B13,'Combos Promocionais'!$A$3:$L$501,2,0))</f>
        <v>#N/A</v>
      </c>
      <c r="E13" s="193"/>
      <c r="F13" s="311" t="e">
        <f>VLOOKUP(B13,Estoque!$A$4:$M$2540,4,)</f>
        <v>#N/A</v>
      </c>
      <c r="G13" s="29"/>
      <c r="H13" s="314" t="e">
        <f>IFERROR(VLOOKUP(B13,Estoque!$A$4:$M$2540,10,),VLOOKUP(B13,'Combos Promocionais'!$A$3:$O$2976,15,0))</f>
        <v>#N/A</v>
      </c>
      <c r="I13" s="33"/>
      <c r="J13" s="6"/>
      <c r="K13" s="6"/>
      <c r="L13" s="6"/>
      <c r="M13" s="84">
        <v>0.1</v>
      </c>
      <c r="N13" s="273">
        <f t="shared" si="0"/>
        <v>0</v>
      </c>
      <c r="O13" s="88">
        <v>0</v>
      </c>
      <c r="P13" s="316">
        <f t="shared" si="1"/>
        <v>0</v>
      </c>
      <c r="Q13" s="273">
        <f t="shared" si="2"/>
        <v>0</v>
      </c>
      <c r="R13" s="198" t="s">
        <v>94</v>
      </c>
      <c r="S13" s="273" t="e">
        <f>IFERROR(SUM(VLOOKUP(B13,Estoque!$A$4:$M$2540,8,)*I13),VLOOKUP(B13,'Combos Promocionais'!$A$3:$K$2252,11,0))</f>
        <v>#N/A</v>
      </c>
      <c r="T13" s="323" t="e">
        <f t="shared" si="3"/>
        <v>#N/A</v>
      </c>
      <c r="U13" s="305" t="e">
        <f t="shared" si="4"/>
        <v>#N/A</v>
      </c>
      <c r="V13" s="322" t="e">
        <f t="shared" si="5"/>
        <v>#N/A</v>
      </c>
    </row>
    <row r="14" spans="1:43">
      <c r="A14" s="20">
        <v>10</v>
      </c>
      <c r="B14" s="24"/>
      <c r="C14" s="307" t="e">
        <f>IFERROR(VLOOKUP(B14,Estoque!$A$4:$M$2540,2,),VLOOKUP(B14,'Combos Promocionais'!$A$3:$L$503,1,0))</f>
        <v>#N/A</v>
      </c>
      <c r="D14" s="308" t="e">
        <f>IFERROR(VLOOKUP(B14,Estoque!$A$4:$M$2540,3,),VLOOKUP(B14,'Combos Promocionais'!$A$3:$L$501,2,0))</f>
        <v>#N/A</v>
      </c>
      <c r="E14" s="194"/>
      <c r="F14" s="310" t="e">
        <f>VLOOKUP(B14,Estoque!$A$4:$M$2540,4,)</f>
        <v>#N/A</v>
      </c>
      <c r="G14" s="28"/>
      <c r="H14" s="313" t="e">
        <f>IFERROR(VLOOKUP(B14,Estoque!$A$4:$M$2540,10,),VLOOKUP(B14,'Combos Promocionais'!$A$3:$O$2976,15,0))</f>
        <v>#N/A</v>
      </c>
      <c r="I14" s="32"/>
      <c r="J14" s="40"/>
      <c r="K14" s="40"/>
      <c r="L14" s="40"/>
      <c r="M14" s="83">
        <v>0.1</v>
      </c>
      <c r="N14" s="315">
        <f t="shared" si="0"/>
        <v>0</v>
      </c>
      <c r="O14" s="87">
        <v>0</v>
      </c>
      <c r="P14" s="317">
        <f t="shared" si="1"/>
        <v>0</v>
      </c>
      <c r="Q14" s="315">
        <f t="shared" si="2"/>
        <v>0</v>
      </c>
      <c r="R14" s="197" t="s">
        <v>94</v>
      </c>
      <c r="S14" s="315" t="e">
        <f>IFERROR(SUM(VLOOKUP(B14,Estoque!$A$4:$M$2540,8,)*I14),VLOOKUP(B14,'Combos Promocionais'!$A$3:$K$2252,11,0))</f>
        <v>#N/A</v>
      </c>
      <c r="T14" s="320" t="e">
        <f t="shared" si="3"/>
        <v>#N/A</v>
      </c>
      <c r="U14" s="320" t="e">
        <f t="shared" si="4"/>
        <v>#N/A</v>
      </c>
      <c r="V14" s="321" t="e">
        <f t="shared" si="5"/>
        <v>#N/A</v>
      </c>
    </row>
    <row r="15" spans="1:43" ht="15" customHeight="1">
      <c r="A15" s="21">
        <v>11</v>
      </c>
      <c r="B15" s="25"/>
      <c r="C15" s="239" t="e">
        <f>IFERROR(VLOOKUP(B15,Estoque!$A$4:$M$2540,2,),VLOOKUP(B15,'Combos Promocionais'!$A$3:$L$503,1,0))</f>
        <v>#N/A</v>
      </c>
      <c r="D15" s="244" t="e">
        <f>IFERROR(VLOOKUP(B15,Estoque!$A$4:$M$2540,3,),VLOOKUP(B15,'Combos Promocionais'!$A$3:$L$501,2,0))</f>
        <v>#N/A</v>
      </c>
      <c r="E15" s="193"/>
      <c r="F15" s="311" t="e">
        <f>VLOOKUP(B15,Estoque!$A$4:$M$2540,4,)</f>
        <v>#N/A</v>
      </c>
      <c r="G15" s="29"/>
      <c r="H15" s="314" t="e">
        <f>IFERROR(VLOOKUP(B15,Estoque!$A$4:$M$2540,10,),VLOOKUP(B15,'Combos Promocionais'!$A$3:$O$2976,15,0))</f>
        <v>#N/A</v>
      </c>
      <c r="I15" s="33"/>
      <c r="J15" s="6"/>
      <c r="K15" s="6"/>
      <c r="L15" s="6"/>
      <c r="M15" s="84">
        <v>0.1</v>
      </c>
      <c r="N15" s="273">
        <f t="shared" si="0"/>
        <v>0</v>
      </c>
      <c r="O15" s="88">
        <v>0</v>
      </c>
      <c r="P15" s="316">
        <f t="shared" si="1"/>
        <v>0</v>
      </c>
      <c r="Q15" s="273">
        <f t="shared" si="2"/>
        <v>0</v>
      </c>
      <c r="R15" s="198" t="s">
        <v>94</v>
      </c>
      <c r="S15" s="273" t="e">
        <f>IFERROR(SUM(VLOOKUP(B15,Estoque!$A$4:$M$2540,8,)*I15),VLOOKUP(B15,'Combos Promocionais'!$A$3:$K$2252,11,0))</f>
        <v>#N/A</v>
      </c>
      <c r="T15" s="305" t="e">
        <f t="shared" si="3"/>
        <v>#N/A</v>
      </c>
      <c r="U15" s="305" t="e">
        <f t="shared" si="4"/>
        <v>#N/A</v>
      </c>
      <c r="V15" s="322" t="e">
        <f t="shared" si="5"/>
        <v>#N/A</v>
      </c>
    </row>
    <row r="16" spans="1:43">
      <c r="A16" s="20">
        <v>12</v>
      </c>
      <c r="B16" s="24"/>
      <c r="C16" s="307" t="e">
        <f>IFERROR(VLOOKUP(B16,Estoque!$A$4:$M$2540,2,),VLOOKUP(B16,'Combos Promocionais'!$A$3:$L$503,1,0))</f>
        <v>#N/A</v>
      </c>
      <c r="D16" s="308" t="e">
        <f>IFERROR(VLOOKUP(B16,Estoque!$A$4:$M$2540,3,),VLOOKUP(B16,'Combos Promocionais'!$A$3:$L$501,2,0))</f>
        <v>#N/A</v>
      </c>
      <c r="E16" s="194"/>
      <c r="F16" s="310" t="e">
        <f>VLOOKUP(B16,Estoque!$A$4:$M$2540,4,)</f>
        <v>#N/A</v>
      </c>
      <c r="G16" s="28"/>
      <c r="H16" s="313" t="e">
        <f>IFERROR(VLOOKUP(B16,Estoque!$A$4:$M$2540,10,),VLOOKUP(B16,'Combos Promocionais'!$A$3:$O$2976,15,0))</f>
        <v>#N/A</v>
      </c>
      <c r="I16" s="32"/>
      <c r="J16" s="40"/>
      <c r="K16" s="40"/>
      <c r="L16" s="40"/>
      <c r="M16" s="83">
        <v>0.1</v>
      </c>
      <c r="N16" s="315">
        <f t="shared" si="0"/>
        <v>0</v>
      </c>
      <c r="O16" s="87">
        <v>0</v>
      </c>
      <c r="P16" s="317">
        <f t="shared" si="1"/>
        <v>0</v>
      </c>
      <c r="Q16" s="315">
        <f t="shared" si="2"/>
        <v>0</v>
      </c>
      <c r="R16" s="197" t="s">
        <v>94</v>
      </c>
      <c r="S16" s="315" t="e">
        <f>IFERROR(SUM(VLOOKUP(B16,Estoque!$A$4:$M$2540,8,)*I16),VLOOKUP(B16,'Combos Promocionais'!$A$3:$K$2252,11,0))</f>
        <v>#N/A</v>
      </c>
      <c r="T16" s="320" t="e">
        <f t="shared" si="3"/>
        <v>#N/A</v>
      </c>
      <c r="U16" s="320" t="e">
        <f t="shared" si="4"/>
        <v>#N/A</v>
      </c>
      <c r="V16" s="321" t="e">
        <f t="shared" si="5"/>
        <v>#N/A</v>
      </c>
    </row>
    <row r="17" spans="1:22" ht="15" customHeight="1">
      <c r="A17" s="21">
        <v>13</v>
      </c>
      <c r="B17" s="25"/>
      <c r="C17" s="239" t="e">
        <f>IFERROR(VLOOKUP(B17,Estoque!$A$4:$M$2540,2,),VLOOKUP(B17,'Combos Promocionais'!$A$3:$L$503,1,0))</f>
        <v>#N/A</v>
      </c>
      <c r="D17" s="244" t="e">
        <f>IFERROR(VLOOKUP(B17,Estoque!$A$4:$M$2540,3,),VLOOKUP(B17,'Combos Promocionais'!$A$3:$L$501,2,0))</f>
        <v>#N/A</v>
      </c>
      <c r="E17" s="193"/>
      <c r="F17" s="311" t="e">
        <f>VLOOKUP(B17,Estoque!$A$4:$M$2540,4,)</f>
        <v>#N/A</v>
      </c>
      <c r="G17" s="29"/>
      <c r="H17" s="314" t="e">
        <f>IFERROR(VLOOKUP(B17,Estoque!$A$4:$M$2540,10,),VLOOKUP(B17,'Combos Promocionais'!$A$3:$O$2976,15,0))</f>
        <v>#N/A</v>
      </c>
      <c r="I17" s="33"/>
      <c r="J17" s="6"/>
      <c r="K17" s="6"/>
      <c r="L17" s="6"/>
      <c r="M17" s="84">
        <v>0</v>
      </c>
      <c r="N17" s="273">
        <f t="shared" si="0"/>
        <v>0</v>
      </c>
      <c r="O17" s="88">
        <v>0</v>
      </c>
      <c r="P17" s="316">
        <f t="shared" si="1"/>
        <v>0</v>
      </c>
      <c r="Q17" s="273">
        <f t="shared" si="2"/>
        <v>0</v>
      </c>
      <c r="R17" s="198" t="s">
        <v>94</v>
      </c>
      <c r="S17" s="273" t="e">
        <f>IFERROR(SUM(VLOOKUP(B17,Estoque!$A$4:$M$2540,8,)*I17),VLOOKUP(B17,'Combos Promocionais'!$A$3:$K$2252,11,0))</f>
        <v>#N/A</v>
      </c>
      <c r="T17" s="305" t="e">
        <f t="shared" si="3"/>
        <v>#N/A</v>
      </c>
      <c r="U17" s="305" t="e">
        <f t="shared" si="4"/>
        <v>#N/A</v>
      </c>
      <c r="V17" s="322" t="e">
        <f t="shared" si="5"/>
        <v>#N/A</v>
      </c>
    </row>
    <row r="18" spans="1:22">
      <c r="A18" s="20">
        <v>14</v>
      </c>
      <c r="B18" s="24"/>
      <c r="C18" s="307" t="e">
        <f>IFERROR(VLOOKUP(B18,Estoque!$A$4:$M$2540,2,),VLOOKUP(B18,'Combos Promocionais'!$A$3:$L$503,1,0))</f>
        <v>#N/A</v>
      </c>
      <c r="D18" s="308" t="e">
        <f>IFERROR(VLOOKUP(B18,Estoque!$A$4:$M$2540,3,),VLOOKUP(B18,'Combos Promocionais'!$A$3:$L$501,2,0))</f>
        <v>#N/A</v>
      </c>
      <c r="E18" s="194"/>
      <c r="F18" s="310" t="e">
        <f>VLOOKUP(B18,Estoque!$A$4:$M$2540,4,)</f>
        <v>#N/A</v>
      </c>
      <c r="G18" s="28"/>
      <c r="H18" s="313" t="e">
        <f>IFERROR(VLOOKUP(B18,Estoque!$A$4:$M$2540,10,),VLOOKUP(B18,'Combos Promocionais'!$A$3:$O$2976,15,0))</f>
        <v>#N/A</v>
      </c>
      <c r="I18" s="32"/>
      <c r="J18" s="40"/>
      <c r="K18" s="40"/>
      <c r="L18" s="40"/>
      <c r="M18" s="83">
        <v>0</v>
      </c>
      <c r="N18" s="315">
        <f t="shared" si="0"/>
        <v>0</v>
      </c>
      <c r="O18" s="87">
        <v>0</v>
      </c>
      <c r="P18" s="317">
        <f t="shared" si="1"/>
        <v>0</v>
      </c>
      <c r="Q18" s="315">
        <f t="shared" si="2"/>
        <v>0</v>
      </c>
      <c r="R18" s="197" t="s">
        <v>94</v>
      </c>
      <c r="S18" s="315" t="e">
        <f>IFERROR(SUM(VLOOKUP(B18,Estoque!$A$4:$M$2540,8,)*I18),VLOOKUP(B18,'Combos Promocionais'!$A$3:$K$2252,11,0))</f>
        <v>#N/A</v>
      </c>
      <c r="T18" s="320" t="e">
        <f t="shared" si="3"/>
        <v>#N/A</v>
      </c>
      <c r="U18" s="320" t="e">
        <f t="shared" si="4"/>
        <v>#N/A</v>
      </c>
      <c r="V18" s="321" t="e">
        <f t="shared" si="5"/>
        <v>#N/A</v>
      </c>
    </row>
    <row r="19" spans="1:22" ht="15" customHeight="1">
      <c r="A19" s="21">
        <v>15</v>
      </c>
      <c r="B19" s="25"/>
      <c r="C19" s="239" t="e">
        <f>IFERROR(VLOOKUP(B19,Estoque!$A$4:$M$2540,2,),VLOOKUP(B19,'Combos Promocionais'!$A$3:$L$503,1,0))</f>
        <v>#N/A</v>
      </c>
      <c r="D19" s="244" t="e">
        <f>IFERROR(VLOOKUP(B19,Estoque!$A$4:$M$2540,3,),VLOOKUP(B19,'Combos Promocionais'!$A$3:$L$501,2,0))</f>
        <v>#N/A</v>
      </c>
      <c r="E19" s="193"/>
      <c r="F19" s="311" t="e">
        <f>VLOOKUP(B19,Estoque!$A$4:$M$2540,4,)</f>
        <v>#N/A</v>
      </c>
      <c r="G19" s="29"/>
      <c r="H19" s="314" t="e">
        <f>IFERROR(VLOOKUP(B19,Estoque!$A$4:$M$2540,10,),VLOOKUP(B19,'Combos Promocionais'!$A$3:$O$2976,15,0))</f>
        <v>#N/A</v>
      </c>
      <c r="I19" s="33"/>
      <c r="J19" s="6"/>
      <c r="K19" s="6"/>
      <c r="L19" s="6"/>
      <c r="M19" s="84">
        <v>0</v>
      </c>
      <c r="N19" s="273">
        <f t="shared" si="0"/>
        <v>0</v>
      </c>
      <c r="O19" s="88">
        <v>0</v>
      </c>
      <c r="P19" s="316">
        <f t="shared" si="1"/>
        <v>0</v>
      </c>
      <c r="Q19" s="273">
        <f t="shared" si="2"/>
        <v>0</v>
      </c>
      <c r="R19" s="198" t="s">
        <v>94</v>
      </c>
      <c r="S19" s="273" t="e">
        <f>IFERROR(SUM(VLOOKUP(B19,Estoque!$A$4:$M$2540,8,)*I19),VLOOKUP(B19,'Combos Promocionais'!$A$3:$K$2252,11,0))</f>
        <v>#N/A</v>
      </c>
      <c r="T19" s="305" t="e">
        <f t="shared" si="3"/>
        <v>#N/A</v>
      </c>
      <c r="U19" s="305" t="e">
        <f t="shared" si="4"/>
        <v>#N/A</v>
      </c>
      <c r="V19" s="322" t="e">
        <f t="shared" si="5"/>
        <v>#N/A</v>
      </c>
    </row>
    <row r="20" spans="1:22" ht="15" customHeight="1">
      <c r="A20" s="20">
        <v>16</v>
      </c>
      <c r="B20" s="24"/>
      <c r="C20" s="307" t="e">
        <f>IFERROR(VLOOKUP(B20,Estoque!$A$4:$M$2540,2,),VLOOKUP(B20,'Combos Promocionais'!$A$3:$L$503,1,0))</f>
        <v>#N/A</v>
      </c>
      <c r="D20" s="308" t="e">
        <f>IFERROR(VLOOKUP(B20,Estoque!$A$4:$M$2540,3,),VLOOKUP(B20,'Combos Promocionais'!$A$3:$L$501,2,0))</f>
        <v>#N/A</v>
      </c>
      <c r="E20" s="194"/>
      <c r="F20" s="310" t="e">
        <f>VLOOKUP(B20,Estoque!$A$4:$M$2540,4,)</f>
        <v>#N/A</v>
      </c>
      <c r="G20" s="28"/>
      <c r="H20" s="313" t="e">
        <f>IFERROR(VLOOKUP(B20,Estoque!$A$4:$M$2540,10,),VLOOKUP(B20,'Combos Promocionais'!$A$3:$O$2976,15,0))</f>
        <v>#N/A</v>
      </c>
      <c r="I20" s="32"/>
      <c r="J20" s="40"/>
      <c r="K20" s="40"/>
      <c r="L20" s="40"/>
      <c r="M20" s="83">
        <v>0</v>
      </c>
      <c r="N20" s="315">
        <f t="shared" si="0"/>
        <v>0</v>
      </c>
      <c r="O20" s="87">
        <v>0</v>
      </c>
      <c r="P20" s="317">
        <f t="shared" si="1"/>
        <v>0</v>
      </c>
      <c r="Q20" s="315">
        <f t="shared" si="2"/>
        <v>0</v>
      </c>
      <c r="R20" s="197" t="s">
        <v>94</v>
      </c>
      <c r="S20" s="315" t="e">
        <f>IFERROR(SUM(VLOOKUP(B20,Estoque!$A$4:$M$2540,8,)*I20),VLOOKUP(B20,'Combos Promocionais'!$A$3:$K$2252,11,0))</f>
        <v>#N/A</v>
      </c>
      <c r="T20" s="320" t="e">
        <f t="shared" si="3"/>
        <v>#N/A</v>
      </c>
      <c r="U20" s="320" t="e">
        <f t="shared" si="4"/>
        <v>#N/A</v>
      </c>
      <c r="V20" s="321" t="e">
        <f t="shared" si="5"/>
        <v>#N/A</v>
      </c>
    </row>
    <row r="21" spans="1:22">
      <c r="A21" s="21">
        <v>17</v>
      </c>
      <c r="B21" s="25"/>
      <c r="C21" s="239" t="e">
        <f>IFERROR(VLOOKUP(B21,Estoque!$A$4:$M$2540,2,),VLOOKUP(B21,'Combos Promocionais'!$A$3:$L$503,1,0))</f>
        <v>#N/A</v>
      </c>
      <c r="D21" s="244" t="e">
        <f>IFERROR(VLOOKUP(B21,Estoque!$A$4:$M$2540,3,),VLOOKUP(B21,'Combos Promocionais'!$A$3:$L$501,2,0))</f>
        <v>#N/A</v>
      </c>
      <c r="E21" s="193"/>
      <c r="F21" s="311" t="e">
        <f>VLOOKUP(B21,Estoque!$A$4:$M$2540,4,)</f>
        <v>#N/A</v>
      </c>
      <c r="G21" s="29"/>
      <c r="H21" s="314" t="e">
        <f>IFERROR(VLOOKUP(B21,Estoque!$A$4:$M$2540,10,),VLOOKUP(B21,'Combos Promocionais'!$A$3:$O$2976,15,0))</f>
        <v>#N/A</v>
      </c>
      <c r="I21" s="33"/>
      <c r="J21" s="6"/>
      <c r="K21" s="6"/>
      <c r="L21" s="6"/>
      <c r="M21" s="84">
        <v>0</v>
      </c>
      <c r="N21" s="273">
        <f t="shared" si="0"/>
        <v>0</v>
      </c>
      <c r="O21" s="88">
        <v>0</v>
      </c>
      <c r="P21" s="316">
        <f t="shared" si="1"/>
        <v>0</v>
      </c>
      <c r="Q21" s="273">
        <f t="shared" si="2"/>
        <v>0</v>
      </c>
      <c r="R21" s="198" t="s">
        <v>94</v>
      </c>
      <c r="S21" s="273" t="e">
        <f>IFERROR(SUM(VLOOKUP(B21,Estoque!$A$4:$M$2540,8,)*I21),VLOOKUP(B21,'Combos Promocionais'!$A$3:$K$2252,11,0))</f>
        <v>#N/A</v>
      </c>
      <c r="T21" s="305" t="e">
        <f t="shared" si="3"/>
        <v>#N/A</v>
      </c>
      <c r="U21" s="305" t="e">
        <f t="shared" si="4"/>
        <v>#N/A</v>
      </c>
      <c r="V21" s="322" t="e">
        <f t="shared" si="5"/>
        <v>#N/A</v>
      </c>
    </row>
    <row r="22" spans="1:22" ht="15" customHeight="1">
      <c r="A22" s="20">
        <v>18</v>
      </c>
      <c r="B22" s="24"/>
      <c r="C22" s="307" t="e">
        <f>IFERROR(VLOOKUP(B22,Estoque!$A$4:$M$2540,2,),VLOOKUP(B22,'Combos Promocionais'!$A$3:$L$503,1,0))</f>
        <v>#N/A</v>
      </c>
      <c r="D22" s="308" t="e">
        <f>IFERROR(VLOOKUP(B22,Estoque!$A$4:$M$2540,3,),VLOOKUP(B22,'Combos Promocionais'!$A$3:$L$501,2,0))</f>
        <v>#N/A</v>
      </c>
      <c r="E22" s="194"/>
      <c r="F22" s="310" t="e">
        <f>VLOOKUP(B22,Estoque!$A$4:$M$2540,4,)</f>
        <v>#N/A</v>
      </c>
      <c r="G22" s="28"/>
      <c r="H22" s="313" t="e">
        <f>IFERROR(VLOOKUP(B22,Estoque!$A$4:$M$2540,10,),VLOOKUP(B22,'Combos Promocionais'!$A$3:$O$2976,15,0))</f>
        <v>#N/A</v>
      </c>
      <c r="I22" s="32"/>
      <c r="J22" s="40"/>
      <c r="K22" s="40"/>
      <c r="L22" s="40"/>
      <c r="M22" s="83">
        <v>0</v>
      </c>
      <c r="N22" s="315">
        <f t="shared" si="0"/>
        <v>0</v>
      </c>
      <c r="O22" s="87">
        <v>0</v>
      </c>
      <c r="P22" s="317">
        <f t="shared" si="1"/>
        <v>0</v>
      </c>
      <c r="Q22" s="315">
        <f t="shared" si="2"/>
        <v>0</v>
      </c>
      <c r="R22" s="197" t="s">
        <v>94</v>
      </c>
      <c r="S22" s="315" t="e">
        <f>IFERROR(SUM(VLOOKUP(B22,Estoque!$A$4:$M$2540,8,)*I22),VLOOKUP(B22,'Combos Promocionais'!$A$3:$K$2252,11,0))</f>
        <v>#N/A</v>
      </c>
      <c r="T22" s="320" t="e">
        <f t="shared" si="3"/>
        <v>#N/A</v>
      </c>
      <c r="U22" s="320" t="e">
        <f t="shared" si="4"/>
        <v>#N/A</v>
      </c>
      <c r="V22" s="321" t="e">
        <f t="shared" si="5"/>
        <v>#N/A</v>
      </c>
    </row>
    <row r="23" spans="1:22" ht="15" customHeight="1">
      <c r="A23" s="21">
        <v>19</v>
      </c>
      <c r="B23" s="25"/>
      <c r="C23" s="239" t="e">
        <f>IFERROR(VLOOKUP(B23,Estoque!$A$4:$M$2540,2,),VLOOKUP(B23,'Combos Promocionais'!$A$3:$L$503,1,0))</f>
        <v>#N/A</v>
      </c>
      <c r="D23" s="244" t="e">
        <f>IFERROR(VLOOKUP(B23,Estoque!$A$4:$M$2540,3,),VLOOKUP(B23,'Combos Promocionais'!$A$3:$L$501,2,0))</f>
        <v>#N/A</v>
      </c>
      <c r="E23" s="193"/>
      <c r="F23" s="311" t="e">
        <f>VLOOKUP(B23,Estoque!$A$4:$M$2540,4,)</f>
        <v>#N/A</v>
      </c>
      <c r="G23" s="29"/>
      <c r="H23" s="314" t="e">
        <f>IFERROR(VLOOKUP(B23,Estoque!$A$4:$M$2540,10,),VLOOKUP(B23,'Combos Promocionais'!$A$3:$O$2976,15,0))</f>
        <v>#N/A</v>
      </c>
      <c r="I23" s="33"/>
      <c r="J23" s="6"/>
      <c r="K23" s="6"/>
      <c r="L23" s="6"/>
      <c r="M23" s="84">
        <v>0</v>
      </c>
      <c r="N23" s="273">
        <f t="shared" si="0"/>
        <v>0</v>
      </c>
      <c r="O23" s="88">
        <v>0</v>
      </c>
      <c r="P23" s="316">
        <f t="shared" si="1"/>
        <v>0</v>
      </c>
      <c r="Q23" s="273">
        <f t="shared" ref="Q23:Q87" si="6">IF(R23="Vendido",((I23*J23)+L23),IF(R23="Devolvido",((I23*J23)+L23),0))</f>
        <v>0</v>
      </c>
      <c r="R23" s="198" t="s">
        <v>94</v>
      </c>
      <c r="S23" s="273" t="e">
        <f>IFERROR(SUM(VLOOKUP(B23,Estoque!$A$4:$M$2540,8,)*I23),VLOOKUP(B23,'Combos Promocionais'!$A$3:$K$2252,11,0))</f>
        <v>#N/A</v>
      </c>
      <c r="T23" s="305" t="e">
        <f>IF(R23="Vendido",((I23*J23)-K23-S23-N23-P23),IF(R23="Devolvido",((I23*J23)-K23-S23-N23-P23),))</f>
        <v>#N/A</v>
      </c>
      <c r="U23" s="305" t="e">
        <f t="shared" si="4"/>
        <v>#N/A</v>
      </c>
      <c r="V23" s="322" t="e">
        <f>SUM((T23*100)/(J23*I23))/100</f>
        <v>#N/A</v>
      </c>
    </row>
    <row r="24" spans="1:22" ht="15" customHeight="1">
      <c r="A24" s="20">
        <v>20</v>
      </c>
      <c r="B24" s="24"/>
      <c r="C24" s="307" t="e">
        <f>IFERROR(VLOOKUP(B24,Estoque!$A$4:$M$2540,2,),VLOOKUP(B24,'Combos Promocionais'!$A$3:$L$503,1,0))</f>
        <v>#N/A</v>
      </c>
      <c r="D24" s="308" t="e">
        <f>IFERROR(VLOOKUP(B24,Estoque!$A$4:$M$2540,3,),VLOOKUP(B24,'Combos Promocionais'!$A$3:$L$501,2,0))</f>
        <v>#N/A</v>
      </c>
      <c r="E24" s="194"/>
      <c r="F24" s="310" t="e">
        <f>VLOOKUP(B24,Estoque!$A$4:$M$2540,4,)</f>
        <v>#N/A</v>
      </c>
      <c r="G24" s="28"/>
      <c r="H24" s="313" t="e">
        <f>IFERROR(VLOOKUP(B24,Estoque!$A$4:$M$2540,10,),VLOOKUP(B24,'Combos Promocionais'!$A$3:$O$2976,15,0))</f>
        <v>#N/A</v>
      </c>
      <c r="I24" s="32"/>
      <c r="J24" s="40"/>
      <c r="K24" s="40"/>
      <c r="L24" s="40"/>
      <c r="M24" s="83">
        <v>0</v>
      </c>
      <c r="N24" s="315">
        <f t="shared" si="0"/>
        <v>0</v>
      </c>
      <c r="O24" s="87">
        <v>0</v>
      </c>
      <c r="P24" s="317">
        <f t="shared" si="1"/>
        <v>0</v>
      </c>
      <c r="Q24" s="315">
        <f t="shared" si="6"/>
        <v>0</v>
      </c>
      <c r="R24" s="197" t="s">
        <v>94</v>
      </c>
      <c r="S24" s="315" t="e">
        <f>IFERROR(SUM(VLOOKUP(B24,Estoque!$A$4:$M$2540,8,)*I24),VLOOKUP(B24,'Combos Promocionais'!$A$3:$K$2252,11,0))</f>
        <v>#N/A</v>
      </c>
      <c r="T24" s="320" t="e">
        <f t="shared" ref="T24:T87" si="7">IF(R24="Vendido",((I24*J24)-K24-S24-N24-P24),IF(R24="Devolvido",((I24*J24)-K24-S24-N24-P24),))</f>
        <v>#N/A</v>
      </c>
      <c r="U24" s="320" t="e">
        <f t="shared" si="4"/>
        <v>#N/A</v>
      </c>
      <c r="V24" s="321" t="e">
        <f t="shared" si="5"/>
        <v>#N/A</v>
      </c>
    </row>
    <row r="25" spans="1:22" ht="15" customHeight="1">
      <c r="A25" s="21">
        <v>21</v>
      </c>
      <c r="B25" s="25"/>
      <c r="C25" s="239" t="e">
        <f>IFERROR(VLOOKUP(B25,Estoque!$A$4:$M$2540,2,),VLOOKUP(B25,'Combos Promocionais'!$A$3:$L$503,1,0))</f>
        <v>#N/A</v>
      </c>
      <c r="D25" s="244" t="e">
        <f>IFERROR(VLOOKUP(B25,Estoque!$A$4:$M$2540,3,),VLOOKUP(B25,'Combos Promocionais'!$A$3:$L$501,2,0))</f>
        <v>#N/A</v>
      </c>
      <c r="E25" s="193"/>
      <c r="F25" s="311" t="e">
        <f>VLOOKUP(B25,Estoque!$A$4:$M$2540,4,)</f>
        <v>#N/A</v>
      </c>
      <c r="G25" s="29"/>
      <c r="H25" s="314" t="e">
        <f>IFERROR(VLOOKUP(B25,Estoque!$A$4:$M$2540,10,),VLOOKUP(B25,'Combos Promocionais'!$A$3:$O$2976,15,0))</f>
        <v>#N/A</v>
      </c>
      <c r="I25" s="33"/>
      <c r="J25" s="6"/>
      <c r="K25" s="6"/>
      <c r="L25" s="6"/>
      <c r="M25" s="84">
        <v>0</v>
      </c>
      <c r="N25" s="273">
        <f t="shared" si="0"/>
        <v>0</v>
      </c>
      <c r="O25" s="88">
        <v>0</v>
      </c>
      <c r="P25" s="316">
        <f t="shared" si="1"/>
        <v>0</v>
      </c>
      <c r="Q25" s="273">
        <f t="shared" si="6"/>
        <v>0</v>
      </c>
      <c r="R25" s="198" t="s">
        <v>94</v>
      </c>
      <c r="S25" s="273" t="e">
        <f>IFERROR(SUM(VLOOKUP(B25,Estoque!$A$4:$M$2540,8,)*I25),VLOOKUP(B25,'Combos Promocionais'!$A$3:$K$2252,11,0))</f>
        <v>#N/A</v>
      </c>
      <c r="T25" s="305" t="e">
        <f t="shared" si="7"/>
        <v>#N/A</v>
      </c>
      <c r="U25" s="305" t="e">
        <f t="shared" si="4"/>
        <v>#N/A</v>
      </c>
      <c r="V25" s="322" t="e">
        <f t="shared" si="5"/>
        <v>#N/A</v>
      </c>
    </row>
    <row r="26" spans="1:22" ht="15" customHeight="1">
      <c r="A26" s="20">
        <v>22</v>
      </c>
      <c r="B26" s="24"/>
      <c r="C26" s="307" t="e">
        <f>IFERROR(VLOOKUP(B26,Estoque!$A$4:$M$2540,2,),VLOOKUP(B26,'Combos Promocionais'!$A$3:$L$503,1,0))</f>
        <v>#N/A</v>
      </c>
      <c r="D26" s="308" t="e">
        <f>IFERROR(VLOOKUP(B26,Estoque!$A$4:$M$2540,3,),VLOOKUP(B26,'Combos Promocionais'!$A$3:$L$501,2,0))</f>
        <v>#N/A</v>
      </c>
      <c r="E26" s="194"/>
      <c r="F26" s="310" t="e">
        <f>VLOOKUP(B26,Estoque!$A$4:$M$2540,4,)</f>
        <v>#N/A</v>
      </c>
      <c r="G26" s="28"/>
      <c r="H26" s="313" t="e">
        <f>IFERROR(VLOOKUP(B26,Estoque!$A$4:$M$2540,10,),VLOOKUP(B26,'Combos Promocionais'!$A$3:$O$2976,15,0))</f>
        <v>#N/A</v>
      </c>
      <c r="I26" s="32"/>
      <c r="J26" s="40"/>
      <c r="K26" s="40"/>
      <c r="L26" s="40"/>
      <c r="M26" s="83">
        <v>0</v>
      </c>
      <c r="N26" s="315">
        <f t="shared" si="0"/>
        <v>0</v>
      </c>
      <c r="O26" s="87">
        <v>0</v>
      </c>
      <c r="P26" s="317">
        <f t="shared" si="1"/>
        <v>0</v>
      </c>
      <c r="Q26" s="315">
        <f t="shared" si="6"/>
        <v>0</v>
      </c>
      <c r="R26" s="197" t="s">
        <v>94</v>
      </c>
      <c r="S26" s="315" t="e">
        <f>IFERROR(SUM(VLOOKUP(B26,Estoque!$A$4:$M$2540,8,)*I26),VLOOKUP(B26,'Combos Promocionais'!$A$3:$K$2252,11,0))</f>
        <v>#N/A</v>
      </c>
      <c r="T26" s="320" t="e">
        <f t="shared" si="7"/>
        <v>#N/A</v>
      </c>
      <c r="U26" s="320" t="e">
        <f t="shared" si="4"/>
        <v>#N/A</v>
      </c>
      <c r="V26" s="321" t="e">
        <f t="shared" si="5"/>
        <v>#N/A</v>
      </c>
    </row>
    <row r="27" spans="1:22" ht="15" customHeight="1">
      <c r="A27" s="21">
        <v>23</v>
      </c>
      <c r="B27" s="25"/>
      <c r="C27" s="239" t="e">
        <f>IFERROR(VLOOKUP(B27,Estoque!$A$4:$M$2540,2,),VLOOKUP(B27,'Combos Promocionais'!$A$3:$L$503,1,0))</f>
        <v>#N/A</v>
      </c>
      <c r="D27" s="244" t="e">
        <f>IFERROR(VLOOKUP(B27,Estoque!$A$4:$M$2540,3,),VLOOKUP(B27,'Combos Promocionais'!$A$3:$L$501,2,0))</f>
        <v>#N/A</v>
      </c>
      <c r="E27" s="193"/>
      <c r="F27" s="311" t="e">
        <f>VLOOKUP(B27,Estoque!$A$4:$M$2540,4,)</f>
        <v>#N/A</v>
      </c>
      <c r="G27" s="29"/>
      <c r="H27" s="314" t="e">
        <f>IFERROR(VLOOKUP(B27,Estoque!$A$4:$M$2540,10,),VLOOKUP(B27,'Combos Promocionais'!$A$3:$O$2976,15,0))</f>
        <v>#N/A</v>
      </c>
      <c r="I27" s="33"/>
      <c r="J27" s="6"/>
      <c r="K27" s="6"/>
      <c r="L27" s="6"/>
      <c r="M27" s="84">
        <v>0</v>
      </c>
      <c r="N27" s="273">
        <f t="shared" si="0"/>
        <v>0</v>
      </c>
      <c r="O27" s="88">
        <v>0</v>
      </c>
      <c r="P27" s="316">
        <f t="shared" si="1"/>
        <v>0</v>
      </c>
      <c r="Q27" s="273">
        <f t="shared" si="6"/>
        <v>0</v>
      </c>
      <c r="R27" s="198" t="s">
        <v>94</v>
      </c>
      <c r="S27" s="273" t="e">
        <f>IFERROR(SUM(VLOOKUP(B27,Estoque!$A$4:$M$2540,8,)*I27),VLOOKUP(B27,'Combos Promocionais'!$A$3:$K$2252,11,0))</f>
        <v>#N/A</v>
      </c>
      <c r="T27" s="305" t="e">
        <f t="shared" si="7"/>
        <v>#N/A</v>
      </c>
      <c r="U27" s="305" t="e">
        <f t="shared" si="4"/>
        <v>#N/A</v>
      </c>
      <c r="V27" s="322" t="e">
        <f t="shared" si="5"/>
        <v>#N/A</v>
      </c>
    </row>
    <row r="28" spans="1:22" ht="15" customHeight="1">
      <c r="A28" s="20">
        <v>24</v>
      </c>
      <c r="B28" s="24"/>
      <c r="C28" s="307" t="e">
        <f>IFERROR(VLOOKUP(B28,Estoque!$A$4:$M$2540,2,),VLOOKUP(B28,'Combos Promocionais'!$A$3:$L$503,1,0))</f>
        <v>#N/A</v>
      </c>
      <c r="D28" s="308" t="e">
        <f>IFERROR(VLOOKUP(B28,Estoque!$A$4:$M$2540,3,),VLOOKUP(B28,'Combos Promocionais'!$A$3:$L$501,2,0))</f>
        <v>#N/A</v>
      </c>
      <c r="E28" s="194"/>
      <c r="F28" s="310" t="e">
        <f>VLOOKUP(B28,Estoque!$A$4:$M$2540,4,)</f>
        <v>#N/A</v>
      </c>
      <c r="G28" s="28"/>
      <c r="H28" s="313" t="e">
        <f>IFERROR(VLOOKUP(B28,Estoque!$A$4:$M$2540,10,),VLOOKUP(B28,'Combos Promocionais'!$A$3:$O$2976,15,0))</f>
        <v>#N/A</v>
      </c>
      <c r="I28" s="32"/>
      <c r="J28" s="40"/>
      <c r="K28" s="40"/>
      <c r="L28" s="40"/>
      <c r="M28" s="83">
        <v>0</v>
      </c>
      <c r="N28" s="315">
        <f t="shared" si="0"/>
        <v>0</v>
      </c>
      <c r="O28" s="87">
        <v>0</v>
      </c>
      <c r="P28" s="317">
        <f t="shared" si="1"/>
        <v>0</v>
      </c>
      <c r="Q28" s="315">
        <f t="shared" si="6"/>
        <v>0</v>
      </c>
      <c r="R28" s="197" t="s">
        <v>94</v>
      </c>
      <c r="S28" s="315" t="e">
        <f>IFERROR(SUM(VLOOKUP(B28,Estoque!$A$4:$M$2540,8,)*I28),VLOOKUP(B28,'Combos Promocionais'!$A$3:$K$2252,11,0))</f>
        <v>#N/A</v>
      </c>
      <c r="T28" s="320" t="e">
        <f t="shared" si="7"/>
        <v>#N/A</v>
      </c>
      <c r="U28" s="320" t="e">
        <f t="shared" si="4"/>
        <v>#N/A</v>
      </c>
      <c r="V28" s="321" t="e">
        <f t="shared" si="5"/>
        <v>#N/A</v>
      </c>
    </row>
    <row r="29" spans="1:22" ht="15" customHeight="1">
      <c r="A29" s="21">
        <v>25</v>
      </c>
      <c r="B29" s="25"/>
      <c r="C29" s="239" t="e">
        <f>IFERROR(VLOOKUP(B29,Estoque!$A$4:$M$2540,2,),VLOOKUP(B29,'Combos Promocionais'!$A$3:$L$503,1,0))</f>
        <v>#N/A</v>
      </c>
      <c r="D29" s="244" t="e">
        <f>IFERROR(VLOOKUP(B29,Estoque!$A$4:$M$2540,3,),VLOOKUP(B29,'Combos Promocionais'!$A$3:$L$501,2,0))</f>
        <v>#N/A</v>
      </c>
      <c r="E29" s="193"/>
      <c r="F29" s="311" t="e">
        <f>VLOOKUP(B29,Estoque!$A$4:$M$2540,4,)</f>
        <v>#N/A</v>
      </c>
      <c r="G29" s="29"/>
      <c r="H29" s="314" t="e">
        <f>IFERROR(VLOOKUP(B29,Estoque!$A$4:$M$2540,10,),VLOOKUP(B29,'Combos Promocionais'!$A$3:$O$2976,15,0))</f>
        <v>#N/A</v>
      </c>
      <c r="I29" s="33"/>
      <c r="J29" s="6"/>
      <c r="K29" s="6"/>
      <c r="L29" s="6"/>
      <c r="M29" s="84">
        <v>0</v>
      </c>
      <c r="N29" s="273">
        <f t="shared" si="0"/>
        <v>0</v>
      </c>
      <c r="O29" s="88">
        <v>0</v>
      </c>
      <c r="P29" s="316">
        <f t="shared" si="1"/>
        <v>0</v>
      </c>
      <c r="Q29" s="273">
        <f t="shared" si="6"/>
        <v>0</v>
      </c>
      <c r="R29" s="198" t="s">
        <v>94</v>
      </c>
      <c r="S29" s="273" t="e">
        <f>IFERROR(SUM(VLOOKUP(B29,Estoque!$A$4:$M$2540,8,)*I29),VLOOKUP(B29,'Combos Promocionais'!$A$3:$K$2252,11,0))</f>
        <v>#N/A</v>
      </c>
      <c r="T29" s="305" t="e">
        <f t="shared" si="7"/>
        <v>#N/A</v>
      </c>
      <c r="U29" s="305" t="e">
        <f t="shared" si="4"/>
        <v>#N/A</v>
      </c>
      <c r="V29" s="322" t="e">
        <f t="shared" si="5"/>
        <v>#N/A</v>
      </c>
    </row>
    <row r="30" spans="1:22" ht="15" customHeight="1">
      <c r="A30" s="20">
        <v>26</v>
      </c>
      <c r="B30" s="24"/>
      <c r="C30" s="307" t="e">
        <f>IFERROR(VLOOKUP(B30,Estoque!$A$4:$M$2540,2,),VLOOKUP(B30,'Combos Promocionais'!$A$3:$L$503,1,0))</f>
        <v>#N/A</v>
      </c>
      <c r="D30" s="308" t="e">
        <f>IFERROR(VLOOKUP(B30,Estoque!$A$4:$M$2540,3,),VLOOKUP(B30,'Combos Promocionais'!$A$3:$L$501,2,0))</f>
        <v>#N/A</v>
      </c>
      <c r="E30" s="194"/>
      <c r="F30" s="310" t="e">
        <f>VLOOKUP(B30,Estoque!$A$4:$M$2540,4,)</f>
        <v>#N/A</v>
      </c>
      <c r="G30" s="28"/>
      <c r="H30" s="313" t="e">
        <f>IFERROR(VLOOKUP(B30,Estoque!$A$4:$M$2540,10,),VLOOKUP(B30,'Combos Promocionais'!$A$3:$O$2976,15,0))</f>
        <v>#N/A</v>
      </c>
      <c r="I30" s="32"/>
      <c r="J30" s="40"/>
      <c r="K30" s="40"/>
      <c r="L30" s="40"/>
      <c r="M30" s="83">
        <v>0</v>
      </c>
      <c r="N30" s="315">
        <f t="shared" si="0"/>
        <v>0</v>
      </c>
      <c r="O30" s="87">
        <v>0</v>
      </c>
      <c r="P30" s="317">
        <f t="shared" si="1"/>
        <v>0</v>
      </c>
      <c r="Q30" s="315">
        <f t="shared" si="6"/>
        <v>0</v>
      </c>
      <c r="R30" s="197" t="s">
        <v>94</v>
      </c>
      <c r="S30" s="315" t="e">
        <f>IFERROR(SUM(VLOOKUP(B30,Estoque!$A$4:$M$2540,8,)*I30),VLOOKUP(B30,'Combos Promocionais'!$A$3:$K$2252,11,0))</f>
        <v>#N/A</v>
      </c>
      <c r="T30" s="320" t="e">
        <f t="shared" si="7"/>
        <v>#N/A</v>
      </c>
      <c r="U30" s="320" t="e">
        <f t="shared" si="4"/>
        <v>#N/A</v>
      </c>
      <c r="V30" s="321" t="e">
        <f t="shared" si="5"/>
        <v>#N/A</v>
      </c>
    </row>
    <row r="31" spans="1:22" ht="15" customHeight="1">
      <c r="A31" s="21">
        <v>27</v>
      </c>
      <c r="B31" s="25"/>
      <c r="C31" s="239" t="e">
        <f>IFERROR(VLOOKUP(B31,Estoque!$A$4:$M$2540,2,),VLOOKUP(B31,'Combos Promocionais'!$A$3:$L$503,1,0))</f>
        <v>#N/A</v>
      </c>
      <c r="D31" s="244" t="e">
        <f>IFERROR(VLOOKUP(B31,Estoque!$A$4:$M$2540,3,),VLOOKUP(B31,'Combos Promocionais'!$A$3:$L$501,2,0))</f>
        <v>#N/A</v>
      </c>
      <c r="E31" s="193"/>
      <c r="F31" s="311" t="e">
        <f>VLOOKUP(B31,Estoque!$A$4:$M$2540,4,)</f>
        <v>#N/A</v>
      </c>
      <c r="G31" s="29"/>
      <c r="H31" s="314" t="e">
        <f>IFERROR(VLOOKUP(B31,Estoque!$A$4:$M$2540,10,),VLOOKUP(B31,'Combos Promocionais'!$A$3:$O$2976,15,0))</f>
        <v>#N/A</v>
      </c>
      <c r="I31" s="33"/>
      <c r="J31" s="6"/>
      <c r="K31" s="6"/>
      <c r="L31" s="6"/>
      <c r="M31" s="84">
        <v>0</v>
      </c>
      <c r="N31" s="273">
        <f t="shared" si="0"/>
        <v>0</v>
      </c>
      <c r="O31" s="88">
        <v>0</v>
      </c>
      <c r="P31" s="316">
        <f t="shared" si="1"/>
        <v>0</v>
      </c>
      <c r="Q31" s="273">
        <f t="shared" si="6"/>
        <v>0</v>
      </c>
      <c r="R31" s="198" t="s">
        <v>94</v>
      </c>
      <c r="S31" s="273" t="e">
        <f>IFERROR(SUM(VLOOKUP(B31,Estoque!$A$4:$M$2540,8,)*I31),VLOOKUP(B31,'Combos Promocionais'!$A$3:$K$2252,11,0))</f>
        <v>#N/A</v>
      </c>
      <c r="T31" s="305" t="e">
        <f t="shared" si="7"/>
        <v>#N/A</v>
      </c>
      <c r="U31" s="305" t="e">
        <f t="shared" si="4"/>
        <v>#N/A</v>
      </c>
      <c r="V31" s="322" t="e">
        <f t="shared" si="5"/>
        <v>#N/A</v>
      </c>
    </row>
    <row r="32" spans="1:22" ht="15" customHeight="1">
      <c r="A32" s="20">
        <v>28</v>
      </c>
      <c r="B32" s="24"/>
      <c r="C32" s="307" t="e">
        <f>IFERROR(VLOOKUP(B32,Estoque!$A$4:$M$2540,2,),VLOOKUP(B32,'Combos Promocionais'!$A$3:$L$503,1,0))</f>
        <v>#N/A</v>
      </c>
      <c r="D32" s="308" t="e">
        <f>IFERROR(VLOOKUP(B32,Estoque!$A$4:$M$2540,3,),VLOOKUP(B32,'Combos Promocionais'!$A$3:$L$501,2,0))</f>
        <v>#N/A</v>
      </c>
      <c r="E32" s="194"/>
      <c r="F32" s="310" t="e">
        <f>VLOOKUP(B32,Estoque!$A$4:$M$2540,4,)</f>
        <v>#N/A</v>
      </c>
      <c r="G32" s="28"/>
      <c r="H32" s="313" t="e">
        <f>IFERROR(VLOOKUP(B32,Estoque!$A$4:$M$2540,10,),VLOOKUP(B32,'Combos Promocionais'!$A$3:$O$2976,15,0))</f>
        <v>#N/A</v>
      </c>
      <c r="I32" s="32"/>
      <c r="J32" s="40"/>
      <c r="K32" s="40"/>
      <c r="L32" s="40"/>
      <c r="M32" s="83">
        <v>0</v>
      </c>
      <c r="N32" s="315">
        <f t="shared" si="0"/>
        <v>0</v>
      </c>
      <c r="O32" s="87">
        <v>0</v>
      </c>
      <c r="P32" s="317">
        <f t="shared" si="1"/>
        <v>0</v>
      </c>
      <c r="Q32" s="315">
        <f t="shared" si="6"/>
        <v>0</v>
      </c>
      <c r="R32" s="197" t="s">
        <v>94</v>
      </c>
      <c r="S32" s="315" t="e">
        <f>IFERROR(SUM(VLOOKUP(B32,Estoque!$A$4:$M$2540,8,)*I32),VLOOKUP(B32,'Combos Promocionais'!$A$3:$K$2252,11,0))</f>
        <v>#N/A</v>
      </c>
      <c r="T32" s="320" t="e">
        <f t="shared" si="7"/>
        <v>#N/A</v>
      </c>
      <c r="U32" s="320" t="e">
        <f t="shared" si="4"/>
        <v>#N/A</v>
      </c>
      <c r="V32" s="321" t="e">
        <f t="shared" si="5"/>
        <v>#N/A</v>
      </c>
    </row>
    <row r="33" spans="1:22" ht="15" customHeight="1">
      <c r="A33" s="21">
        <v>29</v>
      </c>
      <c r="B33" s="25"/>
      <c r="C33" s="239" t="e">
        <f>IFERROR(VLOOKUP(B33,Estoque!$A$4:$M$2540,2,),VLOOKUP(B33,'Combos Promocionais'!$A$3:$L$503,1,0))</f>
        <v>#N/A</v>
      </c>
      <c r="D33" s="244" t="e">
        <f>IFERROR(VLOOKUP(B33,Estoque!$A$4:$M$2540,3,),VLOOKUP(B33,'Combos Promocionais'!$A$3:$L$501,2,0))</f>
        <v>#N/A</v>
      </c>
      <c r="E33" s="193"/>
      <c r="F33" s="311" t="e">
        <f>VLOOKUP(B33,Estoque!$A$4:$M$2540,4,)</f>
        <v>#N/A</v>
      </c>
      <c r="G33" s="29"/>
      <c r="H33" s="314" t="e">
        <f>IFERROR(VLOOKUP(B33,Estoque!$A$4:$M$2540,10,),VLOOKUP(B33,'Combos Promocionais'!$A$3:$O$2976,15,0))</f>
        <v>#N/A</v>
      </c>
      <c r="I33" s="33"/>
      <c r="J33" s="6"/>
      <c r="K33" s="6"/>
      <c r="L33" s="6"/>
      <c r="M33" s="84">
        <v>0</v>
      </c>
      <c r="N33" s="273">
        <f t="shared" si="0"/>
        <v>0</v>
      </c>
      <c r="O33" s="88">
        <v>0</v>
      </c>
      <c r="P33" s="316">
        <f t="shared" si="1"/>
        <v>0</v>
      </c>
      <c r="Q33" s="273">
        <f t="shared" si="6"/>
        <v>0</v>
      </c>
      <c r="R33" s="198" t="s">
        <v>94</v>
      </c>
      <c r="S33" s="273" t="e">
        <f>IFERROR(SUM(VLOOKUP(B33,Estoque!$A$4:$M$2540,8,)*I33),VLOOKUP(B33,'Combos Promocionais'!$A$3:$K$2252,11,0))</f>
        <v>#N/A</v>
      </c>
      <c r="T33" s="305" t="e">
        <f t="shared" si="7"/>
        <v>#N/A</v>
      </c>
      <c r="U33" s="305" t="e">
        <f t="shared" si="4"/>
        <v>#N/A</v>
      </c>
      <c r="V33" s="322" t="e">
        <f t="shared" si="5"/>
        <v>#N/A</v>
      </c>
    </row>
    <row r="34" spans="1:22" ht="15" customHeight="1">
      <c r="A34" s="20">
        <v>30</v>
      </c>
      <c r="B34" s="24"/>
      <c r="C34" s="307" t="e">
        <f>IFERROR(VLOOKUP(B34,Estoque!$A$4:$M$2540,2,),VLOOKUP(B34,'Combos Promocionais'!$A$3:$L$503,1,0))</f>
        <v>#N/A</v>
      </c>
      <c r="D34" s="308" t="e">
        <f>IFERROR(VLOOKUP(B34,Estoque!$A$4:$M$2540,3,),VLOOKUP(B34,'Combos Promocionais'!$A$3:$L$501,2,0))</f>
        <v>#N/A</v>
      </c>
      <c r="E34" s="194"/>
      <c r="F34" s="310" t="e">
        <f>VLOOKUP(B34,Estoque!$A$4:$M$2540,4,)</f>
        <v>#N/A</v>
      </c>
      <c r="G34" s="28"/>
      <c r="H34" s="313" t="e">
        <f>IFERROR(VLOOKUP(B34,Estoque!$A$4:$M$2540,10,),VLOOKUP(B34,'Combos Promocionais'!$A$3:$O$2976,15,0))</f>
        <v>#N/A</v>
      </c>
      <c r="I34" s="32"/>
      <c r="J34" s="40"/>
      <c r="K34" s="40"/>
      <c r="L34" s="40"/>
      <c r="M34" s="83">
        <v>0</v>
      </c>
      <c r="N34" s="315">
        <f t="shared" si="0"/>
        <v>0</v>
      </c>
      <c r="O34" s="87">
        <v>0</v>
      </c>
      <c r="P34" s="317">
        <f t="shared" si="1"/>
        <v>0</v>
      </c>
      <c r="Q34" s="315">
        <f t="shared" si="6"/>
        <v>0</v>
      </c>
      <c r="R34" s="197" t="s">
        <v>94</v>
      </c>
      <c r="S34" s="315" t="e">
        <f>IFERROR(SUM(VLOOKUP(B34,Estoque!$A$4:$M$2540,8,)*I34),VLOOKUP(B34,'Combos Promocionais'!$A$3:$K$2252,11,0))</f>
        <v>#N/A</v>
      </c>
      <c r="T34" s="320" t="e">
        <f t="shared" si="7"/>
        <v>#N/A</v>
      </c>
      <c r="U34" s="320" t="e">
        <f t="shared" si="4"/>
        <v>#N/A</v>
      </c>
      <c r="V34" s="321" t="e">
        <f t="shared" si="5"/>
        <v>#N/A</v>
      </c>
    </row>
    <row r="35" spans="1:22" ht="15" customHeight="1">
      <c r="A35" s="21">
        <v>31</v>
      </c>
      <c r="B35" s="25"/>
      <c r="C35" s="239" t="e">
        <f>IFERROR(VLOOKUP(B35,Estoque!$A$4:$M$2540,2,),VLOOKUP(B35,'Combos Promocionais'!$A$3:$L$503,1,0))</f>
        <v>#N/A</v>
      </c>
      <c r="D35" s="244" t="e">
        <f>IFERROR(VLOOKUP(B35,Estoque!$A$4:$M$2540,3,),VLOOKUP(B35,'Combos Promocionais'!$A$3:$L$501,2,0))</f>
        <v>#N/A</v>
      </c>
      <c r="E35" s="193"/>
      <c r="F35" s="311" t="e">
        <f>VLOOKUP(B35,Estoque!$A$4:$M$2540,4,)</f>
        <v>#N/A</v>
      </c>
      <c r="G35" s="29"/>
      <c r="H35" s="314" t="e">
        <f>IFERROR(VLOOKUP(B35,Estoque!$A$4:$M$2540,10,),VLOOKUP(B35,'Combos Promocionais'!$A$3:$O$2976,15,0))</f>
        <v>#N/A</v>
      </c>
      <c r="I35" s="33"/>
      <c r="J35" s="6"/>
      <c r="K35" s="6"/>
      <c r="L35" s="6"/>
      <c r="M35" s="84">
        <v>0</v>
      </c>
      <c r="N35" s="273">
        <f t="shared" si="0"/>
        <v>0</v>
      </c>
      <c r="O35" s="88">
        <v>0</v>
      </c>
      <c r="P35" s="316">
        <f t="shared" si="1"/>
        <v>0</v>
      </c>
      <c r="Q35" s="273">
        <f t="shared" si="6"/>
        <v>0</v>
      </c>
      <c r="R35" s="198" t="s">
        <v>94</v>
      </c>
      <c r="S35" s="273" t="e">
        <f>IFERROR(SUM(VLOOKUP(B35,Estoque!$A$4:$M$2540,8,)*I35),VLOOKUP(B35,'Combos Promocionais'!$A$3:$K$2252,11,0))</f>
        <v>#N/A</v>
      </c>
      <c r="T35" s="305" t="e">
        <f t="shared" si="7"/>
        <v>#N/A</v>
      </c>
      <c r="U35" s="305" t="e">
        <f t="shared" si="4"/>
        <v>#N/A</v>
      </c>
      <c r="V35" s="322" t="e">
        <f t="shared" si="5"/>
        <v>#N/A</v>
      </c>
    </row>
    <row r="36" spans="1:22" ht="15" customHeight="1">
      <c r="A36" s="20">
        <v>32</v>
      </c>
      <c r="B36" s="24"/>
      <c r="C36" s="307" t="e">
        <f>IFERROR(VLOOKUP(B36,Estoque!$A$4:$M$2540,2,),VLOOKUP(B36,'Combos Promocionais'!$A$3:$L$503,1,0))</f>
        <v>#N/A</v>
      </c>
      <c r="D36" s="308" t="e">
        <f>IFERROR(VLOOKUP(B36,Estoque!$A$4:$M$2540,3,),VLOOKUP(B36,'Combos Promocionais'!$A$3:$L$501,2,0))</f>
        <v>#N/A</v>
      </c>
      <c r="E36" s="194"/>
      <c r="F36" s="310" t="e">
        <f>VLOOKUP(B36,Estoque!$A$4:$M$2540,4,)</f>
        <v>#N/A</v>
      </c>
      <c r="G36" s="28"/>
      <c r="H36" s="313" t="e">
        <f>IFERROR(VLOOKUP(B36,Estoque!$A$4:$M$2540,10,),VLOOKUP(B36,'Combos Promocionais'!$A$3:$O$2976,15,0))</f>
        <v>#N/A</v>
      </c>
      <c r="I36" s="32"/>
      <c r="J36" s="40"/>
      <c r="K36" s="40"/>
      <c r="L36" s="40"/>
      <c r="M36" s="83">
        <v>0</v>
      </c>
      <c r="N36" s="315">
        <f t="shared" si="0"/>
        <v>0</v>
      </c>
      <c r="O36" s="87">
        <v>0</v>
      </c>
      <c r="P36" s="317">
        <f t="shared" si="1"/>
        <v>0</v>
      </c>
      <c r="Q36" s="315">
        <f t="shared" si="6"/>
        <v>0</v>
      </c>
      <c r="R36" s="197" t="s">
        <v>94</v>
      </c>
      <c r="S36" s="315" t="e">
        <f>IFERROR(SUM(VLOOKUP(B36,Estoque!$A$4:$M$2540,8,)*I36),VLOOKUP(B36,'Combos Promocionais'!$A$3:$K$2252,11,0))</f>
        <v>#N/A</v>
      </c>
      <c r="T36" s="320" t="e">
        <f t="shared" si="7"/>
        <v>#N/A</v>
      </c>
      <c r="U36" s="320" t="e">
        <f t="shared" si="4"/>
        <v>#N/A</v>
      </c>
      <c r="V36" s="321" t="e">
        <f t="shared" si="5"/>
        <v>#N/A</v>
      </c>
    </row>
    <row r="37" spans="1:22" ht="15" customHeight="1">
      <c r="A37" s="21">
        <v>33</v>
      </c>
      <c r="B37" s="25"/>
      <c r="C37" s="239" t="e">
        <f>IFERROR(VLOOKUP(B37,Estoque!$A$4:$M$2540,2,),VLOOKUP(B37,'Combos Promocionais'!$A$3:$L$503,1,0))</f>
        <v>#N/A</v>
      </c>
      <c r="D37" s="244" t="e">
        <f>IFERROR(VLOOKUP(B37,Estoque!$A$4:$M$2540,3,),VLOOKUP(B37,'Combos Promocionais'!$A$3:$L$501,2,0))</f>
        <v>#N/A</v>
      </c>
      <c r="E37" s="193"/>
      <c r="F37" s="311" t="e">
        <f>VLOOKUP(B37,Estoque!$A$4:$M$2540,4,)</f>
        <v>#N/A</v>
      </c>
      <c r="G37" s="29"/>
      <c r="H37" s="314" t="e">
        <f>IFERROR(VLOOKUP(B37,Estoque!$A$4:$M$2540,10,),VLOOKUP(B37,'Combos Promocionais'!$A$3:$O$2976,15,0))</f>
        <v>#N/A</v>
      </c>
      <c r="I37" s="33"/>
      <c r="J37" s="6"/>
      <c r="K37" s="6"/>
      <c r="L37" s="6"/>
      <c r="M37" s="84">
        <v>0</v>
      </c>
      <c r="N37" s="273">
        <f t="shared" ref="N37:N68" si="8">SUM(((I37*J37)+L37)-L37)*M37</f>
        <v>0</v>
      </c>
      <c r="O37" s="88">
        <v>0</v>
      </c>
      <c r="P37" s="316">
        <f t="shared" ref="P37:P68" si="9">SUM(((I37*J37)+L37)-L37)*O37</f>
        <v>0</v>
      </c>
      <c r="Q37" s="273">
        <f t="shared" si="6"/>
        <v>0</v>
      </c>
      <c r="R37" s="198" t="s">
        <v>94</v>
      </c>
      <c r="S37" s="273" t="e">
        <f>IFERROR(SUM(VLOOKUP(B37,Estoque!$A$4:$M$2540,8,)*I37),VLOOKUP(B37,'Combos Promocionais'!$A$3:$K$2252,11,0))</f>
        <v>#N/A</v>
      </c>
      <c r="T37" s="305" t="e">
        <f t="shared" si="7"/>
        <v>#N/A</v>
      </c>
      <c r="U37" s="305" t="e">
        <f t="shared" ref="U37:U68" si="10">SUM(T37/I37)</f>
        <v>#N/A</v>
      </c>
      <c r="V37" s="322" t="e">
        <f t="shared" ref="V37:V68" si="11">SUM((T37*100)/(J37*I37))/100</f>
        <v>#N/A</v>
      </c>
    </row>
    <row r="38" spans="1:22" ht="15" customHeight="1">
      <c r="A38" s="20">
        <v>34</v>
      </c>
      <c r="B38" s="24"/>
      <c r="C38" s="307" t="e">
        <f>IFERROR(VLOOKUP(B38,Estoque!$A$4:$M$2540,2,),VLOOKUP(B38,'Combos Promocionais'!$A$3:$L$503,1,0))</f>
        <v>#N/A</v>
      </c>
      <c r="D38" s="308" t="e">
        <f>IFERROR(VLOOKUP(B38,Estoque!$A$4:$M$2540,3,),VLOOKUP(B38,'Combos Promocionais'!$A$3:$L$501,2,0))</f>
        <v>#N/A</v>
      </c>
      <c r="E38" s="194"/>
      <c r="F38" s="310" t="e">
        <f>VLOOKUP(B38,Estoque!$A$4:$M$2540,4,)</f>
        <v>#N/A</v>
      </c>
      <c r="G38" s="28"/>
      <c r="H38" s="313" t="e">
        <f>IFERROR(VLOOKUP(B38,Estoque!$A$4:$M$2540,10,),VLOOKUP(B38,'Combos Promocionais'!$A$3:$O$2976,15,0))</f>
        <v>#N/A</v>
      </c>
      <c r="I38" s="32"/>
      <c r="J38" s="40"/>
      <c r="K38" s="40"/>
      <c r="L38" s="40"/>
      <c r="M38" s="83">
        <v>0</v>
      </c>
      <c r="N38" s="315">
        <f t="shared" si="8"/>
        <v>0</v>
      </c>
      <c r="O38" s="87">
        <v>0</v>
      </c>
      <c r="P38" s="317">
        <f t="shared" si="9"/>
        <v>0</v>
      </c>
      <c r="Q38" s="315">
        <f t="shared" si="6"/>
        <v>0</v>
      </c>
      <c r="R38" s="197" t="s">
        <v>94</v>
      </c>
      <c r="S38" s="315" t="e">
        <f>IFERROR(SUM(VLOOKUP(B38,Estoque!$A$4:$M$2540,8,)*I38),VLOOKUP(B38,'Combos Promocionais'!$A$3:$K$2252,11,0))</f>
        <v>#N/A</v>
      </c>
      <c r="T38" s="320" t="e">
        <f t="shared" si="7"/>
        <v>#N/A</v>
      </c>
      <c r="U38" s="320" t="e">
        <f t="shared" si="10"/>
        <v>#N/A</v>
      </c>
      <c r="V38" s="321" t="e">
        <f t="shared" si="11"/>
        <v>#N/A</v>
      </c>
    </row>
    <row r="39" spans="1:22" ht="15" customHeight="1">
      <c r="A39" s="21">
        <v>35</v>
      </c>
      <c r="B39" s="25"/>
      <c r="C39" s="239" t="e">
        <f>IFERROR(VLOOKUP(B39,Estoque!$A$4:$M$2540,2,),VLOOKUP(B39,'Combos Promocionais'!$A$3:$L$503,1,0))</f>
        <v>#N/A</v>
      </c>
      <c r="D39" s="244" t="e">
        <f>IFERROR(VLOOKUP(B39,Estoque!$A$4:$M$2540,3,),VLOOKUP(B39,'Combos Promocionais'!$A$3:$L$501,2,0))</f>
        <v>#N/A</v>
      </c>
      <c r="E39" s="193"/>
      <c r="F39" s="311" t="e">
        <f>VLOOKUP(B39,Estoque!$A$4:$M$2540,4,)</f>
        <v>#N/A</v>
      </c>
      <c r="G39" s="29"/>
      <c r="H39" s="314" t="e">
        <f>IFERROR(VLOOKUP(B39,Estoque!$A$4:$M$2540,10,),VLOOKUP(B39,'Combos Promocionais'!$A$3:$O$2976,15,0))</f>
        <v>#N/A</v>
      </c>
      <c r="I39" s="33"/>
      <c r="J39" s="6"/>
      <c r="K39" s="6"/>
      <c r="L39" s="6"/>
      <c r="M39" s="84">
        <v>0</v>
      </c>
      <c r="N39" s="273">
        <f t="shared" si="8"/>
        <v>0</v>
      </c>
      <c r="O39" s="88">
        <v>0</v>
      </c>
      <c r="P39" s="316">
        <f t="shared" si="9"/>
        <v>0</v>
      </c>
      <c r="Q39" s="273">
        <f t="shared" si="6"/>
        <v>0</v>
      </c>
      <c r="R39" s="198" t="s">
        <v>94</v>
      </c>
      <c r="S39" s="273" t="e">
        <f>IFERROR(SUM(VLOOKUP(B39,Estoque!$A$4:$M$2540,8,)*I39),VLOOKUP(B39,'Combos Promocionais'!$A$3:$K$2252,11,0))</f>
        <v>#N/A</v>
      </c>
      <c r="T39" s="305" t="e">
        <f t="shared" si="7"/>
        <v>#N/A</v>
      </c>
      <c r="U39" s="305" t="e">
        <f t="shared" si="10"/>
        <v>#N/A</v>
      </c>
      <c r="V39" s="322" t="e">
        <f t="shared" si="11"/>
        <v>#N/A</v>
      </c>
    </row>
    <row r="40" spans="1:22" ht="15" customHeight="1">
      <c r="A40" s="20">
        <v>36</v>
      </c>
      <c r="B40" s="24"/>
      <c r="C40" s="307" t="e">
        <f>IFERROR(VLOOKUP(B40,Estoque!$A$4:$M$2540,2,),VLOOKUP(B40,'Combos Promocionais'!$A$3:$L$503,1,0))</f>
        <v>#N/A</v>
      </c>
      <c r="D40" s="308" t="e">
        <f>IFERROR(VLOOKUP(B40,Estoque!$A$4:$M$2540,3,),VLOOKUP(B40,'Combos Promocionais'!$A$3:$L$501,2,0))</f>
        <v>#N/A</v>
      </c>
      <c r="E40" s="194"/>
      <c r="F40" s="310" t="e">
        <f>VLOOKUP(B40,Estoque!$A$4:$M$2540,4,)</f>
        <v>#N/A</v>
      </c>
      <c r="G40" s="28"/>
      <c r="H40" s="313" t="e">
        <f>IFERROR(VLOOKUP(B40,Estoque!$A$4:$M$2540,10,),VLOOKUP(B40,'Combos Promocionais'!$A$3:$O$2976,15,0))</f>
        <v>#N/A</v>
      </c>
      <c r="I40" s="32"/>
      <c r="J40" s="40"/>
      <c r="K40" s="40"/>
      <c r="L40" s="40"/>
      <c r="M40" s="83">
        <v>0</v>
      </c>
      <c r="N40" s="315">
        <f t="shared" si="8"/>
        <v>0</v>
      </c>
      <c r="O40" s="87">
        <v>0</v>
      </c>
      <c r="P40" s="317">
        <f t="shared" si="9"/>
        <v>0</v>
      </c>
      <c r="Q40" s="315">
        <f t="shared" si="6"/>
        <v>0</v>
      </c>
      <c r="R40" s="197" t="s">
        <v>94</v>
      </c>
      <c r="S40" s="315" t="e">
        <f>IFERROR(SUM(VLOOKUP(B40,Estoque!$A$4:$M$2540,8,)*I40),VLOOKUP(B40,'Combos Promocionais'!$A$3:$K$2252,11,0))</f>
        <v>#N/A</v>
      </c>
      <c r="T40" s="320" t="e">
        <f t="shared" si="7"/>
        <v>#N/A</v>
      </c>
      <c r="U40" s="320" t="e">
        <f t="shared" si="10"/>
        <v>#N/A</v>
      </c>
      <c r="V40" s="321" t="e">
        <f t="shared" si="11"/>
        <v>#N/A</v>
      </c>
    </row>
    <row r="41" spans="1:22" ht="15" customHeight="1">
      <c r="A41" s="21">
        <v>37</v>
      </c>
      <c r="B41" s="25"/>
      <c r="C41" s="239" t="e">
        <f>IFERROR(VLOOKUP(B41,Estoque!$A$4:$M$2540,2,),VLOOKUP(B41,'Combos Promocionais'!$A$3:$L$503,1,0))</f>
        <v>#N/A</v>
      </c>
      <c r="D41" s="244" t="e">
        <f>IFERROR(VLOOKUP(B41,Estoque!$A$4:$M$2540,3,),VLOOKUP(B41,'Combos Promocionais'!$A$3:$L$501,2,0))</f>
        <v>#N/A</v>
      </c>
      <c r="E41" s="193"/>
      <c r="F41" s="311" t="e">
        <f>VLOOKUP(B41,Estoque!$A$4:$M$2540,4,)</f>
        <v>#N/A</v>
      </c>
      <c r="G41" s="29"/>
      <c r="H41" s="314" t="e">
        <f>IFERROR(VLOOKUP(B41,Estoque!$A$4:$M$2540,10,),VLOOKUP(B41,'Combos Promocionais'!$A$3:$O$2976,15,0))</f>
        <v>#N/A</v>
      </c>
      <c r="I41" s="33"/>
      <c r="J41" s="6"/>
      <c r="K41" s="6"/>
      <c r="L41" s="6"/>
      <c r="M41" s="84">
        <v>0</v>
      </c>
      <c r="N41" s="273">
        <f t="shared" si="8"/>
        <v>0</v>
      </c>
      <c r="O41" s="88">
        <v>0</v>
      </c>
      <c r="P41" s="316">
        <f t="shared" si="9"/>
        <v>0</v>
      </c>
      <c r="Q41" s="273">
        <f t="shared" si="6"/>
        <v>0</v>
      </c>
      <c r="R41" s="198" t="s">
        <v>94</v>
      </c>
      <c r="S41" s="273" t="e">
        <f>IFERROR(SUM(VLOOKUP(B41,Estoque!$A$4:$M$2540,8,)*I41),VLOOKUP(B41,'Combos Promocionais'!$A$3:$K$2252,11,0))</f>
        <v>#N/A</v>
      </c>
      <c r="T41" s="305" t="e">
        <f t="shared" si="7"/>
        <v>#N/A</v>
      </c>
      <c r="U41" s="305" t="e">
        <f t="shared" si="10"/>
        <v>#N/A</v>
      </c>
      <c r="V41" s="322" t="e">
        <f t="shared" si="11"/>
        <v>#N/A</v>
      </c>
    </row>
    <row r="42" spans="1:22" ht="15" customHeight="1">
      <c r="A42" s="20">
        <v>38</v>
      </c>
      <c r="B42" s="24"/>
      <c r="C42" s="307" t="e">
        <f>IFERROR(VLOOKUP(B42,Estoque!$A$4:$M$2540,2,),VLOOKUP(B42,'Combos Promocionais'!$A$3:$L$503,1,0))</f>
        <v>#N/A</v>
      </c>
      <c r="D42" s="308" t="e">
        <f>IFERROR(VLOOKUP(B42,Estoque!$A$4:$M$2540,3,),VLOOKUP(B42,'Combos Promocionais'!$A$3:$L$501,2,0))</f>
        <v>#N/A</v>
      </c>
      <c r="E42" s="194"/>
      <c r="F42" s="310" t="e">
        <f>VLOOKUP(B42,Estoque!$A$4:$M$2540,4,)</f>
        <v>#N/A</v>
      </c>
      <c r="G42" s="28"/>
      <c r="H42" s="313" t="e">
        <f>IFERROR(VLOOKUP(B42,Estoque!$A$4:$M$2540,10,),VLOOKUP(B42,'Combos Promocionais'!$A$3:$O$2976,15,0))</f>
        <v>#N/A</v>
      </c>
      <c r="I42" s="32"/>
      <c r="J42" s="40"/>
      <c r="K42" s="40"/>
      <c r="L42" s="40"/>
      <c r="M42" s="83">
        <v>0</v>
      </c>
      <c r="N42" s="315">
        <f t="shared" si="8"/>
        <v>0</v>
      </c>
      <c r="O42" s="87">
        <v>0</v>
      </c>
      <c r="P42" s="317">
        <f t="shared" si="9"/>
        <v>0</v>
      </c>
      <c r="Q42" s="315">
        <f t="shared" si="6"/>
        <v>0</v>
      </c>
      <c r="R42" s="197" t="s">
        <v>94</v>
      </c>
      <c r="S42" s="315" t="e">
        <f>IFERROR(SUM(VLOOKUP(B42,Estoque!$A$4:$M$2540,8,)*I42),VLOOKUP(B42,'Combos Promocionais'!$A$3:$K$2252,11,0))</f>
        <v>#N/A</v>
      </c>
      <c r="T42" s="320" t="e">
        <f t="shared" si="7"/>
        <v>#N/A</v>
      </c>
      <c r="U42" s="320" t="e">
        <f t="shared" si="10"/>
        <v>#N/A</v>
      </c>
      <c r="V42" s="321" t="e">
        <f t="shared" si="11"/>
        <v>#N/A</v>
      </c>
    </row>
    <row r="43" spans="1:22" ht="15" customHeight="1">
      <c r="A43" s="21">
        <v>39</v>
      </c>
      <c r="B43" s="25"/>
      <c r="C43" s="239" t="e">
        <f>IFERROR(VLOOKUP(B43,Estoque!$A$4:$M$2540,2,),VLOOKUP(B43,'Combos Promocionais'!$A$3:$L$503,1,0))</f>
        <v>#N/A</v>
      </c>
      <c r="D43" s="244" t="e">
        <f>IFERROR(VLOOKUP(B43,Estoque!$A$4:$M$2540,3,),VLOOKUP(B43,'Combos Promocionais'!$A$3:$L$501,2,0))</f>
        <v>#N/A</v>
      </c>
      <c r="E43" s="193"/>
      <c r="F43" s="311" t="e">
        <f>VLOOKUP(B43,Estoque!$A$4:$M$2540,4,)</f>
        <v>#N/A</v>
      </c>
      <c r="G43" s="29"/>
      <c r="H43" s="314" t="e">
        <f>IFERROR(VLOOKUP(B43,Estoque!$A$4:$M$2540,10,),VLOOKUP(B43,'Combos Promocionais'!$A$3:$O$2976,15,0))</f>
        <v>#N/A</v>
      </c>
      <c r="I43" s="33"/>
      <c r="J43" s="6"/>
      <c r="K43" s="6"/>
      <c r="L43" s="6"/>
      <c r="M43" s="84">
        <v>0</v>
      </c>
      <c r="N43" s="273">
        <f t="shared" si="8"/>
        <v>0</v>
      </c>
      <c r="O43" s="88">
        <v>0</v>
      </c>
      <c r="P43" s="316">
        <f t="shared" si="9"/>
        <v>0</v>
      </c>
      <c r="Q43" s="273">
        <f t="shared" si="6"/>
        <v>0</v>
      </c>
      <c r="R43" s="198" t="s">
        <v>94</v>
      </c>
      <c r="S43" s="273" t="e">
        <f>IFERROR(SUM(VLOOKUP(B43,Estoque!$A$4:$M$2540,8,)*I43),VLOOKUP(B43,'Combos Promocionais'!$A$3:$K$2252,11,0))</f>
        <v>#N/A</v>
      </c>
      <c r="T43" s="305" t="e">
        <f t="shared" si="7"/>
        <v>#N/A</v>
      </c>
      <c r="U43" s="305" t="e">
        <f t="shared" si="10"/>
        <v>#N/A</v>
      </c>
      <c r="V43" s="322" t="e">
        <f t="shared" si="11"/>
        <v>#N/A</v>
      </c>
    </row>
    <row r="44" spans="1:22" ht="15" customHeight="1">
      <c r="A44" s="20">
        <v>40</v>
      </c>
      <c r="B44" s="24"/>
      <c r="C44" s="307" t="e">
        <f>IFERROR(VLOOKUP(B44,Estoque!$A$4:$M$2540,2,),VLOOKUP(B44,'Combos Promocionais'!$A$3:$L$503,1,0))</f>
        <v>#N/A</v>
      </c>
      <c r="D44" s="308" t="e">
        <f>IFERROR(VLOOKUP(B44,Estoque!$A$4:$M$2540,3,),VLOOKUP(B44,'Combos Promocionais'!$A$3:$L$501,2,0))</f>
        <v>#N/A</v>
      </c>
      <c r="E44" s="194"/>
      <c r="F44" s="310" t="e">
        <f>VLOOKUP(B44,Estoque!$A$4:$M$2540,4,)</f>
        <v>#N/A</v>
      </c>
      <c r="G44" s="28"/>
      <c r="H44" s="313" t="e">
        <f>IFERROR(VLOOKUP(B44,Estoque!$A$4:$M$2540,10,),VLOOKUP(B44,'Combos Promocionais'!$A$3:$O$2976,15,0))</f>
        <v>#N/A</v>
      </c>
      <c r="I44" s="32"/>
      <c r="J44" s="40"/>
      <c r="K44" s="40"/>
      <c r="L44" s="40"/>
      <c r="M44" s="83">
        <v>0</v>
      </c>
      <c r="N44" s="315">
        <f t="shared" si="8"/>
        <v>0</v>
      </c>
      <c r="O44" s="87">
        <v>0</v>
      </c>
      <c r="P44" s="317">
        <f t="shared" si="9"/>
        <v>0</v>
      </c>
      <c r="Q44" s="315">
        <f t="shared" si="6"/>
        <v>0</v>
      </c>
      <c r="R44" s="197" t="s">
        <v>94</v>
      </c>
      <c r="S44" s="315" t="e">
        <f>IFERROR(SUM(VLOOKUP(B44,Estoque!$A$4:$M$2540,8,)*I44),VLOOKUP(B44,'Combos Promocionais'!$A$3:$K$2252,11,0))</f>
        <v>#N/A</v>
      </c>
      <c r="T44" s="320" t="e">
        <f t="shared" si="7"/>
        <v>#N/A</v>
      </c>
      <c r="U44" s="320" t="e">
        <f t="shared" si="10"/>
        <v>#N/A</v>
      </c>
      <c r="V44" s="321" t="e">
        <f t="shared" si="11"/>
        <v>#N/A</v>
      </c>
    </row>
    <row r="45" spans="1:22" ht="15" customHeight="1">
      <c r="A45" s="21">
        <v>41</v>
      </c>
      <c r="B45" s="25"/>
      <c r="C45" s="239" t="e">
        <f>IFERROR(VLOOKUP(B45,Estoque!$A$4:$M$2540,2,),VLOOKUP(B45,'Combos Promocionais'!$A$3:$L$503,1,0))</f>
        <v>#N/A</v>
      </c>
      <c r="D45" s="244" t="e">
        <f>IFERROR(VLOOKUP(B45,Estoque!$A$4:$M$2540,3,),VLOOKUP(B45,'Combos Promocionais'!$A$3:$L$501,2,0))</f>
        <v>#N/A</v>
      </c>
      <c r="E45" s="193"/>
      <c r="F45" s="311" t="e">
        <f>VLOOKUP(B45,Estoque!$A$4:$M$2540,4,)</f>
        <v>#N/A</v>
      </c>
      <c r="G45" s="29"/>
      <c r="H45" s="314" t="e">
        <f>IFERROR(VLOOKUP(B45,Estoque!$A$4:$M$2540,10,),VLOOKUP(B45,'Combos Promocionais'!$A$3:$O$2976,15,0))</f>
        <v>#N/A</v>
      </c>
      <c r="I45" s="33"/>
      <c r="J45" s="6"/>
      <c r="K45" s="6"/>
      <c r="L45" s="6"/>
      <c r="M45" s="84">
        <v>0</v>
      </c>
      <c r="N45" s="273">
        <f t="shared" si="8"/>
        <v>0</v>
      </c>
      <c r="O45" s="88">
        <v>0</v>
      </c>
      <c r="P45" s="316">
        <f t="shared" si="9"/>
        <v>0</v>
      </c>
      <c r="Q45" s="273">
        <f t="shared" si="6"/>
        <v>0</v>
      </c>
      <c r="R45" s="198" t="s">
        <v>94</v>
      </c>
      <c r="S45" s="273" t="e">
        <f>IFERROR(SUM(VLOOKUP(B45,Estoque!$A$4:$M$2540,8,)*I45),VLOOKUP(B45,'Combos Promocionais'!$A$3:$K$2252,11,0))</f>
        <v>#N/A</v>
      </c>
      <c r="T45" s="305" t="e">
        <f t="shared" si="7"/>
        <v>#N/A</v>
      </c>
      <c r="U45" s="305" t="e">
        <f t="shared" si="10"/>
        <v>#N/A</v>
      </c>
      <c r="V45" s="322" t="e">
        <f t="shared" si="11"/>
        <v>#N/A</v>
      </c>
    </row>
    <row r="46" spans="1:22" ht="15" customHeight="1">
      <c r="A46" s="20">
        <v>42</v>
      </c>
      <c r="B46" s="24"/>
      <c r="C46" s="307" t="e">
        <f>IFERROR(VLOOKUP(B46,Estoque!$A$4:$M$2540,2,),VLOOKUP(B46,'Combos Promocionais'!$A$3:$L$503,1,0))</f>
        <v>#N/A</v>
      </c>
      <c r="D46" s="308" t="e">
        <f>IFERROR(VLOOKUP(B46,Estoque!$A$4:$M$2540,3,),VLOOKUP(B46,'Combos Promocionais'!$A$3:$L$501,2,0))</f>
        <v>#N/A</v>
      </c>
      <c r="E46" s="194"/>
      <c r="F46" s="310" t="e">
        <f>VLOOKUP(B46,Estoque!$A$4:$M$2540,4,)</f>
        <v>#N/A</v>
      </c>
      <c r="G46" s="28"/>
      <c r="H46" s="313" t="e">
        <f>IFERROR(VLOOKUP(B46,Estoque!$A$4:$M$2540,10,),VLOOKUP(B46,'Combos Promocionais'!$A$3:$O$2976,15,0))</f>
        <v>#N/A</v>
      </c>
      <c r="I46" s="32"/>
      <c r="J46" s="40"/>
      <c r="K46" s="40"/>
      <c r="L46" s="40"/>
      <c r="M46" s="83">
        <v>0</v>
      </c>
      <c r="N46" s="315">
        <f t="shared" si="8"/>
        <v>0</v>
      </c>
      <c r="O46" s="87">
        <v>0</v>
      </c>
      <c r="P46" s="317">
        <f t="shared" si="9"/>
        <v>0</v>
      </c>
      <c r="Q46" s="315">
        <f t="shared" si="6"/>
        <v>0</v>
      </c>
      <c r="R46" s="197" t="s">
        <v>94</v>
      </c>
      <c r="S46" s="315" t="e">
        <f>IFERROR(SUM(VLOOKUP(B46,Estoque!$A$4:$M$2540,8,)*I46),VLOOKUP(B46,'Combos Promocionais'!$A$3:$K$2252,11,0))</f>
        <v>#N/A</v>
      </c>
      <c r="T46" s="320" t="e">
        <f t="shared" si="7"/>
        <v>#N/A</v>
      </c>
      <c r="U46" s="320" t="e">
        <f t="shared" si="10"/>
        <v>#N/A</v>
      </c>
      <c r="V46" s="321" t="e">
        <f t="shared" si="11"/>
        <v>#N/A</v>
      </c>
    </row>
    <row r="47" spans="1:22" ht="15" customHeight="1">
      <c r="A47" s="21">
        <v>43</v>
      </c>
      <c r="B47" s="25"/>
      <c r="C47" s="239" t="e">
        <f>IFERROR(VLOOKUP(B47,Estoque!$A$4:$M$2540,2,),VLOOKUP(B47,'Combos Promocionais'!$A$3:$L$503,1,0))</f>
        <v>#N/A</v>
      </c>
      <c r="D47" s="244" t="e">
        <f>IFERROR(VLOOKUP(B47,Estoque!$A$4:$M$2540,3,),VLOOKUP(B47,'Combos Promocionais'!$A$3:$L$501,2,0))</f>
        <v>#N/A</v>
      </c>
      <c r="E47" s="193"/>
      <c r="F47" s="311" t="e">
        <f>VLOOKUP(B47,Estoque!$A$4:$M$2540,4,)</f>
        <v>#N/A</v>
      </c>
      <c r="G47" s="29"/>
      <c r="H47" s="314" t="e">
        <f>IFERROR(VLOOKUP(B47,Estoque!$A$4:$M$2540,10,),VLOOKUP(B47,'Combos Promocionais'!$A$3:$O$2976,15,0))</f>
        <v>#N/A</v>
      </c>
      <c r="I47" s="33"/>
      <c r="J47" s="6"/>
      <c r="K47" s="6"/>
      <c r="L47" s="6"/>
      <c r="M47" s="84">
        <v>0</v>
      </c>
      <c r="N47" s="273">
        <f t="shared" si="8"/>
        <v>0</v>
      </c>
      <c r="O47" s="88">
        <v>0</v>
      </c>
      <c r="P47" s="316">
        <f t="shared" si="9"/>
        <v>0</v>
      </c>
      <c r="Q47" s="273">
        <f t="shared" si="6"/>
        <v>0</v>
      </c>
      <c r="R47" s="198" t="s">
        <v>94</v>
      </c>
      <c r="S47" s="273" t="e">
        <f>IFERROR(SUM(VLOOKUP(B47,Estoque!$A$4:$M$2540,8,)*I47),VLOOKUP(B47,'Combos Promocionais'!$A$3:$K$2252,11,0))</f>
        <v>#N/A</v>
      </c>
      <c r="T47" s="305" t="e">
        <f t="shared" si="7"/>
        <v>#N/A</v>
      </c>
      <c r="U47" s="305" t="e">
        <f t="shared" si="10"/>
        <v>#N/A</v>
      </c>
      <c r="V47" s="322" t="e">
        <f t="shared" si="11"/>
        <v>#N/A</v>
      </c>
    </row>
    <row r="48" spans="1:22" ht="15" customHeight="1">
      <c r="A48" s="20">
        <v>44</v>
      </c>
      <c r="B48" s="24"/>
      <c r="C48" s="307" t="e">
        <f>IFERROR(VLOOKUP(B48,Estoque!$A$4:$M$2540,2,),VLOOKUP(B48,'Combos Promocionais'!$A$3:$L$503,1,0))</f>
        <v>#N/A</v>
      </c>
      <c r="D48" s="308" t="e">
        <f>IFERROR(VLOOKUP(B48,Estoque!$A$4:$M$2540,3,),VLOOKUP(B48,'Combos Promocionais'!$A$3:$L$501,2,0))</f>
        <v>#N/A</v>
      </c>
      <c r="E48" s="194"/>
      <c r="F48" s="310" t="e">
        <f>VLOOKUP(B48,Estoque!$A$4:$M$2540,4,)</f>
        <v>#N/A</v>
      </c>
      <c r="G48" s="28"/>
      <c r="H48" s="313" t="e">
        <f>IFERROR(VLOOKUP(B48,Estoque!$A$4:$M$2540,10,),VLOOKUP(B48,'Combos Promocionais'!$A$3:$O$2976,15,0))</f>
        <v>#N/A</v>
      </c>
      <c r="I48" s="32"/>
      <c r="J48" s="40"/>
      <c r="K48" s="40"/>
      <c r="L48" s="40"/>
      <c r="M48" s="83">
        <v>0</v>
      </c>
      <c r="N48" s="315">
        <f t="shared" si="8"/>
        <v>0</v>
      </c>
      <c r="O48" s="87">
        <v>0</v>
      </c>
      <c r="P48" s="317">
        <f t="shared" si="9"/>
        <v>0</v>
      </c>
      <c r="Q48" s="315">
        <f t="shared" si="6"/>
        <v>0</v>
      </c>
      <c r="R48" s="197" t="s">
        <v>94</v>
      </c>
      <c r="S48" s="315" t="e">
        <f>IFERROR(SUM(VLOOKUP(B48,Estoque!$A$4:$M$2540,8,)*I48),VLOOKUP(B48,'Combos Promocionais'!$A$3:$K$2252,11,0))</f>
        <v>#N/A</v>
      </c>
      <c r="T48" s="320" t="e">
        <f t="shared" si="7"/>
        <v>#N/A</v>
      </c>
      <c r="U48" s="320" t="e">
        <f t="shared" si="10"/>
        <v>#N/A</v>
      </c>
      <c r="V48" s="321" t="e">
        <f t="shared" si="11"/>
        <v>#N/A</v>
      </c>
    </row>
    <row r="49" spans="1:22" ht="15" customHeight="1">
      <c r="A49" s="21">
        <v>45</v>
      </c>
      <c r="B49" s="25"/>
      <c r="C49" s="239" t="e">
        <f>IFERROR(VLOOKUP(B49,Estoque!$A$4:$M$2540,2,),VLOOKUP(B49,'Combos Promocionais'!$A$3:$L$503,1,0))</f>
        <v>#N/A</v>
      </c>
      <c r="D49" s="244" t="e">
        <f>IFERROR(VLOOKUP(B49,Estoque!$A$4:$M$2540,3,),VLOOKUP(B49,'Combos Promocionais'!$A$3:$L$501,2,0))</f>
        <v>#N/A</v>
      </c>
      <c r="E49" s="193"/>
      <c r="F49" s="311" t="e">
        <f>VLOOKUP(B49,Estoque!$A$4:$M$2540,4,)</f>
        <v>#N/A</v>
      </c>
      <c r="G49" s="29"/>
      <c r="H49" s="314" t="e">
        <f>IFERROR(VLOOKUP(B49,Estoque!$A$4:$M$2540,10,),VLOOKUP(B49,'Combos Promocionais'!$A$3:$O$2976,15,0))</f>
        <v>#N/A</v>
      </c>
      <c r="I49" s="33"/>
      <c r="J49" s="6"/>
      <c r="K49" s="6"/>
      <c r="L49" s="6"/>
      <c r="M49" s="84">
        <v>0</v>
      </c>
      <c r="N49" s="273">
        <f t="shared" si="8"/>
        <v>0</v>
      </c>
      <c r="O49" s="88">
        <v>0</v>
      </c>
      <c r="P49" s="316">
        <f t="shared" si="9"/>
        <v>0</v>
      </c>
      <c r="Q49" s="273">
        <f t="shared" si="6"/>
        <v>0</v>
      </c>
      <c r="R49" s="198" t="s">
        <v>94</v>
      </c>
      <c r="S49" s="273" t="e">
        <f>IFERROR(SUM(VLOOKUP(B49,Estoque!$A$4:$M$2540,8,)*I49),VLOOKUP(B49,'Combos Promocionais'!$A$3:$K$2252,11,0))</f>
        <v>#N/A</v>
      </c>
      <c r="T49" s="305" t="e">
        <f t="shared" si="7"/>
        <v>#N/A</v>
      </c>
      <c r="U49" s="305" t="e">
        <f t="shared" si="10"/>
        <v>#N/A</v>
      </c>
      <c r="V49" s="322" t="e">
        <f t="shared" si="11"/>
        <v>#N/A</v>
      </c>
    </row>
    <row r="50" spans="1:22" ht="15" customHeight="1">
      <c r="A50" s="20">
        <v>46</v>
      </c>
      <c r="B50" s="24"/>
      <c r="C50" s="307" t="e">
        <f>IFERROR(VLOOKUP(B50,Estoque!$A$4:$M$2540,2,),VLOOKUP(B50,'Combos Promocionais'!$A$3:$L$503,1,0))</f>
        <v>#N/A</v>
      </c>
      <c r="D50" s="308" t="e">
        <f>IFERROR(VLOOKUP(B50,Estoque!$A$4:$M$2540,3,),VLOOKUP(B50,'Combos Promocionais'!$A$3:$L$501,2,0))</f>
        <v>#N/A</v>
      </c>
      <c r="E50" s="194"/>
      <c r="F50" s="310" t="e">
        <f>VLOOKUP(B50,Estoque!$A$4:$M$2540,4,)</f>
        <v>#N/A</v>
      </c>
      <c r="G50" s="28"/>
      <c r="H50" s="313" t="e">
        <f>IFERROR(VLOOKUP(B50,Estoque!$A$4:$M$2540,10,),VLOOKUP(B50,'Combos Promocionais'!$A$3:$O$2976,15,0))</f>
        <v>#N/A</v>
      </c>
      <c r="I50" s="32"/>
      <c r="J50" s="40"/>
      <c r="K50" s="40"/>
      <c r="L50" s="40"/>
      <c r="M50" s="83">
        <v>0</v>
      </c>
      <c r="N50" s="315">
        <f t="shared" si="8"/>
        <v>0</v>
      </c>
      <c r="O50" s="87">
        <v>0</v>
      </c>
      <c r="P50" s="317">
        <f t="shared" si="9"/>
        <v>0</v>
      </c>
      <c r="Q50" s="315">
        <f t="shared" si="6"/>
        <v>0</v>
      </c>
      <c r="R50" s="197" t="s">
        <v>94</v>
      </c>
      <c r="S50" s="315" t="e">
        <f>IFERROR(SUM(VLOOKUP(B50,Estoque!$A$4:$M$2540,8,)*I50),VLOOKUP(B50,'Combos Promocionais'!$A$3:$K$2252,11,0))</f>
        <v>#N/A</v>
      </c>
      <c r="T50" s="320" t="e">
        <f t="shared" si="7"/>
        <v>#N/A</v>
      </c>
      <c r="U50" s="320" t="e">
        <f t="shared" si="10"/>
        <v>#N/A</v>
      </c>
      <c r="V50" s="321" t="e">
        <f t="shared" si="11"/>
        <v>#N/A</v>
      </c>
    </row>
    <row r="51" spans="1:22" ht="15" customHeight="1">
      <c r="A51" s="21">
        <v>47</v>
      </c>
      <c r="B51" s="25"/>
      <c r="C51" s="239" t="e">
        <f>IFERROR(VLOOKUP(B51,Estoque!$A$4:$M$2540,2,),VLOOKUP(B51,'Combos Promocionais'!$A$3:$L$503,1,0))</f>
        <v>#N/A</v>
      </c>
      <c r="D51" s="244" t="e">
        <f>IFERROR(VLOOKUP(B51,Estoque!$A$4:$M$2540,3,),VLOOKUP(B51,'Combos Promocionais'!$A$3:$L$501,2,0))</f>
        <v>#N/A</v>
      </c>
      <c r="E51" s="193"/>
      <c r="F51" s="311" t="e">
        <f>VLOOKUP(B51,Estoque!$A$4:$M$2540,4,)</f>
        <v>#N/A</v>
      </c>
      <c r="G51" s="29"/>
      <c r="H51" s="314" t="e">
        <f>IFERROR(VLOOKUP(B51,Estoque!$A$4:$M$2540,10,),VLOOKUP(B51,'Combos Promocionais'!$A$3:$O$2976,15,0))</f>
        <v>#N/A</v>
      </c>
      <c r="I51" s="33"/>
      <c r="J51" s="6"/>
      <c r="K51" s="6"/>
      <c r="L51" s="6"/>
      <c r="M51" s="84">
        <v>0</v>
      </c>
      <c r="N51" s="273">
        <f t="shared" si="8"/>
        <v>0</v>
      </c>
      <c r="O51" s="88">
        <v>0</v>
      </c>
      <c r="P51" s="316">
        <f t="shared" si="9"/>
        <v>0</v>
      </c>
      <c r="Q51" s="273">
        <f t="shared" si="6"/>
        <v>0</v>
      </c>
      <c r="R51" s="198" t="s">
        <v>94</v>
      </c>
      <c r="S51" s="273" t="e">
        <f>IFERROR(SUM(VLOOKUP(B51,Estoque!$A$4:$M$2540,8,)*I51),VLOOKUP(B51,'Combos Promocionais'!$A$3:$K$2252,11,0))</f>
        <v>#N/A</v>
      </c>
      <c r="T51" s="305" t="e">
        <f t="shared" si="7"/>
        <v>#N/A</v>
      </c>
      <c r="U51" s="305" t="e">
        <f t="shared" si="10"/>
        <v>#N/A</v>
      </c>
      <c r="V51" s="322" t="e">
        <f t="shared" si="11"/>
        <v>#N/A</v>
      </c>
    </row>
    <row r="52" spans="1:22" ht="15" customHeight="1">
      <c r="A52" s="20">
        <v>48</v>
      </c>
      <c r="B52" s="24"/>
      <c r="C52" s="307" t="e">
        <f>IFERROR(VLOOKUP(B52,Estoque!$A$4:$M$2540,2,),VLOOKUP(B52,'Combos Promocionais'!$A$3:$L$503,1,0))</f>
        <v>#N/A</v>
      </c>
      <c r="D52" s="308" t="e">
        <f>IFERROR(VLOOKUP(B52,Estoque!$A$4:$M$2540,3,),VLOOKUP(B52,'Combos Promocionais'!$A$3:$L$501,2,0))</f>
        <v>#N/A</v>
      </c>
      <c r="E52" s="194"/>
      <c r="F52" s="310" t="e">
        <f>VLOOKUP(B52,Estoque!$A$4:$M$2540,4,)</f>
        <v>#N/A</v>
      </c>
      <c r="G52" s="28"/>
      <c r="H52" s="313" t="e">
        <f>IFERROR(VLOOKUP(B52,Estoque!$A$4:$M$2540,10,),VLOOKUP(B52,'Combos Promocionais'!$A$3:$O$2976,15,0))</f>
        <v>#N/A</v>
      </c>
      <c r="I52" s="32"/>
      <c r="J52" s="40"/>
      <c r="K52" s="40"/>
      <c r="L52" s="40"/>
      <c r="M52" s="83">
        <v>0</v>
      </c>
      <c r="N52" s="315">
        <f t="shared" si="8"/>
        <v>0</v>
      </c>
      <c r="O52" s="87">
        <v>0</v>
      </c>
      <c r="P52" s="317">
        <f t="shared" si="9"/>
        <v>0</v>
      </c>
      <c r="Q52" s="315">
        <f t="shared" si="6"/>
        <v>0</v>
      </c>
      <c r="R52" s="197" t="s">
        <v>94</v>
      </c>
      <c r="S52" s="315" t="e">
        <f>IFERROR(SUM(VLOOKUP(B52,Estoque!$A$4:$M$2540,8,)*I52),VLOOKUP(B52,'Combos Promocionais'!$A$3:$K$2252,11,0))</f>
        <v>#N/A</v>
      </c>
      <c r="T52" s="320" t="e">
        <f t="shared" si="7"/>
        <v>#N/A</v>
      </c>
      <c r="U52" s="320" t="e">
        <f t="shared" si="10"/>
        <v>#N/A</v>
      </c>
      <c r="V52" s="321" t="e">
        <f t="shared" si="11"/>
        <v>#N/A</v>
      </c>
    </row>
    <row r="53" spans="1:22" ht="15" customHeight="1">
      <c r="A53" s="21">
        <v>49</v>
      </c>
      <c r="B53" s="25"/>
      <c r="C53" s="239" t="e">
        <f>IFERROR(VLOOKUP(B53,Estoque!$A$4:$M$2540,2,),VLOOKUP(B53,'Combos Promocionais'!$A$3:$L$503,1,0))</f>
        <v>#N/A</v>
      </c>
      <c r="D53" s="244" t="e">
        <f>IFERROR(VLOOKUP(B53,Estoque!$A$4:$M$2540,3,),VLOOKUP(B53,'Combos Promocionais'!$A$3:$L$501,2,0))</f>
        <v>#N/A</v>
      </c>
      <c r="E53" s="193"/>
      <c r="F53" s="311" t="e">
        <f>VLOOKUP(B53,Estoque!$A$4:$M$2540,4,)</f>
        <v>#N/A</v>
      </c>
      <c r="G53" s="29"/>
      <c r="H53" s="314" t="e">
        <f>IFERROR(VLOOKUP(B53,Estoque!$A$4:$M$2540,10,),VLOOKUP(B53,'Combos Promocionais'!$A$3:$O$2976,15,0))</f>
        <v>#N/A</v>
      </c>
      <c r="I53" s="33"/>
      <c r="J53" s="6"/>
      <c r="K53" s="6"/>
      <c r="L53" s="6"/>
      <c r="M53" s="84">
        <v>0</v>
      </c>
      <c r="N53" s="273">
        <f t="shared" si="8"/>
        <v>0</v>
      </c>
      <c r="O53" s="88">
        <v>0</v>
      </c>
      <c r="P53" s="316">
        <f t="shared" si="9"/>
        <v>0</v>
      </c>
      <c r="Q53" s="273">
        <f t="shared" si="6"/>
        <v>0</v>
      </c>
      <c r="R53" s="198" t="s">
        <v>94</v>
      </c>
      <c r="S53" s="273" t="e">
        <f>IFERROR(SUM(VLOOKUP(B53,Estoque!$A$4:$M$2540,8,)*I53),VLOOKUP(B53,'Combos Promocionais'!$A$3:$K$2252,11,0))</f>
        <v>#N/A</v>
      </c>
      <c r="T53" s="305" t="e">
        <f t="shared" si="7"/>
        <v>#N/A</v>
      </c>
      <c r="U53" s="305" t="e">
        <f t="shared" si="10"/>
        <v>#N/A</v>
      </c>
      <c r="V53" s="322" t="e">
        <f t="shared" si="11"/>
        <v>#N/A</v>
      </c>
    </row>
    <row r="54" spans="1:22" ht="15" customHeight="1">
      <c r="A54" s="20">
        <v>50</v>
      </c>
      <c r="B54" s="24"/>
      <c r="C54" s="307" t="e">
        <f>IFERROR(VLOOKUP(B54,Estoque!$A$4:$M$2540,2,),VLOOKUP(B54,'Combos Promocionais'!$A$3:$L$503,1,0))</f>
        <v>#N/A</v>
      </c>
      <c r="D54" s="308" t="e">
        <f>IFERROR(VLOOKUP(B54,Estoque!$A$4:$M$2540,3,),VLOOKUP(B54,'Combos Promocionais'!$A$3:$L$501,2,0))</f>
        <v>#N/A</v>
      </c>
      <c r="E54" s="194"/>
      <c r="F54" s="310" t="e">
        <f>VLOOKUP(B54,Estoque!$A$4:$M$2540,4,)</f>
        <v>#N/A</v>
      </c>
      <c r="G54" s="28"/>
      <c r="H54" s="313" t="e">
        <f>IFERROR(VLOOKUP(B54,Estoque!$A$4:$M$2540,10,),VLOOKUP(B54,'Combos Promocionais'!$A$3:$O$2976,15,0))</f>
        <v>#N/A</v>
      </c>
      <c r="I54" s="32"/>
      <c r="J54" s="40"/>
      <c r="K54" s="40"/>
      <c r="L54" s="40"/>
      <c r="M54" s="83">
        <v>0</v>
      </c>
      <c r="N54" s="315">
        <f t="shared" si="8"/>
        <v>0</v>
      </c>
      <c r="O54" s="87">
        <v>0</v>
      </c>
      <c r="P54" s="317">
        <f t="shared" si="9"/>
        <v>0</v>
      </c>
      <c r="Q54" s="315">
        <f t="shared" si="6"/>
        <v>0</v>
      </c>
      <c r="R54" s="197" t="s">
        <v>94</v>
      </c>
      <c r="S54" s="315" t="e">
        <f>IFERROR(SUM(VLOOKUP(B54,Estoque!$A$4:$M$2540,8,)*I54),VLOOKUP(B54,'Combos Promocionais'!$A$3:$K$2252,11,0))</f>
        <v>#N/A</v>
      </c>
      <c r="T54" s="320" t="e">
        <f t="shared" si="7"/>
        <v>#N/A</v>
      </c>
      <c r="U54" s="320" t="e">
        <f t="shared" si="10"/>
        <v>#N/A</v>
      </c>
      <c r="V54" s="321" t="e">
        <f t="shared" si="11"/>
        <v>#N/A</v>
      </c>
    </row>
    <row r="55" spans="1:22" ht="15" customHeight="1">
      <c r="A55" s="21">
        <v>51</v>
      </c>
      <c r="B55" s="25"/>
      <c r="C55" s="239" t="e">
        <f>IFERROR(VLOOKUP(B55,Estoque!$A$4:$M$2540,2,),VLOOKUP(B55,'Combos Promocionais'!$A$3:$L$503,1,0))</f>
        <v>#N/A</v>
      </c>
      <c r="D55" s="244" t="e">
        <f>IFERROR(VLOOKUP(B55,Estoque!$A$4:$M$2540,3,),VLOOKUP(B55,'Combos Promocionais'!$A$3:$L$501,2,0))</f>
        <v>#N/A</v>
      </c>
      <c r="E55" s="193"/>
      <c r="F55" s="311" t="e">
        <f>VLOOKUP(B55,Estoque!$A$4:$M$2540,4,)</f>
        <v>#N/A</v>
      </c>
      <c r="G55" s="29"/>
      <c r="H55" s="314" t="e">
        <f>IFERROR(VLOOKUP(B55,Estoque!$A$4:$M$2540,10,),VLOOKUP(B55,'Combos Promocionais'!$A$3:$O$2976,15,0))</f>
        <v>#N/A</v>
      </c>
      <c r="I55" s="33"/>
      <c r="J55" s="6"/>
      <c r="K55" s="6"/>
      <c r="L55" s="6"/>
      <c r="M55" s="84">
        <v>0</v>
      </c>
      <c r="N55" s="273">
        <f t="shared" si="8"/>
        <v>0</v>
      </c>
      <c r="O55" s="88">
        <v>0</v>
      </c>
      <c r="P55" s="316">
        <f t="shared" si="9"/>
        <v>0</v>
      </c>
      <c r="Q55" s="273">
        <f t="shared" si="6"/>
        <v>0</v>
      </c>
      <c r="R55" s="198" t="s">
        <v>94</v>
      </c>
      <c r="S55" s="273" t="e">
        <f>IFERROR(SUM(VLOOKUP(B55,Estoque!$A$4:$M$2540,8,)*I55),VLOOKUP(B55,'Combos Promocionais'!$A$3:$K$2252,11,0))</f>
        <v>#N/A</v>
      </c>
      <c r="T55" s="305" t="e">
        <f t="shared" si="7"/>
        <v>#N/A</v>
      </c>
      <c r="U55" s="305" t="e">
        <f t="shared" si="10"/>
        <v>#N/A</v>
      </c>
      <c r="V55" s="322" t="e">
        <f t="shared" si="11"/>
        <v>#N/A</v>
      </c>
    </row>
    <row r="56" spans="1:22" ht="15" customHeight="1">
      <c r="A56" s="20">
        <v>52</v>
      </c>
      <c r="B56" s="24"/>
      <c r="C56" s="307" t="e">
        <f>IFERROR(VLOOKUP(B56,Estoque!$A$4:$M$2540,2,),VLOOKUP(B56,'Combos Promocionais'!$A$3:$L$503,1,0))</f>
        <v>#N/A</v>
      </c>
      <c r="D56" s="308" t="e">
        <f>IFERROR(VLOOKUP(B56,Estoque!$A$4:$M$2540,3,),VLOOKUP(B56,'Combos Promocionais'!$A$3:$L$501,2,0))</f>
        <v>#N/A</v>
      </c>
      <c r="E56" s="194"/>
      <c r="F56" s="310" t="e">
        <f>VLOOKUP(B56,Estoque!$A$4:$M$2540,4,)</f>
        <v>#N/A</v>
      </c>
      <c r="G56" s="28"/>
      <c r="H56" s="313" t="e">
        <f>IFERROR(VLOOKUP(B56,Estoque!$A$4:$M$2540,10,),VLOOKUP(B56,'Combos Promocionais'!$A$3:$O$2976,15,0))</f>
        <v>#N/A</v>
      </c>
      <c r="I56" s="32"/>
      <c r="J56" s="40"/>
      <c r="K56" s="40"/>
      <c r="L56" s="40"/>
      <c r="M56" s="83">
        <v>0</v>
      </c>
      <c r="N56" s="315">
        <f t="shared" si="8"/>
        <v>0</v>
      </c>
      <c r="O56" s="87">
        <v>0</v>
      </c>
      <c r="P56" s="317">
        <f t="shared" si="9"/>
        <v>0</v>
      </c>
      <c r="Q56" s="315">
        <f t="shared" si="6"/>
        <v>0</v>
      </c>
      <c r="R56" s="197" t="s">
        <v>94</v>
      </c>
      <c r="S56" s="315" t="e">
        <f>IFERROR(SUM(VLOOKUP(B56,Estoque!$A$4:$M$2540,8,)*I56),VLOOKUP(B56,'Combos Promocionais'!$A$3:$K$2252,11,0))</f>
        <v>#N/A</v>
      </c>
      <c r="T56" s="320" t="e">
        <f t="shared" si="7"/>
        <v>#N/A</v>
      </c>
      <c r="U56" s="320" t="e">
        <f t="shared" si="10"/>
        <v>#N/A</v>
      </c>
      <c r="V56" s="321" t="e">
        <f t="shared" si="11"/>
        <v>#N/A</v>
      </c>
    </row>
    <row r="57" spans="1:22" ht="15" customHeight="1">
      <c r="A57" s="21">
        <v>53</v>
      </c>
      <c r="B57" s="25"/>
      <c r="C57" s="239" t="e">
        <f>IFERROR(VLOOKUP(B57,Estoque!$A$4:$M$2540,2,),VLOOKUP(B57,'Combos Promocionais'!$A$3:$L$503,1,0))</f>
        <v>#N/A</v>
      </c>
      <c r="D57" s="244" t="e">
        <f>IFERROR(VLOOKUP(B57,Estoque!$A$4:$M$2540,3,),VLOOKUP(B57,'Combos Promocionais'!$A$3:$L$501,2,0))</f>
        <v>#N/A</v>
      </c>
      <c r="E57" s="193"/>
      <c r="F57" s="311" t="e">
        <f>VLOOKUP(B57,Estoque!$A$4:$M$2540,4,)</f>
        <v>#N/A</v>
      </c>
      <c r="G57" s="29"/>
      <c r="H57" s="314" t="e">
        <f>IFERROR(VLOOKUP(B57,Estoque!$A$4:$M$2540,10,),VLOOKUP(B57,'Combos Promocionais'!$A$3:$O$2976,15,0))</f>
        <v>#N/A</v>
      </c>
      <c r="I57" s="33"/>
      <c r="J57" s="6"/>
      <c r="K57" s="6"/>
      <c r="L57" s="6"/>
      <c r="M57" s="84">
        <v>0</v>
      </c>
      <c r="N57" s="273">
        <f t="shared" si="8"/>
        <v>0</v>
      </c>
      <c r="O57" s="88">
        <v>0</v>
      </c>
      <c r="P57" s="316">
        <f t="shared" si="9"/>
        <v>0</v>
      </c>
      <c r="Q57" s="273">
        <f t="shared" si="6"/>
        <v>0</v>
      </c>
      <c r="R57" s="198" t="s">
        <v>94</v>
      </c>
      <c r="S57" s="273" t="e">
        <f>IFERROR(SUM(VLOOKUP(B57,Estoque!$A$4:$M$2540,8,)*I57),VLOOKUP(B57,'Combos Promocionais'!$A$3:$K$2252,11,0))</f>
        <v>#N/A</v>
      </c>
      <c r="T57" s="305" t="e">
        <f t="shared" si="7"/>
        <v>#N/A</v>
      </c>
      <c r="U57" s="305" t="e">
        <f t="shared" si="10"/>
        <v>#N/A</v>
      </c>
      <c r="V57" s="322" t="e">
        <f t="shared" si="11"/>
        <v>#N/A</v>
      </c>
    </row>
    <row r="58" spans="1:22" ht="15" customHeight="1">
      <c r="A58" s="20">
        <v>54</v>
      </c>
      <c r="B58" s="24"/>
      <c r="C58" s="307" t="e">
        <f>IFERROR(VLOOKUP(B58,Estoque!$A$4:$M$2540,2,),VLOOKUP(B58,'Combos Promocionais'!$A$3:$L$503,1,0))</f>
        <v>#N/A</v>
      </c>
      <c r="D58" s="308" t="e">
        <f>IFERROR(VLOOKUP(B58,Estoque!$A$4:$M$2540,3,),VLOOKUP(B58,'Combos Promocionais'!$A$3:$L$501,2,0))</f>
        <v>#N/A</v>
      </c>
      <c r="E58" s="194"/>
      <c r="F58" s="310" t="e">
        <f>VLOOKUP(B58,Estoque!$A$4:$M$2540,4,)</f>
        <v>#N/A</v>
      </c>
      <c r="G58" s="28"/>
      <c r="H58" s="313" t="e">
        <f>IFERROR(VLOOKUP(B58,Estoque!$A$4:$M$2540,10,),VLOOKUP(B58,'Combos Promocionais'!$A$3:$O$2976,15,0))</f>
        <v>#N/A</v>
      </c>
      <c r="I58" s="32"/>
      <c r="J58" s="40"/>
      <c r="K58" s="40"/>
      <c r="L58" s="40"/>
      <c r="M58" s="83">
        <v>0</v>
      </c>
      <c r="N58" s="315">
        <f t="shared" si="8"/>
        <v>0</v>
      </c>
      <c r="O58" s="87">
        <v>0</v>
      </c>
      <c r="P58" s="317">
        <f t="shared" si="9"/>
        <v>0</v>
      </c>
      <c r="Q58" s="315">
        <f t="shared" si="6"/>
        <v>0</v>
      </c>
      <c r="R58" s="197" t="s">
        <v>94</v>
      </c>
      <c r="S58" s="315" t="e">
        <f>IFERROR(SUM(VLOOKUP(B58,Estoque!$A$4:$M$2540,8,)*I58),VLOOKUP(B58,'Combos Promocionais'!$A$3:$K$2252,11,0))</f>
        <v>#N/A</v>
      </c>
      <c r="T58" s="320" t="e">
        <f t="shared" si="7"/>
        <v>#N/A</v>
      </c>
      <c r="U58" s="320" t="e">
        <f t="shared" si="10"/>
        <v>#N/A</v>
      </c>
      <c r="V58" s="321" t="e">
        <f t="shared" si="11"/>
        <v>#N/A</v>
      </c>
    </row>
    <row r="59" spans="1:22" ht="15" customHeight="1">
      <c r="A59" s="21">
        <v>55</v>
      </c>
      <c r="B59" s="25"/>
      <c r="C59" s="239" t="e">
        <f>IFERROR(VLOOKUP(B59,Estoque!$A$4:$M$2540,2,),VLOOKUP(B59,'Combos Promocionais'!$A$3:$L$503,1,0))</f>
        <v>#N/A</v>
      </c>
      <c r="D59" s="244" t="e">
        <f>IFERROR(VLOOKUP(B59,Estoque!$A$4:$M$2540,3,),VLOOKUP(B59,'Combos Promocionais'!$A$3:$L$501,2,0))</f>
        <v>#N/A</v>
      </c>
      <c r="E59" s="193"/>
      <c r="F59" s="311" t="e">
        <f>VLOOKUP(B59,Estoque!$A$4:$M$2540,4,)</f>
        <v>#N/A</v>
      </c>
      <c r="G59" s="29"/>
      <c r="H59" s="314" t="e">
        <f>IFERROR(VLOOKUP(B59,Estoque!$A$4:$M$2540,10,),VLOOKUP(B59,'Combos Promocionais'!$A$3:$O$2976,15,0))</f>
        <v>#N/A</v>
      </c>
      <c r="I59" s="33"/>
      <c r="J59" s="6"/>
      <c r="K59" s="6"/>
      <c r="L59" s="6"/>
      <c r="M59" s="84">
        <v>0</v>
      </c>
      <c r="N59" s="273">
        <f t="shared" si="8"/>
        <v>0</v>
      </c>
      <c r="O59" s="88">
        <v>0</v>
      </c>
      <c r="P59" s="316">
        <f t="shared" si="9"/>
        <v>0</v>
      </c>
      <c r="Q59" s="273">
        <f t="shared" si="6"/>
        <v>0</v>
      </c>
      <c r="R59" s="198" t="s">
        <v>94</v>
      </c>
      <c r="S59" s="273" t="e">
        <f>IFERROR(SUM(VLOOKUP(B59,Estoque!$A$4:$M$2540,8,)*I59),VLOOKUP(B59,'Combos Promocionais'!$A$3:$K$2252,11,0))</f>
        <v>#N/A</v>
      </c>
      <c r="T59" s="305" t="e">
        <f t="shared" si="7"/>
        <v>#N/A</v>
      </c>
      <c r="U59" s="305" t="e">
        <f t="shared" si="10"/>
        <v>#N/A</v>
      </c>
      <c r="V59" s="322" t="e">
        <f t="shared" si="11"/>
        <v>#N/A</v>
      </c>
    </row>
    <row r="60" spans="1:22" ht="15" customHeight="1">
      <c r="A60" s="20">
        <v>56</v>
      </c>
      <c r="B60" s="24"/>
      <c r="C60" s="307" t="e">
        <f>IFERROR(VLOOKUP(B60,Estoque!$A$4:$M$2540,2,),VLOOKUP(B60,'Combos Promocionais'!$A$3:$L$503,1,0))</f>
        <v>#N/A</v>
      </c>
      <c r="D60" s="308" t="e">
        <f>IFERROR(VLOOKUP(B60,Estoque!$A$4:$M$2540,3,),VLOOKUP(B60,'Combos Promocionais'!$A$3:$L$501,2,0))</f>
        <v>#N/A</v>
      </c>
      <c r="E60" s="194"/>
      <c r="F60" s="310" t="e">
        <f>VLOOKUP(B60,Estoque!$A$4:$M$2540,4,)</f>
        <v>#N/A</v>
      </c>
      <c r="G60" s="28"/>
      <c r="H60" s="313" t="e">
        <f>IFERROR(VLOOKUP(B60,Estoque!$A$4:$M$2540,10,),VLOOKUP(B60,'Combos Promocionais'!$A$3:$O$2976,15,0))</f>
        <v>#N/A</v>
      </c>
      <c r="I60" s="32"/>
      <c r="J60" s="40"/>
      <c r="K60" s="40"/>
      <c r="L60" s="40"/>
      <c r="M60" s="83">
        <v>0</v>
      </c>
      <c r="N60" s="315">
        <f t="shared" si="8"/>
        <v>0</v>
      </c>
      <c r="O60" s="87">
        <v>0</v>
      </c>
      <c r="P60" s="317">
        <f t="shared" si="9"/>
        <v>0</v>
      </c>
      <c r="Q60" s="315">
        <f t="shared" si="6"/>
        <v>0</v>
      </c>
      <c r="R60" s="197" t="s">
        <v>94</v>
      </c>
      <c r="S60" s="315" t="e">
        <f>IFERROR(SUM(VLOOKUP(B60,Estoque!$A$4:$M$2540,8,)*I60),VLOOKUP(B60,'Combos Promocionais'!$A$3:$K$2252,11,0))</f>
        <v>#N/A</v>
      </c>
      <c r="T60" s="320" t="e">
        <f t="shared" si="7"/>
        <v>#N/A</v>
      </c>
      <c r="U60" s="320" t="e">
        <f t="shared" si="10"/>
        <v>#N/A</v>
      </c>
      <c r="V60" s="321" t="e">
        <f t="shared" si="11"/>
        <v>#N/A</v>
      </c>
    </row>
    <row r="61" spans="1:22" ht="15" customHeight="1">
      <c r="A61" s="21">
        <v>57</v>
      </c>
      <c r="B61" s="25"/>
      <c r="C61" s="239" t="e">
        <f>IFERROR(VLOOKUP(B61,Estoque!$A$4:$M$2540,2,),VLOOKUP(B61,'Combos Promocionais'!$A$3:$L$503,1,0))</f>
        <v>#N/A</v>
      </c>
      <c r="D61" s="244" t="e">
        <f>IFERROR(VLOOKUP(B61,Estoque!$A$4:$M$2540,3,),VLOOKUP(B61,'Combos Promocionais'!$A$3:$L$501,2,0))</f>
        <v>#N/A</v>
      </c>
      <c r="E61" s="193"/>
      <c r="F61" s="311" t="e">
        <f>VLOOKUP(B61,Estoque!$A$4:$M$2540,4,)</f>
        <v>#N/A</v>
      </c>
      <c r="G61" s="29"/>
      <c r="H61" s="314" t="e">
        <f>IFERROR(VLOOKUP(B61,Estoque!$A$4:$M$2540,10,),VLOOKUP(B61,'Combos Promocionais'!$A$3:$O$2976,15,0))</f>
        <v>#N/A</v>
      </c>
      <c r="I61" s="33"/>
      <c r="J61" s="6"/>
      <c r="K61" s="6"/>
      <c r="L61" s="6"/>
      <c r="M61" s="84">
        <v>0</v>
      </c>
      <c r="N61" s="273">
        <f t="shared" si="8"/>
        <v>0</v>
      </c>
      <c r="O61" s="88">
        <v>0</v>
      </c>
      <c r="P61" s="316">
        <f t="shared" si="9"/>
        <v>0</v>
      </c>
      <c r="Q61" s="273">
        <f t="shared" si="6"/>
        <v>0</v>
      </c>
      <c r="R61" s="198" t="s">
        <v>94</v>
      </c>
      <c r="S61" s="273" t="e">
        <f>IFERROR(SUM(VLOOKUP(B61,Estoque!$A$4:$M$2540,8,)*I61),VLOOKUP(B61,'Combos Promocionais'!$A$3:$K$2252,11,0))</f>
        <v>#N/A</v>
      </c>
      <c r="T61" s="305" t="e">
        <f t="shared" si="7"/>
        <v>#N/A</v>
      </c>
      <c r="U61" s="305" t="e">
        <f t="shared" si="10"/>
        <v>#N/A</v>
      </c>
      <c r="V61" s="322" t="e">
        <f t="shared" si="11"/>
        <v>#N/A</v>
      </c>
    </row>
    <row r="62" spans="1:22" ht="15" customHeight="1">
      <c r="A62" s="20">
        <v>58</v>
      </c>
      <c r="B62" s="24"/>
      <c r="C62" s="307" t="e">
        <f>VLOOKUP(B62,Estoque!$A$4:$M$2540,2,)</f>
        <v>#N/A</v>
      </c>
      <c r="D62" s="308" t="e">
        <f>VLOOKUP(B62,Estoque!$A$4:$M$2540,3,)</f>
        <v>#N/A</v>
      </c>
      <c r="E62" s="194"/>
      <c r="F62" s="310" t="e">
        <f>VLOOKUP(B62,Estoque!$A$4:$M$2540,4,)</f>
        <v>#N/A</v>
      </c>
      <c r="G62" s="28"/>
      <c r="H62" s="313" t="e">
        <f>IFERROR(VLOOKUP(B62,Estoque!$A$4:$M$2540,10,),VLOOKUP(B62,'Combos Promocionais'!$A$3:$O$2976,15,0))</f>
        <v>#N/A</v>
      </c>
      <c r="I62" s="32"/>
      <c r="J62" s="40"/>
      <c r="K62" s="40"/>
      <c r="L62" s="40"/>
      <c r="M62" s="83">
        <v>0</v>
      </c>
      <c r="N62" s="315">
        <f t="shared" si="8"/>
        <v>0</v>
      </c>
      <c r="O62" s="87">
        <v>0</v>
      </c>
      <c r="P62" s="317">
        <f t="shared" si="9"/>
        <v>0</v>
      </c>
      <c r="Q62" s="315">
        <f t="shared" si="6"/>
        <v>0</v>
      </c>
      <c r="R62" s="197" t="s">
        <v>94</v>
      </c>
      <c r="S62" s="315" t="e">
        <f>IFERROR(SUM(VLOOKUP(B62,Estoque!$A$4:$M$2540,8,)*I62),VLOOKUP(B62,'Combos Promocionais'!$A$3:$K$2252,11,0))</f>
        <v>#N/A</v>
      </c>
      <c r="T62" s="320" t="e">
        <f t="shared" si="7"/>
        <v>#N/A</v>
      </c>
      <c r="U62" s="320" t="e">
        <f t="shared" si="10"/>
        <v>#N/A</v>
      </c>
      <c r="V62" s="321" t="e">
        <f t="shared" si="11"/>
        <v>#N/A</v>
      </c>
    </row>
    <row r="63" spans="1:22" ht="15" customHeight="1">
      <c r="A63" s="21">
        <v>59</v>
      </c>
      <c r="B63" s="25"/>
      <c r="C63" s="239" t="e">
        <f>VLOOKUP(B63,Estoque!$A$4:$M$2540,2,)</f>
        <v>#N/A</v>
      </c>
      <c r="D63" s="244" t="e">
        <f>VLOOKUP(B63,Estoque!$A$4:$M$2540,3,)</f>
        <v>#N/A</v>
      </c>
      <c r="E63" s="193"/>
      <c r="F63" s="311" t="e">
        <f>VLOOKUP(B63,Estoque!$A$4:$M$2540,4,)</f>
        <v>#N/A</v>
      </c>
      <c r="G63" s="29"/>
      <c r="H63" s="314" t="e">
        <f>IFERROR(VLOOKUP(B63,Estoque!$A$4:$M$2540,10,),VLOOKUP(B63,'Combos Promocionais'!$A$3:$O$2976,15,0))</f>
        <v>#N/A</v>
      </c>
      <c r="I63" s="33"/>
      <c r="J63" s="6"/>
      <c r="K63" s="6"/>
      <c r="L63" s="6"/>
      <c r="M63" s="84">
        <v>0</v>
      </c>
      <c r="N63" s="273">
        <f t="shared" si="8"/>
        <v>0</v>
      </c>
      <c r="O63" s="88">
        <v>0</v>
      </c>
      <c r="P63" s="316">
        <f t="shared" si="9"/>
        <v>0</v>
      </c>
      <c r="Q63" s="273">
        <f t="shared" si="6"/>
        <v>0</v>
      </c>
      <c r="R63" s="198" t="s">
        <v>94</v>
      </c>
      <c r="S63" s="273" t="e">
        <f>IFERROR(SUM(VLOOKUP(B63,Estoque!$A$4:$M$2540,8,)*I63),VLOOKUP(B63,'Combos Promocionais'!$A$3:$K$2252,11,0))</f>
        <v>#N/A</v>
      </c>
      <c r="T63" s="305" t="e">
        <f t="shared" si="7"/>
        <v>#N/A</v>
      </c>
      <c r="U63" s="305" t="e">
        <f t="shared" si="10"/>
        <v>#N/A</v>
      </c>
      <c r="V63" s="322" t="e">
        <f t="shared" si="11"/>
        <v>#N/A</v>
      </c>
    </row>
    <row r="64" spans="1:22" ht="15" customHeight="1">
      <c r="A64" s="20">
        <v>60</v>
      </c>
      <c r="B64" s="24"/>
      <c r="C64" s="307" t="e">
        <f>VLOOKUP(B64,Estoque!$A$4:$M$2540,2,)</f>
        <v>#N/A</v>
      </c>
      <c r="D64" s="308" t="e">
        <f>VLOOKUP(B64,Estoque!$A$4:$M$2540,3,)</f>
        <v>#N/A</v>
      </c>
      <c r="E64" s="194"/>
      <c r="F64" s="310" t="e">
        <f>VLOOKUP(B64,Estoque!$A$4:$M$2540,4,)</f>
        <v>#N/A</v>
      </c>
      <c r="G64" s="28"/>
      <c r="H64" s="313" t="e">
        <f>IFERROR(VLOOKUP(B64,Estoque!$A$4:$M$2540,10,),VLOOKUP(B64,'Combos Promocionais'!$A$3:$O$2976,15,0))</f>
        <v>#N/A</v>
      </c>
      <c r="I64" s="32"/>
      <c r="J64" s="40"/>
      <c r="K64" s="40"/>
      <c r="L64" s="40"/>
      <c r="M64" s="83">
        <v>0</v>
      </c>
      <c r="N64" s="315">
        <f t="shared" si="8"/>
        <v>0</v>
      </c>
      <c r="O64" s="87">
        <v>0</v>
      </c>
      <c r="P64" s="317">
        <f t="shared" si="9"/>
        <v>0</v>
      </c>
      <c r="Q64" s="315">
        <f t="shared" si="6"/>
        <v>0</v>
      </c>
      <c r="R64" s="197" t="s">
        <v>94</v>
      </c>
      <c r="S64" s="315" t="e">
        <f>IFERROR(SUM(VLOOKUP(B64,Estoque!$A$4:$M$2540,8,)*I64),VLOOKUP(B64,'Combos Promocionais'!$A$3:$K$2252,11,0))</f>
        <v>#N/A</v>
      </c>
      <c r="T64" s="320" t="e">
        <f t="shared" si="7"/>
        <v>#N/A</v>
      </c>
      <c r="U64" s="320" t="e">
        <f t="shared" si="10"/>
        <v>#N/A</v>
      </c>
      <c r="V64" s="321" t="e">
        <f t="shared" si="11"/>
        <v>#N/A</v>
      </c>
    </row>
    <row r="65" spans="1:22" ht="15" customHeight="1">
      <c r="A65" s="21">
        <v>61</v>
      </c>
      <c r="B65" s="25"/>
      <c r="C65" s="239" t="e">
        <f>VLOOKUP(B65,Estoque!$A$4:$M$2540,2,)</f>
        <v>#N/A</v>
      </c>
      <c r="D65" s="244" t="e">
        <f>VLOOKUP(B65,Estoque!$A$4:$M$2540,3,)</f>
        <v>#N/A</v>
      </c>
      <c r="E65" s="193"/>
      <c r="F65" s="311" t="e">
        <f>VLOOKUP(B65,Estoque!$A$4:$M$2540,4,)</f>
        <v>#N/A</v>
      </c>
      <c r="G65" s="29"/>
      <c r="H65" s="314" t="e">
        <f>IFERROR(VLOOKUP(B65,Estoque!$A$4:$M$2540,10,),VLOOKUP(B65,'Combos Promocionais'!$A$3:$O$2976,15,0))</f>
        <v>#N/A</v>
      </c>
      <c r="I65" s="33"/>
      <c r="J65" s="6"/>
      <c r="K65" s="6"/>
      <c r="L65" s="6"/>
      <c r="M65" s="84">
        <v>0</v>
      </c>
      <c r="N65" s="273">
        <f t="shared" si="8"/>
        <v>0</v>
      </c>
      <c r="O65" s="88">
        <v>0</v>
      </c>
      <c r="P65" s="316">
        <f t="shared" si="9"/>
        <v>0</v>
      </c>
      <c r="Q65" s="273">
        <f t="shared" si="6"/>
        <v>0</v>
      </c>
      <c r="R65" s="198" t="s">
        <v>94</v>
      </c>
      <c r="S65" s="273" t="e">
        <f>IFERROR(SUM(VLOOKUP(B65,Estoque!$A$4:$M$2540,8,)*I65),VLOOKUP(B65,'Combos Promocionais'!$A$3:$K$2252,11,0))</f>
        <v>#N/A</v>
      </c>
      <c r="T65" s="305" t="e">
        <f t="shared" si="7"/>
        <v>#N/A</v>
      </c>
      <c r="U65" s="305" t="e">
        <f t="shared" si="10"/>
        <v>#N/A</v>
      </c>
      <c r="V65" s="322" t="e">
        <f t="shared" si="11"/>
        <v>#N/A</v>
      </c>
    </row>
    <row r="66" spans="1:22" ht="15" customHeight="1">
      <c r="A66" s="20">
        <v>62</v>
      </c>
      <c r="B66" s="24"/>
      <c r="C66" s="307" t="e">
        <f>VLOOKUP(B66,Estoque!$A$4:$M$2540,2,)</f>
        <v>#N/A</v>
      </c>
      <c r="D66" s="308" t="e">
        <f>VLOOKUP(B66,Estoque!$A$4:$M$2540,3,)</f>
        <v>#N/A</v>
      </c>
      <c r="E66" s="194"/>
      <c r="F66" s="310" t="e">
        <f>VLOOKUP(B66,Estoque!$A$4:$M$2540,4,)</f>
        <v>#N/A</v>
      </c>
      <c r="G66" s="28"/>
      <c r="H66" s="313" t="e">
        <f>IFERROR(VLOOKUP(B66,Estoque!$A$4:$M$2540,10,),VLOOKUP(B66,'Combos Promocionais'!$A$3:$O$2976,15,0))</f>
        <v>#N/A</v>
      </c>
      <c r="I66" s="32"/>
      <c r="J66" s="40"/>
      <c r="K66" s="40"/>
      <c r="L66" s="40"/>
      <c r="M66" s="83">
        <v>0</v>
      </c>
      <c r="N66" s="315">
        <f t="shared" si="8"/>
        <v>0</v>
      </c>
      <c r="O66" s="87">
        <v>0</v>
      </c>
      <c r="P66" s="317">
        <f t="shared" si="9"/>
        <v>0</v>
      </c>
      <c r="Q66" s="315">
        <f t="shared" si="6"/>
        <v>0</v>
      </c>
      <c r="R66" s="197" t="s">
        <v>94</v>
      </c>
      <c r="S66" s="315" t="e">
        <f>IFERROR(SUM(VLOOKUP(B66,Estoque!$A$4:$M$2540,8,)*I66),VLOOKUP(B66,'Combos Promocionais'!$A$3:$K$2252,11,0))</f>
        <v>#N/A</v>
      </c>
      <c r="T66" s="320" t="e">
        <f t="shared" si="7"/>
        <v>#N/A</v>
      </c>
      <c r="U66" s="320" t="e">
        <f t="shared" si="10"/>
        <v>#N/A</v>
      </c>
      <c r="V66" s="321" t="e">
        <f t="shared" si="11"/>
        <v>#N/A</v>
      </c>
    </row>
    <row r="67" spans="1:22" ht="15" customHeight="1">
      <c r="A67" s="21">
        <v>63</v>
      </c>
      <c r="B67" s="25"/>
      <c r="C67" s="239" t="e">
        <f>VLOOKUP(B67,Estoque!$A$4:$M$2540,2,)</f>
        <v>#N/A</v>
      </c>
      <c r="D67" s="244" t="e">
        <f>VLOOKUP(B67,Estoque!$A$4:$M$2540,3,)</f>
        <v>#N/A</v>
      </c>
      <c r="E67" s="193"/>
      <c r="F67" s="311" t="e">
        <f>VLOOKUP(B67,Estoque!$A$4:$M$2540,4,)</f>
        <v>#N/A</v>
      </c>
      <c r="G67" s="29"/>
      <c r="H67" s="314" t="e">
        <f>IFERROR(VLOOKUP(B67,Estoque!$A$4:$M$2540,10,),VLOOKUP(B67,'Combos Promocionais'!$A$3:$O$2976,15,0))</f>
        <v>#N/A</v>
      </c>
      <c r="I67" s="33"/>
      <c r="J67" s="6"/>
      <c r="K67" s="6"/>
      <c r="L67" s="6"/>
      <c r="M67" s="84">
        <v>0</v>
      </c>
      <c r="N67" s="273">
        <f t="shared" si="8"/>
        <v>0</v>
      </c>
      <c r="O67" s="88">
        <v>0</v>
      </c>
      <c r="P67" s="316">
        <f t="shared" si="9"/>
        <v>0</v>
      </c>
      <c r="Q67" s="273">
        <f t="shared" si="6"/>
        <v>0</v>
      </c>
      <c r="R67" s="198" t="s">
        <v>94</v>
      </c>
      <c r="S67" s="273" t="e">
        <f>IFERROR(SUM(VLOOKUP(B67,Estoque!$A$4:$M$2540,8,)*I67),VLOOKUP(B67,'Combos Promocionais'!$A$3:$K$2252,11,0))</f>
        <v>#N/A</v>
      </c>
      <c r="T67" s="305" t="e">
        <f t="shared" si="7"/>
        <v>#N/A</v>
      </c>
      <c r="U67" s="305" t="e">
        <f t="shared" si="10"/>
        <v>#N/A</v>
      </c>
      <c r="V67" s="322" t="e">
        <f t="shared" si="11"/>
        <v>#N/A</v>
      </c>
    </row>
    <row r="68" spans="1:22" ht="15" customHeight="1">
      <c r="A68" s="20">
        <v>64</v>
      </c>
      <c r="B68" s="24"/>
      <c r="C68" s="307" t="e">
        <f>VLOOKUP(B68,Estoque!$A$4:$M$2540,2,)</f>
        <v>#N/A</v>
      </c>
      <c r="D68" s="308" t="e">
        <f>VLOOKUP(B68,Estoque!$A$4:$M$2540,3,)</f>
        <v>#N/A</v>
      </c>
      <c r="E68" s="194"/>
      <c r="F68" s="310" t="e">
        <f>VLOOKUP(B68,Estoque!$A$4:$M$2540,4,)</f>
        <v>#N/A</v>
      </c>
      <c r="G68" s="28"/>
      <c r="H68" s="313" t="e">
        <f>IFERROR(VLOOKUP(B68,Estoque!$A$4:$M$2540,10,),VLOOKUP(B68,'Combos Promocionais'!$A$3:$O$2976,15,0))</f>
        <v>#N/A</v>
      </c>
      <c r="I68" s="32"/>
      <c r="J68" s="40"/>
      <c r="K68" s="40"/>
      <c r="L68" s="40"/>
      <c r="M68" s="83">
        <v>0</v>
      </c>
      <c r="N68" s="315">
        <f t="shared" si="8"/>
        <v>0</v>
      </c>
      <c r="O68" s="87">
        <v>0</v>
      </c>
      <c r="P68" s="317">
        <f t="shared" si="9"/>
        <v>0</v>
      </c>
      <c r="Q68" s="315">
        <f t="shared" si="6"/>
        <v>0</v>
      </c>
      <c r="R68" s="197" t="s">
        <v>94</v>
      </c>
      <c r="S68" s="315" t="e">
        <f>IFERROR(SUM(VLOOKUP(B68,Estoque!$A$4:$M$2540,8,)*I68),VLOOKUP(B68,'Combos Promocionais'!$A$3:$K$2252,11,0))</f>
        <v>#N/A</v>
      </c>
      <c r="T68" s="320" t="e">
        <f t="shared" si="7"/>
        <v>#N/A</v>
      </c>
      <c r="U68" s="320" t="e">
        <f t="shared" si="10"/>
        <v>#N/A</v>
      </c>
      <c r="V68" s="321" t="e">
        <f t="shared" si="11"/>
        <v>#N/A</v>
      </c>
    </row>
    <row r="69" spans="1:22" ht="15" customHeight="1">
      <c r="A69" s="21">
        <v>65</v>
      </c>
      <c r="B69" s="25"/>
      <c r="C69" s="239" t="e">
        <f>VLOOKUP(B69,Estoque!$A$4:$M$2540,2,)</f>
        <v>#N/A</v>
      </c>
      <c r="D69" s="244" t="e">
        <f>VLOOKUP(B69,Estoque!$A$4:$M$2540,3,)</f>
        <v>#N/A</v>
      </c>
      <c r="E69" s="193"/>
      <c r="F69" s="311" t="e">
        <f>VLOOKUP(B69,Estoque!$A$4:$M$2540,4,)</f>
        <v>#N/A</v>
      </c>
      <c r="G69" s="29"/>
      <c r="H69" s="314" t="e">
        <f>IFERROR(VLOOKUP(B69,Estoque!$A$4:$M$2540,10,),VLOOKUP(B69,'Combos Promocionais'!$A$3:$O$2976,15,0))</f>
        <v>#N/A</v>
      </c>
      <c r="I69" s="33"/>
      <c r="J69" s="6"/>
      <c r="K69" s="6"/>
      <c r="L69" s="6"/>
      <c r="M69" s="84">
        <v>0</v>
      </c>
      <c r="N69" s="273">
        <f t="shared" ref="N69:N132" si="12">SUM(((I69*J69)+L69)-L69)*M69</f>
        <v>0</v>
      </c>
      <c r="O69" s="88">
        <v>0</v>
      </c>
      <c r="P69" s="316">
        <f t="shared" ref="P69:P132" si="13">SUM(((I69*J69)+L69)-L69)*O69</f>
        <v>0</v>
      </c>
      <c r="Q69" s="273">
        <f t="shared" si="6"/>
        <v>0</v>
      </c>
      <c r="R69" s="198" t="s">
        <v>94</v>
      </c>
      <c r="S69" s="273" t="e">
        <f>IFERROR(SUM(VLOOKUP(B69,Estoque!$A$4:$M$2540,8,)*I69),VLOOKUP(B69,'Combos Promocionais'!$A$3:$K$2252,11,0))</f>
        <v>#N/A</v>
      </c>
      <c r="T69" s="305" t="e">
        <f t="shared" si="7"/>
        <v>#N/A</v>
      </c>
      <c r="U69" s="305" t="e">
        <f t="shared" ref="U69:U132" si="14">SUM(T69/I69)</f>
        <v>#N/A</v>
      </c>
      <c r="V69" s="322" t="e">
        <f t="shared" ref="V69:V132" si="15">SUM((T69*100)/(J69*I69))/100</f>
        <v>#N/A</v>
      </c>
    </row>
    <row r="70" spans="1:22" ht="15" customHeight="1">
      <c r="A70" s="20">
        <v>66</v>
      </c>
      <c r="B70" s="24"/>
      <c r="C70" s="307" t="e">
        <f>VLOOKUP(B70,Estoque!$A$4:$M$2540,2,)</f>
        <v>#N/A</v>
      </c>
      <c r="D70" s="308" t="e">
        <f>VLOOKUP(B70,Estoque!$A$4:$M$2540,3,)</f>
        <v>#N/A</v>
      </c>
      <c r="E70" s="194"/>
      <c r="F70" s="310" t="e">
        <f>VLOOKUP(B70,Estoque!$A$4:$M$2540,4,)</f>
        <v>#N/A</v>
      </c>
      <c r="G70" s="28"/>
      <c r="H70" s="313" t="e">
        <f>IFERROR(VLOOKUP(B70,Estoque!$A$4:$M$2540,10,),VLOOKUP(B70,'Combos Promocionais'!$A$3:$O$2976,15,0))</f>
        <v>#N/A</v>
      </c>
      <c r="I70" s="32"/>
      <c r="J70" s="40"/>
      <c r="K70" s="40"/>
      <c r="L70" s="40"/>
      <c r="M70" s="83">
        <v>0</v>
      </c>
      <c r="N70" s="315">
        <f t="shared" si="12"/>
        <v>0</v>
      </c>
      <c r="O70" s="87">
        <v>0</v>
      </c>
      <c r="P70" s="317">
        <f t="shared" si="13"/>
        <v>0</v>
      </c>
      <c r="Q70" s="315">
        <f t="shared" si="6"/>
        <v>0</v>
      </c>
      <c r="R70" s="197" t="s">
        <v>94</v>
      </c>
      <c r="S70" s="315" t="e">
        <f>IFERROR(SUM(VLOOKUP(B70,Estoque!$A$4:$M$2540,8,)*I70),VLOOKUP(B70,'Combos Promocionais'!$A$3:$K$2252,11,0))</f>
        <v>#N/A</v>
      </c>
      <c r="T70" s="320" t="e">
        <f t="shared" si="7"/>
        <v>#N/A</v>
      </c>
      <c r="U70" s="320" t="e">
        <f t="shared" si="14"/>
        <v>#N/A</v>
      </c>
      <c r="V70" s="321" t="e">
        <f t="shared" si="15"/>
        <v>#N/A</v>
      </c>
    </row>
    <row r="71" spans="1:22" ht="15" customHeight="1">
      <c r="A71" s="21">
        <v>67</v>
      </c>
      <c r="B71" s="25"/>
      <c r="C71" s="239" t="e">
        <f>VLOOKUP(B71,Estoque!$A$4:$M$2540,2,)</f>
        <v>#N/A</v>
      </c>
      <c r="D71" s="244" t="e">
        <f>VLOOKUP(B71,Estoque!$A$4:$M$2540,3,)</f>
        <v>#N/A</v>
      </c>
      <c r="E71" s="193"/>
      <c r="F71" s="311" t="e">
        <f>VLOOKUP(B71,Estoque!$A$4:$M$2540,4,)</f>
        <v>#N/A</v>
      </c>
      <c r="G71" s="29"/>
      <c r="H71" s="314" t="e">
        <f>IFERROR(VLOOKUP(B71,Estoque!$A$4:$M$2540,10,),VLOOKUP(B71,'Combos Promocionais'!$A$3:$O$2976,15,0))</f>
        <v>#N/A</v>
      </c>
      <c r="I71" s="33"/>
      <c r="J71" s="6"/>
      <c r="K71" s="6"/>
      <c r="L71" s="6"/>
      <c r="M71" s="84">
        <v>0</v>
      </c>
      <c r="N71" s="273">
        <f t="shared" si="12"/>
        <v>0</v>
      </c>
      <c r="O71" s="88">
        <v>0</v>
      </c>
      <c r="P71" s="316">
        <f t="shared" si="13"/>
        <v>0</v>
      </c>
      <c r="Q71" s="273">
        <f t="shared" si="6"/>
        <v>0</v>
      </c>
      <c r="R71" s="198" t="s">
        <v>94</v>
      </c>
      <c r="S71" s="273" t="e">
        <f>IFERROR(SUM(VLOOKUP(B71,Estoque!$A$4:$M$2540,8,)*I71),VLOOKUP(B71,'Combos Promocionais'!$A$3:$K$2252,11,0))</f>
        <v>#N/A</v>
      </c>
      <c r="T71" s="305" t="e">
        <f t="shared" si="7"/>
        <v>#N/A</v>
      </c>
      <c r="U71" s="305" t="e">
        <f t="shared" si="14"/>
        <v>#N/A</v>
      </c>
      <c r="V71" s="322" t="e">
        <f t="shared" si="15"/>
        <v>#N/A</v>
      </c>
    </row>
    <row r="72" spans="1:22" ht="15" customHeight="1">
      <c r="A72" s="20">
        <v>68</v>
      </c>
      <c r="B72" s="24"/>
      <c r="C72" s="307" t="e">
        <f>VLOOKUP(B72,Estoque!$A$4:$M$2540,2,)</f>
        <v>#N/A</v>
      </c>
      <c r="D72" s="308" t="e">
        <f>VLOOKUP(B72,Estoque!$A$4:$M$2540,3,)</f>
        <v>#N/A</v>
      </c>
      <c r="E72" s="194"/>
      <c r="F72" s="310" t="e">
        <f>VLOOKUP(B72,Estoque!$A$4:$M$2540,4,)</f>
        <v>#N/A</v>
      </c>
      <c r="G72" s="28"/>
      <c r="H72" s="313" t="e">
        <f>IFERROR(VLOOKUP(B72,Estoque!$A$4:$M$2540,10,),VLOOKUP(B72,'Combos Promocionais'!$A$3:$O$2976,15,0))</f>
        <v>#N/A</v>
      </c>
      <c r="I72" s="32"/>
      <c r="J72" s="40"/>
      <c r="K72" s="40"/>
      <c r="L72" s="40"/>
      <c r="M72" s="83">
        <v>0</v>
      </c>
      <c r="N72" s="315">
        <f t="shared" si="12"/>
        <v>0</v>
      </c>
      <c r="O72" s="87">
        <v>0</v>
      </c>
      <c r="P72" s="317">
        <f t="shared" si="13"/>
        <v>0</v>
      </c>
      <c r="Q72" s="315">
        <f t="shared" si="6"/>
        <v>0</v>
      </c>
      <c r="R72" s="197" t="s">
        <v>94</v>
      </c>
      <c r="S72" s="315" t="e">
        <f>IFERROR(SUM(VLOOKUP(B72,Estoque!$A$4:$M$2540,8,)*I72),VLOOKUP(B72,'Combos Promocionais'!$A$3:$K$2252,11,0))</f>
        <v>#N/A</v>
      </c>
      <c r="T72" s="320" t="e">
        <f t="shared" si="7"/>
        <v>#N/A</v>
      </c>
      <c r="U72" s="320" t="e">
        <f t="shared" si="14"/>
        <v>#N/A</v>
      </c>
      <c r="V72" s="321" t="e">
        <f t="shared" si="15"/>
        <v>#N/A</v>
      </c>
    </row>
    <row r="73" spans="1:22" ht="15" customHeight="1">
      <c r="A73" s="21">
        <v>69</v>
      </c>
      <c r="B73" s="25"/>
      <c r="C73" s="239" t="e">
        <f>VLOOKUP(B73,Estoque!$A$4:$M$2540,2,)</f>
        <v>#N/A</v>
      </c>
      <c r="D73" s="244" t="e">
        <f>VLOOKUP(B73,Estoque!$A$4:$M$2540,3,)</f>
        <v>#N/A</v>
      </c>
      <c r="E73" s="193"/>
      <c r="F73" s="311" t="e">
        <f>VLOOKUP(B73,Estoque!$A$4:$M$2540,4,)</f>
        <v>#N/A</v>
      </c>
      <c r="G73" s="29"/>
      <c r="H73" s="314" t="e">
        <f>IFERROR(VLOOKUP(B73,Estoque!$A$4:$M$2540,10,),VLOOKUP(B73,'Combos Promocionais'!$A$3:$O$2976,15,0))</f>
        <v>#N/A</v>
      </c>
      <c r="I73" s="33"/>
      <c r="J73" s="6"/>
      <c r="K73" s="6"/>
      <c r="L73" s="6"/>
      <c r="M73" s="84">
        <v>0</v>
      </c>
      <c r="N73" s="273">
        <f t="shared" si="12"/>
        <v>0</v>
      </c>
      <c r="O73" s="88">
        <v>0</v>
      </c>
      <c r="P73" s="316">
        <f t="shared" si="13"/>
        <v>0</v>
      </c>
      <c r="Q73" s="273">
        <f t="shared" si="6"/>
        <v>0</v>
      </c>
      <c r="R73" s="198" t="s">
        <v>94</v>
      </c>
      <c r="S73" s="273" t="e">
        <f>IFERROR(SUM(VLOOKUP(B73,Estoque!$A$4:$M$2540,8,)*I73),VLOOKUP(B73,'Combos Promocionais'!$A$3:$K$2252,11,0))</f>
        <v>#N/A</v>
      </c>
      <c r="T73" s="305" t="e">
        <f t="shared" si="7"/>
        <v>#N/A</v>
      </c>
      <c r="U73" s="305" t="e">
        <f t="shared" si="14"/>
        <v>#N/A</v>
      </c>
      <c r="V73" s="322" t="e">
        <f t="shared" si="15"/>
        <v>#N/A</v>
      </c>
    </row>
    <row r="74" spans="1:22" ht="15" customHeight="1">
      <c r="A74" s="20">
        <v>70</v>
      </c>
      <c r="B74" s="24"/>
      <c r="C74" s="307" t="e">
        <f>VLOOKUP(B74,Estoque!$A$4:$M$2540,2,)</f>
        <v>#N/A</v>
      </c>
      <c r="D74" s="308" t="e">
        <f>VLOOKUP(B74,Estoque!$A$4:$M$2540,3,)</f>
        <v>#N/A</v>
      </c>
      <c r="E74" s="194"/>
      <c r="F74" s="310" t="e">
        <f>VLOOKUP(B74,Estoque!$A$4:$M$2540,4,)</f>
        <v>#N/A</v>
      </c>
      <c r="G74" s="28"/>
      <c r="H74" s="313" t="e">
        <f>IFERROR(VLOOKUP(B74,Estoque!$A$4:$M$2540,10,),VLOOKUP(B74,'Combos Promocionais'!$A$3:$O$2976,15,0))</f>
        <v>#N/A</v>
      </c>
      <c r="I74" s="32"/>
      <c r="J74" s="40"/>
      <c r="K74" s="40"/>
      <c r="L74" s="40"/>
      <c r="M74" s="83">
        <v>0</v>
      </c>
      <c r="N74" s="315">
        <f t="shared" si="12"/>
        <v>0</v>
      </c>
      <c r="O74" s="87">
        <v>0</v>
      </c>
      <c r="P74" s="317">
        <f t="shared" si="13"/>
        <v>0</v>
      </c>
      <c r="Q74" s="315">
        <f t="shared" si="6"/>
        <v>0</v>
      </c>
      <c r="R74" s="197" t="s">
        <v>94</v>
      </c>
      <c r="S74" s="315" t="e">
        <f>IFERROR(SUM(VLOOKUP(B74,Estoque!$A$4:$M$2540,8,)*I74),VLOOKUP(B74,'Combos Promocionais'!$A$3:$K$2252,11,0))</f>
        <v>#N/A</v>
      </c>
      <c r="T74" s="320" t="e">
        <f t="shared" si="7"/>
        <v>#N/A</v>
      </c>
      <c r="U74" s="320" t="e">
        <f t="shared" si="14"/>
        <v>#N/A</v>
      </c>
      <c r="V74" s="321" t="e">
        <f t="shared" si="15"/>
        <v>#N/A</v>
      </c>
    </row>
    <row r="75" spans="1:22" ht="15" customHeight="1">
      <c r="A75" s="21">
        <v>71</v>
      </c>
      <c r="B75" s="25"/>
      <c r="C75" s="239" t="e">
        <f>VLOOKUP(B75,Estoque!$A$4:$M$2540,2,)</f>
        <v>#N/A</v>
      </c>
      <c r="D75" s="244" t="e">
        <f>VLOOKUP(B75,Estoque!$A$4:$M$2540,3,)</f>
        <v>#N/A</v>
      </c>
      <c r="E75" s="193"/>
      <c r="F75" s="311" t="e">
        <f>VLOOKUP(B75,Estoque!$A$4:$M$2540,4,)</f>
        <v>#N/A</v>
      </c>
      <c r="G75" s="29"/>
      <c r="H75" s="314" t="e">
        <f>IFERROR(VLOOKUP(B75,Estoque!$A$4:$M$2540,10,),VLOOKUP(B75,'Combos Promocionais'!$A$3:$O$2976,15,0))</f>
        <v>#N/A</v>
      </c>
      <c r="I75" s="33"/>
      <c r="J75" s="6"/>
      <c r="K75" s="6"/>
      <c r="L75" s="6"/>
      <c r="M75" s="84">
        <v>0</v>
      </c>
      <c r="N75" s="273">
        <f t="shared" si="12"/>
        <v>0</v>
      </c>
      <c r="O75" s="88">
        <v>0</v>
      </c>
      <c r="P75" s="316">
        <f t="shared" si="13"/>
        <v>0</v>
      </c>
      <c r="Q75" s="273">
        <f t="shared" si="6"/>
        <v>0</v>
      </c>
      <c r="R75" s="198" t="s">
        <v>94</v>
      </c>
      <c r="S75" s="273" t="e">
        <f>IFERROR(SUM(VLOOKUP(B75,Estoque!$A$4:$M$2540,8,)*I75),VLOOKUP(B75,'Combos Promocionais'!$A$3:$K$2252,11,0))</f>
        <v>#N/A</v>
      </c>
      <c r="T75" s="305" t="e">
        <f t="shared" si="7"/>
        <v>#N/A</v>
      </c>
      <c r="U75" s="305" t="e">
        <f t="shared" si="14"/>
        <v>#N/A</v>
      </c>
      <c r="V75" s="322" t="e">
        <f t="shared" si="15"/>
        <v>#N/A</v>
      </c>
    </row>
    <row r="76" spans="1:22" ht="15" customHeight="1">
      <c r="A76" s="20">
        <v>72</v>
      </c>
      <c r="B76" s="24"/>
      <c r="C76" s="307" t="e">
        <f>VLOOKUP(B76,Estoque!$A$4:$M$2540,2,)</f>
        <v>#N/A</v>
      </c>
      <c r="D76" s="308" t="e">
        <f>VLOOKUP(B76,Estoque!$A$4:$M$2540,3,)</f>
        <v>#N/A</v>
      </c>
      <c r="E76" s="194"/>
      <c r="F76" s="310" t="e">
        <f>VLOOKUP(B76,Estoque!$A$4:$M$2540,4,)</f>
        <v>#N/A</v>
      </c>
      <c r="G76" s="28"/>
      <c r="H76" s="313" t="e">
        <f>IFERROR(VLOOKUP(B76,Estoque!$A$4:$M$2540,10,),VLOOKUP(B76,'Combos Promocionais'!$A$3:$O$2976,15,0))</f>
        <v>#N/A</v>
      </c>
      <c r="I76" s="32"/>
      <c r="J76" s="40"/>
      <c r="K76" s="40"/>
      <c r="L76" s="40"/>
      <c r="M76" s="83">
        <v>0</v>
      </c>
      <c r="N76" s="315">
        <f t="shared" si="12"/>
        <v>0</v>
      </c>
      <c r="O76" s="87">
        <v>0</v>
      </c>
      <c r="P76" s="317">
        <f t="shared" si="13"/>
        <v>0</v>
      </c>
      <c r="Q76" s="315">
        <f t="shared" si="6"/>
        <v>0</v>
      </c>
      <c r="R76" s="197" t="s">
        <v>94</v>
      </c>
      <c r="S76" s="315" t="e">
        <f>IFERROR(SUM(VLOOKUP(B76,Estoque!$A$4:$M$2540,8,)*I76),VLOOKUP(B76,'Combos Promocionais'!$A$3:$K$2252,11,0))</f>
        <v>#N/A</v>
      </c>
      <c r="T76" s="320" t="e">
        <f t="shared" si="7"/>
        <v>#N/A</v>
      </c>
      <c r="U76" s="320" t="e">
        <f t="shared" si="14"/>
        <v>#N/A</v>
      </c>
      <c r="V76" s="321" t="e">
        <f t="shared" si="15"/>
        <v>#N/A</v>
      </c>
    </row>
    <row r="77" spans="1:22" ht="15" customHeight="1">
      <c r="A77" s="21">
        <v>73</v>
      </c>
      <c r="B77" s="25"/>
      <c r="C77" s="239" t="e">
        <f>VLOOKUP(B77,Estoque!$A$4:$M$2540,2,)</f>
        <v>#N/A</v>
      </c>
      <c r="D77" s="244" t="e">
        <f>VLOOKUP(B77,Estoque!$A$4:$M$2540,3,)</f>
        <v>#N/A</v>
      </c>
      <c r="E77" s="193"/>
      <c r="F77" s="311" t="e">
        <f>VLOOKUP(B77,Estoque!$A$4:$M$2540,4,)</f>
        <v>#N/A</v>
      </c>
      <c r="G77" s="29"/>
      <c r="H77" s="314" t="e">
        <f>IFERROR(VLOOKUP(B77,Estoque!$A$4:$M$2540,10,),VLOOKUP(B77,'Combos Promocionais'!$A$3:$O$2976,15,0))</f>
        <v>#N/A</v>
      </c>
      <c r="I77" s="33"/>
      <c r="J77" s="6"/>
      <c r="K77" s="6"/>
      <c r="L77" s="6"/>
      <c r="M77" s="84">
        <v>0</v>
      </c>
      <c r="N77" s="273">
        <f t="shared" si="12"/>
        <v>0</v>
      </c>
      <c r="O77" s="88">
        <v>0</v>
      </c>
      <c r="P77" s="316">
        <f t="shared" si="13"/>
        <v>0</v>
      </c>
      <c r="Q77" s="273">
        <f t="shared" si="6"/>
        <v>0</v>
      </c>
      <c r="R77" s="198" t="s">
        <v>94</v>
      </c>
      <c r="S77" s="273" t="e">
        <f>IFERROR(SUM(VLOOKUP(B77,Estoque!$A$4:$M$2540,8,)*I77),VLOOKUP(B77,'Combos Promocionais'!$A$3:$K$2252,11,0))</f>
        <v>#N/A</v>
      </c>
      <c r="T77" s="305" t="e">
        <f t="shared" si="7"/>
        <v>#N/A</v>
      </c>
      <c r="U77" s="305" t="e">
        <f t="shared" si="14"/>
        <v>#N/A</v>
      </c>
      <c r="V77" s="322" t="e">
        <f t="shared" si="15"/>
        <v>#N/A</v>
      </c>
    </row>
    <row r="78" spans="1:22" ht="15" customHeight="1">
      <c r="A78" s="20">
        <v>74</v>
      </c>
      <c r="B78" s="24"/>
      <c r="C78" s="307" t="e">
        <f>VLOOKUP(B78,Estoque!$A$4:$M$2540,2,)</f>
        <v>#N/A</v>
      </c>
      <c r="D78" s="308" t="e">
        <f>VLOOKUP(B78,Estoque!$A$4:$M$2540,3,)</f>
        <v>#N/A</v>
      </c>
      <c r="E78" s="194"/>
      <c r="F78" s="310" t="e">
        <f>VLOOKUP(B78,Estoque!$A$4:$M$2540,4,)</f>
        <v>#N/A</v>
      </c>
      <c r="G78" s="28"/>
      <c r="H78" s="313" t="e">
        <f>IFERROR(VLOOKUP(B78,Estoque!$A$4:$M$2540,10,),VLOOKUP(B78,'Combos Promocionais'!$A$3:$O$2976,15,0))</f>
        <v>#N/A</v>
      </c>
      <c r="I78" s="32"/>
      <c r="J78" s="40"/>
      <c r="K78" s="40"/>
      <c r="L78" s="40"/>
      <c r="M78" s="83">
        <v>0</v>
      </c>
      <c r="N78" s="315">
        <f t="shared" si="12"/>
        <v>0</v>
      </c>
      <c r="O78" s="87">
        <v>0</v>
      </c>
      <c r="P78" s="317">
        <f t="shared" si="13"/>
        <v>0</v>
      </c>
      <c r="Q78" s="315">
        <f t="shared" si="6"/>
        <v>0</v>
      </c>
      <c r="R78" s="197" t="s">
        <v>94</v>
      </c>
      <c r="S78" s="315" t="e">
        <f>IFERROR(SUM(VLOOKUP(B78,Estoque!$A$4:$M$2540,8,)*I78),VLOOKUP(B78,'Combos Promocionais'!$A$3:$K$2252,11,0))</f>
        <v>#N/A</v>
      </c>
      <c r="T78" s="320" t="e">
        <f t="shared" si="7"/>
        <v>#N/A</v>
      </c>
      <c r="U78" s="320" t="e">
        <f t="shared" si="14"/>
        <v>#N/A</v>
      </c>
      <c r="V78" s="321" t="e">
        <f t="shared" si="15"/>
        <v>#N/A</v>
      </c>
    </row>
    <row r="79" spans="1:22" ht="15" customHeight="1">
      <c r="A79" s="21">
        <v>75</v>
      </c>
      <c r="B79" s="25"/>
      <c r="C79" s="239" t="e">
        <f>VLOOKUP(B79,Estoque!$A$4:$M$2540,2,)</f>
        <v>#N/A</v>
      </c>
      <c r="D79" s="244" t="e">
        <f>VLOOKUP(B79,Estoque!$A$4:$M$2540,3,)</f>
        <v>#N/A</v>
      </c>
      <c r="E79" s="193"/>
      <c r="F79" s="311" t="e">
        <f>VLOOKUP(B79,Estoque!$A$4:$M$2540,4,)</f>
        <v>#N/A</v>
      </c>
      <c r="G79" s="29"/>
      <c r="H79" s="314" t="e">
        <f>IFERROR(VLOOKUP(B79,Estoque!$A$4:$M$2540,10,),VLOOKUP(B79,'Combos Promocionais'!$A$3:$O$2976,15,0))</f>
        <v>#N/A</v>
      </c>
      <c r="I79" s="33"/>
      <c r="J79" s="6"/>
      <c r="K79" s="6"/>
      <c r="L79" s="6"/>
      <c r="M79" s="84">
        <v>0</v>
      </c>
      <c r="N79" s="273">
        <f t="shared" si="12"/>
        <v>0</v>
      </c>
      <c r="O79" s="88">
        <v>0</v>
      </c>
      <c r="P79" s="316">
        <f t="shared" si="13"/>
        <v>0</v>
      </c>
      <c r="Q79" s="273">
        <f t="shared" si="6"/>
        <v>0</v>
      </c>
      <c r="R79" s="198" t="s">
        <v>94</v>
      </c>
      <c r="S79" s="273" t="e">
        <f>IFERROR(SUM(VLOOKUP(B79,Estoque!$A$4:$M$2540,8,)*I79),VLOOKUP(B79,'Combos Promocionais'!$A$3:$K$2252,11,0))</f>
        <v>#N/A</v>
      </c>
      <c r="T79" s="305" t="e">
        <f t="shared" si="7"/>
        <v>#N/A</v>
      </c>
      <c r="U79" s="305" t="e">
        <f t="shared" si="14"/>
        <v>#N/A</v>
      </c>
      <c r="V79" s="322" t="e">
        <f t="shared" si="15"/>
        <v>#N/A</v>
      </c>
    </row>
    <row r="80" spans="1:22" ht="15" customHeight="1">
      <c r="A80" s="20">
        <v>76</v>
      </c>
      <c r="B80" s="24"/>
      <c r="C80" s="307" t="e">
        <f>VLOOKUP(B80,Estoque!$A$4:$M$2540,2,)</f>
        <v>#N/A</v>
      </c>
      <c r="D80" s="308" t="e">
        <f>VLOOKUP(B80,Estoque!$A$4:$M$2540,3,)</f>
        <v>#N/A</v>
      </c>
      <c r="E80" s="194"/>
      <c r="F80" s="310" t="e">
        <f>VLOOKUP(B80,Estoque!$A$4:$M$2540,4,)</f>
        <v>#N/A</v>
      </c>
      <c r="G80" s="28"/>
      <c r="H80" s="313" t="e">
        <f>IFERROR(VLOOKUP(B80,Estoque!$A$4:$M$2540,10,),VLOOKUP(B80,'Combos Promocionais'!$A$3:$O$2976,15,0))</f>
        <v>#N/A</v>
      </c>
      <c r="I80" s="32"/>
      <c r="J80" s="40"/>
      <c r="K80" s="40"/>
      <c r="L80" s="40"/>
      <c r="M80" s="83">
        <v>0</v>
      </c>
      <c r="N80" s="315">
        <f t="shared" si="12"/>
        <v>0</v>
      </c>
      <c r="O80" s="87">
        <v>0</v>
      </c>
      <c r="P80" s="317">
        <f t="shared" si="13"/>
        <v>0</v>
      </c>
      <c r="Q80" s="315">
        <f t="shared" si="6"/>
        <v>0</v>
      </c>
      <c r="R80" s="197" t="s">
        <v>94</v>
      </c>
      <c r="S80" s="315" t="e">
        <f>IFERROR(SUM(VLOOKUP(B80,Estoque!$A$4:$M$2540,8,)*I80),VLOOKUP(B80,'Combos Promocionais'!$A$3:$K$2252,11,0))</f>
        <v>#N/A</v>
      </c>
      <c r="T80" s="320" t="e">
        <f t="shared" si="7"/>
        <v>#N/A</v>
      </c>
      <c r="U80" s="320" t="e">
        <f t="shared" si="14"/>
        <v>#N/A</v>
      </c>
      <c r="V80" s="321" t="e">
        <f t="shared" si="15"/>
        <v>#N/A</v>
      </c>
    </row>
    <row r="81" spans="1:22" ht="15" customHeight="1">
      <c r="A81" s="21">
        <v>77</v>
      </c>
      <c r="B81" s="25"/>
      <c r="C81" s="239" t="e">
        <f>VLOOKUP(B81,Estoque!$A$4:$M$2540,2,)</f>
        <v>#N/A</v>
      </c>
      <c r="D81" s="244" t="e">
        <f>VLOOKUP(B81,Estoque!$A$4:$M$2540,3,)</f>
        <v>#N/A</v>
      </c>
      <c r="E81" s="193"/>
      <c r="F81" s="311" t="e">
        <f>VLOOKUP(B81,Estoque!$A$4:$M$2540,4,)</f>
        <v>#N/A</v>
      </c>
      <c r="G81" s="29"/>
      <c r="H81" s="314" t="e">
        <f>IFERROR(VLOOKUP(B81,Estoque!$A$4:$M$2540,10,),VLOOKUP(B81,'Combos Promocionais'!$A$3:$O$2976,15,0))</f>
        <v>#N/A</v>
      </c>
      <c r="I81" s="33"/>
      <c r="J81" s="6"/>
      <c r="K81" s="6"/>
      <c r="L81" s="6"/>
      <c r="M81" s="84">
        <v>0</v>
      </c>
      <c r="N81" s="273">
        <f t="shared" si="12"/>
        <v>0</v>
      </c>
      <c r="O81" s="88">
        <v>0</v>
      </c>
      <c r="P81" s="316">
        <f t="shared" si="13"/>
        <v>0</v>
      </c>
      <c r="Q81" s="273">
        <f t="shared" si="6"/>
        <v>0</v>
      </c>
      <c r="R81" s="198" t="s">
        <v>94</v>
      </c>
      <c r="S81" s="273" t="e">
        <f>IFERROR(SUM(VLOOKUP(B81,Estoque!$A$4:$M$2540,8,)*I81),VLOOKUP(B81,'Combos Promocionais'!$A$3:$K$2252,11,0))</f>
        <v>#N/A</v>
      </c>
      <c r="T81" s="305" t="e">
        <f t="shared" si="7"/>
        <v>#N/A</v>
      </c>
      <c r="U81" s="305" t="e">
        <f t="shared" si="14"/>
        <v>#N/A</v>
      </c>
      <c r="V81" s="322" t="e">
        <f t="shared" si="15"/>
        <v>#N/A</v>
      </c>
    </row>
    <row r="82" spans="1:22" ht="15" customHeight="1">
      <c r="A82" s="20">
        <v>78</v>
      </c>
      <c r="B82" s="24"/>
      <c r="C82" s="307" t="e">
        <f>VLOOKUP(B82,Estoque!$A$4:$M$2540,2,)</f>
        <v>#N/A</v>
      </c>
      <c r="D82" s="308" t="e">
        <f>VLOOKUP(B82,Estoque!$A$4:$M$2540,3,)</f>
        <v>#N/A</v>
      </c>
      <c r="E82" s="194"/>
      <c r="F82" s="310" t="e">
        <f>VLOOKUP(B82,Estoque!$A$4:$M$2540,4,)</f>
        <v>#N/A</v>
      </c>
      <c r="G82" s="28"/>
      <c r="H82" s="313" t="e">
        <f>IFERROR(VLOOKUP(B82,Estoque!$A$4:$M$2540,10,),VLOOKUP(B82,'Combos Promocionais'!$A$3:$O$2976,15,0))</f>
        <v>#N/A</v>
      </c>
      <c r="I82" s="32"/>
      <c r="J82" s="40"/>
      <c r="K82" s="40"/>
      <c r="L82" s="40"/>
      <c r="M82" s="83">
        <v>0</v>
      </c>
      <c r="N82" s="315">
        <f t="shared" si="12"/>
        <v>0</v>
      </c>
      <c r="O82" s="87">
        <v>0</v>
      </c>
      <c r="P82" s="317">
        <f t="shared" si="13"/>
        <v>0</v>
      </c>
      <c r="Q82" s="315">
        <f t="shared" si="6"/>
        <v>0</v>
      </c>
      <c r="R82" s="197" t="s">
        <v>94</v>
      </c>
      <c r="S82" s="315" t="e">
        <f>IFERROR(SUM(VLOOKUP(B82,Estoque!$A$4:$M$2540,8,)*I82),VLOOKUP(B82,'Combos Promocionais'!$A$3:$K$2252,11,0))</f>
        <v>#N/A</v>
      </c>
      <c r="T82" s="320" t="e">
        <f t="shared" si="7"/>
        <v>#N/A</v>
      </c>
      <c r="U82" s="320" t="e">
        <f t="shared" si="14"/>
        <v>#N/A</v>
      </c>
      <c r="V82" s="321" t="e">
        <f t="shared" si="15"/>
        <v>#N/A</v>
      </c>
    </row>
    <row r="83" spans="1:22" ht="15" customHeight="1">
      <c r="A83" s="21">
        <v>79</v>
      </c>
      <c r="B83" s="25"/>
      <c r="C83" s="239" t="e">
        <f>VLOOKUP(B83,Estoque!$A$4:$M$2540,2,)</f>
        <v>#N/A</v>
      </c>
      <c r="D83" s="244" t="e">
        <f>VLOOKUP(B83,Estoque!$A$4:$M$2540,3,)</f>
        <v>#N/A</v>
      </c>
      <c r="E83" s="193"/>
      <c r="F83" s="311" t="e">
        <f>VLOOKUP(B83,Estoque!$A$4:$M$2540,4,)</f>
        <v>#N/A</v>
      </c>
      <c r="G83" s="29"/>
      <c r="H83" s="314" t="e">
        <f>IFERROR(VLOOKUP(B83,Estoque!$A$4:$M$2540,10,),VLOOKUP(B83,'Combos Promocionais'!$A$3:$O$2976,15,0))</f>
        <v>#N/A</v>
      </c>
      <c r="I83" s="33"/>
      <c r="J83" s="6"/>
      <c r="K83" s="6"/>
      <c r="L83" s="6"/>
      <c r="M83" s="84">
        <v>0</v>
      </c>
      <c r="N83" s="273">
        <f t="shared" si="12"/>
        <v>0</v>
      </c>
      <c r="O83" s="88">
        <v>0</v>
      </c>
      <c r="P83" s="316">
        <f t="shared" si="13"/>
        <v>0</v>
      </c>
      <c r="Q83" s="273">
        <f t="shared" si="6"/>
        <v>0</v>
      </c>
      <c r="R83" s="198" t="s">
        <v>94</v>
      </c>
      <c r="S83" s="273" t="e">
        <f>IFERROR(SUM(VLOOKUP(B83,Estoque!$A$4:$M$2540,8,)*I83),VLOOKUP(B83,'Combos Promocionais'!$A$3:$K$2252,11,0))</f>
        <v>#N/A</v>
      </c>
      <c r="T83" s="305" t="e">
        <f t="shared" si="7"/>
        <v>#N/A</v>
      </c>
      <c r="U83" s="305" t="e">
        <f t="shared" si="14"/>
        <v>#N/A</v>
      </c>
      <c r="V83" s="322" t="e">
        <f t="shared" si="15"/>
        <v>#N/A</v>
      </c>
    </row>
    <row r="84" spans="1:22" ht="15" customHeight="1">
      <c r="A84" s="20">
        <v>80</v>
      </c>
      <c r="B84" s="24"/>
      <c r="C84" s="307" t="e">
        <f>VLOOKUP(B84,Estoque!$A$4:$M$2540,2,)</f>
        <v>#N/A</v>
      </c>
      <c r="D84" s="308" t="e">
        <f>VLOOKUP(B84,Estoque!$A$4:$M$2540,3,)</f>
        <v>#N/A</v>
      </c>
      <c r="E84" s="194"/>
      <c r="F84" s="310" t="e">
        <f>VLOOKUP(B84,Estoque!$A$4:$M$2540,4,)</f>
        <v>#N/A</v>
      </c>
      <c r="G84" s="28"/>
      <c r="H84" s="313" t="e">
        <f>IFERROR(VLOOKUP(B84,Estoque!$A$4:$M$2540,10,),VLOOKUP(B84,'Combos Promocionais'!$A$3:$O$2976,15,0))</f>
        <v>#N/A</v>
      </c>
      <c r="I84" s="32"/>
      <c r="J84" s="40"/>
      <c r="K84" s="40"/>
      <c r="L84" s="40"/>
      <c r="M84" s="83">
        <v>0</v>
      </c>
      <c r="N84" s="315">
        <f t="shared" si="12"/>
        <v>0</v>
      </c>
      <c r="O84" s="87">
        <v>0</v>
      </c>
      <c r="P84" s="317">
        <f t="shared" si="13"/>
        <v>0</v>
      </c>
      <c r="Q84" s="315">
        <f t="shared" si="6"/>
        <v>0</v>
      </c>
      <c r="R84" s="197" t="s">
        <v>94</v>
      </c>
      <c r="S84" s="315" t="e">
        <f>IFERROR(SUM(VLOOKUP(B84,Estoque!$A$4:$M$2540,8,)*I84),VLOOKUP(B84,'Combos Promocionais'!$A$3:$K$2252,11,0))</f>
        <v>#N/A</v>
      </c>
      <c r="T84" s="320" t="e">
        <f t="shared" si="7"/>
        <v>#N/A</v>
      </c>
      <c r="U84" s="320" t="e">
        <f t="shared" si="14"/>
        <v>#N/A</v>
      </c>
      <c r="V84" s="321" t="e">
        <f t="shared" si="15"/>
        <v>#N/A</v>
      </c>
    </row>
    <row r="85" spans="1:22" ht="15" customHeight="1">
      <c r="A85" s="21">
        <v>81</v>
      </c>
      <c r="B85" s="25"/>
      <c r="C85" s="239" t="e">
        <f>VLOOKUP(B85,Estoque!$A$4:$M$2540,2,)</f>
        <v>#N/A</v>
      </c>
      <c r="D85" s="244" t="e">
        <f>VLOOKUP(B85,Estoque!$A$4:$M$2540,3,)</f>
        <v>#N/A</v>
      </c>
      <c r="E85" s="193"/>
      <c r="F85" s="311" t="e">
        <f>VLOOKUP(B85,Estoque!$A$4:$M$2540,4,)</f>
        <v>#N/A</v>
      </c>
      <c r="G85" s="29"/>
      <c r="H85" s="314" t="e">
        <f>IFERROR(VLOOKUP(B85,Estoque!$A$4:$M$2540,10,),VLOOKUP(B85,'Combos Promocionais'!$A$3:$O$2976,15,0))</f>
        <v>#N/A</v>
      </c>
      <c r="I85" s="33"/>
      <c r="J85" s="6"/>
      <c r="K85" s="6"/>
      <c r="L85" s="6"/>
      <c r="M85" s="84">
        <v>0</v>
      </c>
      <c r="N85" s="273">
        <f t="shared" si="12"/>
        <v>0</v>
      </c>
      <c r="O85" s="88">
        <v>0</v>
      </c>
      <c r="P85" s="316">
        <f t="shared" si="13"/>
        <v>0</v>
      </c>
      <c r="Q85" s="273">
        <f t="shared" si="6"/>
        <v>0</v>
      </c>
      <c r="R85" s="198" t="s">
        <v>94</v>
      </c>
      <c r="S85" s="273" t="e">
        <f>IFERROR(SUM(VLOOKUP(B85,Estoque!$A$4:$M$2540,8,)*I85),VLOOKUP(B85,'Combos Promocionais'!$A$3:$K$2252,11,0))</f>
        <v>#N/A</v>
      </c>
      <c r="T85" s="305" t="e">
        <f t="shared" si="7"/>
        <v>#N/A</v>
      </c>
      <c r="U85" s="305" t="e">
        <f t="shared" si="14"/>
        <v>#N/A</v>
      </c>
      <c r="V85" s="322" t="e">
        <f t="shared" si="15"/>
        <v>#N/A</v>
      </c>
    </row>
    <row r="86" spans="1:22" ht="15" customHeight="1">
      <c r="A86" s="20">
        <v>82</v>
      </c>
      <c r="B86" s="24"/>
      <c r="C86" s="307" t="e">
        <f>VLOOKUP(B86,Estoque!$A$4:$M$2540,2,)</f>
        <v>#N/A</v>
      </c>
      <c r="D86" s="308" t="e">
        <f>VLOOKUP(B86,Estoque!$A$4:$M$2540,3,)</f>
        <v>#N/A</v>
      </c>
      <c r="E86" s="194"/>
      <c r="F86" s="310" t="e">
        <f>VLOOKUP(B86,Estoque!$A$4:$M$2540,4,)</f>
        <v>#N/A</v>
      </c>
      <c r="G86" s="28"/>
      <c r="H86" s="313" t="e">
        <f>IFERROR(VLOOKUP(B86,Estoque!$A$4:$M$2540,10,),VLOOKUP(B86,'Combos Promocionais'!$A$3:$O$2976,15,0))</f>
        <v>#N/A</v>
      </c>
      <c r="I86" s="32"/>
      <c r="J86" s="40"/>
      <c r="K86" s="40"/>
      <c r="L86" s="40"/>
      <c r="M86" s="83">
        <v>0</v>
      </c>
      <c r="N86" s="315">
        <f t="shared" si="12"/>
        <v>0</v>
      </c>
      <c r="O86" s="87">
        <v>0</v>
      </c>
      <c r="P86" s="317">
        <f t="shared" si="13"/>
        <v>0</v>
      </c>
      <c r="Q86" s="315">
        <f t="shared" si="6"/>
        <v>0</v>
      </c>
      <c r="R86" s="197" t="s">
        <v>94</v>
      </c>
      <c r="S86" s="315" t="e">
        <f>IFERROR(SUM(VLOOKUP(B86,Estoque!$A$4:$M$2540,8,)*I86),VLOOKUP(B86,'Combos Promocionais'!$A$3:$K$2252,11,0))</f>
        <v>#N/A</v>
      </c>
      <c r="T86" s="320" t="e">
        <f t="shared" si="7"/>
        <v>#N/A</v>
      </c>
      <c r="U86" s="320" t="e">
        <f t="shared" si="14"/>
        <v>#N/A</v>
      </c>
      <c r="V86" s="321" t="e">
        <f t="shared" si="15"/>
        <v>#N/A</v>
      </c>
    </row>
    <row r="87" spans="1:22" ht="15" customHeight="1">
      <c r="A87" s="21">
        <v>83</v>
      </c>
      <c r="B87" s="25"/>
      <c r="C87" s="239" t="e">
        <f>VLOOKUP(B87,Estoque!$A$4:$M$2540,2,)</f>
        <v>#N/A</v>
      </c>
      <c r="D87" s="244" t="e">
        <f>VLOOKUP(B87,Estoque!$A$4:$M$2540,3,)</f>
        <v>#N/A</v>
      </c>
      <c r="E87" s="193"/>
      <c r="F87" s="311" t="e">
        <f>VLOOKUP(B87,Estoque!$A$4:$M$2540,4,)</f>
        <v>#N/A</v>
      </c>
      <c r="G87" s="29"/>
      <c r="H87" s="314" t="e">
        <f>IFERROR(VLOOKUP(B87,Estoque!$A$4:$M$2540,10,),VLOOKUP(B87,'Combos Promocionais'!$A$3:$O$2976,15,0))</f>
        <v>#N/A</v>
      </c>
      <c r="I87" s="33"/>
      <c r="J87" s="6"/>
      <c r="K87" s="6"/>
      <c r="L87" s="6"/>
      <c r="M87" s="84">
        <v>0</v>
      </c>
      <c r="N87" s="273">
        <f t="shared" si="12"/>
        <v>0</v>
      </c>
      <c r="O87" s="88">
        <v>0</v>
      </c>
      <c r="P87" s="316">
        <f t="shared" si="13"/>
        <v>0</v>
      </c>
      <c r="Q87" s="273">
        <f t="shared" si="6"/>
        <v>0</v>
      </c>
      <c r="R87" s="198" t="s">
        <v>94</v>
      </c>
      <c r="S87" s="273" t="e">
        <f>IFERROR(SUM(VLOOKUP(B87,Estoque!$A$4:$M$2540,8,)*I87),VLOOKUP(B87,'Combos Promocionais'!$A$3:$K$2252,11,0))</f>
        <v>#N/A</v>
      </c>
      <c r="T87" s="305" t="e">
        <f t="shared" si="7"/>
        <v>#N/A</v>
      </c>
      <c r="U87" s="305" t="e">
        <f t="shared" si="14"/>
        <v>#N/A</v>
      </c>
      <c r="V87" s="322" t="e">
        <f t="shared" si="15"/>
        <v>#N/A</v>
      </c>
    </row>
    <row r="88" spans="1:22" ht="15" customHeight="1">
      <c r="A88" s="20">
        <v>84</v>
      </c>
      <c r="B88" s="24"/>
      <c r="C88" s="307" t="e">
        <f>VLOOKUP(B88,Estoque!$A$4:$M$2540,2,)</f>
        <v>#N/A</v>
      </c>
      <c r="D88" s="308" t="e">
        <f>VLOOKUP(B88,Estoque!$A$4:$M$2540,3,)</f>
        <v>#N/A</v>
      </c>
      <c r="E88" s="194"/>
      <c r="F88" s="310" t="e">
        <f>VLOOKUP(B88,Estoque!$A$4:$M$2540,4,)</f>
        <v>#N/A</v>
      </c>
      <c r="G88" s="28"/>
      <c r="H88" s="313" t="e">
        <f>IFERROR(VLOOKUP(B88,Estoque!$A$4:$M$2540,10,),VLOOKUP(B88,'Combos Promocionais'!$A$3:$O$2976,15,0))</f>
        <v>#N/A</v>
      </c>
      <c r="I88" s="32"/>
      <c r="J88" s="40"/>
      <c r="K88" s="40"/>
      <c r="L88" s="40"/>
      <c r="M88" s="83">
        <v>0</v>
      </c>
      <c r="N88" s="315">
        <f t="shared" si="12"/>
        <v>0</v>
      </c>
      <c r="O88" s="87">
        <v>0</v>
      </c>
      <c r="P88" s="317">
        <f t="shared" si="13"/>
        <v>0</v>
      </c>
      <c r="Q88" s="315">
        <f t="shared" ref="Q88:Q151" si="16">IF(R88="Vendido",((I88*J88)+L88),IF(R88="Devolvido",((I88*J88)+L88),0))</f>
        <v>0</v>
      </c>
      <c r="R88" s="197" t="s">
        <v>94</v>
      </c>
      <c r="S88" s="315" t="e">
        <f>IFERROR(SUM(VLOOKUP(B88,Estoque!$A$4:$M$2540,8,)*I88),VLOOKUP(B88,'Combos Promocionais'!$A$3:$K$2252,11,0))</f>
        <v>#N/A</v>
      </c>
      <c r="T88" s="320" t="e">
        <f t="shared" ref="T88:T151" si="17">IF(R88="Vendido",((I88*J88)-K88-S88-N88-P88),IF(R88="Devolvido",((I88*J88)-K88-S88-N88-P88),))</f>
        <v>#N/A</v>
      </c>
      <c r="U88" s="320" t="e">
        <f t="shared" si="14"/>
        <v>#N/A</v>
      </c>
      <c r="V88" s="321" t="e">
        <f t="shared" si="15"/>
        <v>#N/A</v>
      </c>
    </row>
    <row r="89" spans="1:22" ht="15" customHeight="1">
      <c r="A89" s="21">
        <v>85</v>
      </c>
      <c r="B89" s="25"/>
      <c r="C89" s="239" t="e">
        <f>VLOOKUP(B89,Estoque!$A$4:$M$2540,2,)</f>
        <v>#N/A</v>
      </c>
      <c r="D89" s="244" t="e">
        <f>VLOOKUP(B89,Estoque!$A$4:$M$2540,3,)</f>
        <v>#N/A</v>
      </c>
      <c r="E89" s="193"/>
      <c r="F89" s="311" t="e">
        <f>VLOOKUP(B89,Estoque!$A$4:$M$2540,4,)</f>
        <v>#N/A</v>
      </c>
      <c r="G89" s="29"/>
      <c r="H89" s="314" t="e">
        <f>IFERROR(VLOOKUP(B89,Estoque!$A$4:$M$2540,10,),VLOOKUP(B89,'Combos Promocionais'!$A$3:$O$2976,15,0))</f>
        <v>#N/A</v>
      </c>
      <c r="I89" s="33"/>
      <c r="J89" s="6"/>
      <c r="K89" s="6"/>
      <c r="L89" s="6"/>
      <c r="M89" s="84">
        <v>0</v>
      </c>
      <c r="N89" s="273">
        <f t="shared" si="12"/>
        <v>0</v>
      </c>
      <c r="O89" s="88">
        <v>0</v>
      </c>
      <c r="P89" s="316">
        <f t="shared" si="13"/>
        <v>0</v>
      </c>
      <c r="Q89" s="273">
        <f t="shared" si="16"/>
        <v>0</v>
      </c>
      <c r="R89" s="198" t="s">
        <v>94</v>
      </c>
      <c r="S89" s="273" t="e">
        <f>IFERROR(SUM(VLOOKUP(B89,Estoque!$A$4:$M$2540,8,)*I89),VLOOKUP(B89,'Combos Promocionais'!$A$3:$K$2252,11,0))</f>
        <v>#N/A</v>
      </c>
      <c r="T89" s="305" t="e">
        <f t="shared" si="17"/>
        <v>#N/A</v>
      </c>
      <c r="U89" s="305" t="e">
        <f t="shared" si="14"/>
        <v>#N/A</v>
      </c>
      <c r="V89" s="322" t="e">
        <f t="shared" si="15"/>
        <v>#N/A</v>
      </c>
    </row>
    <row r="90" spans="1:22" ht="15" customHeight="1">
      <c r="A90" s="20">
        <v>86</v>
      </c>
      <c r="B90" s="24"/>
      <c r="C90" s="307" t="e">
        <f>VLOOKUP(B90,Estoque!$A$4:$M$2540,2,)</f>
        <v>#N/A</v>
      </c>
      <c r="D90" s="308" t="e">
        <f>VLOOKUP(B90,Estoque!$A$4:$M$2540,3,)</f>
        <v>#N/A</v>
      </c>
      <c r="E90" s="194"/>
      <c r="F90" s="310" t="e">
        <f>VLOOKUP(B90,Estoque!$A$4:$M$2540,4,)</f>
        <v>#N/A</v>
      </c>
      <c r="G90" s="28"/>
      <c r="H90" s="313" t="e">
        <f>IFERROR(VLOOKUP(B90,Estoque!$A$4:$M$2540,10,),VLOOKUP(B90,'Combos Promocionais'!$A$3:$O$2976,15,0))</f>
        <v>#N/A</v>
      </c>
      <c r="I90" s="32"/>
      <c r="J90" s="40"/>
      <c r="K90" s="40"/>
      <c r="L90" s="40"/>
      <c r="M90" s="83">
        <v>0</v>
      </c>
      <c r="N90" s="315">
        <f t="shared" si="12"/>
        <v>0</v>
      </c>
      <c r="O90" s="87">
        <v>0</v>
      </c>
      <c r="P90" s="317">
        <f t="shared" si="13"/>
        <v>0</v>
      </c>
      <c r="Q90" s="315">
        <f t="shared" si="16"/>
        <v>0</v>
      </c>
      <c r="R90" s="197" t="s">
        <v>94</v>
      </c>
      <c r="S90" s="315" t="e">
        <f>IFERROR(SUM(VLOOKUP(B90,Estoque!$A$4:$M$2540,8,)*I90),VLOOKUP(B90,'Combos Promocionais'!$A$3:$K$2252,11,0))</f>
        <v>#N/A</v>
      </c>
      <c r="T90" s="320" t="e">
        <f t="shared" si="17"/>
        <v>#N/A</v>
      </c>
      <c r="U90" s="320" t="e">
        <f t="shared" si="14"/>
        <v>#N/A</v>
      </c>
      <c r="V90" s="321" t="e">
        <f t="shared" si="15"/>
        <v>#N/A</v>
      </c>
    </row>
    <row r="91" spans="1:22" ht="15" customHeight="1">
      <c r="A91" s="21">
        <v>87</v>
      </c>
      <c r="B91" s="25"/>
      <c r="C91" s="239" t="e">
        <f>VLOOKUP(B91,Estoque!$A$4:$M$2540,2,)</f>
        <v>#N/A</v>
      </c>
      <c r="D91" s="244" t="e">
        <f>VLOOKUP(B91,Estoque!$A$4:$M$2540,3,)</f>
        <v>#N/A</v>
      </c>
      <c r="E91" s="193"/>
      <c r="F91" s="311" t="e">
        <f>VLOOKUP(B91,Estoque!$A$4:$M$2540,4,)</f>
        <v>#N/A</v>
      </c>
      <c r="G91" s="29"/>
      <c r="H91" s="314" t="e">
        <f>IFERROR(VLOOKUP(B91,Estoque!$A$4:$M$2540,10,),VLOOKUP(B91,'Combos Promocionais'!$A$3:$O$2976,15,0))</f>
        <v>#N/A</v>
      </c>
      <c r="I91" s="33"/>
      <c r="J91" s="6"/>
      <c r="K91" s="6"/>
      <c r="L91" s="6"/>
      <c r="M91" s="84">
        <v>0</v>
      </c>
      <c r="N91" s="273">
        <f t="shared" si="12"/>
        <v>0</v>
      </c>
      <c r="O91" s="88">
        <v>0</v>
      </c>
      <c r="P91" s="316">
        <f t="shared" si="13"/>
        <v>0</v>
      </c>
      <c r="Q91" s="273">
        <f t="shared" si="16"/>
        <v>0</v>
      </c>
      <c r="R91" s="198" t="s">
        <v>94</v>
      </c>
      <c r="S91" s="273" t="e">
        <f>IFERROR(SUM(VLOOKUP(B91,Estoque!$A$4:$M$2540,8,)*I91),VLOOKUP(B91,'Combos Promocionais'!$A$3:$K$2252,11,0))</f>
        <v>#N/A</v>
      </c>
      <c r="T91" s="305" t="e">
        <f t="shared" si="17"/>
        <v>#N/A</v>
      </c>
      <c r="U91" s="305" t="e">
        <f t="shared" si="14"/>
        <v>#N/A</v>
      </c>
      <c r="V91" s="322" t="e">
        <f t="shared" si="15"/>
        <v>#N/A</v>
      </c>
    </row>
    <row r="92" spans="1:22" ht="15" customHeight="1">
      <c r="A92" s="20">
        <v>88</v>
      </c>
      <c r="B92" s="24"/>
      <c r="C92" s="307" t="e">
        <f>VLOOKUP(B92,Estoque!$A$4:$M$2540,2,)</f>
        <v>#N/A</v>
      </c>
      <c r="D92" s="308" t="e">
        <f>VLOOKUP(B92,Estoque!$A$4:$M$2540,3,)</f>
        <v>#N/A</v>
      </c>
      <c r="E92" s="194"/>
      <c r="F92" s="310" t="e">
        <f>VLOOKUP(B92,Estoque!$A$4:$M$2540,4,)</f>
        <v>#N/A</v>
      </c>
      <c r="G92" s="28"/>
      <c r="H92" s="313" t="e">
        <f>IFERROR(VLOOKUP(B92,Estoque!$A$4:$M$2540,10,),VLOOKUP(B92,'Combos Promocionais'!$A$3:$O$2976,15,0))</f>
        <v>#N/A</v>
      </c>
      <c r="I92" s="32"/>
      <c r="J92" s="40"/>
      <c r="K92" s="40"/>
      <c r="L92" s="40"/>
      <c r="M92" s="83">
        <v>0</v>
      </c>
      <c r="N92" s="315">
        <f t="shared" si="12"/>
        <v>0</v>
      </c>
      <c r="O92" s="87">
        <v>0</v>
      </c>
      <c r="P92" s="317">
        <f t="shared" si="13"/>
        <v>0</v>
      </c>
      <c r="Q92" s="315">
        <f t="shared" si="16"/>
        <v>0</v>
      </c>
      <c r="R92" s="197" t="s">
        <v>94</v>
      </c>
      <c r="S92" s="315" t="e">
        <f>IFERROR(SUM(VLOOKUP(B92,Estoque!$A$4:$M$2540,8,)*I92),VLOOKUP(B92,'Combos Promocionais'!$A$3:$K$2252,11,0))</f>
        <v>#N/A</v>
      </c>
      <c r="T92" s="320" t="e">
        <f t="shared" si="17"/>
        <v>#N/A</v>
      </c>
      <c r="U92" s="320" t="e">
        <f t="shared" si="14"/>
        <v>#N/A</v>
      </c>
      <c r="V92" s="321" t="e">
        <f t="shared" si="15"/>
        <v>#N/A</v>
      </c>
    </row>
    <row r="93" spans="1:22" ht="15" customHeight="1">
      <c r="A93" s="21">
        <v>89</v>
      </c>
      <c r="B93" s="25"/>
      <c r="C93" s="239" t="e">
        <f>VLOOKUP(B93,Estoque!$A$4:$M$2540,2,)</f>
        <v>#N/A</v>
      </c>
      <c r="D93" s="244" t="e">
        <f>VLOOKUP(B93,Estoque!$A$4:$M$2540,3,)</f>
        <v>#N/A</v>
      </c>
      <c r="E93" s="193"/>
      <c r="F93" s="311" t="e">
        <f>VLOOKUP(B93,Estoque!$A$4:$M$2540,4,)</f>
        <v>#N/A</v>
      </c>
      <c r="G93" s="29"/>
      <c r="H93" s="314" t="e">
        <f>IFERROR(VLOOKUP(B93,Estoque!$A$4:$M$2540,10,),VLOOKUP(B93,'Combos Promocionais'!$A$3:$O$2976,15,0))</f>
        <v>#N/A</v>
      </c>
      <c r="I93" s="33"/>
      <c r="J93" s="6"/>
      <c r="K93" s="6"/>
      <c r="L93" s="6"/>
      <c r="M93" s="84">
        <v>0</v>
      </c>
      <c r="N93" s="273">
        <f t="shared" si="12"/>
        <v>0</v>
      </c>
      <c r="O93" s="88">
        <v>0</v>
      </c>
      <c r="P93" s="316">
        <f t="shared" si="13"/>
        <v>0</v>
      </c>
      <c r="Q93" s="273">
        <f t="shared" si="16"/>
        <v>0</v>
      </c>
      <c r="R93" s="198" t="s">
        <v>94</v>
      </c>
      <c r="S93" s="273" t="e">
        <f>IFERROR(SUM(VLOOKUP(B93,Estoque!$A$4:$M$2540,8,)*I93),VLOOKUP(B93,'Combos Promocionais'!$A$3:$K$2252,11,0))</f>
        <v>#N/A</v>
      </c>
      <c r="T93" s="305" t="e">
        <f t="shared" si="17"/>
        <v>#N/A</v>
      </c>
      <c r="U93" s="305" t="e">
        <f t="shared" si="14"/>
        <v>#N/A</v>
      </c>
      <c r="V93" s="322" t="e">
        <f t="shared" si="15"/>
        <v>#N/A</v>
      </c>
    </row>
    <row r="94" spans="1:22" ht="15" customHeight="1">
      <c r="A94" s="20">
        <v>90</v>
      </c>
      <c r="B94" s="24"/>
      <c r="C94" s="307" t="e">
        <f>VLOOKUP(B94,Estoque!$A$4:$M$2540,2,)</f>
        <v>#N/A</v>
      </c>
      <c r="D94" s="308" t="e">
        <f>VLOOKUP(B94,Estoque!$A$4:$M$2540,3,)</f>
        <v>#N/A</v>
      </c>
      <c r="E94" s="194"/>
      <c r="F94" s="310" t="e">
        <f>VLOOKUP(B94,Estoque!$A$4:$M$2540,4,)</f>
        <v>#N/A</v>
      </c>
      <c r="G94" s="28"/>
      <c r="H94" s="313" t="e">
        <f>IFERROR(VLOOKUP(B94,Estoque!$A$4:$M$2540,10,),VLOOKUP(B94,'Combos Promocionais'!$A$3:$O$2976,15,0))</f>
        <v>#N/A</v>
      </c>
      <c r="I94" s="32"/>
      <c r="J94" s="40"/>
      <c r="K94" s="40"/>
      <c r="L94" s="40"/>
      <c r="M94" s="83">
        <v>0</v>
      </c>
      <c r="N94" s="315">
        <f t="shared" si="12"/>
        <v>0</v>
      </c>
      <c r="O94" s="87">
        <v>0</v>
      </c>
      <c r="P94" s="317">
        <f t="shared" si="13"/>
        <v>0</v>
      </c>
      <c r="Q94" s="315">
        <f t="shared" si="16"/>
        <v>0</v>
      </c>
      <c r="R94" s="197" t="s">
        <v>94</v>
      </c>
      <c r="S94" s="315" t="e">
        <f>IFERROR(SUM(VLOOKUP(B94,Estoque!$A$4:$M$2540,8,)*I94),VLOOKUP(B94,'Combos Promocionais'!$A$3:$K$2252,11,0))</f>
        <v>#N/A</v>
      </c>
      <c r="T94" s="320" t="e">
        <f t="shared" si="17"/>
        <v>#N/A</v>
      </c>
      <c r="U94" s="320" t="e">
        <f t="shared" si="14"/>
        <v>#N/A</v>
      </c>
      <c r="V94" s="321" t="e">
        <f t="shared" si="15"/>
        <v>#N/A</v>
      </c>
    </row>
    <row r="95" spans="1:22" ht="15" customHeight="1">
      <c r="A95" s="21">
        <v>91</v>
      </c>
      <c r="B95" s="25"/>
      <c r="C95" s="239" t="e">
        <f>VLOOKUP(B95,Estoque!$A$4:$M$2540,2,)</f>
        <v>#N/A</v>
      </c>
      <c r="D95" s="244" t="e">
        <f>VLOOKUP(B95,Estoque!$A$4:$M$2540,3,)</f>
        <v>#N/A</v>
      </c>
      <c r="E95" s="193"/>
      <c r="F95" s="311" t="e">
        <f>VLOOKUP(B95,Estoque!$A$4:$M$2540,4,)</f>
        <v>#N/A</v>
      </c>
      <c r="G95" s="29"/>
      <c r="H95" s="314" t="e">
        <f>IFERROR(VLOOKUP(B95,Estoque!$A$4:$M$2540,10,),VLOOKUP(B95,'Combos Promocionais'!$A$3:$O$2976,15,0))</f>
        <v>#N/A</v>
      </c>
      <c r="I95" s="33"/>
      <c r="J95" s="6"/>
      <c r="K95" s="6"/>
      <c r="L95" s="6"/>
      <c r="M95" s="84">
        <v>0</v>
      </c>
      <c r="N95" s="273">
        <f t="shared" si="12"/>
        <v>0</v>
      </c>
      <c r="O95" s="88">
        <v>0</v>
      </c>
      <c r="P95" s="316">
        <f t="shared" si="13"/>
        <v>0</v>
      </c>
      <c r="Q95" s="273">
        <f t="shared" si="16"/>
        <v>0</v>
      </c>
      <c r="R95" s="198" t="s">
        <v>94</v>
      </c>
      <c r="S95" s="273" t="e">
        <f>IFERROR(SUM(VLOOKUP(B95,Estoque!$A$4:$M$2540,8,)*I95),VLOOKUP(B95,'Combos Promocionais'!$A$3:$K$2252,11,0))</f>
        <v>#N/A</v>
      </c>
      <c r="T95" s="305" t="e">
        <f t="shared" si="17"/>
        <v>#N/A</v>
      </c>
      <c r="U95" s="305" t="e">
        <f t="shared" si="14"/>
        <v>#N/A</v>
      </c>
      <c r="V95" s="322" t="e">
        <f t="shared" si="15"/>
        <v>#N/A</v>
      </c>
    </row>
    <row r="96" spans="1:22" ht="15" customHeight="1">
      <c r="A96" s="20">
        <v>92</v>
      </c>
      <c r="B96" s="24"/>
      <c r="C96" s="307" t="e">
        <f>VLOOKUP(B96,Estoque!$A$4:$M$2540,2,)</f>
        <v>#N/A</v>
      </c>
      <c r="D96" s="308" t="e">
        <f>VLOOKUP(B96,Estoque!$A$4:$M$2540,3,)</f>
        <v>#N/A</v>
      </c>
      <c r="E96" s="194"/>
      <c r="F96" s="310" t="e">
        <f>VLOOKUP(B96,Estoque!$A$4:$M$2540,4,)</f>
        <v>#N/A</v>
      </c>
      <c r="G96" s="28"/>
      <c r="H96" s="313" t="e">
        <f>IFERROR(VLOOKUP(B96,Estoque!$A$4:$M$2540,10,),VLOOKUP(B96,'Combos Promocionais'!$A$3:$O$2976,15,0))</f>
        <v>#N/A</v>
      </c>
      <c r="I96" s="32"/>
      <c r="J96" s="40"/>
      <c r="K96" s="40"/>
      <c r="L96" s="40"/>
      <c r="M96" s="83">
        <v>0</v>
      </c>
      <c r="N96" s="315">
        <f t="shared" si="12"/>
        <v>0</v>
      </c>
      <c r="O96" s="87">
        <v>0</v>
      </c>
      <c r="P96" s="317">
        <f t="shared" si="13"/>
        <v>0</v>
      </c>
      <c r="Q96" s="315">
        <f t="shared" si="16"/>
        <v>0</v>
      </c>
      <c r="R96" s="197" t="s">
        <v>94</v>
      </c>
      <c r="S96" s="315" t="e">
        <f>IFERROR(SUM(VLOOKUP(B96,Estoque!$A$4:$M$2540,8,)*I96),VLOOKUP(B96,'Combos Promocionais'!$A$3:$K$2252,11,0))</f>
        <v>#N/A</v>
      </c>
      <c r="T96" s="320" t="e">
        <f t="shared" si="17"/>
        <v>#N/A</v>
      </c>
      <c r="U96" s="320" t="e">
        <f t="shared" si="14"/>
        <v>#N/A</v>
      </c>
      <c r="V96" s="321" t="e">
        <f t="shared" si="15"/>
        <v>#N/A</v>
      </c>
    </row>
    <row r="97" spans="1:22" ht="15" customHeight="1">
      <c r="A97" s="21">
        <v>93</v>
      </c>
      <c r="B97" s="25"/>
      <c r="C97" s="239" t="e">
        <f>VLOOKUP(B97,Estoque!$A$4:$M$2540,2,)</f>
        <v>#N/A</v>
      </c>
      <c r="D97" s="244" t="e">
        <f>VLOOKUP(B97,Estoque!$A$4:$M$2540,3,)</f>
        <v>#N/A</v>
      </c>
      <c r="E97" s="193"/>
      <c r="F97" s="311" t="e">
        <f>VLOOKUP(B97,Estoque!$A$4:$M$2540,4,)</f>
        <v>#N/A</v>
      </c>
      <c r="G97" s="29"/>
      <c r="H97" s="314" t="e">
        <f>IFERROR(VLOOKUP(B97,Estoque!$A$4:$M$2540,10,),VLOOKUP(B97,'Combos Promocionais'!$A$3:$O$2976,15,0))</f>
        <v>#N/A</v>
      </c>
      <c r="I97" s="33"/>
      <c r="J97" s="6"/>
      <c r="K97" s="6"/>
      <c r="L97" s="6"/>
      <c r="M97" s="84">
        <v>0</v>
      </c>
      <c r="N97" s="273">
        <f t="shared" si="12"/>
        <v>0</v>
      </c>
      <c r="O97" s="88">
        <v>0</v>
      </c>
      <c r="P97" s="316">
        <f t="shared" si="13"/>
        <v>0</v>
      </c>
      <c r="Q97" s="273">
        <f t="shared" si="16"/>
        <v>0</v>
      </c>
      <c r="R97" s="198" t="s">
        <v>94</v>
      </c>
      <c r="S97" s="273" t="e">
        <f>IFERROR(SUM(VLOOKUP(B97,Estoque!$A$4:$M$2540,8,)*I97),VLOOKUP(B97,'Combos Promocionais'!$A$3:$K$2252,11,0))</f>
        <v>#N/A</v>
      </c>
      <c r="T97" s="305" t="e">
        <f t="shared" si="17"/>
        <v>#N/A</v>
      </c>
      <c r="U97" s="305" t="e">
        <f t="shared" si="14"/>
        <v>#N/A</v>
      </c>
      <c r="V97" s="322" t="e">
        <f t="shared" si="15"/>
        <v>#N/A</v>
      </c>
    </row>
    <row r="98" spans="1:22" ht="15" customHeight="1">
      <c r="A98" s="20">
        <v>94</v>
      </c>
      <c r="B98" s="24"/>
      <c r="C98" s="307" t="e">
        <f>VLOOKUP(B98,Estoque!$A$4:$M$2540,2,)</f>
        <v>#N/A</v>
      </c>
      <c r="D98" s="308" t="e">
        <f>VLOOKUP(B98,Estoque!$A$4:$M$2540,3,)</f>
        <v>#N/A</v>
      </c>
      <c r="E98" s="194"/>
      <c r="F98" s="310" t="e">
        <f>VLOOKUP(B98,Estoque!$A$4:$M$2540,4,)</f>
        <v>#N/A</v>
      </c>
      <c r="G98" s="28"/>
      <c r="H98" s="313" t="e">
        <f>IFERROR(VLOOKUP(B98,Estoque!$A$4:$M$2540,10,),VLOOKUP(B98,'Combos Promocionais'!$A$3:$O$2976,15,0))</f>
        <v>#N/A</v>
      </c>
      <c r="I98" s="32"/>
      <c r="J98" s="40"/>
      <c r="K98" s="40"/>
      <c r="L98" s="40"/>
      <c r="M98" s="83">
        <v>0</v>
      </c>
      <c r="N98" s="315">
        <f t="shared" si="12"/>
        <v>0</v>
      </c>
      <c r="O98" s="87">
        <v>0</v>
      </c>
      <c r="P98" s="317">
        <f t="shared" si="13"/>
        <v>0</v>
      </c>
      <c r="Q98" s="315">
        <f t="shared" si="16"/>
        <v>0</v>
      </c>
      <c r="R98" s="197" t="s">
        <v>94</v>
      </c>
      <c r="S98" s="315" t="e">
        <f>IFERROR(SUM(VLOOKUP(B98,Estoque!$A$4:$M$2540,8,)*I98),VLOOKUP(B98,'Combos Promocionais'!$A$3:$K$2252,11,0))</f>
        <v>#N/A</v>
      </c>
      <c r="T98" s="320" t="e">
        <f t="shared" si="17"/>
        <v>#N/A</v>
      </c>
      <c r="U98" s="320" t="e">
        <f t="shared" si="14"/>
        <v>#N/A</v>
      </c>
      <c r="V98" s="321" t="e">
        <f t="shared" si="15"/>
        <v>#N/A</v>
      </c>
    </row>
    <row r="99" spans="1:22" ht="15" customHeight="1">
      <c r="A99" s="21">
        <v>95</v>
      </c>
      <c r="B99" s="25"/>
      <c r="C99" s="239" t="e">
        <f>VLOOKUP(B99,Estoque!$A$4:$M$2540,2,)</f>
        <v>#N/A</v>
      </c>
      <c r="D99" s="244" t="e">
        <f>VLOOKUP(B99,Estoque!$A$4:$M$2540,3,)</f>
        <v>#N/A</v>
      </c>
      <c r="E99" s="193"/>
      <c r="F99" s="311" t="e">
        <f>VLOOKUP(B99,Estoque!$A$4:$M$2540,4,)</f>
        <v>#N/A</v>
      </c>
      <c r="G99" s="29"/>
      <c r="H99" s="314" t="e">
        <f>IFERROR(VLOOKUP(B99,Estoque!$A$4:$M$2540,10,),VLOOKUP(B99,'Combos Promocionais'!$A$3:$O$2976,15,0))</f>
        <v>#N/A</v>
      </c>
      <c r="I99" s="33"/>
      <c r="J99" s="6"/>
      <c r="K99" s="6"/>
      <c r="L99" s="6"/>
      <c r="M99" s="84">
        <v>0</v>
      </c>
      <c r="N99" s="273">
        <f t="shared" si="12"/>
        <v>0</v>
      </c>
      <c r="O99" s="88">
        <v>0</v>
      </c>
      <c r="P99" s="316">
        <f t="shared" si="13"/>
        <v>0</v>
      </c>
      <c r="Q99" s="273">
        <f t="shared" si="16"/>
        <v>0</v>
      </c>
      <c r="R99" s="198" t="s">
        <v>94</v>
      </c>
      <c r="S99" s="273" t="e">
        <f>IFERROR(SUM(VLOOKUP(B99,Estoque!$A$4:$M$2540,8,)*I99),VLOOKUP(B99,'Combos Promocionais'!$A$3:$K$2252,11,0))</f>
        <v>#N/A</v>
      </c>
      <c r="T99" s="305" t="e">
        <f t="shared" si="17"/>
        <v>#N/A</v>
      </c>
      <c r="U99" s="305" t="e">
        <f t="shared" si="14"/>
        <v>#N/A</v>
      </c>
      <c r="V99" s="322" t="e">
        <f t="shared" si="15"/>
        <v>#N/A</v>
      </c>
    </row>
    <row r="100" spans="1:22" ht="15" customHeight="1">
      <c r="A100" s="20">
        <v>96</v>
      </c>
      <c r="B100" s="24"/>
      <c r="C100" s="307" t="e">
        <f>VLOOKUP(B100,Estoque!$A$4:$M$2540,2,)</f>
        <v>#N/A</v>
      </c>
      <c r="D100" s="308" t="e">
        <f>VLOOKUP(B100,Estoque!$A$4:$M$2540,3,)</f>
        <v>#N/A</v>
      </c>
      <c r="E100" s="194"/>
      <c r="F100" s="310" t="e">
        <f>VLOOKUP(B100,Estoque!$A$4:$M$2540,4,)</f>
        <v>#N/A</v>
      </c>
      <c r="G100" s="28"/>
      <c r="H100" s="313" t="e">
        <f>IFERROR(VLOOKUP(B100,Estoque!$A$4:$M$2540,10,),VLOOKUP(B100,'Combos Promocionais'!$A$3:$O$2976,15,0))</f>
        <v>#N/A</v>
      </c>
      <c r="I100" s="32"/>
      <c r="J100" s="40"/>
      <c r="K100" s="40"/>
      <c r="L100" s="40"/>
      <c r="M100" s="83">
        <v>0</v>
      </c>
      <c r="N100" s="315">
        <f t="shared" si="12"/>
        <v>0</v>
      </c>
      <c r="O100" s="87">
        <v>0</v>
      </c>
      <c r="P100" s="317">
        <f t="shared" si="13"/>
        <v>0</v>
      </c>
      <c r="Q100" s="315">
        <f t="shared" si="16"/>
        <v>0</v>
      </c>
      <c r="R100" s="197" t="s">
        <v>94</v>
      </c>
      <c r="S100" s="315" t="e">
        <f>IFERROR(SUM(VLOOKUP(B100,Estoque!$A$4:$M$2540,8,)*I100),VLOOKUP(B100,'Combos Promocionais'!$A$3:$K$2252,11,0))</f>
        <v>#N/A</v>
      </c>
      <c r="T100" s="320" t="e">
        <f t="shared" si="17"/>
        <v>#N/A</v>
      </c>
      <c r="U100" s="320" t="e">
        <f t="shared" si="14"/>
        <v>#N/A</v>
      </c>
      <c r="V100" s="321" t="e">
        <f t="shared" si="15"/>
        <v>#N/A</v>
      </c>
    </row>
    <row r="101" spans="1:22" ht="15" customHeight="1">
      <c r="A101" s="21">
        <v>97</v>
      </c>
      <c r="B101" s="25"/>
      <c r="C101" s="239" t="e">
        <f>VLOOKUP(B101,Estoque!$A$4:$M$2540,2,)</f>
        <v>#N/A</v>
      </c>
      <c r="D101" s="244" t="e">
        <f>VLOOKUP(B101,Estoque!$A$4:$M$2540,3,)</f>
        <v>#N/A</v>
      </c>
      <c r="E101" s="193"/>
      <c r="F101" s="311" t="e">
        <f>VLOOKUP(B101,Estoque!$A$4:$M$2540,4,)</f>
        <v>#N/A</v>
      </c>
      <c r="G101" s="29"/>
      <c r="H101" s="314" t="e">
        <f>IFERROR(VLOOKUP(B101,Estoque!$A$4:$M$2540,10,),VLOOKUP(B101,'Combos Promocionais'!$A$3:$O$2976,15,0))</f>
        <v>#N/A</v>
      </c>
      <c r="I101" s="33"/>
      <c r="J101" s="6"/>
      <c r="K101" s="6"/>
      <c r="L101" s="6"/>
      <c r="M101" s="84">
        <v>0</v>
      </c>
      <c r="N101" s="273">
        <f t="shared" si="12"/>
        <v>0</v>
      </c>
      <c r="O101" s="88">
        <v>0</v>
      </c>
      <c r="P101" s="316">
        <f t="shared" si="13"/>
        <v>0</v>
      </c>
      <c r="Q101" s="273">
        <f t="shared" si="16"/>
        <v>0</v>
      </c>
      <c r="R101" s="198" t="s">
        <v>94</v>
      </c>
      <c r="S101" s="273" t="e">
        <f>IFERROR(SUM(VLOOKUP(B101,Estoque!$A$4:$M$2540,8,)*I101),VLOOKUP(B101,'Combos Promocionais'!$A$3:$K$2252,11,0))</f>
        <v>#N/A</v>
      </c>
      <c r="T101" s="305" t="e">
        <f t="shared" si="17"/>
        <v>#N/A</v>
      </c>
      <c r="U101" s="305" t="e">
        <f t="shared" si="14"/>
        <v>#N/A</v>
      </c>
      <c r="V101" s="322" t="e">
        <f t="shared" si="15"/>
        <v>#N/A</v>
      </c>
    </row>
    <row r="102" spans="1:22" ht="15" customHeight="1">
      <c r="A102" s="20">
        <v>98</v>
      </c>
      <c r="B102" s="24"/>
      <c r="C102" s="307" t="e">
        <f>VLOOKUP(B102,Estoque!$A$4:$M$2540,2,)</f>
        <v>#N/A</v>
      </c>
      <c r="D102" s="308" t="e">
        <f>VLOOKUP(B102,Estoque!$A$4:$M$2540,3,)</f>
        <v>#N/A</v>
      </c>
      <c r="E102" s="194"/>
      <c r="F102" s="310" t="e">
        <f>VLOOKUP(B102,Estoque!$A$4:$M$2540,4,)</f>
        <v>#N/A</v>
      </c>
      <c r="G102" s="28"/>
      <c r="H102" s="313" t="e">
        <f>IFERROR(VLOOKUP(B102,Estoque!$A$4:$M$2540,10,),VLOOKUP(B102,'Combos Promocionais'!$A$3:$O$2976,15,0))</f>
        <v>#N/A</v>
      </c>
      <c r="I102" s="32"/>
      <c r="J102" s="40"/>
      <c r="K102" s="40"/>
      <c r="L102" s="40"/>
      <c r="M102" s="83">
        <v>0</v>
      </c>
      <c r="N102" s="315">
        <f t="shared" si="12"/>
        <v>0</v>
      </c>
      <c r="O102" s="87">
        <v>0</v>
      </c>
      <c r="P102" s="317">
        <f t="shared" si="13"/>
        <v>0</v>
      </c>
      <c r="Q102" s="315">
        <f t="shared" si="16"/>
        <v>0</v>
      </c>
      <c r="R102" s="197" t="s">
        <v>94</v>
      </c>
      <c r="S102" s="315" t="e">
        <f>IFERROR(SUM(VLOOKUP(B102,Estoque!$A$4:$M$2540,8,)*I102),VLOOKUP(B102,'Combos Promocionais'!$A$3:$K$2252,11,0))</f>
        <v>#N/A</v>
      </c>
      <c r="T102" s="320" t="e">
        <f t="shared" si="17"/>
        <v>#N/A</v>
      </c>
      <c r="U102" s="320" t="e">
        <f t="shared" si="14"/>
        <v>#N/A</v>
      </c>
      <c r="V102" s="321" t="e">
        <f t="shared" si="15"/>
        <v>#N/A</v>
      </c>
    </row>
    <row r="103" spans="1:22" ht="15" customHeight="1">
      <c r="A103" s="21">
        <v>99</v>
      </c>
      <c r="B103" s="25"/>
      <c r="C103" s="239" t="e">
        <f>VLOOKUP(B103,Estoque!$A$4:$M$2540,2,)</f>
        <v>#N/A</v>
      </c>
      <c r="D103" s="244" t="e">
        <f>VLOOKUP(B103,Estoque!$A$4:$M$2540,3,)</f>
        <v>#N/A</v>
      </c>
      <c r="E103" s="193"/>
      <c r="F103" s="311" t="e">
        <f>VLOOKUP(B103,Estoque!$A$4:$M$2540,4,)</f>
        <v>#N/A</v>
      </c>
      <c r="G103" s="29"/>
      <c r="H103" s="314" t="e">
        <f>IFERROR(VLOOKUP(B103,Estoque!$A$4:$M$2540,10,),VLOOKUP(B103,'Combos Promocionais'!$A$3:$O$2976,15,0))</f>
        <v>#N/A</v>
      </c>
      <c r="I103" s="33"/>
      <c r="J103" s="6"/>
      <c r="K103" s="6"/>
      <c r="L103" s="6"/>
      <c r="M103" s="84">
        <v>0</v>
      </c>
      <c r="N103" s="273">
        <f t="shared" si="12"/>
        <v>0</v>
      </c>
      <c r="O103" s="88">
        <v>0</v>
      </c>
      <c r="P103" s="316">
        <f t="shared" si="13"/>
        <v>0</v>
      </c>
      <c r="Q103" s="273">
        <f t="shared" si="16"/>
        <v>0</v>
      </c>
      <c r="R103" s="198" t="s">
        <v>94</v>
      </c>
      <c r="S103" s="273" t="e">
        <f>IFERROR(SUM(VLOOKUP(B103,Estoque!$A$4:$M$2540,8,)*I103),VLOOKUP(B103,'Combos Promocionais'!$A$3:$K$2252,11,0))</f>
        <v>#N/A</v>
      </c>
      <c r="T103" s="305" t="e">
        <f t="shared" si="17"/>
        <v>#N/A</v>
      </c>
      <c r="U103" s="305" t="e">
        <f t="shared" si="14"/>
        <v>#N/A</v>
      </c>
      <c r="V103" s="322" t="e">
        <f t="shared" si="15"/>
        <v>#N/A</v>
      </c>
    </row>
    <row r="104" spans="1:22" ht="15" customHeight="1">
      <c r="A104" s="20">
        <v>100</v>
      </c>
      <c r="B104" s="24"/>
      <c r="C104" s="307" t="e">
        <f>VLOOKUP(B104,Estoque!$A$4:$M$2540,2,)</f>
        <v>#N/A</v>
      </c>
      <c r="D104" s="308" t="e">
        <f>VLOOKUP(B104,Estoque!$A$4:$M$2540,3,)</f>
        <v>#N/A</v>
      </c>
      <c r="E104" s="194"/>
      <c r="F104" s="310" t="e">
        <f>VLOOKUP(B104,Estoque!$A$4:$M$2540,4,)</f>
        <v>#N/A</v>
      </c>
      <c r="G104" s="28"/>
      <c r="H104" s="313" t="e">
        <f>IFERROR(VLOOKUP(B104,Estoque!$A$4:$M$2540,10,),VLOOKUP(B104,'Combos Promocionais'!$A$3:$O$2976,15,0))</f>
        <v>#N/A</v>
      </c>
      <c r="I104" s="32"/>
      <c r="J104" s="40"/>
      <c r="K104" s="40"/>
      <c r="L104" s="40"/>
      <c r="M104" s="83">
        <v>0</v>
      </c>
      <c r="N104" s="315">
        <f t="shared" si="12"/>
        <v>0</v>
      </c>
      <c r="O104" s="87">
        <v>0</v>
      </c>
      <c r="P104" s="317">
        <f t="shared" si="13"/>
        <v>0</v>
      </c>
      <c r="Q104" s="315">
        <f t="shared" si="16"/>
        <v>0</v>
      </c>
      <c r="R104" s="197" t="s">
        <v>94</v>
      </c>
      <c r="S104" s="315" t="e">
        <f>IFERROR(SUM(VLOOKUP(B104,Estoque!$A$4:$M$2540,8,)*I104),VLOOKUP(B104,'Combos Promocionais'!$A$3:$K$2252,11,0))</f>
        <v>#N/A</v>
      </c>
      <c r="T104" s="320" t="e">
        <f t="shared" si="17"/>
        <v>#N/A</v>
      </c>
      <c r="U104" s="320" t="e">
        <f t="shared" si="14"/>
        <v>#N/A</v>
      </c>
      <c r="V104" s="321" t="e">
        <f t="shared" si="15"/>
        <v>#N/A</v>
      </c>
    </row>
    <row r="105" spans="1:22" ht="15" customHeight="1">
      <c r="A105" s="21">
        <v>101</v>
      </c>
      <c r="B105" s="25"/>
      <c r="C105" s="239" t="e">
        <f>VLOOKUP(B105,Estoque!$A$4:$M$2540,2,)</f>
        <v>#N/A</v>
      </c>
      <c r="D105" s="244" t="e">
        <f>VLOOKUP(B105,Estoque!$A$4:$M$2540,3,)</f>
        <v>#N/A</v>
      </c>
      <c r="E105" s="193"/>
      <c r="F105" s="311" t="e">
        <f>VLOOKUP(B105,Estoque!$A$4:$M$2540,4,)</f>
        <v>#N/A</v>
      </c>
      <c r="G105" s="29"/>
      <c r="H105" s="314" t="e">
        <f>IFERROR(VLOOKUP(B105,Estoque!$A$4:$M$2540,10,),VLOOKUP(B105,'Combos Promocionais'!$A$3:$O$2976,15,0))</f>
        <v>#N/A</v>
      </c>
      <c r="I105" s="33"/>
      <c r="J105" s="6"/>
      <c r="K105" s="6"/>
      <c r="L105" s="6"/>
      <c r="M105" s="84">
        <v>0</v>
      </c>
      <c r="N105" s="273">
        <f t="shared" si="12"/>
        <v>0</v>
      </c>
      <c r="O105" s="88">
        <v>0</v>
      </c>
      <c r="P105" s="316">
        <f t="shared" si="13"/>
        <v>0</v>
      </c>
      <c r="Q105" s="273">
        <f t="shared" si="16"/>
        <v>0</v>
      </c>
      <c r="R105" s="198" t="s">
        <v>94</v>
      </c>
      <c r="S105" s="273" t="e">
        <f>IFERROR(SUM(VLOOKUP(B105,Estoque!$A$4:$M$2540,8,)*I105),VLOOKUP(B105,'Combos Promocionais'!$A$3:$K$2252,11,0))</f>
        <v>#N/A</v>
      </c>
      <c r="T105" s="305" t="e">
        <f t="shared" si="17"/>
        <v>#N/A</v>
      </c>
      <c r="U105" s="305" t="e">
        <f t="shared" si="14"/>
        <v>#N/A</v>
      </c>
      <c r="V105" s="322" t="e">
        <f t="shared" si="15"/>
        <v>#N/A</v>
      </c>
    </row>
    <row r="106" spans="1:22" ht="15" customHeight="1">
      <c r="A106" s="20">
        <v>102</v>
      </c>
      <c r="B106" s="24"/>
      <c r="C106" s="307" t="e">
        <f>VLOOKUP(B106,Estoque!$A$4:$M$2540,2,)</f>
        <v>#N/A</v>
      </c>
      <c r="D106" s="308" t="e">
        <f>VLOOKUP(B106,Estoque!$A$4:$M$2540,3,)</f>
        <v>#N/A</v>
      </c>
      <c r="E106" s="194"/>
      <c r="F106" s="310" t="e">
        <f>VLOOKUP(B106,Estoque!$A$4:$M$2540,4,)</f>
        <v>#N/A</v>
      </c>
      <c r="G106" s="28"/>
      <c r="H106" s="313" t="e">
        <f>IFERROR(VLOOKUP(B106,Estoque!$A$4:$M$2540,10,),VLOOKUP(B106,'Combos Promocionais'!$A$3:$O$2976,15,0))</f>
        <v>#N/A</v>
      </c>
      <c r="I106" s="32"/>
      <c r="J106" s="40"/>
      <c r="K106" s="40"/>
      <c r="L106" s="40"/>
      <c r="M106" s="83">
        <v>0</v>
      </c>
      <c r="N106" s="315">
        <f t="shared" si="12"/>
        <v>0</v>
      </c>
      <c r="O106" s="87">
        <v>0</v>
      </c>
      <c r="P106" s="317">
        <f t="shared" si="13"/>
        <v>0</v>
      </c>
      <c r="Q106" s="315">
        <f t="shared" si="16"/>
        <v>0</v>
      </c>
      <c r="R106" s="197" t="s">
        <v>94</v>
      </c>
      <c r="S106" s="315" t="e">
        <f>IFERROR(SUM(VLOOKUP(B106,Estoque!$A$4:$M$2540,8,)*I106),VLOOKUP(B106,'Combos Promocionais'!$A$3:$K$2252,11,0))</f>
        <v>#N/A</v>
      </c>
      <c r="T106" s="320" t="e">
        <f t="shared" si="17"/>
        <v>#N/A</v>
      </c>
      <c r="U106" s="320" t="e">
        <f t="shared" si="14"/>
        <v>#N/A</v>
      </c>
      <c r="V106" s="321" t="e">
        <f t="shared" si="15"/>
        <v>#N/A</v>
      </c>
    </row>
    <row r="107" spans="1:22" ht="15" customHeight="1">
      <c r="A107" s="21">
        <v>103</v>
      </c>
      <c r="B107" s="25"/>
      <c r="C107" s="239" t="e">
        <f>VLOOKUP(B107,Estoque!$A$4:$M$2540,2,)</f>
        <v>#N/A</v>
      </c>
      <c r="D107" s="244" t="e">
        <f>VLOOKUP(B107,Estoque!$A$4:$M$2540,3,)</f>
        <v>#N/A</v>
      </c>
      <c r="E107" s="193"/>
      <c r="F107" s="311" t="e">
        <f>VLOOKUP(B107,Estoque!$A$4:$M$2540,4,)</f>
        <v>#N/A</v>
      </c>
      <c r="G107" s="29"/>
      <c r="H107" s="314" t="e">
        <f>IFERROR(VLOOKUP(B107,Estoque!$A$4:$M$2540,10,),VLOOKUP(B107,'Combos Promocionais'!$A$3:$O$2976,15,0))</f>
        <v>#N/A</v>
      </c>
      <c r="I107" s="33"/>
      <c r="J107" s="6"/>
      <c r="K107" s="6"/>
      <c r="L107" s="6"/>
      <c r="M107" s="84">
        <v>0</v>
      </c>
      <c r="N107" s="273">
        <f t="shared" si="12"/>
        <v>0</v>
      </c>
      <c r="O107" s="88">
        <v>0</v>
      </c>
      <c r="P107" s="316">
        <f t="shared" si="13"/>
        <v>0</v>
      </c>
      <c r="Q107" s="273">
        <f t="shared" si="16"/>
        <v>0</v>
      </c>
      <c r="R107" s="198" t="s">
        <v>94</v>
      </c>
      <c r="S107" s="273" t="e">
        <f>IFERROR(SUM(VLOOKUP(B107,Estoque!$A$4:$M$2540,8,)*I107),VLOOKUP(B107,'Combos Promocionais'!$A$3:$K$2252,11,0))</f>
        <v>#N/A</v>
      </c>
      <c r="T107" s="305" t="e">
        <f t="shared" si="17"/>
        <v>#N/A</v>
      </c>
      <c r="U107" s="305" t="e">
        <f t="shared" si="14"/>
        <v>#N/A</v>
      </c>
      <c r="V107" s="322" t="e">
        <f t="shared" si="15"/>
        <v>#N/A</v>
      </c>
    </row>
    <row r="108" spans="1:22" ht="15" customHeight="1">
      <c r="A108" s="20">
        <v>104</v>
      </c>
      <c r="B108" s="24"/>
      <c r="C108" s="307" t="e">
        <f>VLOOKUP(B108,Estoque!$A$4:$M$2540,2,)</f>
        <v>#N/A</v>
      </c>
      <c r="D108" s="308" t="e">
        <f>VLOOKUP(B108,Estoque!$A$4:$M$2540,3,)</f>
        <v>#N/A</v>
      </c>
      <c r="E108" s="194"/>
      <c r="F108" s="310" t="e">
        <f>VLOOKUP(B108,Estoque!$A$4:$M$2540,4,)</f>
        <v>#N/A</v>
      </c>
      <c r="G108" s="28"/>
      <c r="H108" s="313" t="e">
        <f>IFERROR(VLOOKUP(B108,Estoque!$A$4:$M$2540,10,),VLOOKUP(B108,'Combos Promocionais'!$A$3:$O$2976,15,0))</f>
        <v>#N/A</v>
      </c>
      <c r="I108" s="32"/>
      <c r="J108" s="40"/>
      <c r="K108" s="40"/>
      <c r="L108" s="40"/>
      <c r="M108" s="83">
        <v>0</v>
      </c>
      <c r="N108" s="315">
        <f t="shared" si="12"/>
        <v>0</v>
      </c>
      <c r="O108" s="87">
        <v>0</v>
      </c>
      <c r="P108" s="317">
        <f t="shared" si="13"/>
        <v>0</v>
      </c>
      <c r="Q108" s="315">
        <f t="shared" si="16"/>
        <v>0</v>
      </c>
      <c r="R108" s="197" t="s">
        <v>94</v>
      </c>
      <c r="S108" s="315" t="e">
        <f>IFERROR(SUM(VLOOKUP(B108,Estoque!$A$4:$M$2540,8,)*I108),VLOOKUP(B108,'Combos Promocionais'!$A$3:$K$2252,11,0))</f>
        <v>#N/A</v>
      </c>
      <c r="T108" s="320" t="e">
        <f t="shared" si="17"/>
        <v>#N/A</v>
      </c>
      <c r="U108" s="320" t="e">
        <f t="shared" si="14"/>
        <v>#N/A</v>
      </c>
      <c r="V108" s="321" t="e">
        <f t="shared" si="15"/>
        <v>#N/A</v>
      </c>
    </row>
    <row r="109" spans="1:22" ht="15" customHeight="1">
      <c r="A109" s="21">
        <v>105</v>
      </c>
      <c r="B109" s="25"/>
      <c r="C109" s="239" t="e">
        <f>VLOOKUP(B109,Estoque!$A$4:$M$2540,2,)</f>
        <v>#N/A</v>
      </c>
      <c r="D109" s="244" t="e">
        <f>VLOOKUP(B109,Estoque!$A$4:$M$2540,3,)</f>
        <v>#N/A</v>
      </c>
      <c r="E109" s="193"/>
      <c r="F109" s="311" t="e">
        <f>VLOOKUP(B109,Estoque!$A$4:$M$2540,4,)</f>
        <v>#N/A</v>
      </c>
      <c r="G109" s="29"/>
      <c r="H109" s="314" t="e">
        <f>IFERROR(VLOOKUP(B109,Estoque!$A$4:$M$2540,10,),VLOOKUP(B109,'Combos Promocionais'!$A$3:$O$2976,15,0))</f>
        <v>#N/A</v>
      </c>
      <c r="I109" s="33"/>
      <c r="J109" s="6"/>
      <c r="K109" s="6"/>
      <c r="L109" s="6"/>
      <c r="M109" s="84">
        <v>0</v>
      </c>
      <c r="N109" s="273">
        <f t="shared" si="12"/>
        <v>0</v>
      </c>
      <c r="O109" s="88">
        <v>0</v>
      </c>
      <c r="P109" s="316">
        <f t="shared" si="13"/>
        <v>0</v>
      </c>
      <c r="Q109" s="273">
        <f t="shared" si="16"/>
        <v>0</v>
      </c>
      <c r="R109" s="198" t="s">
        <v>94</v>
      </c>
      <c r="S109" s="273" t="e">
        <f>IFERROR(SUM(VLOOKUP(B109,Estoque!$A$4:$M$2540,8,)*I109),VLOOKUP(B109,'Combos Promocionais'!$A$3:$K$2252,11,0))</f>
        <v>#N/A</v>
      </c>
      <c r="T109" s="305" t="e">
        <f t="shared" si="17"/>
        <v>#N/A</v>
      </c>
      <c r="U109" s="305" t="e">
        <f t="shared" si="14"/>
        <v>#N/A</v>
      </c>
      <c r="V109" s="322" t="e">
        <f t="shared" si="15"/>
        <v>#N/A</v>
      </c>
    </row>
    <row r="110" spans="1:22" ht="15" customHeight="1">
      <c r="A110" s="20">
        <v>106</v>
      </c>
      <c r="B110" s="24"/>
      <c r="C110" s="307" t="e">
        <f>VLOOKUP(B110,Estoque!$A$4:$M$2540,2,)</f>
        <v>#N/A</v>
      </c>
      <c r="D110" s="308" t="e">
        <f>VLOOKUP(B110,Estoque!$A$4:$M$2540,3,)</f>
        <v>#N/A</v>
      </c>
      <c r="E110" s="194"/>
      <c r="F110" s="310" t="e">
        <f>VLOOKUP(B110,Estoque!$A$4:$M$2540,4,)</f>
        <v>#N/A</v>
      </c>
      <c r="G110" s="28"/>
      <c r="H110" s="313" t="e">
        <f>IFERROR(VLOOKUP(B110,Estoque!$A$4:$M$2540,10,),VLOOKUP(B110,'Combos Promocionais'!$A$3:$O$2976,15,0))</f>
        <v>#N/A</v>
      </c>
      <c r="I110" s="32"/>
      <c r="J110" s="40"/>
      <c r="K110" s="40"/>
      <c r="L110" s="40"/>
      <c r="M110" s="83">
        <v>0</v>
      </c>
      <c r="N110" s="315">
        <f t="shared" si="12"/>
        <v>0</v>
      </c>
      <c r="O110" s="87">
        <v>0</v>
      </c>
      <c r="P110" s="317">
        <f t="shared" si="13"/>
        <v>0</v>
      </c>
      <c r="Q110" s="315">
        <f t="shared" si="16"/>
        <v>0</v>
      </c>
      <c r="R110" s="197" t="s">
        <v>94</v>
      </c>
      <c r="S110" s="315" t="e">
        <f>IFERROR(SUM(VLOOKUP(B110,Estoque!$A$4:$M$2540,8,)*I110),VLOOKUP(B110,'Combos Promocionais'!$A$3:$K$2252,11,0))</f>
        <v>#N/A</v>
      </c>
      <c r="T110" s="320" t="e">
        <f t="shared" si="17"/>
        <v>#N/A</v>
      </c>
      <c r="U110" s="320" t="e">
        <f t="shared" si="14"/>
        <v>#N/A</v>
      </c>
      <c r="V110" s="321" t="e">
        <f t="shared" si="15"/>
        <v>#N/A</v>
      </c>
    </row>
    <row r="111" spans="1:22" ht="15" customHeight="1">
      <c r="A111" s="21">
        <v>107</v>
      </c>
      <c r="B111" s="25"/>
      <c r="C111" s="239" t="e">
        <f>VLOOKUP(B111,Estoque!$A$4:$M$2540,2,)</f>
        <v>#N/A</v>
      </c>
      <c r="D111" s="244" t="e">
        <f>VLOOKUP(B111,Estoque!$A$4:$M$2540,3,)</f>
        <v>#N/A</v>
      </c>
      <c r="E111" s="193"/>
      <c r="F111" s="311" t="e">
        <f>VLOOKUP(B111,Estoque!$A$4:$M$2540,4,)</f>
        <v>#N/A</v>
      </c>
      <c r="G111" s="29"/>
      <c r="H111" s="314" t="e">
        <f>IFERROR(VLOOKUP(B111,Estoque!$A$4:$M$2540,10,),VLOOKUP(B111,'Combos Promocionais'!$A$3:$O$2976,15,0))</f>
        <v>#N/A</v>
      </c>
      <c r="I111" s="33"/>
      <c r="J111" s="6"/>
      <c r="K111" s="6"/>
      <c r="L111" s="6"/>
      <c r="M111" s="84">
        <v>0</v>
      </c>
      <c r="N111" s="273">
        <f t="shared" si="12"/>
        <v>0</v>
      </c>
      <c r="O111" s="88">
        <v>0</v>
      </c>
      <c r="P111" s="316">
        <f t="shared" si="13"/>
        <v>0</v>
      </c>
      <c r="Q111" s="273">
        <f t="shared" si="16"/>
        <v>0</v>
      </c>
      <c r="R111" s="198" t="s">
        <v>94</v>
      </c>
      <c r="S111" s="273" t="e">
        <f>IFERROR(SUM(VLOOKUP(B111,Estoque!$A$4:$M$2540,8,)*I111),VLOOKUP(B111,'Combos Promocionais'!$A$3:$K$2252,11,0))</f>
        <v>#N/A</v>
      </c>
      <c r="T111" s="305" t="e">
        <f t="shared" si="17"/>
        <v>#N/A</v>
      </c>
      <c r="U111" s="305" t="e">
        <f t="shared" si="14"/>
        <v>#N/A</v>
      </c>
      <c r="V111" s="322" t="e">
        <f t="shared" si="15"/>
        <v>#N/A</v>
      </c>
    </row>
    <row r="112" spans="1:22" ht="15" customHeight="1">
      <c r="A112" s="20">
        <v>108</v>
      </c>
      <c r="B112" s="24"/>
      <c r="C112" s="307" t="e">
        <f>VLOOKUP(B112,Estoque!$A$4:$M$2540,2,)</f>
        <v>#N/A</v>
      </c>
      <c r="D112" s="308" t="e">
        <f>VLOOKUP(B112,Estoque!$A$4:$M$2540,3,)</f>
        <v>#N/A</v>
      </c>
      <c r="E112" s="194"/>
      <c r="F112" s="310" t="e">
        <f>VLOOKUP(B112,Estoque!$A$4:$M$2540,4,)</f>
        <v>#N/A</v>
      </c>
      <c r="G112" s="28"/>
      <c r="H112" s="313" t="e">
        <f>IFERROR(VLOOKUP(B112,Estoque!$A$4:$M$2540,10,),VLOOKUP(B112,'Combos Promocionais'!$A$3:$O$2976,15,0))</f>
        <v>#N/A</v>
      </c>
      <c r="I112" s="32"/>
      <c r="J112" s="40"/>
      <c r="K112" s="40"/>
      <c r="L112" s="40"/>
      <c r="M112" s="83">
        <v>0</v>
      </c>
      <c r="N112" s="315">
        <f t="shared" si="12"/>
        <v>0</v>
      </c>
      <c r="O112" s="87">
        <v>0</v>
      </c>
      <c r="P112" s="317">
        <f t="shared" si="13"/>
        <v>0</v>
      </c>
      <c r="Q112" s="315">
        <f t="shared" si="16"/>
        <v>0</v>
      </c>
      <c r="R112" s="197" t="s">
        <v>94</v>
      </c>
      <c r="S112" s="315" t="e">
        <f>IFERROR(SUM(VLOOKUP(B112,Estoque!$A$4:$M$2540,8,)*I112),VLOOKUP(B112,'Combos Promocionais'!$A$3:$K$2252,11,0))</f>
        <v>#N/A</v>
      </c>
      <c r="T112" s="320" t="e">
        <f t="shared" si="17"/>
        <v>#N/A</v>
      </c>
      <c r="U112" s="320" t="e">
        <f t="shared" si="14"/>
        <v>#N/A</v>
      </c>
      <c r="V112" s="321" t="e">
        <f t="shared" si="15"/>
        <v>#N/A</v>
      </c>
    </row>
    <row r="113" spans="1:22" ht="15" customHeight="1">
      <c r="A113" s="21">
        <v>109</v>
      </c>
      <c r="B113" s="25"/>
      <c r="C113" s="239" t="e">
        <f>VLOOKUP(B113,Estoque!$A$4:$M$2540,2,)</f>
        <v>#N/A</v>
      </c>
      <c r="D113" s="244" t="e">
        <f>VLOOKUP(B113,Estoque!$A$4:$M$2540,3,)</f>
        <v>#N/A</v>
      </c>
      <c r="E113" s="193"/>
      <c r="F113" s="311" t="e">
        <f>VLOOKUP(B113,Estoque!$A$4:$M$2540,4,)</f>
        <v>#N/A</v>
      </c>
      <c r="G113" s="29"/>
      <c r="H113" s="314" t="e">
        <f>IFERROR(VLOOKUP(B113,Estoque!$A$4:$M$2540,10,),VLOOKUP(B113,'Combos Promocionais'!$A$3:$O$2976,15,0))</f>
        <v>#N/A</v>
      </c>
      <c r="I113" s="33"/>
      <c r="J113" s="6"/>
      <c r="K113" s="6"/>
      <c r="L113" s="6"/>
      <c r="M113" s="84">
        <v>0</v>
      </c>
      <c r="N113" s="273">
        <f t="shared" si="12"/>
        <v>0</v>
      </c>
      <c r="O113" s="88">
        <v>0</v>
      </c>
      <c r="P113" s="316">
        <f t="shared" si="13"/>
        <v>0</v>
      </c>
      <c r="Q113" s="273">
        <f t="shared" si="16"/>
        <v>0</v>
      </c>
      <c r="R113" s="198" t="s">
        <v>94</v>
      </c>
      <c r="S113" s="273" t="e">
        <f>IFERROR(SUM(VLOOKUP(B113,Estoque!$A$4:$M$2540,8,)*I113),VLOOKUP(B113,'Combos Promocionais'!$A$3:$K$2252,11,0))</f>
        <v>#N/A</v>
      </c>
      <c r="T113" s="305" t="e">
        <f t="shared" si="17"/>
        <v>#N/A</v>
      </c>
      <c r="U113" s="305" t="e">
        <f t="shared" si="14"/>
        <v>#N/A</v>
      </c>
      <c r="V113" s="322" t="e">
        <f t="shared" si="15"/>
        <v>#N/A</v>
      </c>
    </row>
    <row r="114" spans="1:22" ht="15" customHeight="1">
      <c r="A114" s="20">
        <v>110</v>
      </c>
      <c r="B114" s="24"/>
      <c r="C114" s="307" t="e">
        <f>VLOOKUP(B114,Estoque!$A$4:$M$2540,2,)</f>
        <v>#N/A</v>
      </c>
      <c r="D114" s="308" t="e">
        <f>VLOOKUP(B114,Estoque!$A$4:$M$2540,3,)</f>
        <v>#N/A</v>
      </c>
      <c r="E114" s="194"/>
      <c r="F114" s="310" t="e">
        <f>VLOOKUP(B114,Estoque!$A$4:$M$2540,4,)</f>
        <v>#N/A</v>
      </c>
      <c r="G114" s="28"/>
      <c r="H114" s="313" t="e">
        <f>IFERROR(VLOOKUP(B114,Estoque!$A$4:$M$2540,10,),VLOOKUP(B114,'Combos Promocionais'!$A$3:$O$2976,15,0))</f>
        <v>#N/A</v>
      </c>
      <c r="I114" s="32"/>
      <c r="J114" s="40"/>
      <c r="K114" s="40"/>
      <c r="L114" s="40"/>
      <c r="M114" s="83">
        <v>0</v>
      </c>
      <c r="N114" s="315">
        <f t="shared" si="12"/>
        <v>0</v>
      </c>
      <c r="O114" s="87">
        <v>0</v>
      </c>
      <c r="P114" s="317">
        <f t="shared" si="13"/>
        <v>0</v>
      </c>
      <c r="Q114" s="315">
        <f t="shared" si="16"/>
        <v>0</v>
      </c>
      <c r="R114" s="197" t="s">
        <v>94</v>
      </c>
      <c r="S114" s="315" t="e">
        <f>IFERROR(SUM(VLOOKUP(B114,Estoque!$A$4:$M$2540,8,)*I114),VLOOKUP(B114,'Combos Promocionais'!$A$3:$K$2252,11,0))</f>
        <v>#N/A</v>
      </c>
      <c r="T114" s="320" t="e">
        <f t="shared" si="17"/>
        <v>#N/A</v>
      </c>
      <c r="U114" s="320" t="e">
        <f t="shared" si="14"/>
        <v>#N/A</v>
      </c>
      <c r="V114" s="321" t="e">
        <f t="shared" si="15"/>
        <v>#N/A</v>
      </c>
    </row>
    <row r="115" spans="1:22" ht="15" customHeight="1">
      <c r="A115" s="21">
        <v>111</v>
      </c>
      <c r="B115" s="25"/>
      <c r="C115" s="239" t="e">
        <f>VLOOKUP(B115,Estoque!$A$4:$M$2540,2,)</f>
        <v>#N/A</v>
      </c>
      <c r="D115" s="244" t="e">
        <f>VLOOKUP(B115,Estoque!$A$4:$M$2540,3,)</f>
        <v>#N/A</v>
      </c>
      <c r="E115" s="193"/>
      <c r="F115" s="311" t="e">
        <f>VLOOKUP(B115,Estoque!$A$4:$M$2540,4,)</f>
        <v>#N/A</v>
      </c>
      <c r="G115" s="29"/>
      <c r="H115" s="314" t="e">
        <f>IFERROR(VLOOKUP(B115,Estoque!$A$4:$M$2540,10,),VLOOKUP(B115,'Combos Promocionais'!$A$3:$O$2976,15,0))</f>
        <v>#N/A</v>
      </c>
      <c r="I115" s="33"/>
      <c r="J115" s="6"/>
      <c r="K115" s="6"/>
      <c r="L115" s="6"/>
      <c r="M115" s="84">
        <v>0</v>
      </c>
      <c r="N115" s="273">
        <f t="shared" si="12"/>
        <v>0</v>
      </c>
      <c r="O115" s="88">
        <v>0</v>
      </c>
      <c r="P115" s="316">
        <f t="shared" si="13"/>
        <v>0</v>
      </c>
      <c r="Q115" s="273">
        <f t="shared" si="16"/>
        <v>0</v>
      </c>
      <c r="R115" s="198" t="s">
        <v>94</v>
      </c>
      <c r="S115" s="273" t="e">
        <f>IFERROR(SUM(VLOOKUP(B115,Estoque!$A$4:$M$2540,8,)*I115),VLOOKUP(B115,'Combos Promocionais'!$A$3:$K$2252,11,0))</f>
        <v>#N/A</v>
      </c>
      <c r="T115" s="305" t="e">
        <f t="shared" si="17"/>
        <v>#N/A</v>
      </c>
      <c r="U115" s="305" t="e">
        <f t="shared" si="14"/>
        <v>#N/A</v>
      </c>
      <c r="V115" s="322" t="e">
        <f t="shared" si="15"/>
        <v>#N/A</v>
      </c>
    </row>
    <row r="116" spans="1:22" ht="15" customHeight="1">
      <c r="A116" s="20">
        <v>112</v>
      </c>
      <c r="B116" s="24"/>
      <c r="C116" s="307" t="e">
        <f>VLOOKUP(B116,Estoque!$A$4:$M$2540,2,)</f>
        <v>#N/A</v>
      </c>
      <c r="D116" s="308" t="e">
        <f>VLOOKUP(B116,Estoque!$A$4:$M$2540,3,)</f>
        <v>#N/A</v>
      </c>
      <c r="E116" s="194"/>
      <c r="F116" s="310" t="e">
        <f>VLOOKUP(B116,Estoque!$A$4:$M$2540,4,)</f>
        <v>#N/A</v>
      </c>
      <c r="G116" s="28"/>
      <c r="H116" s="313" t="e">
        <f>IFERROR(VLOOKUP(B116,Estoque!$A$4:$M$2540,10,),VLOOKUP(B116,'Combos Promocionais'!$A$3:$O$2976,15,0))</f>
        <v>#N/A</v>
      </c>
      <c r="I116" s="32"/>
      <c r="J116" s="40"/>
      <c r="K116" s="40"/>
      <c r="L116" s="40"/>
      <c r="M116" s="83">
        <v>0</v>
      </c>
      <c r="N116" s="315">
        <f t="shared" si="12"/>
        <v>0</v>
      </c>
      <c r="O116" s="87">
        <v>0</v>
      </c>
      <c r="P116" s="317">
        <f t="shared" si="13"/>
        <v>0</v>
      </c>
      <c r="Q116" s="315">
        <f t="shared" si="16"/>
        <v>0</v>
      </c>
      <c r="R116" s="197" t="s">
        <v>94</v>
      </c>
      <c r="S116" s="315" t="e">
        <f>IFERROR(SUM(VLOOKUP(B116,Estoque!$A$4:$M$2540,8,)*I116),VLOOKUP(B116,'Combos Promocionais'!$A$3:$K$2252,11,0))</f>
        <v>#N/A</v>
      </c>
      <c r="T116" s="320" t="e">
        <f t="shared" si="17"/>
        <v>#N/A</v>
      </c>
      <c r="U116" s="320" t="e">
        <f t="shared" si="14"/>
        <v>#N/A</v>
      </c>
      <c r="V116" s="321" t="e">
        <f t="shared" si="15"/>
        <v>#N/A</v>
      </c>
    </row>
    <row r="117" spans="1:22" ht="15" customHeight="1">
      <c r="A117" s="21">
        <v>113</v>
      </c>
      <c r="B117" s="25"/>
      <c r="C117" s="239" t="e">
        <f>VLOOKUP(B117,Estoque!$A$4:$M$2540,2,)</f>
        <v>#N/A</v>
      </c>
      <c r="D117" s="244" t="e">
        <f>VLOOKUP(B117,Estoque!$A$4:$M$2540,3,)</f>
        <v>#N/A</v>
      </c>
      <c r="E117" s="193"/>
      <c r="F117" s="311" t="e">
        <f>VLOOKUP(B117,Estoque!$A$4:$M$2540,4,)</f>
        <v>#N/A</v>
      </c>
      <c r="G117" s="29"/>
      <c r="H117" s="314" t="e">
        <f>IFERROR(VLOOKUP(B117,Estoque!$A$4:$M$2540,10,),VLOOKUP(B117,'Combos Promocionais'!$A$3:$O$2976,15,0))</f>
        <v>#N/A</v>
      </c>
      <c r="I117" s="33"/>
      <c r="J117" s="6"/>
      <c r="K117" s="6"/>
      <c r="L117" s="6"/>
      <c r="M117" s="84">
        <v>0</v>
      </c>
      <c r="N117" s="273">
        <f t="shared" si="12"/>
        <v>0</v>
      </c>
      <c r="O117" s="88">
        <v>0</v>
      </c>
      <c r="P117" s="316">
        <f t="shared" si="13"/>
        <v>0</v>
      </c>
      <c r="Q117" s="273">
        <f t="shared" si="16"/>
        <v>0</v>
      </c>
      <c r="R117" s="198" t="s">
        <v>94</v>
      </c>
      <c r="S117" s="273" t="e">
        <f>IFERROR(SUM(VLOOKUP(B117,Estoque!$A$4:$M$2540,8,)*I117),VLOOKUP(B117,'Combos Promocionais'!$A$3:$K$2252,11,0))</f>
        <v>#N/A</v>
      </c>
      <c r="T117" s="305" t="e">
        <f t="shared" si="17"/>
        <v>#N/A</v>
      </c>
      <c r="U117" s="305" t="e">
        <f t="shared" si="14"/>
        <v>#N/A</v>
      </c>
      <c r="V117" s="322" t="e">
        <f t="shared" si="15"/>
        <v>#N/A</v>
      </c>
    </row>
    <row r="118" spans="1:22" ht="15" customHeight="1">
      <c r="A118" s="20">
        <v>114</v>
      </c>
      <c r="B118" s="24"/>
      <c r="C118" s="307" t="e">
        <f>VLOOKUP(B118,Estoque!$A$4:$M$2540,2,)</f>
        <v>#N/A</v>
      </c>
      <c r="D118" s="308" t="e">
        <f>VLOOKUP(B118,Estoque!$A$4:$M$2540,3,)</f>
        <v>#N/A</v>
      </c>
      <c r="E118" s="194"/>
      <c r="F118" s="310" t="e">
        <f>VLOOKUP(B118,Estoque!$A$4:$M$2540,4,)</f>
        <v>#N/A</v>
      </c>
      <c r="G118" s="28"/>
      <c r="H118" s="313" t="e">
        <f>IFERROR(VLOOKUP(B118,Estoque!$A$4:$M$2540,10,),VLOOKUP(B118,'Combos Promocionais'!$A$3:$O$2976,15,0))</f>
        <v>#N/A</v>
      </c>
      <c r="I118" s="32"/>
      <c r="J118" s="40"/>
      <c r="K118" s="40"/>
      <c r="L118" s="40"/>
      <c r="M118" s="83">
        <v>0</v>
      </c>
      <c r="N118" s="315">
        <f t="shared" si="12"/>
        <v>0</v>
      </c>
      <c r="O118" s="87">
        <v>0</v>
      </c>
      <c r="P118" s="317">
        <f t="shared" si="13"/>
        <v>0</v>
      </c>
      <c r="Q118" s="315">
        <f t="shared" si="16"/>
        <v>0</v>
      </c>
      <c r="R118" s="197" t="s">
        <v>94</v>
      </c>
      <c r="S118" s="315" t="e">
        <f>IFERROR(SUM(VLOOKUP(B118,Estoque!$A$4:$M$2540,8,)*I118),VLOOKUP(B118,'Combos Promocionais'!$A$3:$K$2252,11,0))</f>
        <v>#N/A</v>
      </c>
      <c r="T118" s="320" t="e">
        <f t="shared" si="17"/>
        <v>#N/A</v>
      </c>
      <c r="U118" s="320" t="e">
        <f t="shared" si="14"/>
        <v>#N/A</v>
      </c>
      <c r="V118" s="321" t="e">
        <f t="shared" si="15"/>
        <v>#N/A</v>
      </c>
    </row>
    <row r="119" spans="1:22" ht="15" customHeight="1">
      <c r="A119" s="21">
        <v>115</v>
      </c>
      <c r="B119" s="25"/>
      <c r="C119" s="239" t="e">
        <f>VLOOKUP(B119,Estoque!$A$4:$M$2540,2,)</f>
        <v>#N/A</v>
      </c>
      <c r="D119" s="244" t="e">
        <f>VLOOKUP(B119,Estoque!$A$4:$M$2540,3,)</f>
        <v>#N/A</v>
      </c>
      <c r="E119" s="193"/>
      <c r="F119" s="311" t="e">
        <f>VLOOKUP(B119,Estoque!$A$4:$M$2540,4,)</f>
        <v>#N/A</v>
      </c>
      <c r="G119" s="29"/>
      <c r="H119" s="314" t="e">
        <f>IFERROR(VLOOKUP(B119,Estoque!$A$4:$M$2540,10,),VLOOKUP(B119,'Combos Promocionais'!$A$3:$O$2976,15,0))</f>
        <v>#N/A</v>
      </c>
      <c r="I119" s="33"/>
      <c r="J119" s="6"/>
      <c r="K119" s="6"/>
      <c r="L119" s="6"/>
      <c r="M119" s="84">
        <v>0</v>
      </c>
      <c r="N119" s="273">
        <f t="shared" si="12"/>
        <v>0</v>
      </c>
      <c r="O119" s="88">
        <v>0</v>
      </c>
      <c r="P119" s="316">
        <f t="shared" si="13"/>
        <v>0</v>
      </c>
      <c r="Q119" s="273">
        <f t="shared" si="16"/>
        <v>0</v>
      </c>
      <c r="R119" s="198" t="s">
        <v>94</v>
      </c>
      <c r="S119" s="273" t="e">
        <f>IFERROR(SUM(VLOOKUP(B119,Estoque!$A$4:$M$2540,8,)*I119),VLOOKUP(B119,'Combos Promocionais'!$A$3:$K$2252,11,0))</f>
        <v>#N/A</v>
      </c>
      <c r="T119" s="305" t="e">
        <f t="shared" si="17"/>
        <v>#N/A</v>
      </c>
      <c r="U119" s="305" t="e">
        <f t="shared" si="14"/>
        <v>#N/A</v>
      </c>
      <c r="V119" s="322" t="e">
        <f t="shared" si="15"/>
        <v>#N/A</v>
      </c>
    </row>
    <row r="120" spans="1:22" ht="15" customHeight="1">
      <c r="A120" s="20">
        <v>116</v>
      </c>
      <c r="B120" s="24"/>
      <c r="C120" s="307" t="e">
        <f>VLOOKUP(B120,Estoque!$A$4:$M$2540,2,)</f>
        <v>#N/A</v>
      </c>
      <c r="D120" s="308" t="e">
        <f>VLOOKUP(B120,Estoque!$A$4:$M$2540,3,)</f>
        <v>#N/A</v>
      </c>
      <c r="E120" s="194"/>
      <c r="F120" s="310" t="e">
        <f>VLOOKUP(B120,Estoque!$A$4:$M$2540,4,)</f>
        <v>#N/A</v>
      </c>
      <c r="G120" s="28"/>
      <c r="H120" s="313" t="e">
        <f>IFERROR(VLOOKUP(B120,Estoque!$A$4:$M$2540,10,),VLOOKUP(B120,'Combos Promocionais'!$A$3:$O$2976,15,0))</f>
        <v>#N/A</v>
      </c>
      <c r="I120" s="32"/>
      <c r="J120" s="40"/>
      <c r="K120" s="40"/>
      <c r="L120" s="40"/>
      <c r="M120" s="83">
        <v>0</v>
      </c>
      <c r="N120" s="315">
        <f t="shared" si="12"/>
        <v>0</v>
      </c>
      <c r="O120" s="87">
        <v>0</v>
      </c>
      <c r="P120" s="317">
        <f t="shared" si="13"/>
        <v>0</v>
      </c>
      <c r="Q120" s="315">
        <f t="shared" si="16"/>
        <v>0</v>
      </c>
      <c r="R120" s="197" t="s">
        <v>94</v>
      </c>
      <c r="S120" s="315" t="e">
        <f>IFERROR(SUM(VLOOKUP(B120,Estoque!$A$4:$M$2540,8,)*I120),VLOOKUP(B120,'Combos Promocionais'!$A$3:$K$2252,11,0))</f>
        <v>#N/A</v>
      </c>
      <c r="T120" s="320" t="e">
        <f t="shared" si="17"/>
        <v>#N/A</v>
      </c>
      <c r="U120" s="320" t="e">
        <f t="shared" si="14"/>
        <v>#N/A</v>
      </c>
      <c r="V120" s="321" t="e">
        <f t="shared" si="15"/>
        <v>#N/A</v>
      </c>
    </row>
    <row r="121" spans="1:22" ht="15" customHeight="1">
      <c r="A121" s="21">
        <v>117</v>
      </c>
      <c r="B121" s="25"/>
      <c r="C121" s="239" t="e">
        <f>VLOOKUP(B121,Estoque!$A$4:$M$2540,2,)</f>
        <v>#N/A</v>
      </c>
      <c r="D121" s="244" t="e">
        <f>VLOOKUP(B121,Estoque!$A$4:$M$2540,3,)</f>
        <v>#N/A</v>
      </c>
      <c r="E121" s="193"/>
      <c r="F121" s="311" t="e">
        <f>VLOOKUP(B121,Estoque!$A$4:$M$2540,4,)</f>
        <v>#N/A</v>
      </c>
      <c r="G121" s="29"/>
      <c r="H121" s="314" t="e">
        <f>IFERROR(VLOOKUP(B121,Estoque!$A$4:$M$2540,10,),VLOOKUP(B121,'Combos Promocionais'!$A$3:$O$2976,15,0))</f>
        <v>#N/A</v>
      </c>
      <c r="I121" s="33"/>
      <c r="J121" s="6"/>
      <c r="K121" s="6"/>
      <c r="L121" s="6"/>
      <c r="M121" s="84">
        <v>0</v>
      </c>
      <c r="N121" s="273">
        <f t="shared" si="12"/>
        <v>0</v>
      </c>
      <c r="O121" s="88">
        <v>0</v>
      </c>
      <c r="P121" s="316">
        <f t="shared" si="13"/>
        <v>0</v>
      </c>
      <c r="Q121" s="273">
        <f t="shared" si="16"/>
        <v>0</v>
      </c>
      <c r="R121" s="198" t="s">
        <v>94</v>
      </c>
      <c r="S121" s="273" t="e">
        <f>IFERROR(SUM(VLOOKUP(B121,Estoque!$A$4:$M$2540,8,)*I121),VLOOKUP(B121,'Combos Promocionais'!$A$3:$K$2252,11,0))</f>
        <v>#N/A</v>
      </c>
      <c r="T121" s="305" t="e">
        <f t="shared" si="17"/>
        <v>#N/A</v>
      </c>
      <c r="U121" s="305" t="e">
        <f t="shared" si="14"/>
        <v>#N/A</v>
      </c>
      <c r="V121" s="322" t="e">
        <f t="shared" si="15"/>
        <v>#N/A</v>
      </c>
    </row>
    <row r="122" spans="1:22" ht="15" customHeight="1">
      <c r="A122" s="20">
        <v>118</v>
      </c>
      <c r="B122" s="24"/>
      <c r="C122" s="307" t="e">
        <f>VLOOKUP(B122,Estoque!$A$4:$M$2540,2,)</f>
        <v>#N/A</v>
      </c>
      <c r="D122" s="308" t="e">
        <f>VLOOKUP(B122,Estoque!$A$4:$M$2540,3,)</f>
        <v>#N/A</v>
      </c>
      <c r="E122" s="194"/>
      <c r="F122" s="310" t="e">
        <f>VLOOKUP(B122,Estoque!$A$4:$M$2540,4,)</f>
        <v>#N/A</v>
      </c>
      <c r="G122" s="28"/>
      <c r="H122" s="313" t="e">
        <f>IFERROR(VLOOKUP(B122,Estoque!$A$4:$M$2540,10,),VLOOKUP(B122,'Combos Promocionais'!$A$3:$O$2976,15,0))</f>
        <v>#N/A</v>
      </c>
      <c r="I122" s="32"/>
      <c r="J122" s="40"/>
      <c r="K122" s="40"/>
      <c r="L122" s="40"/>
      <c r="M122" s="83">
        <v>0</v>
      </c>
      <c r="N122" s="315">
        <f t="shared" si="12"/>
        <v>0</v>
      </c>
      <c r="O122" s="87">
        <v>0</v>
      </c>
      <c r="P122" s="317">
        <f t="shared" si="13"/>
        <v>0</v>
      </c>
      <c r="Q122" s="315">
        <f t="shared" si="16"/>
        <v>0</v>
      </c>
      <c r="R122" s="197" t="s">
        <v>94</v>
      </c>
      <c r="S122" s="315" t="e">
        <f>IFERROR(SUM(VLOOKUP(B122,Estoque!$A$4:$M$2540,8,)*I122),VLOOKUP(B122,'Combos Promocionais'!$A$3:$K$2252,11,0))</f>
        <v>#N/A</v>
      </c>
      <c r="T122" s="320" t="e">
        <f t="shared" si="17"/>
        <v>#N/A</v>
      </c>
      <c r="U122" s="320" t="e">
        <f t="shared" si="14"/>
        <v>#N/A</v>
      </c>
      <c r="V122" s="321" t="e">
        <f t="shared" si="15"/>
        <v>#N/A</v>
      </c>
    </row>
    <row r="123" spans="1:22" ht="15" customHeight="1">
      <c r="A123" s="21">
        <v>119</v>
      </c>
      <c r="B123" s="25"/>
      <c r="C123" s="239" t="e">
        <f>VLOOKUP(B123,Estoque!$A$4:$M$2540,2,)</f>
        <v>#N/A</v>
      </c>
      <c r="D123" s="244" t="e">
        <f>VLOOKUP(B123,Estoque!$A$4:$M$2540,3,)</f>
        <v>#N/A</v>
      </c>
      <c r="E123" s="193"/>
      <c r="F123" s="311" t="e">
        <f>VLOOKUP(B123,Estoque!$A$4:$M$2540,4,)</f>
        <v>#N/A</v>
      </c>
      <c r="G123" s="29"/>
      <c r="H123" s="314" t="e">
        <f>IFERROR(VLOOKUP(B123,Estoque!$A$4:$M$2540,10,),VLOOKUP(B123,'Combos Promocionais'!$A$3:$O$2976,15,0))</f>
        <v>#N/A</v>
      </c>
      <c r="I123" s="33"/>
      <c r="J123" s="6"/>
      <c r="K123" s="6"/>
      <c r="L123" s="6"/>
      <c r="M123" s="84">
        <v>0</v>
      </c>
      <c r="N123" s="273">
        <f t="shared" si="12"/>
        <v>0</v>
      </c>
      <c r="O123" s="88">
        <v>0</v>
      </c>
      <c r="P123" s="316">
        <f t="shared" si="13"/>
        <v>0</v>
      </c>
      <c r="Q123" s="273">
        <f t="shared" si="16"/>
        <v>0</v>
      </c>
      <c r="R123" s="198" t="s">
        <v>94</v>
      </c>
      <c r="S123" s="273" t="e">
        <f>IFERROR(SUM(VLOOKUP(B123,Estoque!$A$4:$M$2540,8,)*I123),VLOOKUP(B123,'Combos Promocionais'!$A$3:$K$2252,11,0))</f>
        <v>#N/A</v>
      </c>
      <c r="T123" s="305" t="e">
        <f t="shared" si="17"/>
        <v>#N/A</v>
      </c>
      <c r="U123" s="305" t="e">
        <f t="shared" si="14"/>
        <v>#N/A</v>
      </c>
      <c r="V123" s="322" t="e">
        <f t="shared" si="15"/>
        <v>#N/A</v>
      </c>
    </row>
    <row r="124" spans="1:22" ht="15" customHeight="1">
      <c r="A124" s="20">
        <v>120</v>
      </c>
      <c r="B124" s="24"/>
      <c r="C124" s="307" t="e">
        <f>VLOOKUP(B124,Estoque!$A$4:$M$2540,2,)</f>
        <v>#N/A</v>
      </c>
      <c r="D124" s="308" t="e">
        <f>VLOOKUP(B124,Estoque!$A$4:$M$2540,3,)</f>
        <v>#N/A</v>
      </c>
      <c r="E124" s="194"/>
      <c r="F124" s="310" t="e">
        <f>VLOOKUP(B124,Estoque!$A$4:$M$2540,4,)</f>
        <v>#N/A</v>
      </c>
      <c r="G124" s="28"/>
      <c r="H124" s="313" t="e">
        <f>IFERROR(VLOOKUP(B124,Estoque!$A$4:$M$2540,10,),VLOOKUP(B124,'Combos Promocionais'!$A$3:$O$2976,15,0))</f>
        <v>#N/A</v>
      </c>
      <c r="I124" s="32"/>
      <c r="J124" s="40"/>
      <c r="K124" s="40"/>
      <c r="L124" s="40"/>
      <c r="M124" s="83">
        <v>0</v>
      </c>
      <c r="N124" s="315">
        <f t="shared" si="12"/>
        <v>0</v>
      </c>
      <c r="O124" s="87">
        <v>0</v>
      </c>
      <c r="P124" s="317">
        <f t="shared" si="13"/>
        <v>0</v>
      </c>
      <c r="Q124" s="315">
        <f t="shared" si="16"/>
        <v>0</v>
      </c>
      <c r="R124" s="197" t="s">
        <v>94</v>
      </c>
      <c r="S124" s="315" t="e">
        <f>IFERROR(SUM(VLOOKUP(B124,Estoque!$A$4:$M$2540,8,)*I124),VLOOKUP(B124,'Combos Promocionais'!$A$3:$K$2252,11,0))</f>
        <v>#N/A</v>
      </c>
      <c r="T124" s="320" t="e">
        <f t="shared" si="17"/>
        <v>#N/A</v>
      </c>
      <c r="U124" s="320" t="e">
        <f t="shared" si="14"/>
        <v>#N/A</v>
      </c>
      <c r="V124" s="321" t="e">
        <f t="shared" si="15"/>
        <v>#N/A</v>
      </c>
    </row>
    <row r="125" spans="1:22" ht="15" customHeight="1">
      <c r="A125" s="21">
        <v>121</v>
      </c>
      <c r="B125" s="25"/>
      <c r="C125" s="239" t="e">
        <f>VLOOKUP(B125,Estoque!$A$4:$M$2540,2,)</f>
        <v>#N/A</v>
      </c>
      <c r="D125" s="244" t="e">
        <f>VLOOKUP(B125,Estoque!$A$4:$M$2540,3,)</f>
        <v>#N/A</v>
      </c>
      <c r="E125" s="193"/>
      <c r="F125" s="311" t="e">
        <f>VLOOKUP(B125,Estoque!$A$4:$M$2540,4,)</f>
        <v>#N/A</v>
      </c>
      <c r="G125" s="29"/>
      <c r="H125" s="314" t="e">
        <f>IFERROR(VLOOKUP(B125,Estoque!$A$4:$M$2540,10,),VLOOKUP(B125,'Combos Promocionais'!$A$3:$O$2976,15,0))</f>
        <v>#N/A</v>
      </c>
      <c r="I125" s="33"/>
      <c r="J125" s="6"/>
      <c r="K125" s="6"/>
      <c r="L125" s="6"/>
      <c r="M125" s="84">
        <v>0</v>
      </c>
      <c r="N125" s="273">
        <f t="shared" si="12"/>
        <v>0</v>
      </c>
      <c r="O125" s="88">
        <v>0</v>
      </c>
      <c r="P125" s="316">
        <f t="shared" si="13"/>
        <v>0</v>
      </c>
      <c r="Q125" s="273">
        <f t="shared" si="16"/>
        <v>0</v>
      </c>
      <c r="R125" s="198" t="s">
        <v>94</v>
      </c>
      <c r="S125" s="273" t="e">
        <f>IFERROR(SUM(VLOOKUP(B125,Estoque!$A$4:$M$2540,8,)*I125),VLOOKUP(B125,'Combos Promocionais'!$A$3:$K$2252,11,0))</f>
        <v>#N/A</v>
      </c>
      <c r="T125" s="305" t="e">
        <f t="shared" si="17"/>
        <v>#N/A</v>
      </c>
      <c r="U125" s="305" t="e">
        <f t="shared" si="14"/>
        <v>#N/A</v>
      </c>
      <c r="V125" s="322" t="e">
        <f t="shared" si="15"/>
        <v>#N/A</v>
      </c>
    </row>
    <row r="126" spans="1:22" ht="15" customHeight="1">
      <c r="A126" s="20">
        <v>122</v>
      </c>
      <c r="B126" s="24"/>
      <c r="C126" s="307" t="e">
        <f>VLOOKUP(B126,Estoque!$A$4:$M$2540,2,)</f>
        <v>#N/A</v>
      </c>
      <c r="D126" s="308" t="e">
        <f>VLOOKUP(B126,Estoque!$A$4:$M$2540,3,)</f>
        <v>#N/A</v>
      </c>
      <c r="E126" s="194"/>
      <c r="F126" s="310" t="e">
        <f>VLOOKUP(B126,Estoque!$A$4:$M$2540,4,)</f>
        <v>#N/A</v>
      </c>
      <c r="G126" s="28"/>
      <c r="H126" s="313" t="e">
        <f>IFERROR(VLOOKUP(B126,Estoque!$A$4:$M$2540,10,),VLOOKUP(B126,'Combos Promocionais'!$A$3:$O$2976,15,0))</f>
        <v>#N/A</v>
      </c>
      <c r="I126" s="32"/>
      <c r="J126" s="40"/>
      <c r="K126" s="40"/>
      <c r="L126" s="40"/>
      <c r="M126" s="83">
        <v>0</v>
      </c>
      <c r="N126" s="315">
        <f t="shared" si="12"/>
        <v>0</v>
      </c>
      <c r="O126" s="87">
        <v>0</v>
      </c>
      <c r="P126" s="317">
        <f t="shared" si="13"/>
        <v>0</v>
      </c>
      <c r="Q126" s="315">
        <f t="shared" si="16"/>
        <v>0</v>
      </c>
      <c r="R126" s="197" t="s">
        <v>94</v>
      </c>
      <c r="S126" s="315" t="e">
        <f>IFERROR(SUM(VLOOKUP(B126,Estoque!$A$4:$M$2540,8,)*I126),VLOOKUP(B126,'Combos Promocionais'!$A$3:$K$2252,11,0))</f>
        <v>#N/A</v>
      </c>
      <c r="T126" s="320" t="e">
        <f t="shared" si="17"/>
        <v>#N/A</v>
      </c>
      <c r="U126" s="320" t="e">
        <f t="shared" si="14"/>
        <v>#N/A</v>
      </c>
      <c r="V126" s="321" t="e">
        <f t="shared" si="15"/>
        <v>#N/A</v>
      </c>
    </row>
    <row r="127" spans="1:22" ht="15" customHeight="1">
      <c r="A127" s="21">
        <v>123</v>
      </c>
      <c r="B127" s="25"/>
      <c r="C127" s="239" t="e">
        <f>VLOOKUP(B127,Estoque!$A$4:$M$2540,2,)</f>
        <v>#N/A</v>
      </c>
      <c r="D127" s="244" t="e">
        <f>VLOOKUP(B127,Estoque!$A$4:$M$2540,3,)</f>
        <v>#N/A</v>
      </c>
      <c r="E127" s="193"/>
      <c r="F127" s="311" t="e">
        <f>VLOOKUP(B127,Estoque!$A$4:$M$2540,4,)</f>
        <v>#N/A</v>
      </c>
      <c r="G127" s="29"/>
      <c r="H127" s="314" t="e">
        <f>IFERROR(VLOOKUP(B127,Estoque!$A$4:$M$2540,10,),VLOOKUP(B127,'Combos Promocionais'!$A$3:$O$2976,15,0))</f>
        <v>#N/A</v>
      </c>
      <c r="I127" s="33"/>
      <c r="J127" s="6"/>
      <c r="K127" s="6"/>
      <c r="L127" s="6"/>
      <c r="M127" s="84">
        <v>0</v>
      </c>
      <c r="N127" s="273">
        <f t="shared" si="12"/>
        <v>0</v>
      </c>
      <c r="O127" s="88">
        <v>0</v>
      </c>
      <c r="P127" s="316">
        <f t="shared" si="13"/>
        <v>0</v>
      </c>
      <c r="Q127" s="273">
        <f t="shared" si="16"/>
        <v>0</v>
      </c>
      <c r="R127" s="198" t="s">
        <v>94</v>
      </c>
      <c r="S127" s="273" t="e">
        <f>IFERROR(SUM(VLOOKUP(B127,Estoque!$A$4:$M$2540,8,)*I127),VLOOKUP(B127,'Combos Promocionais'!$A$3:$K$2252,11,0))</f>
        <v>#N/A</v>
      </c>
      <c r="T127" s="305" t="e">
        <f t="shared" si="17"/>
        <v>#N/A</v>
      </c>
      <c r="U127" s="305" t="e">
        <f t="shared" si="14"/>
        <v>#N/A</v>
      </c>
      <c r="V127" s="322" t="e">
        <f t="shared" si="15"/>
        <v>#N/A</v>
      </c>
    </row>
    <row r="128" spans="1:22" ht="15" customHeight="1">
      <c r="A128" s="20">
        <v>124</v>
      </c>
      <c r="B128" s="24"/>
      <c r="C128" s="307" t="e">
        <f>VLOOKUP(B128,Estoque!$A$4:$M$2540,2,)</f>
        <v>#N/A</v>
      </c>
      <c r="D128" s="308" t="e">
        <f>VLOOKUP(B128,Estoque!$A$4:$M$2540,3,)</f>
        <v>#N/A</v>
      </c>
      <c r="E128" s="194"/>
      <c r="F128" s="310" t="e">
        <f>VLOOKUP(B128,Estoque!$A$4:$M$2540,4,)</f>
        <v>#N/A</v>
      </c>
      <c r="G128" s="28"/>
      <c r="H128" s="313" t="e">
        <f>IFERROR(VLOOKUP(B128,Estoque!$A$4:$M$2540,10,),VLOOKUP(B128,'Combos Promocionais'!$A$3:$O$2976,15,0))</f>
        <v>#N/A</v>
      </c>
      <c r="I128" s="32"/>
      <c r="J128" s="40"/>
      <c r="K128" s="40"/>
      <c r="L128" s="40"/>
      <c r="M128" s="83">
        <v>0</v>
      </c>
      <c r="N128" s="315">
        <f t="shared" si="12"/>
        <v>0</v>
      </c>
      <c r="O128" s="87">
        <v>0</v>
      </c>
      <c r="P128" s="317">
        <f t="shared" si="13"/>
        <v>0</v>
      </c>
      <c r="Q128" s="315">
        <f t="shared" si="16"/>
        <v>0</v>
      </c>
      <c r="R128" s="197" t="s">
        <v>94</v>
      </c>
      <c r="S128" s="315" t="e">
        <f>IFERROR(SUM(VLOOKUP(B128,Estoque!$A$4:$M$2540,8,)*I128),VLOOKUP(B128,'Combos Promocionais'!$A$3:$K$2252,11,0))</f>
        <v>#N/A</v>
      </c>
      <c r="T128" s="320" t="e">
        <f t="shared" si="17"/>
        <v>#N/A</v>
      </c>
      <c r="U128" s="320" t="e">
        <f t="shared" si="14"/>
        <v>#N/A</v>
      </c>
      <c r="V128" s="321" t="e">
        <f t="shared" si="15"/>
        <v>#N/A</v>
      </c>
    </row>
    <row r="129" spans="1:22" ht="15" customHeight="1">
      <c r="A129" s="21">
        <v>125</v>
      </c>
      <c r="B129" s="25"/>
      <c r="C129" s="239" t="e">
        <f>VLOOKUP(B129,Estoque!$A$4:$M$2540,2,)</f>
        <v>#N/A</v>
      </c>
      <c r="D129" s="244" t="e">
        <f>VLOOKUP(B129,Estoque!$A$4:$M$2540,3,)</f>
        <v>#N/A</v>
      </c>
      <c r="E129" s="193"/>
      <c r="F129" s="311" t="e">
        <f>VLOOKUP(B129,Estoque!$A$4:$M$2540,4,)</f>
        <v>#N/A</v>
      </c>
      <c r="G129" s="29"/>
      <c r="H129" s="314" t="e">
        <f>IFERROR(VLOOKUP(B129,Estoque!$A$4:$M$2540,10,),VLOOKUP(B129,'Combos Promocionais'!$A$3:$O$2976,15,0))</f>
        <v>#N/A</v>
      </c>
      <c r="I129" s="33"/>
      <c r="J129" s="6"/>
      <c r="K129" s="6"/>
      <c r="L129" s="6"/>
      <c r="M129" s="84">
        <v>0</v>
      </c>
      <c r="N129" s="273">
        <f t="shared" si="12"/>
        <v>0</v>
      </c>
      <c r="O129" s="88">
        <v>0</v>
      </c>
      <c r="P129" s="316">
        <f t="shared" si="13"/>
        <v>0</v>
      </c>
      <c r="Q129" s="273">
        <f t="shared" si="16"/>
        <v>0</v>
      </c>
      <c r="R129" s="198" t="s">
        <v>94</v>
      </c>
      <c r="S129" s="273" t="e">
        <f>IFERROR(SUM(VLOOKUP(B129,Estoque!$A$4:$M$2540,8,)*I129),VLOOKUP(B129,'Combos Promocionais'!$A$3:$K$2252,11,0))</f>
        <v>#N/A</v>
      </c>
      <c r="T129" s="305" t="e">
        <f t="shared" si="17"/>
        <v>#N/A</v>
      </c>
      <c r="U129" s="305" t="e">
        <f t="shared" si="14"/>
        <v>#N/A</v>
      </c>
      <c r="V129" s="322" t="e">
        <f t="shared" si="15"/>
        <v>#N/A</v>
      </c>
    </row>
    <row r="130" spans="1:22" ht="15" customHeight="1">
      <c r="A130" s="20">
        <v>126</v>
      </c>
      <c r="B130" s="24"/>
      <c r="C130" s="307" t="e">
        <f>VLOOKUP(B130,Estoque!$A$4:$M$2540,2,)</f>
        <v>#N/A</v>
      </c>
      <c r="D130" s="308" t="e">
        <f>VLOOKUP(B130,Estoque!$A$4:$M$2540,3,)</f>
        <v>#N/A</v>
      </c>
      <c r="E130" s="194"/>
      <c r="F130" s="310" t="e">
        <f>VLOOKUP(B130,Estoque!$A$4:$M$2540,4,)</f>
        <v>#N/A</v>
      </c>
      <c r="G130" s="28"/>
      <c r="H130" s="313" t="e">
        <f>IFERROR(VLOOKUP(B130,Estoque!$A$4:$M$2540,10,),VLOOKUP(B130,'Combos Promocionais'!$A$3:$O$2976,15,0))</f>
        <v>#N/A</v>
      </c>
      <c r="I130" s="32"/>
      <c r="J130" s="40"/>
      <c r="K130" s="40"/>
      <c r="L130" s="40"/>
      <c r="M130" s="83">
        <v>0</v>
      </c>
      <c r="N130" s="315">
        <f t="shared" si="12"/>
        <v>0</v>
      </c>
      <c r="O130" s="87">
        <v>0</v>
      </c>
      <c r="P130" s="317">
        <f t="shared" si="13"/>
        <v>0</v>
      </c>
      <c r="Q130" s="315">
        <f t="shared" si="16"/>
        <v>0</v>
      </c>
      <c r="R130" s="197" t="s">
        <v>94</v>
      </c>
      <c r="S130" s="315" t="e">
        <f>IFERROR(SUM(VLOOKUP(B130,Estoque!$A$4:$M$2540,8,)*I130),VLOOKUP(B130,'Combos Promocionais'!$A$3:$K$2252,11,0))</f>
        <v>#N/A</v>
      </c>
      <c r="T130" s="320" t="e">
        <f t="shared" si="17"/>
        <v>#N/A</v>
      </c>
      <c r="U130" s="320" t="e">
        <f t="shared" si="14"/>
        <v>#N/A</v>
      </c>
      <c r="V130" s="321" t="e">
        <f t="shared" si="15"/>
        <v>#N/A</v>
      </c>
    </row>
    <row r="131" spans="1:22" ht="15" customHeight="1">
      <c r="A131" s="21">
        <v>127</v>
      </c>
      <c r="B131" s="25"/>
      <c r="C131" s="239" t="e">
        <f>VLOOKUP(B131,Estoque!$A$4:$M$2540,2,)</f>
        <v>#N/A</v>
      </c>
      <c r="D131" s="244" t="e">
        <f>VLOOKUP(B131,Estoque!$A$4:$M$2540,3,)</f>
        <v>#N/A</v>
      </c>
      <c r="E131" s="193"/>
      <c r="F131" s="311" t="e">
        <f>VLOOKUP(B131,Estoque!$A$4:$M$2540,4,)</f>
        <v>#N/A</v>
      </c>
      <c r="G131" s="29"/>
      <c r="H131" s="314" t="e">
        <f>IFERROR(VLOOKUP(B131,Estoque!$A$4:$M$2540,10,),VLOOKUP(B131,'Combos Promocionais'!$A$3:$O$2976,15,0))</f>
        <v>#N/A</v>
      </c>
      <c r="I131" s="33"/>
      <c r="J131" s="6"/>
      <c r="K131" s="6"/>
      <c r="L131" s="6"/>
      <c r="M131" s="84">
        <v>0</v>
      </c>
      <c r="N131" s="273">
        <f t="shared" si="12"/>
        <v>0</v>
      </c>
      <c r="O131" s="88">
        <v>0</v>
      </c>
      <c r="P131" s="316">
        <f t="shared" si="13"/>
        <v>0</v>
      </c>
      <c r="Q131" s="273">
        <f t="shared" si="16"/>
        <v>0</v>
      </c>
      <c r="R131" s="198" t="s">
        <v>94</v>
      </c>
      <c r="S131" s="273" t="e">
        <f>IFERROR(SUM(VLOOKUP(B131,Estoque!$A$4:$M$2540,8,)*I131),VLOOKUP(B131,'Combos Promocionais'!$A$3:$K$2252,11,0))</f>
        <v>#N/A</v>
      </c>
      <c r="T131" s="305" t="e">
        <f t="shared" si="17"/>
        <v>#N/A</v>
      </c>
      <c r="U131" s="305" t="e">
        <f t="shared" si="14"/>
        <v>#N/A</v>
      </c>
      <c r="V131" s="322" t="e">
        <f t="shared" si="15"/>
        <v>#N/A</v>
      </c>
    </row>
    <row r="132" spans="1:22" ht="15" customHeight="1">
      <c r="A132" s="20">
        <v>128</v>
      </c>
      <c r="B132" s="24"/>
      <c r="C132" s="307" t="e">
        <f>VLOOKUP(B132,Estoque!$A$4:$M$2540,2,)</f>
        <v>#N/A</v>
      </c>
      <c r="D132" s="308" t="e">
        <f>VLOOKUP(B132,Estoque!$A$4:$M$2540,3,)</f>
        <v>#N/A</v>
      </c>
      <c r="E132" s="194"/>
      <c r="F132" s="310" t="e">
        <f>VLOOKUP(B132,Estoque!$A$4:$M$2540,4,)</f>
        <v>#N/A</v>
      </c>
      <c r="G132" s="28"/>
      <c r="H132" s="313" t="e">
        <f>IFERROR(VLOOKUP(B132,Estoque!$A$4:$M$2540,10,),VLOOKUP(B132,'Combos Promocionais'!$A$3:$O$2976,15,0))</f>
        <v>#N/A</v>
      </c>
      <c r="I132" s="32"/>
      <c r="J132" s="40"/>
      <c r="K132" s="40"/>
      <c r="L132" s="40"/>
      <c r="M132" s="83">
        <v>0</v>
      </c>
      <c r="N132" s="315">
        <f t="shared" si="12"/>
        <v>0</v>
      </c>
      <c r="O132" s="87">
        <v>0</v>
      </c>
      <c r="P132" s="317">
        <f t="shared" si="13"/>
        <v>0</v>
      </c>
      <c r="Q132" s="315">
        <f t="shared" si="16"/>
        <v>0</v>
      </c>
      <c r="R132" s="197" t="s">
        <v>94</v>
      </c>
      <c r="S132" s="315" t="e">
        <f>IFERROR(SUM(VLOOKUP(B132,Estoque!$A$4:$M$2540,8,)*I132),VLOOKUP(B132,'Combos Promocionais'!$A$3:$K$2252,11,0))</f>
        <v>#N/A</v>
      </c>
      <c r="T132" s="320" t="e">
        <f t="shared" si="17"/>
        <v>#N/A</v>
      </c>
      <c r="U132" s="320" t="e">
        <f t="shared" si="14"/>
        <v>#N/A</v>
      </c>
      <c r="V132" s="321" t="e">
        <f t="shared" si="15"/>
        <v>#N/A</v>
      </c>
    </row>
    <row r="133" spans="1:22" ht="15" customHeight="1">
      <c r="A133" s="21">
        <v>129</v>
      </c>
      <c r="B133" s="25"/>
      <c r="C133" s="239" t="e">
        <f>VLOOKUP(B133,Estoque!$A$4:$M$2540,2,)</f>
        <v>#N/A</v>
      </c>
      <c r="D133" s="244" t="e">
        <f>VLOOKUP(B133,Estoque!$A$4:$M$2540,3,)</f>
        <v>#N/A</v>
      </c>
      <c r="E133" s="193"/>
      <c r="F133" s="311" t="e">
        <f>VLOOKUP(B133,Estoque!$A$4:$M$2540,4,)</f>
        <v>#N/A</v>
      </c>
      <c r="G133" s="29"/>
      <c r="H133" s="314" t="e">
        <f>IFERROR(VLOOKUP(B133,Estoque!$A$4:$M$2540,10,),VLOOKUP(B133,'Combos Promocionais'!$A$3:$O$2976,15,0))</f>
        <v>#N/A</v>
      </c>
      <c r="I133" s="33"/>
      <c r="J133" s="6"/>
      <c r="K133" s="6"/>
      <c r="L133" s="6"/>
      <c r="M133" s="84">
        <v>0</v>
      </c>
      <c r="N133" s="273">
        <f t="shared" ref="N133:N196" si="18">SUM(((I133*J133)+L133)-L133)*M133</f>
        <v>0</v>
      </c>
      <c r="O133" s="88">
        <v>0</v>
      </c>
      <c r="P133" s="316">
        <f t="shared" ref="P133:P196" si="19">SUM(((I133*J133)+L133)-L133)*O133</f>
        <v>0</v>
      </c>
      <c r="Q133" s="273">
        <f t="shared" si="16"/>
        <v>0</v>
      </c>
      <c r="R133" s="198" t="s">
        <v>94</v>
      </c>
      <c r="S133" s="273" t="e">
        <f>IFERROR(SUM(VLOOKUP(B133,Estoque!$A$4:$M$2540,8,)*I133),VLOOKUP(B133,'Combos Promocionais'!$A$3:$K$2252,11,0))</f>
        <v>#N/A</v>
      </c>
      <c r="T133" s="305" t="e">
        <f t="shared" si="17"/>
        <v>#N/A</v>
      </c>
      <c r="U133" s="305" t="e">
        <f t="shared" ref="U133:U196" si="20">SUM(T133/I133)</f>
        <v>#N/A</v>
      </c>
      <c r="V133" s="322" t="e">
        <f t="shared" ref="V133:V196" si="21">SUM((T133*100)/(J133*I133))/100</f>
        <v>#N/A</v>
      </c>
    </row>
    <row r="134" spans="1:22" ht="15" customHeight="1">
      <c r="A134" s="20">
        <v>130</v>
      </c>
      <c r="B134" s="24"/>
      <c r="C134" s="307" t="e">
        <f>VLOOKUP(B134,Estoque!$A$4:$M$2540,2,)</f>
        <v>#N/A</v>
      </c>
      <c r="D134" s="308" t="e">
        <f>VLOOKUP(B134,Estoque!$A$4:$M$2540,3,)</f>
        <v>#N/A</v>
      </c>
      <c r="E134" s="194"/>
      <c r="F134" s="310" t="e">
        <f>VLOOKUP(B134,Estoque!$A$4:$M$2540,4,)</f>
        <v>#N/A</v>
      </c>
      <c r="G134" s="28"/>
      <c r="H134" s="313" t="e">
        <f>IFERROR(VLOOKUP(B134,Estoque!$A$4:$M$2540,10,),VLOOKUP(B134,'Combos Promocionais'!$A$3:$O$2976,15,0))</f>
        <v>#N/A</v>
      </c>
      <c r="I134" s="32"/>
      <c r="J134" s="40"/>
      <c r="K134" s="40"/>
      <c r="L134" s="40"/>
      <c r="M134" s="83">
        <v>0</v>
      </c>
      <c r="N134" s="315">
        <f t="shared" si="18"/>
        <v>0</v>
      </c>
      <c r="O134" s="87">
        <v>0</v>
      </c>
      <c r="P134" s="317">
        <f t="shared" si="19"/>
        <v>0</v>
      </c>
      <c r="Q134" s="315">
        <f t="shared" si="16"/>
        <v>0</v>
      </c>
      <c r="R134" s="197" t="s">
        <v>94</v>
      </c>
      <c r="S134" s="315" t="e">
        <f>IFERROR(SUM(VLOOKUP(B134,Estoque!$A$4:$M$2540,8,)*I134),VLOOKUP(B134,'Combos Promocionais'!$A$3:$K$2252,11,0))</f>
        <v>#N/A</v>
      </c>
      <c r="T134" s="320" t="e">
        <f t="shared" si="17"/>
        <v>#N/A</v>
      </c>
      <c r="U134" s="320" t="e">
        <f t="shared" si="20"/>
        <v>#N/A</v>
      </c>
      <c r="V134" s="321" t="e">
        <f t="shared" si="21"/>
        <v>#N/A</v>
      </c>
    </row>
    <row r="135" spans="1:22" ht="15" customHeight="1">
      <c r="A135" s="21">
        <v>131</v>
      </c>
      <c r="B135" s="25"/>
      <c r="C135" s="239" t="e">
        <f>VLOOKUP(B135,Estoque!$A$4:$M$2540,2,)</f>
        <v>#N/A</v>
      </c>
      <c r="D135" s="244" t="e">
        <f>VLOOKUP(B135,Estoque!$A$4:$M$2540,3,)</f>
        <v>#N/A</v>
      </c>
      <c r="E135" s="193"/>
      <c r="F135" s="311" t="e">
        <f>VLOOKUP(B135,Estoque!$A$4:$M$2540,4,)</f>
        <v>#N/A</v>
      </c>
      <c r="G135" s="29"/>
      <c r="H135" s="314" t="e">
        <f>IFERROR(VLOOKUP(B135,Estoque!$A$4:$M$2540,10,),VLOOKUP(B135,'Combos Promocionais'!$A$3:$O$2976,15,0))</f>
        <v>#N/A</v>
      </c>
      <c r="I135" s="33"/>
      <c r="J135" s="6"/>
      <c r="K135" s="6"/>
      <c r="L135" s="6"/>
      <c r="M135" s="84">
        <v>0</v>
      </c>
      <c r="N135" s="273">
        <f t="shared" si="18"/>
        <v>0</v>
      </c>
      <c r="O135" s="88">
        <v>0</v>
      </c>
      <c r="P135" s="316">
        <f t="shared" si="19"/>
        <v>0</v>
      </c>
      <c r="Q135" s="273">
        <f t="shared" si="16"/>
        <v>0</v>
      </c>
      <c r="R135" s="198" t="s">
        <v>94</v>
      </c>
      <c r="S135" s="273" t="e">
        <f>IFERROR(SUM(VLOOKUP(B135,Estoque!$A$4:$M$2540,8,)*I135),VLOOKUP(B135,'Combos Promocionais'!$A$3:$K$2252,11,0))</f>
        <v>#N/A</v>
      </c>
      <c r="T135" s="305" t="e">
        <f t="shared" si="17"/>
        <v>#N/A</v>
      </c>
      <c r="U135" s="305" t="e">
        <f t="shared" si="20"/>
        <v>#N/A</v>
      </c>
      <c r="V135" s="322" t="e">
        <f t="shared" si="21"/>
        <v>#N/A</v>
      </c>
    </row>
    <row r="136" spans="1:22" ht="15" customHeight="1">
      <c r="A136" s="20">
        <v>132</v>
      </c>
      <c r="B136" s="24"/>
      <c r="C136" s="307" t="e">
        <f>VLOOKUP(B136,Estoque!$A$4:$M$2540,2,)</f>
        <v>#N/A</v>
      </c>
      <c r="D136" s="308" t="e">
        <f>VLOOKUP(B136,Estoque!$A$4:$M$2540,3,)</f>
        <v>#N/A</v>
      </c>
      <c r="E136" s="194"/>
      <c r="F136" s="310" t="e">
        <f>VLOOKUP(B136,Estoque!$A$4:$M$2540,4,)</f>
        <v>#N/A</v>
      </c>
      <c r="G136" s="28"/>
      <c r="H136" s="313" t="e">
        <f>IFERROR(VLOOKUP(B136,Estoque!$A$4:$M$2540,10,),VLOOKUP(B136,'Combos Promocionais'!$A$3:$O$2976,15,0))</f>
        <v>#N/A</v>
      </c>
      <c r="I136" s="32"/>
      <c r="J136" s="40"/>
      <c r="K136" s="40"/>
      <c r="L136" s="40"/>
      <c r="M136" s="83">
        <v>0</v>
      </c>
      <c r="N136" s="315">
        <f t="shared" si="18"/>
        <v>0</v>
      </c>
      <c r="O136" s="87">
        <v>0</v>
      </c>
      <c r="P136" s="317">
        <f t="shared" si="19"/>
        <v>0</v>
      </c>
      <c r="Q136" s="315">
        <f t="shared" si="16"/>
        <v>0</v>
      </c>
      <c r="R136" s="197" t="s">
        <v>94</v>
      </c>
      <c r="S136" s="315" t="e">
        <f>IFERROR(SUM(VLOOKUP(B136,Estoque!$A$4:$M$2540,8,)*I136),VLOOKUP(B136,'Combos Promocionais'!$A$3:$K$2252,11,0))</f>
        <v>#N/A</v>
      </c>
      <c r="T136" s="320" t="e">
        <f t="shared" si="17"/>
        <v>#N/A</v>
      </c>
      <c r="U136" s="320" t="e">
        <f t="shared" si="20"/>
        <v>#N/A</v>
      </c>
      <c r="V136" s="321" t="e">
        <f t="shared" si="21"/>
        <v>#N/A</v>
      </c>
    </row>
    <row r="137" spans="1:22" ht="15" customHeight="1">
      <c r="A137" s="21">
        <v>133</v>
      </c>
      <c r="B137" s="25"/>
      <c r="C137" s="239" t="e">
        <f>VLOOKUP(B137,Estoque!$A$4:$M$2540,2,)</f>
        <v>#N/A</v>
      </c>
      <c r="D137" s="244" t="e">
        <f>VLOOKUP(B137,Estoque!$A$4:$M$2540,3,)</f>
        <v>#N/A</v>
      </c>
      <c r="E137" s="193"/>
      <c r="F137" s="311" t="e">
        <f>VLOOKUP(B137,Estoque!$A$4:$M$2540,4,)</f>
        <v>#N/A</v>
      </c>
      <c r="G137" s="29"/>
      <c r="H137" s="314" t="e">
        <f>IFERROR(VLOOKUP(B137,Estoque!$A$4:$M$2540,10,),VLOOKUP(B137,'Combos Promocionais'!$A$3:$O$2976,15,0))</f>
        <v>#N/A</v>
      </c>
      <c r="I137" s="33"/>
      <c r="J137" s="6"/>
      <c r="K137" s="6"/>
      <c r="L137" s="6"/>
      <c r="M137" s="84">
        <v>0</v>
      </c>
      <c r="N137" s="273">
        <f t="shared" si="18"/>
        <v>0</v>
      </c>
      <c r="O137" s="88">
        <v>0</v>
      </c>
      <c r="P137" s="316">
        <f t="shared" si="19"/>
        <v>0</v>
      </c>
      <c r="Q137" s="273">
        <f t="shared" si="16"/>
        <v>0</v>
      </c>
      <c r="R137" s="198" t="s">
        <v>94</v>
      </c>
      <c r="S137" s="273" t="e">
        <f>IFERROR(SUM(VLOOKUP(B137,Estoque!$A$4:$M$2540,8,)*I137),VLOOKUP(B137,'Combos Promocionais'!$A$3:$K$2252,11,0))</f>
        <v>#N/A</v>
      </c>
      <c r="T137" s="305" t="e">
        <f t="shared" si="17"/>
        <v>#N/A</v>
      </c>
      <c r="U137" s="305" t="e">
        <f t="shared" si="20"/>
        <v>#N/A</v>
      </c>
      <c r="V137" s="322" t="e">
        <f t="shared" si="21"/>
        <v>#N/A</v>
      </c>
    </row>
    <row r="138" spans="1:22" ht="15" customHeight="1">
      <c r="A138" s="20">
        <v>134</v>
      </c>
      <c r="B138" s="24"/>
      <c r="C138" s="307" t="e">
        <f>VLOOKUP(B138,Estoque!$A$4:$M$2540,2,)</f>
        <v>#N/A</v>
      </c>
      <c r="D138" s="308" t="e">
        <f>VLOOKUP(B138,Estoque!$A$4:$M$2540,3,)</f>
        <v>#N/A</v>
      </c>
      <c r="E138" s="194"/>
      <c r="F138" s="310" t="e">
        <f>VLOOKUP(B138,Estoque!$A$4:$M$2540,4,)</f>
        <v>#N/A</v>
      </c>
      <c r="G138" s="28"/>
      <c r="H138" s="313" t="e">
        <f>IFERROR(VLOOKUP(B138,Estoque!$A$4:$M$2540,10,),VLOOKUP(B138,'Combos Promocionais'!$A$3:$O$2976,15,0))</f>
        <v>#N/A</v>
      </c>
      <c r="I138" s="32"/>
      <c r="J138" s="40"/>
      <c r="K138" s="40"/>
      <c r="L138" s="40"/>
      <c r="M138" s="83">
        <v>0</v>
      </c>
      <c r="N138" s="315">
        <f t="shared" si="18"/>
        <v>0</v>
      </c>
      <c r="O138" s="87">
        <v>0</v>
      </c>
      <c r="P138" s="317">
        <f t="shared" si="19"/>
        <v>0</v>
      </c>
      <c r="Q138" s="315">
        <f t="shared" si="16"/>
        <v>0</v>
      </c>
      <c r="R138" s="197" t="s">
        <v>94</v>
      </c>
      <c r="S138" s="315" t="e">
        <f>IFERROR(SUM(VLOOKUP(B138,Estoque!$A$4:$M$2540,8,)*I138),VLOOKUP(B138,'Combos Promocionais'!$A$3:$K$2252,11,0))</f>
        <v>#N/A</v>
      </c>
      <c r="T138" s="320" t="e">
        <f t="shared" si="17"/>
        <v>#N/A</v>
      </c>
      <c r="U138" s="320" t="e">
        <f t="shared" si="20"/>
        <v>#N/A</v>
      </c>
      <c r="V138" s="321" t="e">
        <f t="shared" si="21"/>
        <v>#N/A</v>
      </c>
    </row>
    <row r="139" spans="1:22" ht="15" customHeight="1">
      <c r="A139" s="21">
        <v>135</v>
      </c>
      <c r="B139" s="25"/>
      <c r="C139" s="239" t="e">
        <f>VLOOKUP(B139,Estoque!$A$4:$M$2540,2,)</f>
        <v>#N/A</v>
      </c>
      <c r="D139" s="244" t="e">
        <f>VLOOKUP(B139,Estoque!$A$4:$M$2540,3,)</f>
        <v>#N/A</v>
      </c>
      <c r="E139" s="193"/>
      <c r="F139" s="311" t="e">
        <f>VLOOKUP(B139,Estoque!$A$4:$M$2540,4,)</f>
        <v>#N/A</v>
      </c>
      <c r="G139" s="29"/>
      <c r="H139" s="314" t="e">
        <f>IFERROR(VLOOKUP(B139,Estoque!$A$4:$M$2540,10,),VLOOKUP(B139,'Combos Promocionais'!$A$3:$O$2976,15,0))</f>
        <v>#N/A</v>
      </c>
      <c r="I139" s="33"/>
      <c r="J139" s="6"/>
      <c r="K139" s="6"/>
      <c r="L139" s="6"/>
      <c r="M139" s="84">
        <v>0</v>
      </c>
      <c r="N139" s="273">
        <f t="shared" si="18"/>
        <v>0</v>
      </c>
      <c r="O139" s="88">
        <v>0</v>
      </c>
      <c r="P139" s="316">
        <f t="shared" si="19"/>
        <v>0</v>
      </c>
      <c r="Q139" s="273">
        <f t="shared" si="16"/>
        <v>0</v>
      </c>
      <c r="R139" s="198" t="s">
        <v>94</v>
      </c>
      <c r="S139" s="273" t="e">
        <f>IFERROR(SUM(VLOOKUP(B139,Estoque!$A$4:$M$2540,8,)*I139),VLOOKUP(B139,'Combos Promocionais'!$A$3:$K$2252,11,0))</f>
        <v>#N/A</v>
      </c>
      <c r="T139" s="305" t="e">
        <f t="shared" si="17"/>
        <v>#N/A</v>
      </c>
      <c r="U139" s="305" t="e">
        <f t="shared" si="20"/>
        <v>#N/A</v>
      </c>
      <c r="V139" s="322" t="e">
        <f t="shared" si="21"/>
        <v>#N/A</v>
      </c>
    </row>
    <row r="140" spans="1:22" ht="15" customHeight="1">
      <c r="A140" s="20">
        <v>136</v>
      </c>
      <c r="B140" s="24"/>
      <c r="C140" s="307" t="e">
        <f>VLOOKUP(B140,Estoque!$A$4:$M$2540,2,)</f>
        <v>#N/A</v>
      </c>
      <c r="D140" s="308" t="e">
        <f>VLOOKUP(B140,Estoque!$A$4:$M$2540,3,)</f>
        <v>#N/A</v>
      </c>
      <c r="E140" s="194"/>
      <c r="F140" s="310" t="e">
        <f>VLOOKUP(B140,Estoque!$A$4:$M$2540,4,)</f>
        <v>#N/A</v>
      </c>
      <c r="G140" s="28"/>
      <c r="H140" s="313" t="e">
        <f>IFERROR(VLOOKUP(B140,Estoque!$A$4:$M$2540,10,),VLOOKUP(B140,'Combos Promocionais'!$A$3:$O$2976,15,0))</f>
        <v>#N/A</v>
      </c>
      <c r="I140" s="32"/>
      <c r="J140" s="40"/>
      <c r="K140" s="40"/>
      <c r="L140" s="40"/>
      <c r="M140" s="83">
        <v>0</v>
      </c>
      <c r="N140" s="315">
        <f t="shared" si="18"/>
        <v>0</v>
      </c>
      <c r="O140" s="87">
        <v>0</v>
      </c>
      <c r="P140" s="317">
        <f t="shared" si="19"/>
        <v>0</v>
      </c>
      <c r="Q140" s="315">
        <f t="shared" si="16"/>
        <v>0</v>
      </c>
      <c r="R140" s="197" t="s">
        <v>94</v>
      </c>
      <c r="S140" s="315" t="e">
        <f>IFERROR(SUM(VLOOKUP(B140,Estoque!$A$4:$M$2540,8,)*I140),VLOOKUP(B140,'Combos Promocionais'!$A$3:$K$2252,11,0))</f>
        <v>#N/A</v>
      </c>
      <c r="T140" s="320" t="e">
        <f t="shared" si="17"/>
        <v>#N/A</v>
      </c>
      <c r="U140" s="320" t="e">
        <f t="shared" si="20"/>
        <v>#N/A</v>
      </c>
      <c r="V140" s="321" t="e">
        <f t="shared" si="21"/>
        <v>#N/A</v>
      </c>
    </row>
    <row r="141" spans="1:22" ht="15" customHeight="1">
      <c r="A141" s="21">
        <v>137</v>
      </c>
      <c r="B141" s="25"/>
      <c r="C141" s="239" t="e">
        <f>VLOOKUP(B141,Estoque!$A$4:$M$2540,2,)</f>
        <v>#N/A</v>
      </c>
      <c r="D141" s="244" t="e">
        <f>VLOOKUP(B141,Estoque!$A$4:$M$2540,3,)</f>
        <v>#N/A</v>
      </c>
      <c r="E141" s="193"/>
      <c r="F141" s="311" t="e">
        <f>VLOOKUP(B141,Estoque!$A$4:$M$2540,4,)</f>
        <v>#N/A</v>
      </c>
      <c r="G141" s="29"/>
      <c r="H141" s="314" t="e">
        <f>IFERROR(VLOOKUP(B141,Estoque!$A$4:$M$2540,10,),VLOOKUP(B141,'Combos Promocionais'!$A$3:$O$2976,15,0))</f>
        <v>#N/A</v>
      </c>
      <c r="I141" s="33"/>
      <c r="J141" s="6"/>
      <c r="K141" s="6"/>
      <c r="L141" s="6"/>
      <c r="M141" s="84">
        <v>0</v>
      </c>
      <c r="N141" s="273">
        <f t="shared" si="18"/>
        <v>0</v>
      </c>
      <c r="O141" s="88">
        <v>0</v>
      </c>
      <c r="P141" s="316">
        <f t="shared" si="19"/>
        <v>0</v>
      </c>
      <c r="Q141" s="273">
        <f t="shared" si="16"/>
        <v>0</v>
      </c>
      <c r="R141" s="198" t="s">
        <v>94</v>
      </c>
      <c r="S141" s="273" t="e">
        <f>IFERROR(SUM(VLOOKUP(B141,Estoque!$A$4:$M$2540,8,)*I141),VLOOKUP(B141,'Combos Promocionais'!$A$3:$K$2252,11,0))</f>
        <v>#N/A</v>
      </c>
      <c r="T141" s="305" t="e">
        <f t="shared" si="17"/>
        <v>#N/A</v>
      </c>
      <c r="U141" s="305" t="e">
        <f t="shared" si="20"/>
        <v>#N/A</v>
      </c>
      <c r="V141" s="322" t="e">
        <f t="shared" si="21"/>
        <v>#N/A</v>
      </c>
    </row>
    <row r="142" spans="1:22" ht="15" customHeight="1">
      <c r="A142" s="20">
        <v>138</v>
      </c>
      <c r="B142" s="24"/>
      <c r="C142" s="307" t="e">
        <f>VLOOKUP(B142,Estoque!$A$4:$M$2540,2,)</f>
        <v>#N/A</v>
      </c>
      <c r="D142" s="308" t="e">
        <f>VLOOKUP(B142,Estoque!$A$4:$M$2540,3,)</f>
        <v>#N/A</v>
      </c>
      <c r="E142" s="194"/>
      <c r="F142" s="310" t="e">
        <f>VLOOKUP(B142,Estoque!$A$4:$M$2540,4,)</f>
        <v>#N/A</v>
      </c>
      <c r="G142" s="28"/>
      <c r="H142" s="313" t="e">
        <f>IFERROR(VLOOKUP(B142,Estoque!$A$4:$M$2540,10,),VLOOKUP(B142,'Combos Promocionais'!$A$3:$O$2976,15,0))</f>
        <v>#N/A</v>
      </c>
      <c r="I142" s="32"/>
      <c r="J142" s="40"/>
      <c r="K142" s="40"/>
      <c r="L142" s="40"/>
      <c r="M142" s="83">
        <v>0</v>
      </c>
      <c r="N142" s="315">
        <f t="shared" si="18"/>
        <v>0</v>
      </c>
      <c r="O142" s="87">
        <v>0</v>
      </c>
      <c r="P142" s="317">
        <f t="shared" si="19"/>
        <v>0</v>
      </c>
      <c r="Q142" s="315">
        <f t="shared" si="16"/>
        <v>0</v>
      </c>
      <c r="R142" s="197" t="s">
        <v>94</v>
      </c>
      <c r="S142" s="315" t="e">
        <f>IFERROR(SUM(VLOOKUP(B142,Estoque!$A$4:$M$2540,8,)*I142),VLOOKUP(B142,'Combos Promocionais'!$A$3:$K$2252,11,0))</f>
        <v>#N/A</v>
      </c>
      <c r="T142" s="320" t="e">
        <f t="shared" si="17"/>
        <v>#N/A</v>
      </c>
      <c r="U142" s="320" t="e">
        <f t="shared" si="20"/>
        <v>#N/A</v>
      </c>
      <c r="V142" s="321" t="e">
        <f t="shared" si="21"/>
        <v>#N/A</v>
      </c>
    </row>
    <row r="143" spans="1:22" ht="15" customHeight="1">
      <c r="A143" s="21">
        <v>139</v>
      </c>
      <c r="B143" s="25"/>
      <c r="C143" s="239" t="e">
        <f>VLOOKUP(B143,Estoque!$A$4:$M$2540,2,)</f>
        <v>#N/A</v>
      </c>
      <c r="D143" s="244" t="e">
        <f>VLOOKUP(B143,Estoque!$A$4:$M$2540,3,)</f>
        <v>#N/A</v>
      </c>
      <c r="E143" s="193"/>
      <c r="F143" s="311" t="e">
        <f>VLOOKUP(B143,Estoque!$A$4:$M$2540,4,)</f>
        <v>#N/A</v>
      </c>
      <c r="G143" s="29"/>
      <c r="H143" s="314" t="e">
        <f>IFERROR(VLOOKUP(B143,Estoque!$A$4:$M$2540,10,),VLOOKUP(B143,'Combos Promocionais'!$A$3:$O$2976,15,0))</f>
        <v>#N/A</v>
      </c>
      <c r="I143" s="33"/>
      <c r="J143" s="6"/>
      <c r="K143" s="6"/>
      <c r="L143" s="6"/>
      <c r="M143" s="84">
        <v>0</v>
      </c>
      <c r="N143" s="273">
        <f t="shared" si="18"/>
        <v>0</v>
      </c>
      <c r="O143" s="88">
        <v>0</v>
      </c>
      <c r="P143" s="316">
        <f t="shared" si="19"/>
        <v>0</v>
      </c>
      <c r="Q143" s="273">
        <f t="shared" si="16"/>
        <v>0</v>
      </c>
      <c r="R143" s="198" t="s">
        <v>94</v>
      </c>
      <c r="S143" s="273" t="e">
        <f>IFERROR(SUM(VLOOKUP(B143,Estoque!$A$4:$M$2540,8,)*I143),VLOOKUP(B143,'Combos Promocionais'!$A$3:$K$2252,11,0))</f>
        <v>#N/A</v>
      </c>
      <c r="T143" s="305" t="e">
        <f t="shared" si="17"/>
        <v>#N/A</v>
      </c>
      <c r="U143" s="305" t="e">
        <f t="shared" si="20"/>
        <v>#N/A</v>
      </c>
      <c r="V143" s="322" t="e">
        <f t="shared" si="21"/>
        <v>#N/A</v>
      </c>
    </row>
    <row r="144" spans="1:22" ht="15" customHeight="1">
      <c r="A144" s="20">
        <v>140</v>
      </c>
      <c r="B144" s="24"/>
      <c r="C144" s="307" t="e">
        <f>VLOOKUP(B144,Estoque!$A$4:$M$2540,2,)</f>
        <v>#N/A</v>
      </c>
      <c r="D144" s="308" t="e">
        <f>VLOOKUP(B144,Estoque!$A$4:$M$2540,3,)</f>
        <v>#N/A</v>
      </c>
      <c r="E144" s="194"/>
      <c r="F144" s="310" t="e">
        <f>VLOOKUP(B144,Estoque!$A$4:$M$2540,4,)</f>
        <v>#N/A</v>
      </c>
      <c r="G144" s="28"/>
      <c r="H144" s="313" t="e">
        <f>IFERROR(VLOOKUP(B144,Estoque!$A$4:$M$2540,10,),VLOOKUP(B144,'Combos Promocionais'!$A$3:$O$2976,15,0))</f>
        <v>#N/A</v>
      </c>
      <c r="I144" s="32"/>
      <c r="J144" s="40"/>
      <c r="K144" s="40"/>
      <c r="L144" s="40"/>
      <c r="M144" s="83">
        <v>0</v>
      </c>
      <c r="N144" s="315">
        <f t="shared" si="18"/>
        <v>0</v>
      </c>
      <c r="O144" s="87">
        <v>0</v>
      </c>
      <c r="P144" s="317">
        <f t="shared" si="19"/>
        <v>0</v>
      </c>
      <c r="Q144" s="315">
        <f t="shared" si="16"/>
        <v>0</v>
      </c>
      <c r="R144" s="197" t="s">
        <v>94</v>
      </c>
      <c r="S144" s="315" t="e">
        <f>IFERROR(SUM(VLOOKUP(B144,Estoque!$A$4:$M$2540,8,)*I144),VLOOKUP(B144,'Combos Promocionais'!$A$3:$K$2252,11,0))</f>
        <v>#N/A</v>
      </c>
      <c r="T144" s="320" t="e">
        <f t="shared" si="17"/>
        <v>#N/A</v>
      </c>
      <c r="U144" s="320" t="e">
        <f t="shared" si="20"/>
        <v>#N/A</v>
      </c>
      <c r="V144" s="321" t="e">
        <f t="shared" si="21"/>
        <v>#N/A</v>
      </c>
    </row>
    <row r="145" spans="1:22" ht="15" customHeight="1">
      <c r="A145" s="21">
        <v>141</v>
      </c>
      <c r="B145" s="25"/>
      <c r="C145" s="239" t="e">
        <f>VLOOKUP(B145,Estoque!$A$4:$M$2540,2,)</f>
        <v>#N/A</v>
      </c>
      <c r="D145" s="244" t="e">
        <f>VLOOKUP(B145,Estoque!$A$4:$M$2540,3,)</f>
        <v>#N/A</v>
      </c>
      <c r="E145" s="193"/>
      <c r="F145" s="311" t="e">
        <f>VLOOKUP(B145,Estoque!$A$4:$M$2540,4,)</f>
        <v>#N/A</v>
      </c>
      <c r="G145" s="29"/>
      <c r="H145" s="314" t="e">
        <f>IFERROR(VLOOKUP(B145,Estoque!$A$4:$M$2540,10,),VLOOKUP(B145,'Combos Promocionais'!$A$3:$O$2976,15,0))</f>
        <v>#N/A</v>
      </c>
      <c r="I145" s="33"/>
      <c r="J145" s="6"/>
      <c r="K145" s="6"/>
      <c r="L145" s="6"/>
      <c r="M145" s="84">
        <v>0</v>
      </c>
      <c r="N145" s="273">
        <f t="shared" si="18"/>
        <v>0</v>
      </c>
      <c r="O145" s="88">
        <v>0</v>
      </c>
      <c r="P145" s="316">
        <f t="shared" si="19"/>
        <v>0</v>
      </c>
      <c r="Q145" s="273">
        <f t="shared" si="16"/>
        <v>0</v>
      </c>
      <c r="R145" s="198" t="s">
        <v>94</v>
      </c>
      <c r="S145" s="273" t="e">
        <f>IFERROR(SUM(VLOOKUP(B145,Estoque!$A$4:$M$2540,8,)*I145),VLOOKUP(B145,'Combos Promocionais'!$A$3:$K$2252,11,0))</f>
        <v>#N/A</v>
      </c>
      <c r="T145" s="305" t="e">
        <f t="shared" si="17"/>
        <v>#N/A</v>
      </c>
      <c r="U145" s="305" t="e">
        <f t="shared" si="20"/>
        <v>#N/A</v>
      </c>
      <c r="V145" s="322" t="e">
        <f t="shared" si="21"/>
        <v>#N/A</v>
      </c>
    </row>
    <row r="146" spans="1:22" ht="15" customHeight="1">
      <c r="A146" s="20">
        <v>142</v>
      </c>
      <c r="B146" s="24"/>
      <c r="C146" s="307" t="e">
        <f>VLOOKUP(B146,Estoque!$A$4:$M$2540,2,)</f>
        <v>#N/A</v>
      </c>
      <c r="D146" s="308" t="e">
        <f>VLOOKUP(B146,Estoque!$A$4:$M$2540,3,)</f>
        <v>#N/A</v>
      </c>
      <c r="E146" s="194"/>
      <c r="F146" s="310" t="e">
        <f>VLOOKUP(B146,Estoque!$A$4:$M$2540,4,)</f>
        <v>#N/A</v>
      </c>
      <c r="G146" s="28"/>
      <c r="H146" s="313" t="e">
        <f>IFERROR(VLOOKUP(B146,Estoque!$A$4:$M$2540,10,),VLOOKUP(B146,'Combos Promocionais'!$A$3:$O$2976,15,0))</f>
        <v>#N/A</v>
      </c>
      <c r="I146" s="32"/>
      <c r="J146" s="40"/>
      <c r="K146" s="40"/>
      <c r="L146" s="40"/>
      <c r="M146" s="83">
        <v>0</v>
      </c>
      <c r="N146" s="315">
        <f t="shared" si="18"/>
        <v>0</v>
      </c>
      <c r="O146" s="87">
        <v>0</v>
      </c>
      <c r="P146" s="317">
        <f t="shared" si="19"/>
        <v>0</v>
      </c>
      <c r="Q146" s="315">
        <f t="shared" si="16"/>
        <v>0</v>
      </c>
      <c r="R146" s="197" t="s">
        <v>94</v>
      </c>
      <c r="S146" s="315" t="e">
        <f>IFERROR(SUM(VLOOKUP(B146,Estoque!$A$4:$M$2540,8,)*I146),VLOOKUP(B146,'Combos Promocionais'!$A$3:$K$2252,11,0))</f>
        <v>#N/A</v>
      </c>
      <c r="T146" s="320" t="e">
        <f t="shared" si="17"/>
        <v>#N/A</v>
      </c>
      <c r="U146" s="320" t="e">
        <f t="shared" si="20"/>
        <v>#N/A</v>
      </c>
      <c r="V146" s="321" t="e">
        <f t="shared" si="21"/>
        <v>#N/A</v>
      </c>
    </row>
    <row r="147" spans="1:22" ht="15" customHeight="1">
      <c r="A147" s="21">
        <v>143</v>
      </c>
      <c r="B147" s="25"/>
      <c r="C147" s="239" t="e">
        <f>VLOOKUP(B147,Estoque!$A$4:$M$2540,2,)</f>
        <v>#N/A</v>
      </c>
      <c r="D147" s="244" t="e">
        <f>VLOOKUP(B147,Estoque!$A$4:$M$2540,3,)</f>
        <v>#N/A</v>
      </c>
      <c r="E147" s="193"/>
      <c r="F147" s="311" t="e">
        <f>VLOOKUP(B147,Estoque!$A$4:$M$2540,4,)</f>
        <v>#N/A</v>
      </c>
      <c r="G147" s="29"/>
      <c r="H147" s="314" t="e">
        <f>IFERROR(VLOOKUP(B147,Estoque!$A$4:$M$2540,10,),VLOOKUP(B147,'Combos Promocionais'!$A$3:$O$2976,15,0))</f>
        <v>#N/A</v>
      </c>
      <c r="I147" s="33"/>
      <c r="J147" s="6"/>
      <c r="K147" s="6"/>
      <c r="L147" s="6"/>
      <c r="M147" s="84">
        <v>0</v>
      </c>
      <c r="N147" s="273">
        <f t="shared" si="18"/>
        <v>0</v>
      </c>
      <c r="O147" s="88">
        <v>0</v>
      </c>
      <c r="P147" s="316">
        <f t="shared" si="19"/>
        <v>0</v>
      </c>
      <c r="Q147" s="273">
        <f t="shared" si="16"/>
        <v>0</v>
      </c>
      <c r="R147" s="198" t="s">
        <v>94</v>
      </c>
      <c r="S147" s="273" t="e">
        <f>IFERROR(SUM(VLOOKUP(B147,Estoque!$A$4:$M$2540,8,)*I147),VLOOKUP(B147,'Combos Promocionais'!$A$3:$K$2252,11,0))</f>
        <v>#N/A</v>
      </c>
      <c r="T147" s="305" t="e">
        <f t="shared" si="17"/>
        <v>#N/A</v>
      </c>
      <c r="U147" s="305" t="e">
        <f t="shared" si="20"/>
        <v>#N/A</v>
      </c>
      <c r="V147" s="322" t="e">
        <f t="shared" si="21"/>
        <v>#N/A</v>
      </c>
    </row>
    <row r="148" spans="1:22" ht="15" customHeight="1">
      <c r="A148" s="20">
        <v>144</v>
      </c>
      <c r="B148" s="24"/>
      <c r="C148" s="307" t="e">
        <f>VLOOKUP(B148,Estoque!$A$4:$M$2540,2,)</f>
        <v>#N/A</v>
      </c>
      <c r="D148" s="308" t="e">
        <f>VLOOKUP(B148,Estoque!$A$4:$M$2540,3,)</f>
        <v>#N/A</v>
      </c>
      <c r="E148" s="194"/>
      <c r="F148" s="310" t="e">
        <f>VLOOKUP(B148,Estoque!$A$4:$M$2540,4,)</f>
        <v>#N/A</v>
      </c>
      <c r="G148" s="28"/>
      <c r="H148" s="313" t="e">
        <f>IFERROR(VLOOKUP(B148,Estoque!$A$4:$M$2540,10,),VLOOKUP(B148,'Combos Promocionais'!$A$3:$O$2976,15,0))</f>
        <v>#N/A</v>
      </c>
      <c r="I148" s="32"/>
      <c r="J148" s="40"/>
      <c r="K148" s="40"/>
      <c r="L148" s="40"/>
      <c r="M148" s="83">
        <v>0</v>
      </c>
      <c r="N148" s="315">
        <f t="shared" si="18"/>
        <v>0</v>
      </c>
      <c r="O148" s="87">
        <v>0</v>
      </c>
      <c r="P148" s="317">
        <f t="shared" si="19"/>
        <v>0</v>
      </c>
      <c r="Q148" s="315">
        <f t="shared" si="16"/>
        <v>0</v>
      </c>
      <c r="R148" s="197" t="s">
        <v>94</v>
      </c>
      <c r="S148" s="315" t="e">
        <f>IFERROR(SUM(VLOOKUP(B148,Estoque!$A$4:$M$2540,8,)*I148),VLOOKUP(B148,'Combos Promocionais'!$A$3:$K$2252,11,0))</f>
        <v>#N/A</v>
      </c>
      <c r="T148" s="320" t="e">
        <f t="shared" si="17"/>
        <v>#N/A</v>
      </c>
      <c r="U148" s="320" t="e">
        <f t="shared" si="20"/>
        <v>#N/A</v>
      </c>
      <c r="V148" s="321" t="e">
        <f t="shared" si="21"/>
        <v>#N/A</v>
      </c>
    </row>
    <row r="149" spans="1:22" ht="15" customHeight="1">
      <c r="A149" s="21">
        <v>145</v>
      </c>
      <c r="B149" s="25"/>
      <c r="C149" s="239" t="e">
        <f>VLOOKUP(B149,Estoque!$A$4:$M$2540,2,)</f>
        <v>#N/A</v>
      </c>
      <c r="D149" s="244" t="e">
        <f>VLOOKUP(B149,Estoque!$A$4:$M$2540,3,)</f>
        <v>#N/A</v>
      </c>
      <c r="E149" s="193"/>
      <c r="F149" s="311" t="e">
        <f>VLOOKUP(B149,Estoque!$A$4:$M$2540,4,)</f>
        <v>#N/A</v>
      </c>
      <c r="G149" s="29"/>
      <c r="H149" s="314" t="e">
        <f>IFERROR(VLOOKUP(B149,Estoque!$A$4:$M$2540,10,),VLOOKUP(B149,'Combos Promocionais'!$A$3:$O$2976,15,0))</f>
        <v>#N/A</v>
      </c>
      <c r="I149" s="33"/>
      <c r="J149" s="6"/>
      <c r="K149" s="6"/>
      <c r="L149" s="6"/>
      <c r="M149" s="84">
        <v>0</v>
      </c>
      <c r="N149" s="273">
        <f t="shared" si="18"/>
        <v>0</v>
      </c>
      <c r="O149" s="88">
        <v>0</v>
      </c>
      <c r="P149" s="316">
        <f t="shared" si="19"/>
        <v>0</v>
      </c>
      <c r="Q149" s="273">
        <f t="shared" si="16"/>
        <v>0</v>
      </c>
      <c r="R149" s="198" t="s">
        <v>94</v>
      </c>
      <c r="S149" s="273" t="e">
        <f>IFERROR(SUM(VLOOKUP(B149,Estoque!$A$4:$M$2540,8,)*I149),VLOOKUP(B149,'Combos Promocionais'!$A$3:$K$2252,11,0))</f>
        <v>#N/A</v>
      </c>
      <c r="T149" s="305" t="e">
        <f t="shared" si="17"/>
        <v>#N/A</v>
      </c>
      <c r="U149" s="305" t="e">
        <f t="shared" si="20"/>
        <v>#N/A</v>
      </c>
      <c r="V149" s="322" t="e">
        <f t="shared" si="21"/>
        <v>#N/A</v>
      </c>
    </row>
    <row r="150" spans="1:22" ht="15" customHeight="1">
      <c r="A150" s="20">
        <v>146</v>
      </c>
      <c r="B150" s="24"/>
      <c r="C150" s="307" t="e">
        <f>VLOOKUP(B150,Estoque!$A$4:$M$2540,2,)</f>
        <v>#N/A</v>
      </c>
      <c r="D150" s="308" t="e">
        <f>VLOOKUP(B150,Estoque!$A$4:$M$2540,3,)</f>
        <v>#N/A</v>
      </c>
      <c r="E150" s="194"/>
      <c r="F150" s="310" t="e">
        <f>VLOOKUP(B150,Estoque!$A$4:$M$2540,4,)</f>
        <v>#N/A</v>
      </c>
      <c r="G150" s="28"/>
      <c r="H150" s="313" t="e">
        <f>IFERROR(VLOOKUP(B150,Estoque!$A$4:$M$2540,10,),VLOOKUP(B150,'Combos Promocionais'!$A$3:$O$2976,15,0))</f>
        <v>#N/A</v>
      </c>
      <c r="I150" s="32"/>
      <c r="J150" s="40"/>
      <c r="K150" s="40"/>
      <c r="L150" s="40"/>
      <c r="M150" s="83">
        <v>0</v>
      </c>
      <c r="N150" s="315">
        <f t="shared" si="18"/>
        <v>0</v>
      </c>
      <c r="O150" s="87">
        <v>0</v>
      </c>
      <c r="P150" s="317">
        <f t="shared" si="19"/>
        <v>0</v>
      </c>
      <c r="Q150" s="315">
        <f t="shared" si="16"/>
        <v>0</v>
      </c>
      <c r="R150" s="197" t="s">
        <v>94</v>
      </c>
      <c r="S150" s="315" t="e">
        <f>IFERROR(SUM(VLOOKUP(B150,Estoque!$A$4:$M$2540,8,)*I150),VLOOKUP(B150,'Combos Promocionais'!$A$3:$K$2252,11,0))</f>
        <v>#N/A</v>
      </c>
      <c r="T150" s="320" t="e">
        <f t="shared" si="17"/>
        <v>#N/A</v>
      </c>
      <c r="U150" s="320" t="e">
        <f t="shared" si="20"/>
        <v>#N/A</v>
      </c>
      <c r="V150" s="321" t="e">
        <f t="shared" si="21"/>
        <v>#N/A</v>
      </c>
    </row>
    <row r="151" spans="1:22" ht="15" customHeight="1">
      <c r="A151" s="21">
        <v>147</v>
      </c>
      <c r="B151" s="25"/>
      <c r="C151" s="239" t="e">
        <f>VLOOKUP(B151,Estoque!$A$4:$M$2540,2,)</f>
        <v>#N/A</v>
      </c>
      <c r="D151" s="244" t="e">
        <f>VLOOKUP(B151,Estoque!$A$4:$M$2540,3,)</f>
        <v>#N/A</v>
      </c>
      <c r="E151" s="193"/>
      <c r="F151" s="311" t="e">
        <f>VLOOKUP(B151,Estoque!$A$4:$M$2540,4,)</f>
        <v>#N/A</v>
      </c>
      <c r="G151" s="29"/>
      <c r="H151" s="314" t="e">
        <f>IFERROR(VLOOKUP(B151,Estoque!$A$4:$M$2540,10,),VLOOKUP(B151,'Combos Promocionais'!$A$3:$O$2976,15,0))</f>
        <v>#N/A</v>
      </c>
      <c r="I151" s="33"/>
      <c r="J151" s="6"/>
      <c r="K151" s="6"/>
      <c r="L151" s="6"/>
      <c r="M151" s="84">
        <v>0</v>
      </c>
      <c r="N151" s="273">
        <f t="shared" si="18"/>
        <v>0</v>
      </c>
      <c r="O151" s="88">
        <v>0</v>
      </c>
      <c r="P151" s="316">
        <f t="shared" si="19"/>
        <v>0</v>
      </c>
      <c r="Q151" s="273">
        <f t="shared" si="16"/>
        <v>0</v>
      </c>
      <c r="R151" s="198" t="s">
        <v>94</v>
      </c>
      <c r="S151" s="273" t="e">
        <f>IFERROR(SUM(VLOOKUP(B151,Estoque!$A$4:$M$2540,8,)*I151),VLOOKUP(B151,'Combos Promocionais'!$A$3:$K$2252,11,0))</f>
        <v>#N/A</v>
      </c>
      <c r="T151" s="305" t="e">
        <f t="shared" si="17"/>
        <v>#N/A</v>
      </c>
      <c r="U151" s="305" t="e">
        <f t="shared" si="20"/>
        <v>#N/A</v>
      </c>
      <c r="V151" s="322" t="e">
        <f t="shared" si="21"/>
        <v>#N/A</v>
      </c>
    </row>
    <row r="152" spans="1:22" ht="15" customHeight="1">
      <c r="A152" s="20">
        <v>148</v>
      </c>
      <c r="B152" s="24"/>
      <c r="C152" s="307" t="e">
        <f>VLOOKUP(B152,Estoque!$A$4:$M$2540,2,)</f>
        <v>#N/A</v>
      </c>
      <c r="D152" s="308" t="e">
        <f>VLOOKUP(B152,Estoque!$A$4:$M$2540,3,)</f>
        <v>#N/A</v>
      </c>
      <c r="E152" s="194"/>
      <c r="F152" s="310" t="e">
        <f>VLOOKUP(B152,Estoque!$A$4:$M$2540,4,)</f>
        <v>#N/A</v>
      </c>
      <c r="G152" s="28"/>
      <c r="H152" s="313" t="e">
        <f>IFERROR(VLOOKUP(B152,Estoque!$A$4:$M$2540,10,),VLOOKUP(B152,'Combos Promocionais'!$A$3:$O$2976,15,0))</f>
        <v>#N/A</v>
      </c>
      <c r="I152" s="32"/>
      <c r="J152" s="40"/>
      <c r="K152" s="40"/>
      <c r="L152" s="40"/>
      <c r="M152" s="83">
        <v>0</v>
      </c>
      <c r="N152" s="315">
        <f t="shared" si="18"/>
        <v>0</v>
      </c>
      <c r="O152" s="87">
        <v>0</v>
      </c>
      <c r="P152" s="317">
        <f t="shared" si="19"/>
        <v>0</v>
      </c>
      <c r="Q152" s="315">
        <f t="shared" ref="Q152:Q215" si="22">IF(R152="Vendido",((I152*J152)+L152),IF(R152="Devolvido",((I152*J152)+L152),0))</f>
        <v>0</v>
      </c>
      <c r="R152" s="197" t="s">
        <v>94</v>
      </c>
      <c r="S152" s="315" t="e">
        <f>IFERROR(SUM(VLOOKUP(B152,Estoque!$A$4:$M$2540,8,)*I152),VLOOKUP(B152,'Combos Promocionais'!$A$3:$K$2252,11,0))</f>
        <v>#N/A</v>
      </c>
      <c r="T152" s="320" t="e">
        <f t="shared" ref="T152:T215" si="23">IF(R152="Vendido",((I152*J152)-K152-S152-N152-P152),IF(R152="Devolvido",((I152*J152)-K152-S152-N152-P152),))</f>
        <v>#N/A</v>
      </c>
      <c r="U152" s="320" t="e">
        <f t="shared" si="20"/>
        <v>#N/A</v>
      </c>
      <c r="V152" s="321" t="e">
        <f t="shared" si="21"/>
        <v>#N/A</v>
      </c>
    </row>
    <row r="153" spans="1:22" ht="15" customHeight="1">
      <c r="A153" s="21">
        <v>149</v>
      </c>
      <c r="B153" s="25"/>
      <c r="C153" s="239" t="e">
        <f>VLOOKUP(B153,Estoque!$A$4:$M$2540,2,)</f>
        <v>#N/A</v>
      </c>
      <c r="D153" s="244" t="e">
        <f>VLOOKUP(B153,Estoque!$A$4:$M$2540,3,)</f>
        <v>#N/A</v>
      </c>
      <c r="E153" s="193"/>
      <c r="F153" s="311" t="e">
        <f>VLOOKUP(B153,Estoque!$A$4:$M$2540,4,)</f>
        <v>#N/A</v>
      </c>
      <c r="G153" s="29"/>
      <c r="H153" s="314" t="e">
        <f>IFERROR(VLOOKUP(B153,Estoque!$A$4:$M$2540,10,),VLOOKUP(B153,'Combos Promocionais'!$A$3:$O$2976,15,0))</f>
        <v>#N/A</v>
      </c>
      <c r="I153" s="33"/>
      <c r="J153" s="6"/>
      <c r="K153" s="6"/>
      <c r="L153" s="6"/>
      <c r="M153" s="84">
        <v>0</v>
      </c>
      <c r="N153" s="273">
        <f t="shared" si="18"/>
        <v>0</v>
      </c>
      <c r="O153" s="88">
        <v>0</v>
      </c>
      <c r="P153" s="316">
        <f t="shared" si="19"/>
        <v>0</v>
      </c>
      <c r="Q153" s="273">
        <f t="shared" si="22"/>
        <v>0</v>
      </c>
      <c r="R153" s="198" t="s">
        <v>94</v>
      </c>
      <c r="S153" s="273" t="e">
        <f>IFERROR(SUM(VLOOKUP(B153,Estoque!$A$4:$M$2540,8,)*I153),VLOOKUP(B153,'Combos Promocionais'!$A$3:$K$2252,11,0))</f>
        <v>#N/A</v>
      </c>
      <c r="T153" s="305" t="e">
        <f t="shared" si="23"/>
        <v>#N/A</v>
      </c>
      <c r="U153" s="305" t="e">
        <f t="shared" si="20"/>
        <v>#N/A</v>
      </c>
      <c r="V153" s="322" t="e">
        <f t="shared" si="21"/>
        <v>#N/A</v>
      </c>
    </row>
    <row r="154" spans="1:22" ht="15" customHeight="1">
      <c r="A154" s="20">
        <v>150</v>
      </c>
      <c r="B154" s="24"/>
      <c r="C154" s="307" t="e">
        <f>VLOOKUP(B154,Estoque!$A$4:$M$2540,2,)</f>
        <v>#N/A</v>
      </c>
      <c r="D154" s="308" t="e">
        <f>VLOOKUP(B154,Estoque!$A$4:$M$2540,3,)</f>
        <v>#N/A</v>
      </c>
      <c r="E154" s="194"/>
      <c r="F154" s="310" t="e">
        <f>VLOOKUP(B154,Estoque!$A$4:$M$2540,4,)</f>
        <v>#N/A</v>
      </c>
      <c r="G154" s="28"/>
      <c r="H154" s="313" t="e">
        <f>IFERROR(VLOOKUP(B154,Estoque!$A$4:$M$2540,10,),VLOOKUP(B154,'Combos Promocionais'!$A$3:$O$2976,15,0))</f>
        <v>#N/A</v>
      </c>
      <c r="I154" s="32"/>
      <c r="J154" s="40"/>
      <c r="K154" s="40"/>
      <c r="L154" s="40"/>
      <c r="M154" s="83">
        <v>0</v>
      </c>
      <c r="N154" s="315">
        <f t="shared" si="18"/>
        <v>0</v>
      </c>
      <c r="O154" s="87">
        <v>0</v>
      </c>
      <c r="P154" s="317">
        <f t="shared" si="19"/>
        <v>0</v>
      </c>
      <c r="Q154" s="315">
        <f t="shared" si="22"/>
        <v>0</v>
      </c>
      <c r="R154" s="197" t="s">
        <v>94</v>
      </c>
      <c r="S154" s="315" t="e">
        <f>IFERROR(SUM(VLOOKUP(B154,Estoque!$A$4:$M$2540,8,)*I154),VLOOKUP(B154,'Combos Promocionais'!$A$3:$K$2252,11,0))</f>
        <v>#N/A</v>
      </c>
      <c r="T154" s="320" t="e">
        <f t="shared" si="23"/>
        <v>#N/A</v>
      </c>
      <c r="U154" s="320" t="e">
        <f t="shared" si="20"/>
        <v>#N/A</v>
      </c>
      <c r="V154" s="321" t="e">
        <f t="shared" si="21"/>
        <v>#N/A</v>
      </c>
    </row>
    <row r="155" spans="1:22" ht="15" customHeight="1">
      <c r="A155" s="21">
        <v>151</v>
      </c>
      <c r="B155" s="25"/>
      <c r="C155" s="239" t="e">
        <f>VLOOKUP(B155,Estoque!$A$4:$M$2540,2,)</f>
        <v>#N/A</v>
      </c>
      <c r="D155" s="244" t="e">
        <f>VLOOKUP(B155,Estoque!$A$4:$M$2540,3,)</f>
        <v>#N/A</v>
      </c>
      <c r="E155" s="193"/>
      <c r="F155" s="311" t="e">
        <f>VLOOKUP(B155,Estoque!$A$4:$M$2540,4,)</f>
        <v>#N/A</v>
      </c>
      <c r="G155" s="29"/>
      <c r="H155" s="314" t="e">
        <f>IFERROR(VLOOKUP(B155,Estoque!$A$4:$M$2540,10,),VLOOKUP(B155,'Combos Promocionais'!$A$3:$O$2976,15,0))</f>
        <v>#N/A</v>
      </c>
      <c r="I155" s="33"/>
      <c r="J155" s="6"/>
      <c r="K155" s="6"/>
      <c r="L155" s="6"/>
      <c r="M155" s="84">
        <v>0</v>
      </c>
      <c r="N155" s="273">
        <f t="shared" si="18"/>
        <v>0</v>
      </c>
      <c r="O155" s="88">
        <v>0</v>
      </c>
      <c r="P155" s="316">
        <f t="shared" si="19"/>
        <v>0</v>
      </c>
      <c r="Q155" s="273">
        <f t="shared" si="22"/>
        <v>0</v>
      </c>
      <c r="R155" s="198" t="s">
        <v>94</v>
      </c>
      <c r="S155" s="273" t="e">
        <f>IFERROR(SUM(VLOOKUP(B155,Estoque!$A$4:$M$2540,8,)*I155),VLOOKUP(B155,'Combos Promocionais'!$A$3:$K$2252,11,0))</f>
        <v>#N/A</v>
      </c>
      <c r="T155" s="305" t="e">
        <f t="shared" si="23"/>
        <v>#N/A</v>
      </c>
      <c r="U155" s="305" t="e">
        <f t="shared" si="20"/>
        <v>#N/A</v>
      </c>
      <c r="V155" s="322" t="e">
        <f t="shared" si="21"/>
        <v>#N/A</v>
      </c>
    </row>
    <row r="156" spans="1:22" ht="15" customHeight="1">
      <c r="A156" s="20">
        <v>152</v>
      </c>
      <c r="B156" s="24"/>
      <c r="C156" s="307" t="e">
        <f>VLOOKUP(B156,Estoque!$A$4:$M$2540,2,)</f>
        <v>#N/A</v>
      </c>
      <c r="D156" s="308" t="e">
        <f>VLOOKUP(B156,Estoque!$A$4:$M$2540,3,)</f>
        <v>#N/A</v>
      </c>
      <c r="E156" s="194"/>
      <c r="F156" s="310" t="e">
        <f>VLOOKUP(B156,Estoque!$A$4:$M$2540,4,)</f>
        <v>#N/A</v>
      </c>
      <c r="G156" s="28"/>
      <c r="H156" s="313" t="e">
        <f>IFERROR(VLOOKUP(B156,Estoque!$A$4:$M$2540,10,),VLOOKUP(B156,'Combos Promocionais'!$A$3:$O$2976,15,0))</f>
        <v>#N/A</v>
      </c>
      <c r="I156" s="32"/>
      <c r="J156" s="40"/>
      <c r="K156" s="40"/>
      <c r="L156" s="40"/>
      <c r="M156" s="83">
        <v>0</v>
      </c>
      <c r="N156" s="315">
        <f t="shared" si="18"/>
        <v>0</v>
      </c>
      <c r="O156" s="87">
        <v>0</v>
      </c>
      <c r="P156" s="317">
        <f t="shared" si="19"/>
        <v>0</v>
      </c>
      <c r="Q156" s="315">
        <f t="shared" si="22"/>
        <v>0</v>
      </c>
      <c r="R156" s="197" t="s">
        <v>94</v>
      </c>
      <c r="S156" s="315" t="e">
        <f>IFERROR(SUM(VLOOKUP(B156,Estoque!$A$4:$M$2540,8,)*I156),VLOOKUP(B156,'Combos Promocionais'!$A$3:$K$2252,11,0))</f>
        <v>#N/A</v>
      </c>
      <c r="T156" s="320" t="e">
        <f t="shared" si="23"/>
        <v>#N/A</v>
      </c>
      <c r="U156" s="320" t="e">
        <f t="shared" si="20"/>
        <v>#N/A</v>
      </c>
      <c r="V156" s="321" t="e">
        <f t="shared" si="21"/>
        <v>#N/A</v>
      </c>
    </row>
    <row r="157" spans="1:22" ht="15" customHeight="1">
      <c r="A157" s="21">
        <v>153</v>
      </c>
      <c r="B157" s="25"/>
      <c r="C157" s="239" t="e">
        <f>VLOOKUP(B157,Estoque!$A$4:$M$2540,2,)</f>
        <v>#N/A</v>
      </c>
      <c r="D157" s="244" t="e">
        <f>VLOOKUP(B157,Estoque!$A$4:$M$2540,3,)</f>
        <v>#N/A</v>
      </c>
      <c r="E157" s="193"/>
      <c r="F157" s="311" t="e">
        <f>VLOOKUP(B157,Estoque!$A$4:$M$2540,4,)</f>
        <v>#N/A</v>
      </c>
      <c r="G157" s="29"/>
      <c r="H157" s="314" t="e">
        <f>IFERROR(VLOOKUP(B157,Estoque!$A$4:$M$2540,10,),VLOOKUP(B157,'Combos Promocionais'!$A$3:$O$2976,15,0))</f>
        <v>#N/A</v>
      </c>
      <c r="I157" s="33"/>
      <c r="J157" s="6"/>
      <c r="K157" s="6"/>
      <c r="L157" s="6"/>
      <c r="M157" s="84">
        <v>0</v>
      </c>
      <c r="N157" s="273">
        <f t="shared" si="18"/>
        <v>0</v>
      </c>
      <c r="O157" s="88">
        <v>0</v>
      </c>
      <c r="P157" s="316">
        <f t="shared" si="19"/>
        <v>0</v>
      </c>
      <c r="Q157" s="273">
        <f t="shared" si="22"/>
        <v>0</v>
      </c>
      <c r="R157" s="198" t="s">
        <v>94</v>
      </c>
      <c r="S157" s="273" t="e">
        <f>IFERROR(SUM(VLOOKUP(B157,Estoque!$A$4:$M$2540,8,)*I157),VLOOKUP(B157,'Combos Promocionais'!$A$3:$K$2252,11,0))</f>
        <v>#N/A</v>
      </c>
      <c r="T157" s="305" t="e">
        <f t="shared" si="23"/>
        <v>#N/A</v>
      </c>
      <c r="U157" s="305" t="e">
        <f t="shared" si="20"/>
        <v>#N/A</v>
      </c>
      <c r="V157" s="322" t="e">
        <f t="shared" si="21"/>
        <v>#N/A</v>
      </c>
    </row>
    <row r="158" spans="1:22" ht="15" customHeight="1">
      <c r="A158" s="20">
        <v>154</v>
      </c>
      <c r="B158" s="24"/>
      <c r="C158" s="307" t="e">
        <f>VLOOKUP(B158,Estoque!$A$4:$M$2540,2,)</f>
        <v>#N/A</v>
      </c>
      <c r="D158" s="308" t="e">
        <f>VLOOKUP(B158,Estoque!$A$4:$M$2540,3,)</f>
        <v>#N/A</v>
      </c>
      <c r="E158" s="194"/>
      <c r="F158" s="310" t="e">
        <f>VLOOKUP(B158,Estoque!$A$4:$M$2540,4,)</f>
        <v>#N/A</v>
      </c>
      <c r="G158" s="28"/>
      <c r="H158" s="313" t="e">
        <f>IFERROR(VLOOKUP(B158,Estoque!$A$4:$M$2540,10,),VLOOKUP(B158,'Combos Promocionais'!$A$3:$O$2976,15,0))</f>
        <v>#N/A</v>
      </c>
      <c r="I158" s="32"/>
      <c r="J158" s="40"/>
      <c r="K158" s="40"/>
      <c r="L158" s="40"/>
      <c r="M158" s="83">
        <v>0</v>
      </c>
      <c r="N158" s="315">
        <f t="shared" si="18"/>
        <v>0</v>
      </c>
      <c r="O158" s="87">
        <v>0</v>
      </c>
      <c r="P158" s="317">
        <f t="shared" si="19"/>
        <v>0</v>
      </c>
      <c r="Q158" s="315">
        <f t="shared" si="22"/>
        <v>0</v>
      </c>
      <c r="R158" s="197" t="s">
        <v>94</v>
      </c>
      <c r="S158" s="315" t="e">
        <f>IFERROR(SUM(VLOOKUP(B158,Estoque!$A$4:$M$2540,8,)*I158),VLOOKUP(B158,'Combos Promocionais'!$A$3:$K$2252,11,0))</f>
        <v>#N/A</v>
      </c>
      <c r="T158" s="320" t="e">
        <f t="shared" si="23"/>
        <v>#N/A</v>
      </c>
      <c r="U158" s="320" t="e">
        <f t="shared" si="20"/>
        <v>#N/A</v>
      </c>
      <c r="V158" s="321" t="e">
        <f t="shared" si="21"/>
        <v>#N/A</v>
      </c>
    </row>
    <row r="159" spans="1:22" ht="15" customHeight="1">
      <c r="A159" s="21">
        <v>155</v>
      </c>
      <c r="B159" s="25"/>
      <c r="C159" s="239" t="e">
        <f>VLOOKUP(B159,Estoque!$A$4:$M$2540,2,)</f>
        <v>#N/A</v>
      </c>
      <c r="D159" s="244" t="e">
        <f>VLOOKUP(B159,Estoque!$A$4:$M$2540,3,)</f>
        <v>#N/A</v>
      </c>
      <c r="E159" s="193"/>
      <c r="F159" s="311" t="e">
        <f>VLOOKUP(B159,Estoque!$A$4:$M$2540,4,)</f>
        <v>#N/A</v>
      </c>
      <c r="G159" s="29"/>
      <c r="H159" s="314" t="e">
        <f>IFERROR(VLOOKUP(B159,Estoque!$A$4:$M$2540,10,),VLOOKUP(B159,'Combos Promocionais'!$A$3:$O$2976,15,0))</f>
        <v>#N/A</v>
      </c>
      <c r="I159" s="33"/>
      <c r="J159" s="6"/>
      <c r="K159" s="6"/>
      <c r="L159" s="6"/>
      <c r="M159" s="84">
        <v>0</v>
      </c>
      <c r="N159" s="273">
        <f t="shared" si="18"/>
        <v>0</v>
      </c>
      <c r="O159" s="88">
        <v>0</v>
      </c>
      <c r="P159" s="316">
        <f t="shared" si="19"/>
        <v>0</v>
      </c>
      <c r="Q159" s="273">
        <f t="shared" si="22"/>
        <v>0</v>
      </c>
      <c r="R159" s="198" t="s">
        <v>94</v>
      </c>
      <c r="S159" s="273" t="e">
        <f>IFERROR(SUM(VLOOKUP(B159,Estoque!$A$4:$M$2540,8,)*I159),VLOOKUP(B159,'Combos Promocionais'!$A$3:$K$2252,11,0))</f>
        <v>#N/A</v>
      </c>
      <c r="T159" s="305" t="e">
        <f t="shared" si="23"/>
        <v>#N/A</v>
      </c>
      <c r="U159" s="305" t="e">
        <f t="shared" si="20"/>
        <v>#N/A</v>
      </c>
      <c r="V159" s="322" t="e">
        <f t="shared" si="21"/>
        <v>#N/A</v>
      </c>
    </row>
    <row r="160" spans="1:22" ht="15" customHeight="1">
      <c r="A160" s="20">
        <v>156</v>
      </c>
      <c r="B160" s="24"/>
      <c r="C160" s="307" t="e">
        <f>VLOOKUP(B160,Estoque!$A$4:$M$2540,2,)</f>
        <v>#N/A</v>
      </c>
      <c r="D160" s="308" t="e">
        <f>VLOOKUP(B160,Estoque!$A$4:$M$2540,3,)</f>
        <v>#N/A</v>
      </c>
      <c r="E160" s="194"/>
      <c r="F160" s="310" t="e">
        <f>VLOOKUP(B160,Estoque!$A$4:$M$2540,4,)</f>
        <v>#N/A</v>
      </c>
      <c r="G160" s="28"/>
      <c r="H160" s="313" t="e">
        <f>IFERROR(VLOOKUP(B160,Estoque!$A$4:$M$2540,10,),VLOOKUP(B160,'Combos Promocionais'!$A$3:$O$2976,15,0))</f>
        <v>#N/A</v>
      </c>
      <c r="I160" s="32"/>
      <c r="J160" s="40"/>
      <c r="K160" s="40"/>
      <c r="L160" s="40"/>
      <c r="M160" s="83">
        <v>0</v>
      </c>
      <c r="N160" s="315">
        <f t="shared" si="18"/>
        <v>0</v>
      </c>
      <c r="O160" s="87">
        <v>0</v>
      </c>
      <c r="P160" s="317">
        <f t="shared" si="19"/>
        <v>0</v>
      </c>
      <c r="Q160" s="315">
        <f t="shared" si="22"/>
        <v>0</v>
      </c>
      <c r="R160" s="197" t="s">
        <v>94</v>
      </c>
      <c r="S160" s="315" t="e">
        <f>IFERROR(SUM(VLOOKUP(B160,Estoque!$A$4:$M$2540,8,)*I160),VLOOKUP(B160,'Combos Promocionais'!$A$3:$K$2252,11,0))</f>
        <v>#N/A</v>
      </c>
      <c r="T160" s="320" t="e">
        <f t="shared" si="23"/>
        <v>#N/A</v>
      </c>
      <c r="U160" s="320" t="e">
        <f t="shared" si="20"/>
        <v>#N/A</v>
      </c>
      <c r="V160" s="321" t="e">
        <f t="shared" si="21"/>
        <v>#N/A</v>
      </c>
    </row>
    <row r="161" spans="1:22" ht="15" customHeight="1">
      <c r="A161" s="21">
        <v>157</v>
      </c>
      <c r="B161" s="25"/>
      <c r="C161" s="239" t="e">
        <f>VLOOKUP(B161,Estoque!$A$4:$M$2540,2,)</f>
        <v>#N/A</v>
      </c>
      <c r="D161" s="244" t="e">
        <f>VLOOKUP(B161,Estoque!$A$4:$M$2540,3,)</f>
        <v>#N/A</v>
      </c>
      <c r="E161" s="193"/>
      <c r="F161" s="311" t="e">
        <f>VLOOKUP(B161,Estoque!$A$4:$M$2540,4,)</f>
        <v>#N/A</v>
      </c>
      <c r="G161" s="29"/>
      <c r="H161" s="314" t="e">
        <f>IFERROR(VLOOKUP(B161,Estoque!$A$4:$M$2540,10,),VLOOKUP(B161,'Combos Promocionais'!$A$3:$O$2976,15,0))</f>
        <v>#N/A</v>
      </c>
      <c r="I161" s="33"/>
      <c r="J161" s="6"/>
      <c r="K161" s="6"/>
      <c r="L161" s="6"/>
      <c r="M161" s="84">
        <v>0</v>
      </c>
      <c r="N161" s="273">
        <f t="shared" si="18"/>
        <v>0</v>
      </c>
      <c r="O161" s="88">
        <v>0</v>
      </c>
      <c r="P161" s="316">
        <f t="shared" si="19"/>
        <v>0</v>
      </c>
      <c r="Q161" s="273">
        <f t="shared" si="22"/>
        <v>0</v>
      </c>
      <c r="R161" s="198" t="s">
        <v>94</v>
      </c>
      <c r="S161" s="273" t="e">
        <f>IFERROR(SUM(VLOOKUP(B161,Estoque!$A$4:$M$2540,8,)*I161),VLOOKUP(B161,'Combos Promocionais'!$A$3:$K$2252,11,0))</f>
        <v>#N/A</v>
      </c>
      <c r="T161" s="305" t="e">
        <f t="shared" si="23"/>
        <v>#N/A</v>
      </c>
      <c r="U161" s="305" t="e">
        <f t="shared" si="20"/>
        <v>#N/A</v>
      </c>
      <c r="V161" s="322" t="e">
        <f t="shared" si="21"/>
        <v>#N/A</v>
      </c>
    </row>
    <row r="162" spans="1:22" ht="15" customHeight="1">
      <c r="A162" s="20">
        <v>158</v>
      </c>
      <c r="B162" s="24"/>
      <c r="C162" s="307" t="e">
        <f>VLOOKUP(B162,Estoque!$A$4:$M$2540,2,)</f>
        <v>#N/A</v>
      </c>
      <c r="D162" s="308" t="e">
        <f>VLOOKUP(B162,Estoque!$A$4:$M$2540,3,)</f>
        <v>#N/A</v>
      </c>
      <c r="E162" s="194"/>
      <c r="F162" s="310" t="e">
        <f>VLOOKUP(B162,Estoque!$A$4:$M$2540,4,)</f>
        <v>#N/A</v>
      </c>
      <c r="G162" s="28"/>
      <c r="H162" s="313" t="e">
        <f>IFERROR(VLOOKUP(B162,Estoque!$A$4:$M$2540,10,),VLOOKUP(B162,'Combos Promocionais'!$A$3:$O$2976,15,0))</f>
        <v>#N/A</v>
      </c>
      <c r="I162" s="32"/>
      <c r="J162" s="40"/>
      <c r="K162" s="40"/>
      <c r="L162" s="40"/>
      <c r="M162" s="83">
        <v>0</v>
      </c>
      <c r="N162" s="315">
        <f t="shared" si="18"/>
        <v>0</v>
      </c>
      <c r="O162" s="87">
        <v>0</v>
      </c>
      <c r="P162" s="317">
        <f t="shared" si="19"/>
        <v>0</v>
      </c>
      <c r="Q162" s="315">
        <f t="shared" si="22"/>
        <v>0</v>
      </c>
      <c r="R162" s="197" t="s">
        <v>94</v>
      </c>
      <c r="S162" s="315" t="e">
        <f>IFERROR(SUM(VLOOKUP(B162,Estoque!$A$4:$M$2540,8,)*I162),VLOOKUP(B162,'Combos Promocionais'!$A$3:$K$2252,11,0))</f>
        <v>#N/A</v>
      </c>
      <c r="T162" s="320" t="e">
        <f t="shared" si="23"/>
        <v>#N/A</v>
      </c>
      <c r="U162" s="320" t="e">
        <f t="shared" si="20"/>
        <v>#N/A</v>
      </c>
      <c r="V162" s="321" t="e">
        <f t="shared" si="21"/>
        <v>#N/A</v>
      </c>
    </row>
    <row r="163" spans="1:22" ht="15" customHeight="1">
      <c r="A163" s="21">
        <v>159</v>
      </c>
      <c r="B163" s="25"/>
      <c r="C163" s="239" t="e">
        <f>VLOOKUP(B163,Estoque!$A$4:$M$2540,2,)</f>
        <v>#N/A</v>
      </c>
      <c r="D163" s="244" t="e">
        <f>VLOOKUP(B163,Estoque!$A$4:$M$2540,3,)</f>
        <v>#N/A</v>
      </c>
      <c r="E163" s="193"/>
      <c r="F163" s="311" t="e">
        <f>VLOOKUP(B163,Estoque!$A$4:$M$2540,4,)</f>
        <v>#N/A</v>
      </c>
      <c r="G163" s="29"/>
      <c r="H163" s="314" t="e">
        <f>IFERROR(VLOOKUP(B163,Estoque!$A$4:$M$2540,10,),VLOOKUP(B163,'Combos Promocionais'!$A$3:$O$2976,15,0))</f>
        <v>#N/A</v>
      </c>
      <c r="I163" s="33"/>
      <c r="J163" s="6"/>
      <c r="K163" s="6"/>
      <c r="L163" s="6"/>
      <c r="M163" s="84">
        <v>0</v>
      </c>
      <c r="N163" s="273">
        <f t="shared" si="18"/>
        <v>0</v>
      </c>
      <c r="O163" s="88">
        <v>0</v>
      </c>
      <c r="P163" s="316">
        <f t="shared" si="19"/>
        <v>0</v>
      </c>
      <c r="Q163" s="273">
        <f t="shared" si="22"/>
        <v>0</v>
      </c>
      <c r="R163" s="198" t="s">
        <v>94</v>
      </c>
      <c r="S163" s="273" t="e">
        <f>IFERROR(SUM(VLOOKUP(B163,Estoque!$A$4:$M$2540,8,)*I163),VLOOKUP(B163,'Combos Promocionais'!$A$3:$K$2252,11,0))</f>
        <v>#N/A</v>
      </c>
      <c r="T163" s="305" t="e">
        <f t="shared" si="23"/>
        <v>#N/A</v>
      </c>
      <c r="U163" s="305" t="e">
        <f t="shared" si="20"/>
        <v>#N/A</v>
      </c>
      <c r="V163" s="322" t="e">
        <f t="shared" si="21"/>
        <v>#N/A</v>
      </c>
    </row>
    <row r="164" spans="1:22" ht="15" customHeight="1">
      <c r="A164" s="20">
        <v>160</v>
      </c>
      <c r="B164" s="24"/>
      <c r="C164" s="307" t="e">
        <f>VLOOKUP(B164,Estoque!$A$4:$M$2540,2,)</f>
        <v>#N/A</v>
      </c>
      <c r="D164" s="308" t="e">
        <f>VLOOKUP(B164,Estoque!$A$4:$M$2540,3,)</f>
        <v>#N/A</v>
      </c>
      <c r="E164" s="194"/>
      <c r="F164" s="310" t="e">
        <f>VLOOKUP(B164,Estoque!$A$4:$M$2540,4,)</f>
        <v>#N/A</v>
      </c>
      <c r="G164" s="28"/>
      <c r="H164" s="313" t="e">
        <f>IFERROR(VLOOKUP(B164,Estoque!$A$4:$M$2540,10,),VLOOKUP(B164,'Combos Promocionais'!$A$3:$O$2976,15,0))</f>
        <v>#N/A</v>
      </c>
      <c r="I164" s="32"/>
      <c r="J164" s="40"/>
      <c r="K164" s="40"/>
      <c r="L164" s="40"/>
      <c r="M164" s="83">
        <v>0</v>
      </c>
      <c r="N164" s="315">
        <f t="shared" si="18"/>
        <v>0</v>
      </c>
      <c r="O164" s="87">
        <v>0</v>
      </c>
      <c r="P164" s="317">
        <f t="shared" si="19"/>
        <v>0</v>
      </c>
      <c r="Q164" s="315">
        <f t="shared" si="22"/>
        <v>0</v>
      </c>
      <c r="R164" s="197" t="s">
        <v>94</v>
      </c>
      <c r="S164" s="315" t="e">
        <f>IFERROR(SUM(VLOOKUP(B164,Estoque!$A$4:$M$2540,8,)*I164),VLOOKUP(B164,'Combos Promocionais'!$A$3:$K$2252,11,0))</f>
        <v>#N/A</v>
      </c>
      <c r="T164" s="320" t="e">
        <f t="shared" si="23"/>
        <v>#N/A</v>
      </c>
      <c r="U164" s="320" t="e">
        <f t="shared" si="20"/>
        <v>#N/A</v>
      </c>
      <c r="V164" s="321" t="e">
        <f t="shared" si="21"/>
        <v>#N/A</v>
      </c>
    </row>
    <row r="165" spans="1:22" ht="15" customHeight="1">
      <c r="A165" s="21">
        <v>161</v>
      </c>
      <c r="B165" s="25"/>
      <c r="C165" s="239" t="e">
        <f>VLOOKUP(B165,Estoque!$A$4:$M$2540,2,)</f>
        <v>#N/A</v>
      </c>
      <c r="D165" s="244" t="e">
        <f>VLOOKUP(B165,Estoque!$A$4:$M$2540,3,)</f>
        <v>#N/A</v>
      </c>
      <c r="E165" s="193"/>
      <c r="F165" s="311" t="e">
        <f>VLOOKUP(B165,Estoque!$A$4:$M$2540,4,)</f>
        <v>#N/A</v>
      </c>
      <c r="G165" s="29"/>
      <c r="H165" s="314" t="e">
        <f>IFERROR(VLOOKUP(B165,Estoque!$A$4:$M$2540,10,),VLOOKUP(B165,'Combos Promocionais'!$A$3:$O$2976,15,0))</f>
        <v>#N/A</v>
      </c>
      <c r="I165" s="33"/>
      <c r="J165" s="6"/>
      <c r="K165" s="6"/>
      <c r="L165" s="6"/>
      <c r="M165" s="84">
        <v>0</v>
      </c>
      <c r="N165" s="273">
        <f t="shared" si="18"/>
        <v>0</v>
      </c>
      <c r="O165" s="88">
        <v>0</v>
      </c>
      <c r="P165" s="316">
        <f t="shared" si="19"/>
        <v>0</v>
      </c>
      <c r="Q165" s="273">
        <f t="shared" si="22"/>
        <v>0</v>
      </c>
      <c r="R165" s="198" t="s">
        <v>94</v>
      </c>
      <c r="S165" s="273" t="e">
        <f>IFERROR(SUM(VLOOKUP(B165,Estoque!$A$4:$M$2540,8,)*I165),VLOOKUP(B165,'Combos Promocionais'!$A$3:$K$2252,11,0))</f>
        <v>#N/A</v>
      </c>
      <c r="T165" s="305" t="e">
        <f t="shared" si="23"/>
        <v>#N/A</v>
      </c>
      <c r="U165" s="305" t="e">
        <f t="shared" si="20"/>
        <v>#N/A</v>
      </c>
      <c r="V165" s="322" t="e">
        <f t="shared" si="21"/>
        <v>#N/A</v>
      </c>
    </row>
    <row r="166" spans="1:22" ht="15" customHeight="1">
      <c r="A166" s="20">
        <v>162</v>
      </c>
      <c r="B166" s="24"/>
      <c r="C166" s="307" t="e">
        <f>VLOOKUP(B166,Estoque!$A$4:$M$2540,2,)</f>
        <v>#N/A</v>
      </c>
      <c r="D166" s="308" t="e">
        <f>VLOOKUP(B166,Estoque!$A$4:$M$2540,3,)</f>
        <v>#N/A</v>
      </c>
      <c r="E166" s="194"/>
      <c r="F166" s="310" t="e">
        <f>VLOOKUP(B166,Estoque!$A$4:$M$2540,4,)</f>
        <v>#N/A</v>
      </c>
      <c r="G166" s="28"/>
      <c r="H166" s="313" t="e">
        <f>IFERROR(VLOOKUP(B166,Estoque!$A$4:$M$2540,10,),VLOOKUP(B166,'Combos Promocionais'!$A$3:$O$2976,15,0))</f>
        <v>#N/A</v>
      </c>
      <c r="I166" s="32"/>
      <c r="J166" s="40"/>
      <c r="K166" s="40"/>
      <c r="L166" s="40"/>
      <c r="M166" s="83">
        <v>0</v>
      </c>
      <c r="N166" s="315">
        <f t="shared" si="18"/>
        <v>0</v>
      </c>
      <c r="O166" s="87">
        <v>0</v>
      </c>
      <c r="P166" s="317">
        <f t="shared" si="19"/>
        <v>0</v>
      </c>
      <c r="Q166" s="315">
        <f t="shared" si="22"/>
        <v>0</v>
      </c>
      <c r="R166" s="197" t="s">
        <v>94</v>
      </c>
      <c r="S166" s="315" t="e">
        <f>IFERROR(SUM(VLOOKUP(B166,Estoque!$A$4:$M$2540,8,)*I166),VLOOKUP(B166,'Combos Promocionais'!$A$3:$K$2252,11,0))</f>
        <v>#N/A</v>
      </c>
      <c r="T166" s="320" t="e">
        <f t="shared" si="23"/>
        <v>#N/A</v>
      </c>
      <c r="U166" s="320" t="e">
        <f t="shared" si="20"/>
        <v>#N/A</v>
      </c>
      <c r="V166" s="321" t="e">
        <f t="shared" si="21"/>
        <v>#N/A</v>
      </c>
    </row>
    <row r="167" spans="1:22" ht="15" customHeight="1">
      <c r="A167" s="21">
        <v>163</v>
      </c>
      <c r="B167" s="25"/>
      <c r="C167" s="239" t="e">
        <f>VLOOKUP(B167,Estoque!$A$4:$M$2540,2,)</f>
        <v>#N/A</v>
      </c>
      <c r="D167" s="244" t="e">
        <f>VLOOKUP(B167,Estoque!$A$4:$M$2540,3,)</f>
        <v>#N/A</v>
      </c>
      <c r="E167" s="193"/>
      <c r="F167" s="311" t="e">
        <f>VLOOKUP(B167,Estoque!$A$4:$M$2540,4,)</f>
        <v>#N/A</v>
      </c>
      <c r="G167" s="29"/>
      <c r="H167" s="314" t="e">
        <f>IFERROR(VLOOKUP(B167,Estoque!$A$4:$M$2540,10,),VLOOKUP(B167,'Combos Promocionais'!$A$3:$O$2976,15,0))</f>
        <v>#N/A</v>
      </c>
      <c r="I167" s="33"/>
      <c r="J167" s="6"/>
      <c r="K167" s="6"/>
      <c r="L167" s="6"/>
      <c r="M167" s="84">
        <v>0</v>
      </c>
      <c r="N167" s="273">
        <f t="shared" si="18"/>
        <v>0</v>
      </c>
      <c r="O167" s="88">
        <v>0</v>
      </c>
      <c r="P167" s="316">
        <f t="shared" si="19"/>
        <v>0</v>
      </c>
      <c r="Q167" s="273">
        <f t="shared" si="22"/>
        <v>0</v>
      </c>
      <c r="R167" s="198" t="s">
        <v>94</v>
      </c>
      <c r="S167" s="273" t="e">
        <f>IFERROR(SUM(VLOOKUP(B167,Estoque!$A$4:$M$2540,8,)*I167),VLOOKUP(B167,'Combos Promocionais'!$A$3:$K$2252,11,0))</f>
        <v>#N/A</v>
      </c>
      <c r="T167" s="305" t="e">
        <f t="shared" si="23"/>
        <v>#N/A</v>
      </c>
      <c r="U167" s="305" t="e">
        <f t="shared" si="20"/>
        <v>#N/A</v>
      </c>
      <c r="V167" s="322" t="e">
        <f t="shared" si="21"/>
        <v>#N/A</v>
      </c>
    </row>
    <row r="168" spans="1:22" ht="15" customHeight="1">
      <c r="A168" s="20">
        <v>164</v>
      </c>
      <c r="B168" s="24"/>
      <c r="C168" s="307" t="e">
        <f>VLOOKUP(B168,Estoque!$A$4:$M$2540,2,)</f>
        <v>#N/A</v>
      </c>
      <c r="D168" s="308" t="e">
        <f>VLOOKUP(B168,Estoque!$A$4:$M$2540,3,)</f>
        <v>#N/A</v>
      </c>
      <c r="E168" s="194"/>
      <c r="F168" s="310" t="e">
        <f>VLOOKUP(B168,Estoque!$A$4:$M$2540,4,)</f>
        <v>#N/A</v>
      </c>
      <c r="G168" s="28"/>
      <c r="H168" s="313" t="e">
        <f>IFERROR(VLOOKUP(B168,Estoque!$A$4:$M$2540,10,),VLOOKUP(B168,'Combos Promocionais'!$A$3:$O$2976,15,0))</f>
        <v>#N/A</v>
      </c>
      <c r="I168" s="32"/>
      <c r="J168" s="40"/>
      <c r="K168" s="40"/>
      <c r="L168" s="40"/>
      <c r="M168" s="83">
        <v>0</v>
      </c>
      <c r="N168" s="315">
        <f t="shared" si="18"/>
        <v>0</v>
      </c>
      <c r="O168" s="87">
        <v>0</v>
      </c>
      <c r="P168" s="317">
        <f t="shared" si="19"/>
        <v>0</v>
      </c>
      <c r="Q168" s="315">
        <f t="shared" si="22"/>
        <v>0</v>
      </c>
      <c r="R168" s="197" t="s">
        <v>94</v>
      </c>
      <c r="S168" s="315" t="e">
        <f>IFERROR(SUM(VLOOKUP(B168,Estoque!$A$4:$M$2540,8,)*I168),VLOOKUP(B168,'Combos Promocionais'!$A$3:$K$2252,11,0))</f>
        <v>#N/A</v>
      </c>
      <c r="T168" s="320" t="e">
        <f t="shared" si="23"/>
        <v>#N/A</v>
      </c>
      <c r="U168" s="320" t="e">
        <f t="shared" si="20"/>
        <v>#N/A</v>
      </c>
      <c r="V168" s="321" t="e">
        <f t="shared" si="21"/>
        <v>#N/A</v>
      </c>
    </row>
    <row r="169" spans="1:22" ht="15" customHeight="1">
      <c r="A169" s="21">
        <v>165</v>
      </c>
      <c r="B169" s="25"/>
      <c r="C169" s="239" t="e">
        <f>VLOOKUP(B169,Estoque!$A$4:$M$2540,2,)</f>
        <v>#N/A</v>
      </c>
      <c r="D169" s="244" t="e">
        <f>VLOOKUP(B169,Estoque!$A$4:$M$2540,3,)</f>
        <v>#N/A</v>
      </c>
      <c r="E169" s="193"/>
      <c r="F169" s="311" t="e">
        <f>VLOOKUP(B169,Estoque!$A$4:$M$2540,4,)</f>
        <v>#N/A</v>
      </c>
      <c r="G169" s="29"/>
      <c r="H169" s="314" t="e">
        <f>IFERROR(VLOOKUP(B169,Estoque!$A$4:$M$2540,10,),VLOOKUP(B169,'Combos Promocionais'!$A$3:$O$2976,15,0))</f>
        <v>#N/A</v>
      </c>
      <c r="I169" s="33"/>
      <c r="J169" s="6"/>
      <c r="K169" s="6"/>
      <c r="L169" s="6"/>
      <c r="M169" s="84">
        <v>0</v>
      </c>
      <c r="N169" s="273">
        <f t="shared" si="18"/>
        <v>0</v>
      </c>
      <c r="O169" s="88">
        <v>0</v>
      </c>
      <c r="P169" s="316">
        <f t="shared" si="19"/>
        <v>0</v>
      </c>
      <c r="Q169" s="273">
        <f t="shared" si="22"/>
        <v>0</v>
      </c>
      <c r="R169" s="198" t="s">
        <v>94</v>
      </c>
      <c r="S169" s="273" t="e">
        <f>IFERROR(SUM(VLOOKUP(B169,Estoque!$A$4:$M$2540,8,)*I169),VLOOKUP(B169,'Combos Promocionais'!$A$3:$K$2252,11,0))</f>
        <v>#N/A</v>
      </c>
      <c r="T169" s="305" t="e">
        <f t="shared" si="23"/>
        <v>#N/A</v>
      </c>
      <c r="U169" s="305" t="e">
        <f t="shared" si="20"/>
        <v>#N/A</v>
      </c>
      <c r="V169" s="322" t="e">
        <f t="shared" si="21"/>
        <v>#N/A</v>
      </c>
    </row>
    <row r="170" spans="1:22" ht="15" customHeight="1">
      <c r="A170" s="20">
        <v>166</v>
      </c>
      <c r="B170" s="24"/>
      <c r="C170" s="307" t="e">
        <f>VLOOKUP(B170,Estoque!$A$4:$M$2540,2,)</f>
        <v>#N/A</v>
      </c>
      <c r="D170" s="308" t="e">
        <f>VLOOKUP(B170,Estoque!$A$4:$M$2540,3,)</f>
        <v>#N/A</v>
      </c>
      <c r="E170" s="194"/>
      <c r="F170" s="310" t="e">
        <f>VLOOKUP(B170,Estoque!$A$4:$M$2540,4,)</f>
        <v>#N/A</v>
      </c>
      <c r="G170" s="28"/>
      <c r="H170" s="313" t="e">
        <f>IFERROR(VLOOKUP(B170,Estoque!$A$4:$M$2540,10,),VLOOKUP(B170,'Combos Promocionais'!$A$3:$O$2976,15,0))</f>
        <v>#N/A</v>
      </c>
      <c r="I170" s="32"/>
      <c r="J170" s="40"/>
      <c r="K170" s="40"/>
      <c r="L170" s="40"/>
      <c r="M170" s="83">
        <v>0</v>
      </c>
      <c r="N170" s="315">
        <f t="shared" si="18"/>
        <v>0</v>
      </c>
      <c r="O170" s="87">
        <v>0</v>
      </c>
      <c r="P170" s="317">
        <f t="shared" si="19"/>
        <v>0</v>
      </c>
      <c r="Q170" s="315">
        <f t="shared" si="22"/>
        <v>0</v>
      </c>
      <c r="R170" s="197" t="s">
        <v>94</v>
      </c>
      <c r="S170" s="315" t="e">
        <f>IFERROR(SUM(VLOOKUP(B170,Estoque!$A$4:$M$2540,8,)*I170),VLOOKUP(B170,'Combos Promocionais'!$A$3:$K$2252,11,0))</f>
        <v>#N/A</v>
      </c>
      <c r="T170" s="320" t="e">
        <f t="shared" si="23"/>
        <v>#N/A</v>
      </c>
      <c r="U170" s="320" t="e">
        <f t="shared" si="20"/>
        <v>#N/A</v>
      </c>
      <c r="V170" s="321" t="e">
        <f t="shared" si="21"/>
        <v>#N/A</v>
      </c>
    </row>
    <row r="171" spans="1:22" ht="15" customHeight="1">
      <c r="A171" s="21">
        <v>167</v>
      </c>
      <c r="B171" s="25"/>
      <c r="C171" s="239" t="e">
        <f>VLOOKUP(B171,Estoque!$A$4:$M$2540,2,)</f>
        <v>#N/A</v>
      </c>
      <c r="D171" s="244" t="e">
        <f>VLOOKUP(B171,Estoque!$A$4:$M$2540,3,)</f>
        <v>#N/A</v>
      </c>
      <c r="E171" s="193"/>
      <c r="F171" s="311" t="e">
        <f>VLOOKUP(B171,Estoque!$A$4:$M$2540,4,)</f>
        <v>#N/A</v>
      </c>
      <c r="G171" s="29"/>
      <c r="H171" s="314" t="e">
        <f>IFERROR(VLOOKUP(B171,Estoque!$A$4:$M$2540,10,),VLOOKUP(B171,'Combos Promocionais'!$A$3:$O$2976,15,0))</f>
        <v>#N/A</v>
      </c>
      <c r="I171" s="33"/>
      <c r="J171" s="6"/>
      <c r="K171" s="6"/>
      <c r="L171" s="6"/>
      <c r="M171" s="84">
        <v>0</v>
      </c>
      <c r="N171" s="273">
        <f t="shared" si="18"/>
        <v>0</v>
      </c>
      <c r="O171" s="88">
        <v>0</v>
      </c>
      <c r="P171" s="316">
        <f t="shared" si="19"/>
        <v>0</v>
      </c>
      <c r="Q171" s="273">
        <f t="shared" si="22"/>
        <v>0</v>
      </c>
      <c r="R171" s="198" t="s">
        <v>94</v>
      </c>
      <c r="S171" s="273" t="e">
        <f>IFERROR(SUM(VLOOKUP(B171,Estoque!$A$4:$M$2540,8,)*I171),VLOOKUP(B171,'Combos Promocionais'!$A$3:$K$2252,11,0))</f>
        <v>#N/A</v>
      </c>
      <c r="T171" s="305" t="e">
        <f t="shared" si="23"/>
        <v>#N/A</v>
      </c>
      <c r="U171" s="305" t="e">
        <f t="shared" si="20"/>
        <v>#N/A</v>
      </c>
      <c r="V171" s="322" t="e">
        <f t="shared" si="21"/>
        <v>#N/A</v>
      </c>
    </row>
    <row r="172" spans="1:22" ht="15" customHeight="1">
      <c r="A172" s="20">
        <v>168</v>
      </c>
      <c r="B172" s="24"/>
      <c r="C172" s="307" t="e">
        <f>VLOOKUP(B172,Estoque!$A$4:$M$2540,2,)</f>
        <v>#N/A</v>
      </c>
      <c r="D172" s="308" t="e">
        <f>VLOOKUP(B172,Estoque!$A$4:$M$2540,3,)</f>
        <v>#N/A</v>
      </c>
      <c r="E172" s="194"/>
      <c r="F172" s="310" t="e">
        <f>VLOOKUP(B172,Estoque!$A$4:$M$2540,4,)</f>
        <v>#N/A</v>
      </c>
      <c r="G172" s="28"/>
      <c r="H172" s="313" t="e">
        <f>IFERROR(VLOOKUP(B172,Estoque!$A$4:$M$2540,10,),VLOOKUP(B172,'Combos Promocionais'!$A$3:$O$2976,15,0))</f>
        <v>#N/A</v>
      </c>
      <c r="I172" s="32"/>
      <c r="J172" s="40"/>
      <c r="K172" s="40"/>
      <c r="L172" s="40"/>
      <c r="M172" s="83">
        <v>0</v>
      </c>
      <c r="N172" s="315">
        <f t="shared" si="18"/>
        <v>0</v>
      </c>
      <c r="O172" s="87">
        <v>0</v>
      </c>
      <c r="P172" s="317">
        <f t="shared" si="19"/>
        <v>0</v>
      </c>
      <c r="Q172" s="315">
        <f t="shared" si="22"/>
        <v>0</v>
      </c>
      <c r="R172" s="197" t="s">
        <v>94</v>
      </c>
      <c r="S172" s="315" t="e">
        <f>IFERROR(SUM(VLOOKUP(B172,Estoque!$A$4:$M$2540,8,)*I172),VLOOKUP(B172,'Combos Promocionais'!$A$3:$K$2252,11,0))</f>
        <v>#N/A</v>
      </c>
      <c r="T172" s="320" t="e">
        <f t="shared" si="23"/>
        <v>#N/A</v>
      </c>
      <c r="U172" s="320" t="e">
        <f t="shared" si="20"/>
        <v>#N/A</v>
      </c>
      <c r="V172" s="321" t="e">
        <f t="shared" si="21"/>
        <v>#N/A</v>
      </c>
    </row>
    <row r="173" spans="1:22" ht="15" customHeight="1">
      <c r="A173" s="21">
        <v>169</v>
      </c>
      <c r="B173" s="25"/>
      <c r="C173" s="239" t="e">
        <f>VLOOKUP(B173,Estoque!$A$4:$M$2540,2,)</f>
        <v>#N/A</v>
      </c>
      <c r="D173" s="244" t="e">
        <f>VLOOKUP(B173,Estoque!$A$4:$M$2540,3,)</f>
        <v>#N/A</v>
      </c>
      <c r="E173" s="193"/>
      <c r="F173" s="311" t="e">
        <f>VLOOKUP(B173,Estoque!$A$4:$M$2540,4,)</f>
        <v>#N/A</v>
      </c>
      <c r="G173" s="29"/>
      <c r="H173" s="314" t="e">
        <f>IFERROR(VLOOKUP(B173,Estoque!$A$4:$M$2540,10,),VLOOKUP(B173,'Combos Promocionais'!$A$3:$O$2976,15,0))</f>
        <v>#N/A</v>
      </c>
      <c r="I173" s="33"/>
      <c r="J173" s="6"/>
      <c r="K173" s="6"/>
      <c r="L173" s="6"/>
      <c r="M173" s="84">
        <v>0</v>
      </c>
      <c r="N173" s="273">
        <f t="shared" si="18"/>
        <v>0</v>
      </c>
      <c r="O173" s="88">
        <v>0</v>
      </c>
      <c r="P173" s="316">
        <f t="shared" si="19"/>
        <v>0</v>
      </c>
      <c r="Q173" s="273">
        <f t="shared" si="22"/>
        <v>0</v>
      </c>
      <c r="R173" s="198" t="s">
        <v>94</v>
      </c>
      <c r="S173" s="273" t="e">
        <f>IFERROR(SUM(VLOOKUP(B173,Estoque!$A$4:$M$2540,8,)*I173),VLOOKUP(B173,'Combos Promocionais'!$A$3:$K$2252,11,0))</f>
        <v>#N/A</v>
      </c>
      <c r="T173" s="305" t="e">
        <f t="shared" si="23"/>
        <v>#N/A</v>
      </c>
      <c r="U173" s="305" t="e">
        <f t="shared" si="20"/>
        <v>#N/A</v>
      </c>
      <c r="V173" s="322" t="e">
        <f t="shared" si="21"/>
        <v>#N/A</v>
      </c>
    </row>
    <row r="174" spans="1:22" ht="15" customHeight="1">
      <c r="A174" s="20">
        <v>170</v>
      </c>
      <c r="B174" s="24"/>
      <c r="C174" s="307" t="e">
        <f>VLOOKUP(B174,Estoque!$A$4:$M$2540,2,)</f>
        <v>#N/A</v>
      </c>
      <c r="D174" s="308" t="e">
        <f>VLOOKUP(B174,Estoque!$A$4:$M$2540,3,)</f>
        <v>#N/A</v>
      </c>
      <c r="E174" s="194"/>
      <c r="F174" s="310" t="e">
        <f>VLOOKUP(B174,Estoque!$A$4:$M$2540,4,)</f>
        <v>#N/A</v>
      </c>
      <c r="G174" s="28"/>
      <c r="H174" s="313" t="e">
        <f>IFERROR(VLOOKUP(B174,Estoque!$A$4:$M$2540,10,),VLOOKUP(B174,'Combos Promocionais'!$A$3:$O$2976,15,0))</f>
        <v>#N/A</v>
      </c>
      <c r="I174" s="32"/>
      <c r="J174" s="40"/>
      <c r="K174" s="40"/>
      <c r="L174" s="40"/>
      <c r="M174" s="83">
        <v>0</v>
      </c>
      <c r="N174" s="315">
        <f t="shared" si="18"/>
        <v>0</v>
      </c>
      <c r="O174" s="87">
        <v>0</v>
      </c>
      <c r="P174" s="317">
        <f t="shared" si="19"/>
        <v>0</v>
      </c>
      <c r="Q174" s="315">
        <f t="shared" si="22"/>
        <v>0</v>
      </c>
      <c r="R174" s="197" t="s">
        <v>94</v>
      </c>
      <c r="S174" s="315" t="e">
        <f>IFERROR(SUM(VLOOKUP(B174,Estoque!$A$4:$M$2540,8,)*I174),VLOOKUP(B174,'Combos Promocionais'!$A$3:$K$2252,11,0))</f>
        <v>#N/A</v>
      </c>
      <c r="T174" s="320" t="e">
        <f t="shared" si="23"/>
        <v>#N/A</v>
      </c>
      <c r="U174" s="320" t="e">
        <f t="shared" si="20"/>
        <v>#N/A</v>
      </c>
      <c r="V174" s="321" t="e">
        <f t="shared" si="21"/>
        <v>#N/A</v>
      </c>
    </row>
    <row r="175" spans="1:22" ht="15" customHeight="1">
      <c r="A175" s="21">
        <v>171</v>
      </c>
      <c r="B175" s="25"/>
      <c r="C175" s="239" t="e">
        <f>VLOOKUP(B175,Estoque!$A$4:$M$2540,2,)</f>
        <v>#N/A</v>
      </c>
      <c r="D175" s="244" t="e">
        <f>VLOOKUP(B175,Estoque!$A$4:$M$2540,3,)</f>
        <v>#N/A</v>
      </c>
      <c r="E175" s="193"/>
      <c r="F175" s="311" t="e">
        <f>VLOOKUP(B175,Estoque!$A$4:$M$2540,4,)</f>
        <v>#N/A</v>
      </c>
      <c r="G175" s="29"/>
      <c r="H175" s="314" t="e">
        <f>IFERROR(VLOOKUP(B175,Estoque!$A$4:$M$2540,10,),VLOOKUP(B175,'Combos Promocionais'!$A$3:$O$2976,15,0))</f>
        <v>#N/A</v>
      </c>
      <c r="I175" s="33"/>
      <c r="J175" s="6"/>
      <c r="K175" s="6"/>
      <c r="L175" s="6"/>
      <c r="M175" s="84">
        <v>0</v>
      </c>
      <c r="N175" s="273">
        <f t="shared" si="18"/>
        <v>0</v>
      </c>
      <c r="O175" s="88">
        <v>0</v>
      </c>
      <c r="P175" s="316">
        <f t="shared" si="19"/>
        <v>0</v>
      </c>
      <c r="Q175" s="273">
        <f t="shared" si="22"/>
        <v>0</v>
      </c>
      <c r="R175" s="198" t="s">
        <v>94</v>
      </c>
      <c r="S175" s="273" t="e">
        <f>IFERROR(SUM(VLOOKUP(B175,Estoque!$A$4:$M$2540,8,)*I175),VLOOKUP(B175,'Combos Promocionais'!$A$3:$K$2252,11,0))</f>
        <v>#N/A</v>
      </c>
      <c r="T175" s="305" t="e">
        <f t="shared" si="23"/>
        <v>#N/A</v>
      </c>
      <c r="U175" s="305" t="e">
        <f t="shared" si="20"/>
        <v>#N/A</v>
      </c>
      <c r="V175" s="322" t="e">
        <f t="shared" si="21"/>
        <v>#N/A</v>
      </c>
    </row>
    <row r="176" spans="1:22" ht="15" customHeight="1">
      <c r="A176" s="20">
        <v>172</v>
      </c>
      <c r="B176" s="24"/>
      <c r="C176" s="307" t="e">
        <f>VLOOKUP(B176,Estoque!$A$4:$M$2540,2,)</f>
        <v>#N/A</v>
      </c>
      <c r="D176" s="308" t="e">
        <f>VLOOKUP(B176,Estoque!$A$4:$M$2540,3,)</f>
        <v>#N/A</v>
      </c>
      <c r="E176" s="194"/>
      <c r="F176" s="310" t="e">
        <f>VLOOKUP(B176,Estoque!$A$4:$M$2540,4,)</f>
        <v>#N/A</v>
      </c>
      <c r="G176" s="28"/>
      <c r="H176" s="313" t="e">
        <f>IFERROR(VLOOKUP(B176,Estoque!$A$4:$M$2540,10,),VLOOKUP(B176,'Combos Promocionais'!$A$3:$O$2976,15,0))</f>
        <v>#N/A</v>
      </c>
      <c r="I176" s="32"/>
      <c r="J176" s="40"/>
      <c r="K176" s="40"/>
      <c r="L176" s="40"/>
      <c r="M176" s="83">
        <v>0</v>
      </c>
      <c r="N176" s="315">
        <f t="shared" si="18"/>
        <v>0</v>
      </c>
      <c r="O176" s="87">
        <v>0</v>
      </c>
      <c r="P176" s="317">
        <f t="shared" si="19"/>
        <v>0</v>
      </c>
      <c r="Q176" s="315">
        <f t="shared" si="22"/>
        <v>0</v>
      </c>
      <c r="R176" s="197" t="s">
        <v>94</v>
      </c>
      <c r="S176" s="315" t="e">
        <f>IFERROR(SUM(VLOOKUP(B176,Estoque!$A$4:$M$2540,8,)*I176),VLOOKUP(B176,'Combos Promocionais'!$A$3:$K$2252,11,0))</f>
        <v>#N/A</v>
      </c>
      <c r="T176" s="320" t="e">
        <f t="shared" si="23"/>
        <v>#N/A</v>
      </c>
      <c r="U176" s="320" t="e">
        <f t="shared" si="20"/>
        <v>#N/A</v>
      </c>
      <c r="V176" s="321" t="e">
        <f t="shared" si="21"/>
        <v>#N/A</v>
      </c>
    </row>
    <row r="177" spans="1:22" ht="15" customHeight="1">
      <c r="A177" s="21">
        <v>173</v>
      </c>
      <c r="B177" s="25"/>
      <c r="C177" s="239" t="e">
        <f>VLOOKUP(B177,Estoque!$A$4:$M$2540,2,)</f>
        <v>#N/A</v>
      </c>
      <c r="D177" s="244" t="e">
        <f>VLOOKUP(B177,Estoque!$A$4:$M$2540,3,)</f>
        <v>#N/A</v>
      </c>
      <c r="E177" s="193"/>
      <c r="F177" s="311" t="e">
        <f>VLOOKUP(B177,Estoque!$A$4:$M$2540,4,)</f>
        <v>#N/A</v>
      </c>
      <c r="G177" s="29"/>
      <c r="H177" s="314" t="e">
        <f>IFERROR(VLOOKUP(B177,Estoque!$A$4:$M$2540,10,),VLOOKUP(B177,'Combos Promocionais'!$A$3:$O$2976,15,0))</f>
        <v>#N/A</v>
      </c>
      <c r="I177" s="33"/>
      <c r="J177" s="6"/>
      <c r="K177" s="6"/>
      <c r="L177" s="6"/>
      <c r="M177" s="84">
        <v>0</v>
      </c>
      <c r="N177" s="273">
        <f t="shared" si="18"/>
        <v>0</v>
      </c>
      <c r="O177" s="88">
        <v>0</v>
      </c>
      <c r="P177" s="316">
        <f t="shared" si="19"/>
        <v>0</v>
      </c>
      <c r="Q177" s="273">
        <f t="shared" si="22"/>
        <v>0</v>
      </c>
      <c r="R177" s="198" t="s">
        <v>94</v>
      </c>
      <c r="S177" s="273" t="e">
        <f>IFERROR(SUM(VLOOKUP(B177,Estoque!$A$4:$M$2540,8,)*I177),VLOOKUP(B177,'Combos Promocionais'!$A$3:$K$2252,11,0))</f>
        <v>#N/A</v>
      </c>
      <c r="T177" s="305" t="e">
        <f t="shared" si="23"/>
        <v>#N/A</v>
      </c>
      <c r="U177" s="305" t="e">
        <f t="shared" si="20"/>
        <v>#N/A</v>
      </c>
      <c r="V177" s="322" t="e">
        <f t="shared" si="21"/>
        <v>#N/A</v>
      </c>
    </row>
    <row r="178" spans="1:22" ht="15" customHeight="1">
      <c r="A178" s="20">
        <v>174</v>
      </c>
      <c r="B178" s="24"/>
      <c r="C178" s="307" t="e">
        <f>VLOOKUP(B178,Estoque!$A$4:$M$2540,2,)</f>
        <v>#N/A</v>
      </c>
      <c r="D178" s="308" t="e">
        <f>VLOOKUP(B178,Estoque!$A$4:$M$2540,3,)</f>
        <v>#N/A</v>
      </c>
      <c r="E178" s="194"/>
      <c r="F178" s="310" t="e">
        <f>VLOOKUP(B178,Estoque!$A$4:$M$2540,4,)</f>
        <v>#N/A</v>
      </c>
      <c r="G178" s="28"/>
      <c r="H178" s="313" t="e">
        <f>IFERROR(VLOOKUP(B178,Estoque!$A$4:$M$2540,10,),VLOOKUP(B178,'Combos Promocionais'!$A$3:$O$2976,15,0))</f>
        <v>#N/A</v>
      </c>
      <c r="I178" s="32"/>
      <c r="J178" s="40"/>
      <c r="K178" s="40"/>
      <c r="L178" s="40"/>
      <c r="M178" s="83">
        <v>0</v>
      </c>
      <c r="N178" s="315">
        <f t="shared" si="18"/>
        <v>0</v>
      </c>
      <c r="O178" s="87">
        <v>0</v>
      </c>
      <c r="P178" s="317">
        <f t="shared" si="19"/>
        <v>0</v>
      </c>
      <c r="Q178" s="315">
        <f t="shared" si="22"/>
        <v>0</v>
      </c>
      <c r="R178" s="197" t="s">
        <v>94</v>
      </c>
      <c r="S178" s="315" t="e">
        <f>IFERROR(SUM(VLOOKUP(B178,Estoque!$A$4:$M$2540,8,)*I178),VLOOKUP(B178,'Combos Promocionais'!$A$3:$K$2252,11,0))</f>
        <v>#N/A</v>
      </c>
      <c r="T178" s="320" t="e">
        <f t="shared" si="23"/>
        <v>#N/A</v>
      </c>
      <c r="U178" s="320" t="e">
        <f t="shared" si="20"/>
        <v>#N/A</v>
      </c>
      <c r="V178" s="321" t="e">
        <f t="shared" si="21"/>
        <v>#N/A</v>
      </c>
    </row>
    <row r="179" spans="1:22" ht="15" customHeight="1">
      <c r="A179" s="21">
        <v>175</v>
      </c>
      <c r="B179" s="25"/>
      <c r="C179" s="239" t="e">
        <f>VLOOKUP(B179,Estoque!$A$4:$M$2540,2,)</f>
        <v>#N/A</v>
      </c>
      <c r="D179" s="244" t="e">
        <f>VLOOKUP(B179,Estoque!$A$4:$M$2540,3,)</f>
        <v>#N/A</v>
      </c>
      <c r="E179" s="193"/>
      <c r="F179" s="311" t="e">
        <f>VLOOKUP(B179,Estoque!$A$4:$M$2540,4,)</f>
        <v>#N/A</v>
      </c>
      <c r="G179" s="29"/>
      <c r="H179" s="314" t="e">
        <f>IFERROR(VLOOKUP(B179,Estoque!$A$4:$M$2540,10,),VLOOKUP(B179,'Combos Promocionais'!$A$3:$O$2976,15,0))</f>
        <v>#N/A</v>
      </c>
      <c r="I179" s="33"/>
      <c r="J179" s="6"/>
      <c r="K179" s="6"/>
      <c r="L179" s="6"/>
      <c r="M179" s="84">
        <v>0</v>
      </c>
      <c r="N179" s="273">
        <f t="shared" si="18"/>
        <v>0</v>
      </c>
      <c r="O179" s="88">
        <v>0</v>
      </c>
      <c r="P179" s="316">
        <f t="shared" si="19"/>
        <v>0</v>
      </c>
      <c r="Q179" s="273">
        <f t="shared" si="22"/>
        <v>0</v>
      </c>
      <c r="R179" s="198" t="s">
        <v>94</v>
      </c>
      <c r="S179" s="273" t="e">
        <f>IFERROR(SUM(VLOOKUP(B179,Estoque!$A$4:$M$2540,8,)*I179),VLOOKUP(B179,'Combos Promocionais'!$A$3:$K$2252,11,0))</f>
        <v>#N/A</v>
      </c>
      <c r="T179" s="305" t="e">
        <f t="shared" si="23"/>
        <v>#N/A</v>
      </c>
      <c r="U179" s="305" t="e">
        <f t="shared" si="20"/>
        <v>#N/A</v>
      </c>
      <c r="V179" s="322" t="e">
        <f t="shared" si="21"/>
        <v>#N/A</v>
      </c>
    </row>
    <row r="180" spans="1:22" ht="15" customHeight="1">
      <c r="A180" s="20">
        <v>176</v>
      </c>
      <c r="B180" s="24"/>
      <c r="C180" s="307" t="e">
        <f>VLOOKUP(B180,Estoque!$A$4:$M$2540,2,)</f>
        <v>#N/A</v>
      </c>
      <c r="D180" s="308" t="e">
        <f>VLOOKUP(B180,Estoque!$A$4:$M$2540,3,)</f>
        <v>#N/A</v>
      </c>
      <c r="E180" s="194"/>
      <c r="F180" s="310" t="e">
        <f>VLOOKUP(B180,Estoque!$A$4:$M$2540,4,)</f>
        <v>#N/A</v>
      </c>
      <c r="G180" s="28"/>
      <c r="H180" s="313" t="e">
        <f>IFERROR(VLOOKUP(B180,Estoque!$A$4:$M$2540,10,),VLOOKUP(B180,'Combos Promocionais'!$A$3:$O$2976,15,0))</f>
        <v>#N/A</v>
      </c>
      <c r="I180" s="32"/>
      <c r="J180" s="40"/>
      <c r="K180" s="40"/>
      <c r="L180" s="40"/>
      <c r="M180" s="83">
        <v>0</v>
      </c>
      <c r="N180" s="315">
        <f t="shared" si="18"/>
        <v>0</v>
      </c>
      <c r="O180" s="87">
        <v>0</v>
      </c>
      <c r="P180" s="317">
        <f t="shared" si="19"/>
        <v>0</v>
      </c>
      <c r="Q180" s="315">
        <f t="shared" si="22"/>
        <v>0</v>
      </c>
      <c r="R180" s="197" t="s">
        <v>94</v>
      </c>
      <c r="S180" s="315" t="e">
        <f>IFERROR(SUM(VLOOKUP(B180,Estoque!$A$4:$M$2540,8,)*I180),VLOOKUP(B180,'Combos Promocionais'!$A$3:$K$2252,11,0))</f>
        <v>#N/A</v>
      </c>
      <c r="T180" s="320" t="e">
        <f t="shared" si="23"/>
        <v>#N/A</v>
      </c>
      <c r="U180" s="320" t="e">
        <f t="shared" si="20"/>
        <v>#N/A</v>
      </c>
      <c r="V180" s="321" t="e">
        <f t="shared" si="21"/>
        <v>#N/A</v>
      </c>
    </row>
    <row r="181" spans="1:22" ht="15" customHeight="1">
      <c r="A181" s="21">
        <v>177</v>
      </c>
      <c r="B181" s="25"/>
      <c r="C181" s="239" t="e">
        <f>VLOOKUP(B181,Estoque!$A$4:$M$2540,2,)</f>
        <v>#N/A</v>
      </c>
      <c r="D181" s="244" t="e">
        <f>VLOOKUP(B181,Estoque!$A$4:$M$2540,3,)</f>
        <v>#N/A</v>
      </c>
      <c r="E181" s="193"/>
      <c r="F181" s="311" t="e">
        <f>VLOOKUP(B181,Estoque!$A$4:$M$2540,4,)</f>
        <v>#N/A</v>
      </c>
      <c r="G181" s="29"/>
      <c r="H181" s="314" t="e">
        <f>IFERROR(VLOOKUP(B181,Estoque!$A$4:$M$2540,10,),VLOOKUP(B181,'Combos Promocionais'!$A$3:$O$2976,15,0))</f>
        <v>#N/A</v>
      </c>
      <c r="I181" s="33"/>
      <c r="J181" s="6"/>
      <c r="K181" s="6"/>
      <c r="L181" s="6"/>
      <c r="M181" s="84">
        <v>0</v>
      </c>
      <c r="N181" s="273">
        <f t="shared" si="18"/>
        <v>0</v>
      </c>
      <c r="O181" s="88">
        <v>0</v>
      </c>
      <c r="P181" s="316">
        <f t="shared" si="19"/>
        <v>0</v>
      </c>
      <c r="Q181" s="273">
        <f t="shared" si="22"/>
        <v>0</v>
      </c>
      <c r="R181" s="198" t="s">
        <v>94</v>
      </c>
      <c r="S181" s="273" t="e">
        <f>IFERROR(SUM(VLOOKUP(B181,Estoque!$A$4:$M$2540,8,)*I181),VLOOKUP(B181,'Combos Promocionais'!$A$3:$K$2252,11,0))</f>
        <v>#N/A</v>
      </c>
      <c r="T181" s="305" t="e">
        <f t="shared" si="23"/>
        <v>#N/A</v>
      </c>
      <c r="U181" s="305" t="e">
        <f t="shared" si="20"/>
        <v>#N/A</v>
      </c>
      <c r="V181" s="322" t="e">
        <f t="shared" si="21"/>
        <v>#N/A</v>
      </c>
    </row>
    <row r="182" spans="1:22" ht="15" customHeight="1">
      <c r="A182" s="20">
        <v>178</v>
      </c>
      <c r="B182" s="24"/>
      <c r="C182" s="307" t="e">
        <f>VLOOKUP(B182,Estoque!$A$4:$M$2540,2,)</f>
        <v>#N/A</v>
      </c>
      <c r="D182" s="308" t="e">
        <f>VLOOKUP(B182,Estoque!$A$4:$M$2540,3,)</f>
        <v>#N/A</v>
      </c>
      <c r="E182" s="194"/>
      <c r="F182" s="310" t="e">
        <f>VLOOKUP(B182,Estoque!$A$4:$M$2540,4,)</f>
        <v>#N/A</v>
      </c>
      <c r="G182" s="28"/>
      <c r="H182" s="313" t="e">
        <f>IFERROR(VLOOKUP(B182,Estoque!$A$4:$M$2540,10,),VLOOKUP(B182,'Combos Promocionais'!$A$3:$O$2976,15,0))</f>
        <v>#N/A</v>
      </c>
      <c r="I182" s="32"/>
      <c r="J182" s="40"/>
      <c r="K182" s="40"/>
      <c r="L182" s="40"/>
      <c r="M182" s="83">
        <v>0</v>
      </c>
      <c r="N182" s="315">
        <f t="shared" si="18"/>
        <v>0</v>
      </c>
      <c r="O182" s="87">
        <v>0</v>
      </c>
      <c r="P182" s="317">
        <f t="shared" si="19"/>
        <v>0</v>
      </c>
      <c r="Q182" s="315">
        <f t="shared" si="22"/>
        <v>0</v>
      </c>
      <c r="R182" s="197" t="s">
        <v>94</v>
      </c>
      <c r="S182" s="315" t="e">
        <f>IFERROR(SUM(VLOOKUP(B182,Estoque!$A$4:$M$2540,8,)*I182),VLOOKUP(B182,'Combos Promocionais'!$A$3:$K$2252,11,0))</f>
        <v>#N/A</v>
      </c>
      <c r="T182" s="320" t="e">
        <f t="shared" si="23"/>
        <v>#N/A</v>
      </c>
      <c r="U182" s="320" t="e">
        <f t="shared" si="20"/>
        <v>#N/A</v>
      </c>
      <c r="V182" s="321" t="e">
        <f t="shared" si="21"/>
        <v>#N/A</v>
      </c>
    </row>
    <row r="183" spans="1:22" ht="15" customHeight="1">
      <c r="A183" s="21">
        <v>179</v>
      </c>
      <c r="B183" s="25"/>
      <c r="C183" s="239" t="e">
        <f>VLOOKUP(B183,Estoque!$A$4:$M$2540,2,)</f>
        <v>#N/A</v>
      </c>
      <c r="D183" s="244" t="e">
        <f>VLOOKUP(B183,Estoque!$A$4:$M$2540,3,)</f>
        <v>#N/A</v>
      </c>
      <c r="E183" s="193"/>
      <c r="F183" s="311" t="e">
        <f>VLOOKUP(B183,Estoque!$A$4:$M$2540,4,)</f>
        <v>#N/A</v>
      </c>
      <c r="G183" s="29"/>
      <c r="H183" s="314" t="e">
        <f>IFERROR(VLOOKUP(B183,Estoque!$A$4:$M$2540,10,),VLOOKUP(B183,'Combos Promocionais'!$A$3:$O$2976,15,0))</f>
        <v>#N/A</v>
      </c>
      <c r="I183" s="33"/>
      <c r="J183" s="6"/>
      <c r="K183" s="6"/>
      <c r="L183" s="6"/>
      <c r="M183" s="84">
        <v>0</v>
      </c>
      <c r="N183" s="273">
        <f t="shared" si="18"/>
        <v>0</v>
      </c>
      <c r="O183" s="88">
        <v>0</v>
      </c>
      <c r="P183" s="316">
        <f t="shared" si="19"/>
        <v>0</v>
      </c>
      <c r="Q183" s="273">
        <f t="shared" si="22"/>
        <v>0</v>
      </c>
      <c r="R183" s="198" t="s">
        <v>94</v>
      </c>
      <c r="S183" s="273" t="e">
        <f>IFERROR(SUM(VLOOKUP(B183,Estoque!$A$4:$M$2540,8,)*I183),VLOOKUP(B183,'Combos Promocionais'!$A$3:$K$2252,11,0))</f>
        <v>#N/A</v>
      </c>
      <c r="T183" s="305" t="e">
        <f t="shared" si="23"/>
        <v>#N/A</v>
      </c>
      <c r="U183" s="305" t="e">
        <f t="shared" si="20"/>
        <v>#N/A</v>
      </c>
      <c r="V183" s="322" t="e">
        <f t="shared" si="21"/>
        <v>#N/A</v>
      </c>
    </row>
    <row r="184" spans="1:22" ht="15" customHeight="1">
      <c r="A184" s="20">
        <v>180</v>
      </c>
      <c r="B184" s="24"/>
      <c r="C184" s="307" t="e">
        <f>VLOOKUP(B184,Estoque!$A$4:$M$2540,2,)</f>
        <v>#N/A</v>
      </c>
      <c r="D184" s="308" t="e">
        <f>VLOOKUP(B184,Estoque!$A$4:$M$2540,3,)</f>
        <v>#N/A</v>
      </c>
      <c r="E184" s="194"/>
      <c r="F184" s="310" t="e">
        <f>VLOOKUP(B184,Estoque!$A$4:$M$2540,4,)</f>
        <v>#N/A</v>
      </c>
      <c r="G184" s="28"/>
      <c r="H184" s="313" t="e">
        <f>IFERROR(VLOOKUP(B184,Estoque!$A$4:$M$2540,10,),VLOOKUP(B184,'Combos Promocionais'!$A$3:$O$2976,15,0))</f>
        <v>#N/A</v>
      </c>
      <c r="I184" s="32"/>
      <c r="J184" s="40"/>
      <c r="K184" s="40"/>
      <c r="L184" s="40"/>
      <c r="M184" s="83">
        <v>0</v>
      </c>
      <c r="N184" s="315">
        <f t="shared" si="18"/>
        <v>0</v>
      </c>
      <c r="O184" s="87">
        <v>0</v>
      </c>
      <c r="P184" s="317">
        <f t="shared" si="19"/>
        <v>0</v>
      </c>
      <c r="Q184" s="315">
        <f t="shared" si="22"/>
        <v>0</v>
      </c>
      <c r="R184" s="197" t="s">
        <v>94</v>
      </c>
      <c r="S184" s="315" t="e">
        <f>IFERROR(SUM(VLOOKUP(B184,Estoque!$A$4:$M$2540,8,)*I184),VLOOKUP(B184,'Combos Promocionais'!$A$3:$K$2252,11,0))</f>
        <v>#N/A</v>
      </c>
      <c r="T184" s="320" t="e">
        <f t="shared" si="23"/>
        <v>#N/A</v>
      </c>
      <c r="U184" s="320" t="e">
        <f t="shared" si="20"/>
        <v>#N/A</v>
      </c>
      <c r="V184" s="321" t="e">
        <f t="shared" si="21"/>
        <v>#N/A</v>
      </c>
    </row>
    <row r="185" spans="1:22" ht="15" customHeight="1">
      <c r="A185" s="21">
        <v>181</v>
      </c>
      <c r="B185" s="25"/>
      <c r="C185" s="239" t="e">
        <f>VLOOKUP(B185,Estoque!$A$4:$M$2540,2,)</f>
        <v>#N/A</v>
      </c>
      <c r="D185" s="244" t="e">
        <f>VLOOKUP(B185,Estoque!$A$4:$M$2540,3,)</f>
        <v>#N/A</v>
      </c>
      <c r="E185" s="193"/>
      <c r="F185" s="311" t="e">
        <f>VLOOKUP(B185,Estoque!$A$4:$M$2540,4,)</f>
        <v>#N/A</v>
      </c>
      <c r="G185" s="29"/>
      <c r="H185" s="314" t="e">
        <f>IFERROR(VLOOKUP(B185,Estoque!$A$4:$M$2540,10,),VLOOKUP(B185,'Combos Promocionais'!$A$3:$O$2976,15,0))</f>
        <v>#N/A</v>
      </c>
      <c r="I185" s="33"/>
      <c r="J185" s="6"/>
      <c r="K185" s="6"/>
      <c r="L185" s="6"/>
      <c r="M185" s="84">
        <v>0</v>
      </c>
      <c r="N185" s="273">
        <f t="shared" si="18"/>
        <v>0</v>
      </c>
      <c r="O185" s="88">
        <v>0</v>
      </c>
      <c r="P185" s="316">
        <f t="shared" si="19"/>
        <v>0</v>
      </c>
      <c r="Q185" s="273">
        <f t="shared" si="22"/>
        <v>0</v>
      </c>
      <c r="R185" s="198" t="s">
        <v>94</v>
      </c>
      <c r="S185" s="273" t="e">
        <f>IFERROR(SUM(VLOOKUP(B185,Estoque!$A$4:$M$2540,8,)*I185),VLOOKUP(B185,'Combos Promocionais'!$A$3:$K$2252,11,0))</f>
        <v>#N/A</v>
      </c>
      <c r="T185" s="305" t="e">
        <f t="shared" si="23"/>
        <v>#N/A</v>
      </c>
      <c r="U185" s="305" t="e">
        <f t="shared" si="20"/>
        <v>#N/A</v>
      </c>
      <c r="V185" s="322" t="e">
        <f t="shared" si="21"/>
        <v>#N/A</v>
      </c>
    </row>
    <row r="186" spans="1:22" ht="15" customHeight="1">
      <c r="A186" s="20">
        <v>182</v>
      </c>
      <c r="B186" s="24"/>
      <c r="C186" s="307" t="e">
        <f>VLOOKUP(B186,Estoque!$A$4:$M$2540,2,)</f>
        <v>#N/A</v>
      </c>
      <c r="D186" s="308" t="e">
        <f>VLOOKUP(B186,Estoque!$A$4:$M$2540,3,)</f>
        <v>#N/A</v>
      </c>
      <c r="E186" s="194"/>
      <c r="F186" s="310" t="e">
        <f>VLOOKUP(B186,Estoque!$A$4:$M$2540,4,)</f>
        <v>#N/A</v>
      </c>
      <c r="G186" s="28"/>
      <c r="H186" s="313" t="e">
        <f>IFERROR(VLOOKUP(B186,Estoque!$A$4:$M$2540,10,),VLOOKUP(B186,'Combos Promocionais'!$A$3:$O$2976,15,0))</f>
        <v>#N/A</v>
      </c>
      <c r="I186" s="32"/>
      <c r="J186" s="40"/>
      <c r="K186" s="40"/>
      <c r="L186" s="40"/>
      <c r="M186" s="83">
        <v>0</v>
      </c>
      <c r="N186" s="315">
        <f t="shared" si="18"/>
        <v>0</v>
      </c>
      <c r="O186" s="87">
        <v>0</v>
      </c>
      <c r="P186" s="317">
        <f t="shared" si="19"/>
        <v>0</v>
      </c>
      <c r="Q186" s="315">
        <f t="shared" si="22"/>
        <v>0</v>
      </c>
      <c r="R186" s="197" t="s">
        <v>94</v>
      </c>
      <c r="S186" s="315" t="e">
        <f>IFERROR(SUM(VLOOKUP(B186,Estoque!$A$4:$M$2540,8,)*I186),VLOOKUP(B186,'Combos Promocionais'!$A$3:$K$2252,11,0))</f>
        <v>#N/A</v>
      </c>
      <c r="T186" s="320" t="e">
        <f t="shared" si="23"/>
        <v>#N/A</v>
      </c>
      <c r="U186" s="320" t="e">
        <f t="shared" si="20"/>
        <v>#N/A</v>
      </c>
      <c r="V186" s="321" t="e">
        <f t="shared" si="21"/>
        <v>#N/A</v>
      </c>
    </row>
    <row r="187" spans="1:22" ht="15" customHeight="1">
      <c r="A187" s="21">
        <v>183</v>
      </c>
      <c r="B187" s="25"/>
      <c r="C187" s="239" t="e">
        <f>VLOOKUP(B187,Estoque!$A$4:$M$2540,2,)</f>
        <v>#N/A</v>
      </c>
      <c r="D187" s="244" t="e">
        <f>VLOOKUP(B187,Estoque!$A$4:$M$2540,3,)</f>
        <v>#N/A</v>
      </c>
      <c r="E187" s="193"/>
      <c r="F187" s="311" t="e">
        <f>VLOOKUP(B187,Estoque!$A$4:$M$2540,4,)</f>
        <v>#N/A</v>
      </c>
      <c r="G187" s="29"/>
      <c r="H187" s="314" t="e">
        <f>IFERROR(VLOOKUP(B187,Estoque!$A$4:$M$2540,10,),VLOOKUP(B187,'Combos Promocionais'!$A$3:$O$2976,15,0))</f>
        <v>#N/A</v>
      </c>
      <c r="I187" s="33"/>
      <c r="J187" s="6"/>
      <c r="K187" s="6"/>
      <c r="L187" s="6"/>
      <c r="M187" s="84">
        <v>0</v>
      </c>
      <c r="N187" s="273">
        <f t="shared" si="18"/>
        <v>0</v>
      </c>
      <c r="O187" s="88">
        <v>0</v>
      </c>
      <c r="P187" s="316">
        <f t="shared" si="19"/>
        <v>0</v>
      </c>
      <c r="Q187" s="273">
        <f t="shared" si="22"/>
        <v>0</v>
      </c>
      <c r="R187" s="198" t="s">
        <v>94</v>
      </c>
      <c r="S187" s="273" t="e">
        <f>IFERROR(SUM(VLOOKUP(B187,Estoque!$A$4:$M$2540,8,)*I187),VLOOKUP(B187,'Combos Promocionais'!$A$3:$K$2252,11,0))</f>
        <v>#N/A</v>
      </c>
      <c r="T187" s="305" t="e">
        <f t="shared" si="23"/>
        <v>#N/A</v>
      </c>
      <c r="U187" s="305" t="e">
        <f t="shared" si="20"/>
        <v>#N/A</v>
      </c>
      <c r="V187" s="322" t="e">
        <f t="shared" si="21"/>
        <v>#N/A</v>
      </c>
    </row>
    <row r="188" spans="1:22" ht="15" customHeight="1">
      <c r="A188" s="20">
        <v>184</v>
      </c>
      <c r="B188" s="24"/>
      <c r="C188" s="307" t="e">
        <f>VLOOKUP(B188,Estoque!$A$4:$M$2540,2,)</f>
        <v>#N/A</v>
      </c>
      <c r="D188" s="308" t="e">
        <f>VLOOKUP(B188,Estoque!$A$4:$M$2540,3,)</f>
        <v>#N/A</v>
      </c>
      <c r="E188" s="194"/>
      <c r="F188" s="310" t="e">
        <f>VLOOKUP(B188,Estoque!$A$4:$M$2540,4,)</f>
        <v>#N/A</v>
      </c>
      <c r="G188" s="28"/>
      <c r="H188" s="313" t="e">
        <f>IFERROR(VLOOKUP(B188,Estoque!$A$4:$M$2540,10,),VLOOKUP(B188,'Combos Promocionais'!$A$3:$O$2976,15,0))</f>
        <v>#N/A</v>
      </c>
      <c r="I188" s="32"/>
      <c r="J188" s="40"/>
      <c r="K188" s="40"/>
      <c r="L188" s="40"/>
      <c r="M188" s="83">
        <v>0</v>
      </c>
      <c r="N188" s="315">
        <f t="shared" si="18"/>
        <v>0</v>
      </c>
      <c r="O188" s="87">
        <v>0</v>
      </c>
      <c r="P188" s="317">
        <f t="shared" si="19"/>
        <v>0</v>
      </c>
      <c r="Q188" s="315">
        <f t="shared" si="22"/>
        <v>0</v>
      </c>
      <c r="R188" s="197" t="s">
        <v>94</v>
      </c>
      <c r="S188" s="315" t="e">
        <f>IFERROR(SUM(VLOOKUP(B188,Estoque!$A$4:$M$2540,8,)*I188),VLOOKUP(B188,'Combos Promocionais'!$A$3:$K$2252,11,0))</f>
        <v>#N/A</v>
      </c>
      <c r="T188" s="320" t="e">
        <f t="shared" si="23"/>
        <v>#N/A</v>
      </c>
      <c r="U188" s="320" t="e">
        <f t="shared" si="20"/>
        <v>#N/A</v>
      </c>
      <c r="V188" s="321" t="e">
        <f t="shared" si="21"/>
        <v>#N/A</v>
      </c>
    </row>
    <row r="189" spans="1:22" ht="15" customHeight="1">
      <c r="A189" s="21">
        <v>185</v>
      </c>
      <c r="B189" s="25"/>
      <c r="C189" s="239" t="e">
        <f>VLOOKUP(B189,Estoque!$A$4:$M$2540,2,)</f>
        <v>#N/A</v>
      </c>
      <c r="D189" s="244" t="e">
        <f>VLOOKUP(B189,Estoque!$A$4:$M$2540,3,)</f>
        <v>#N/A</v>
      </c>
      <c r="E189" s="193"/>
      <c r="F189" s="311" t="e">
        <f>VLOOKUP(B189,Estoque!$A$4:$M$2540,4,)</f>
        <v>#N/A</v>
      </c>
      <c r="G189" s="29"/>
      <c r="H189" s="314" t="e">
        <f>IFERROR(VLOOKUP(B189,Estoque!$A$4:$M$2540,10,),VLOOKUP(B189,'Combos Promocionais'!$A$3:$O$2976,15,0))</f>
        <v>#N/A</v>
      </c>
      <c r="I189" s="33"/>
      <c r="J189" s="6"/>
      <c r="K189" s="6"/>
      <c r="L189" s="6"/>
      <c r="M189" s="84">
        <v>0</v>
      </c>
      <c r="N189" s="273">
        <f t="shared" si="18"/>
        <v>0</v>
      </c>
      <c r="O189" s="88">
        <v>0</v>
      </c>
      <c r="P189" s="316">
        <f t="shared" si="19"/>
        <v>0</v>
      </c>
      <c r="Q189" s="273">
        <f t="shared" si="22"/>
        <v>0</v>
      </c>
      <c r="R189" s="198" t="s">
        <v>94</v>
      </c>
      <c r="S189" s="273" t="e">
        <f>IFERROR(SUM(VLOOKUP(B189,Estoque!$A$4:$M$2540,8,)*I189),VLOOKUP(B189,'Combos Promocionais'!$A$3:$K$2252,11,0))</f>
        <v>#N/A</v>
      </c>
      <c r="T189" s="305" t="e">
        <f t="shared" si="23"/>
        <v>#N/A</v>
      </c>
      <c r="U189" s="305" t="e">
        <f t="shared" si="20"/>
        <v>#N/A</v>
      </c>
      <c r="V189" s="322" t="e">
        <f t="shared" si="21"/>
        <v>#N/A</v>
      </c>
    </row>
    <row r="190" spans="1:22" ht="15" customHeight="1">
      <c r="A190" s="20">
        <v>186</v>
      </c>
      <c r="B190" s="24"/>
      <c r="C190" s="307" t="e">
        <f>VLOOKUP(B190,Estoque!$A$4:$M$2540,2,)</f>
        <v>#N/A</v>
      </c>
      <c r="D190" s="308" t="e">
        <f>VLOOKUP(B190,Estoque!$A$4:$M$2540,3,)</f>
        <v>#N/A</v>
      </c>
      <c r="E190" s="194"/>
      <c r="F190" s="310" t="e">
        <f>VLOOKUP(B190,Estoque!$A$4:$M$2540,4,)</f>
        <v>#N/A</v>
      </c>
      <c r="G190" s="28"/>
      <c r="H190" s="313" t="e">
        <f>IFERROR(VLOOKUP(B190,Estoque!$A$4:$M$2540,10,),VLOOKUP(B190,'Combos Promocionais'!$A$3:$O$2976,15,0))</f>
        <v>#N/A</v>
      </c>
      <c r="I190" s="32"/>
      <c r="J190" s="40"/>
      <c r="K190" s="40"/>
      <c r="L190" s="40"/>
      <c r="M190" s="83">
        <v>0</v>
      </c>
      <c r="N190" s="315">
        <f t="shared" si="18"/>
        <v>0</v>
      </c>
      <c r="O190" s="87">
        <v>0</v>
      </c>
      <c r="P190" s="317">
        <f t="shared" si="19"/>
        <v>0</v>
      </c>
      <c r="Q190" s="315">
        <f t="shared" si="22"/>
        <v>0</v>
      </c>
      <c r="R190" s="197" t="s">
        <v>94</v>
      </c>
      <c r="S190" s="315" t="e">
        <f>IFERROR(SUM(VLOOKUP(B190,Estoque!$A$4:$M$2540,8,)*I190),VLOOKUP(B190,'Combos Promocionais'!$A$3:$K$2252,11,0))</f>
        <v>#N/A</v>
      </c>
      <c r="T190" s="320" t="e">
        <f t="shared" si="23"/>
        <v>#N/A</v>
      </c>
      <c r="U190" s="320" t="e">
        <f t="shared" si="20"/>
        <v>#N/A</v>
      </c>
      <c r="V190" s="321" t="e">
        <f t="shared" si="21"/>
        <v>#N/A</v>
      </c>
    </row>
    <row r="191" spans="1:22" ht="15" customHeight="1">
      <c r="A191" s="21">
        <v>187</v>
      </c>
      <c r="B191" s="25"/>
      <c r="C191" s="239" t="e">
        <f>VLOOKUP(B191,Estoque!$A$4:$M$2540,2,)</f>
        <v>#N/A</v>
      </c>
      <c r="D191" s="244" t="e">
        <f>VLOOKUP(B191,Estoque!$A$4:$M$2540,3,)</f>
        <v>#N/A</v>
      </c>
      <c r="E191" s="193"/>
      <c r="F191" s="311" t="e">
        <f>VLOOKUP(B191,Estoque!$A$4:$M$2540,4,)</f>
        <v>#N/A</v>
      </c>
      <c r="G191" s="29"/>
      <c r="H191" s="314" t="e">
        <f>IFERROR(VLOOKUP(B191,Estoque!$A$4:$M$2540,10,),VLOOKUP(B191,'Combos Promocionais'!$A$3:$O$2976,15,0))</f>
        <v>#N/A</v>
      </c>
      <c r="I191" s="33"/>
      <c r="J191" s="6"/>
      <c r="K191" s="6"/>
      <c r="L191" s="6"/>
      <c r="M191" s="84">
        <v>0</v>
      </c>
      <c r="N191" s="273">
        <f t="shared" si="18"/>
        <v>0</v>
      </c>
      <c r="O191" s="88">
        <v>0</v>
      </c>
      <c r="P191" s="316">
        <f t="shared" si="19"/>
        <v>0</v>
      </c>
      <c r="Q191" s="273">
        <f t="shared" si="22"/>
        <v>0</v>
      </c>
      <c r="R191" s="198" t="s">
        <v>94</v>
      </c>
      <c r="S191" s="273" t="e">
        <f>IFERROR(SUM(VLOOKUP(B191,Estoque!$A$4:$M$2540,8,)*I191),VLOOKUP(B191,'Combos Promocionais'!$A$3:$K$2252,11,0))</f>
        <v>#N/A</v>
      </c>
      <c r="T191" s="305" t="e">
        <f t="shared" si="23"/>
        <v>#N/A</v>
      </c>
      <c r="U191" s="305" t="e">
        <f t="shared" si="20"/>
        <v>#N/A</v>
      </c>
      <c r="V191" s="322" t="e">
        <f t="shared" si="21"/>
        <v>#N/A</v>
      </c>
    </row>
    <row r="192" spans="1:22" ht="15" customHeight="1">
      <c r="A192" s="20">
        <v>188</v>
      </c>
      <c r="B192" s="24"/>
      <c r="C192" s="307" t="e">
        <f>VLOOKUP(B192,Estoque!$A$4:$M$2540,2,)</f>
        <v>#N/A</v>
      </c>
      <c r="D192" s="308" t="e">
        <f>VLOOKUP(B192,Estoque!$A$4:$M$2540,3,)</f>
        <v>#N/A</v>
      </c>
      <c r="E192" s="194"/>
      <c r="F192" s="310" t="e">
        <f>VLOOKUP(B192,Estoque!$A$4:$M$2540,4,)</f>
        <v>#N/A</v>
      </c>
      <c r="G192" s="28"/>
      <c r="H192" s="313" t="e">
        <f>IFERROR(VLOOKUP(B192,Estoque!$A$4:$M$2540,10,),VLOOKUP(B192,'Combos Promocionais'!$A$3:$O$2976,15,0))</f>
        <v>#N/A</v>
      </c>
      <c r="I192" s="32"/>
      <c r="J192" s="40"/>
      <c r="K192" s="40"/>
      <c r="L192" s="40"/>
      <c r="M192" s="83">
        <v>0</v>
      </c>
      <c r="N192" s="315">
        <f t="shared" si="18"/>
        <v>0</v>
      </c>
      <c r="O192" s="87">
        <v>0</v>
      </c>
      <c r="P192" s="317">
        <f t="shared" si="19"/>
        <v>0</v>
      </c>
      <c r="Q192" s="315">
        <f t="shared" si="22"/>
        <v>0</v>
      </c>
      <c r="R192" s="197" t="s">
        <v>94</v>
      </c>
      <c r="S192" s="315" t="e">
        <f>IFERROR(SUM(VLOOKUP(B192,Estoque!$A$4:$M$2540,8,)*I192),VLOOKUP(B192,'Combos Promocionais'!$A$3:$K$2252,11,0))</f>
        <v>#N/A</v>
      </c>
      <c r="T192" s="320" t="e">
        <f t="shared" si="23"/>
        <v>#N/A</v>
      </c>
      <c r="U192" s="320" t="e">
        <f t="shared" si="20"/>
        <v>#N/A</v>
      </c>
      <c r="V192" s="321" t="e">
        <f t="shared" si="21"/>
        <v>#N/A</v>
      </c>
    </row>
    <row r="193" spans="1:22" ht="15" customHeight="1">
      <c r="A193" s="21">
        <v>189</v>
      </c>
      <c r="B193" s="25"/>
      <c r="C193" s="239" t="e">
        <f>VLOOKUP(B193,Estoque!$A$4:$M$2540,2,)</f>
        <v>#N/A</v>
      </c>
      <c r="D193" s="244" t="e">
        <f>VLOOKUP(B193,Estoque!$A$4:$M$2540,3,)</f>
        <v>#N/A</v>
      </c>
      <c r="E193" s="193"/>
      <c r="F193" s="311" t="e">
        <f>VLOOKUP(B193,Estoque!$A$4:$M$2540,4,)</f>
        <v>#N/A</v>
      </c>
      <c r="G193" s="29"/>
      <c r="H193" s="314" t="e">
        <f>IFERROR(VLOOKUP(B193,Estoque!$A$4:$M$2540,10,),VLOOKUP(B193,'Combos Promocionais'!$A$3:$O$2976,15,0))</f>
        <v>#N/A</v>
      </c>
      <c r="I193" s="33"/>
      <c r="J193" s="6"/>
      <c r="K193" s="6"/>
      <c r="L193" s="6"/>
      <c r="M193" s="84">
        <v>0</v>
      </c>
      <c r="N193" s="273">
        <f t="shared" si="18"/>
        <v>0</v>
      </c>
      <c r="O193" s="88">
        <v>0</v>
      </c>
      <c r="P193" s="316">
        <f t="shared" si="19"/>
        <v>0</v>
      </c>
      <c r="Q193" s="273">
        <f t="shared" si="22"/>
        <v>0</v>
      </c>
      <c r="R193" s="198" t="s">
        <v>94</v>
      </c>
      <c r="S193" s="273" t="e">
        <f>IFERROR(SUM(VLOOKUP(B193,Estoque!$A$4:$M$2540,8,)*I193),VLOOKUP(B193,'Combos Promocionais'!$A$3:$K$2252,11,0))</f>
        <v>#N/A</v>
      </c>
      <c r="T193" s="305" t="e">
        <f t="shared" si="23"/>
        <v>#N/A</v>
      </c>
      <c r="U193" s="305" t="e">
        <f t="shared" si="20"/>
        <v>#N/A</v>
      </c>
      <c r="V193" s="322" t="e">
        <f t="shared" si="21"/>
        <v>#N/A</v>
      </c>
    </row>
    <row r="194" spans="1:22" ht="15" customHeight="1">
      <c r="A194" s="20">
        <v>190</v>
      </c>
      <c r="B194" s="24"/>
      <c r="C194" s="307" t="e">
        <f>VLOOKUP(B194,Estoque!$A$4:$M$2540,2,)</f>
        <v>#N/A</v>
      </c>
      <c r="D194" s="308" t="e">
        <f>VLOOKUP(B194,Estoque!$A$4:$M$2540,3,)</f>
        <v>#N/A</v>
      </c>
      <c r="E194" s="194"/>
      <c r="F194" s="310" t="e">
        <f>VLOOKUP(B194,Estoque!$A$4:$M$2540,4,)</f>
        <v>#N/A</v>
      </c>
      <c r="G194" s="28"/>
      <c r="H194" s="313" t="e">
        <f>IFERROR(VLOOKUP(B194,Estoque!$A$4:$M$2540,10,),VLOOKUP(B194,'Combos Promocionais'!$A$3:$O$2976,15,0))</f>
        <v>#N/A</v>
      </c>
      <c r="I194" s="32"/>
      <c r="J194" s="40"/>
      <c r="K194" s="40"/>
      <c r="L194" s="40"/>
      <c r="M194" s="83">
        <v>0</v>
      </c>
      <c r="N194" s="315">
        <f t="shared" si="18"/>
        <v>0</v>
      </c>
      <c r="O194" s="87">
        <v>0</v>
      </c>
      <c r="P194" s="317">
        <f t="shared" si="19"/>
        <v>0</v>
      </c>
      <c r="Q194" s="315">
        <f t="shared" si="22"/>
        <v>0</v>
      </c>
      <c r="R194" s="197" t="s">
        <v>94</v>
      </c>
      <c r="S194" s="315" t="e">
        <f>IFERROR(SUM(VLOOKUP(B194,Estoque!$A$4:$M$2540,8,)*I194),VLOOKUP(B194,'Combos Promocionais'!$A$3:$K$2252,11,0))</f>
        <v>#N/A</v>
      </c>
      <c r="T194" s="320" t="e">
        <f t="shared" si="23"/>
        <v>#N/A</v>
      </c>
      <c r="U194" s="320" t="e">
        <f t="shared" si="20"/>
        <v>#N/A</v>
      </c>
      <c r="V194" s="321" t="e">
        <f t="shared" si="21"/>
        <v>#N/A</v>
      </c>
    </row>
    <row r="195" spans="1:22" ht="15" customHeight="1">
      <c r="A195" s="21">
        <v>191</v>
      </c>
      <c r="B195" s="25"/>
      <c r="C195" s="239" t="e">
        <f>VLOOKUP(B195,Estoque!$A$4:$M$2540,2,)</f>
        <v>#N/A</v>
      </c>
      <c r="D195" s="244" t="e">
        <f>VLOOKUP(B195,Estoque!$A$4:$M$2540,3,)</f>
        <v>#N/A</v>
      </c>
      <c r="E195" s="193"/>
      <c r="F195" s="311" t="e">
        <f>VLOOKUP(B195,Estoque!$A$4:$M$2540,4,)</f>
        <v>#N/A</v>
      </c>
      <c r="G195" s="29"/>
      <c r="H195" s="314" t="e">
        <f>IFERROR(VLOOKUP(B195,Estoque!$A$4:$M$2540,10,),VLOOKUP(B195,'Combos Promocionais'!$A$3:$O$2976,15,0))</f>
        <v>#N/A</v>
      </c>
      <c r="I195" s="33"/>
      <c r="J195" s="6"/>
      <c r="K195" s="6"/>
      <c r="L195" s="6"/>
      <c r="M195" s="84">
        <v>0</v>
      </c>
      <c r="N195" s="273">
        <f t="shared" si="18"/>
        <v>0</v>
      </c>
      <c r="O195" s="88">
        <v>0</v>
      </c>
      <c r="P195" s="316">
        <f t="shared" si="19"/>
        <v>0</v>
      </c>
      <c r="Q195" s="273">
        <f t="shared" si="22"/>
        <v>0</v>
      </c>
      <c r="R195" s="198" t="s">
        <v>94</v>
      </c>
      <c r="S195" s="273" t="e">
        <f>IFERROR(SUM(VLOOKUP(B195,Estoque!$A$4:$M$2540,8,)*I195),VLOOKUP(B195,'Combos Promocionais'!$A$3:$K$2252,11,0))</f>
        <v>#N/A</v>
      </c>
      <c r="T195" s="305" t="e">
        <f t="shared" si="23"/>
        <v>#N/A</v>
      </c>
      <c r="U195" s="305" t="e">
        <f t="shared" si="20"/>
        <v>#N/A</v>
      </c>
      <c r="V195" s="322" t="e">
        <f t="shared" si="21"/>
        <v>#N/A</v>
      </c>
    </row>
    <row r="196" spans="1:22" ht="15" customHeight="1">
      <c r="A196" s="20">
        <v>192</v>
      </c>
      <c r="B196" s="24"/>
      <c r="C196" s="307" t="e">
        <f>VLOOKUP(B196,Estoque!$A$4:$M$2540,2,)</f>
        <v>#N/A</v>
      </c>
      <c r="D196" s="308" t="e">
        <f>VLOOKUP(B196,Estoque!$A$4:$M$2540,3,)</f>
        <v>#N/A</v>
      </c>
      <c r="E196" s="194"/>
      <c r="F196" s="310" t="e">
        <f>VLOOKUP(B196,Estoque!$A$4:$M$2540,4,)</f>
        <v>#N/A</v>
      </c>
      <c r="G196" s="28"/>
      <c r="H196" s="313" t="e">
        <f>IFERROR(VLOOKUP(B196,Estoque!$A$4:$M$2540,10,),VLOOKUP(B196,'Combos Promocionais'!$A$3:$O$2976,15,0))</f>
        <v>#N/A</v>
      </c>
      <c r="I196" s="32"/>
      <c r="J196" s="40"/>
      <c r="K196" s="40"/>
      <c r="L196" s="40"/>
      <c r="M196" s="83">
        <v>0</v>
      </c>
      <c r="N196" s="315">
        <f t="shared" si="18"/>
        <v>0</v>
      </c>
      <c r="O196" s="87">
        <v>0</v>
      </c>
      <c r="P196" s="317">
        <f t="shared" si="19"/>
        <v>0</v>
      </c>
      <c r="Q196" s="315">
        <f t="shared" si="22"/>
        <v>0</v>
      </c>
      <c r="R196" s="197" t="s">
        <v>94</v>
      </c>
      <c r="S196" s="315" t="e">
        <f>IFERROR(SUM(VLOOKUP(B196,Estoque!$A$4:$M$2540,8,)*I196),VLOOKUP(B196,'Combos Promocionais'!$A$3:$K$2252,11,0))</f>
        <v>#N/A</v>
      </c>
      <c r="T196" s="320" t="e">
        <f t="shared" si="23"/>
        <v>#N/A</v>
      </c>
      <c r="U196" s="320" t="e">
        <f t="shared" si="20"/>
        <v>#N/A</v>
      </c>
      <c r="V196" s="321" t="e">
        <f t="shared" si="21"/>
        <v>#N/A</v>
      </c>
    </row>
    <row r="197" spans="1:22" ht="15" customHeight="1">
      <c r="A197" s="21">
        <v>193</v>
      </c>
      <c r="B197" s="25"/>
      <c r="C197" s="239" t="e">
        <f>VLOOKUP(B197,Estoque!$A$4:$M$2540,2,)</f>
        <v>#N/A</v>
      </c>
      <c r="D197" s="244" t="e">
        <f>VLOOKUP(B197,Estoque!$A$4:$M$2540,3,)</f>
        <v>#N/A</v>
      </c>
      <c r="E197" s="193"/>
      <c r="F197" s="311" t="e">
        <f>VLOOKUP(B197,Estoque!$A$4:$M$2540,4,)</f>
        <v>#N/A</v>
      </c>
      <c r="G197" s="29"/>
      <c r="H197" s="314" t="e">
        <f>IFERROR(VLOOKUP(B197,Estoque!$A$4:$M$2540,10,),VLOOKUP(B197,'Combos Promocionais'!$A$3:$O$2976,15,0))</f>
        <v>#N/A</v>
      </c>
      <c r="I197" s="33"/>
      <c r="J197" s="6"/>
      <c r="K197" s="6"/>
      <c r="L197" s="6"/>
      <c r="M197" s="84">
        <v>0</v>
      </c>
      <c r="N197" s="273">
        <f t="shared" ref="N197:N260" si="24">SUM(((I197*J197)+L197)-L197)*M197</f>
        <v>0</v>
      </c>
      <c r="O197" s="88">
        <v>0</v>
      </c>
      <c r="P197" s="316">
        <f t="shared" ref="P197:P260" si="25">SUM(((I197*J197)+L197)-L197)*O197</f>
        <v>0</v>
      </c>
      <c r="Q197" s="273">
        <f t="shared" si="22"/>
        <v>0</v>
      </c>
      <c r="R197" s="198" t="s">
        <v>94</v>
      </c>
      <c r="S197" s="273" t="e">
        <f>IFERROR(SUM(VLOOKUP(B197,Estoque!$A$4:$M$2540,8,)*I197),VLOOKUP(B197,'Combos Promocionais'!$A$3:$K$2252,11,0))</f>
        <v>#N/A</v>
      </c>
      <c r="T197" s="305" t="e">
        <f t="shared" si="23"/>
        <v>#N/A</v>
      </c>
      <c r="U197" s="305" t="e">
        <f t="shared" ref="U197:U260" si="26">SUM(T197/I197)</f>
        <v>#N/A</v>
      </c>
      <c r="V197" s="322" t="e">
        <f t="shared" ref="V197:V260" si="27">SUM((T197*100)/(J197*I197))/100</f>
        <v>#N/A</v>
      </c>
    </row>
    <row r="198" spans="1:22" ht="15" customHeight="1">
      <c r="A198" s="20">
        <v>194</v>
      </c>
      <c r="B198" s="24"/>
      <c r="C198" s="307" t="e">
        <f>VLOOKUP(B198,Estoque!$A$4:$M$2540,2,)</f>
        <v>#N/A</v>
      </c>
      <c r="D198" s="308" t="e">
        <f>VLOOKUP(B198,Estoque!$A$4:$M$2540,3,)</f>
        <v>#N/A</v>
      </c>
      <c r="E198" s="194"/>
      <c r="F198" s="310" t="e">
        <f>VLOOKUP(B198,Estoque!$A$4:$M$2540,4,)</f>
        <v>#N/A</v>
      </c>
      <c r="G198" s="28"/>
      <c r="H198" s="313" t="e">
        <f>IFERROR(VLOOKUP(B198,Estoque!$A$4:$M$2540,10,),VLOOKUP(B198,'Combos Promocionais'!$A$3:$O$2976,15,0))</f>
        <v>#N/A</v>
      </c>
      <c r="I198" s="32"/>
      <c r="J198" s="40"/>
      <c r="K198" s="40"/>
      <c r="L198" s="40"/>
      <c r="M198" s="83">
        <v>0</v>
      </c>
      <c r="N198" s="315">
        <f t="shared" si="24"/>
        <v>0</v>
      </c>
      <c r="O198" s="87">
        <v>0</v>
      </c>
      <c r="P198" s="317">
        <f t="shared" si="25"/>
        <v>0</v>
      </c>
      <c r="Q198" s="315">
        <f t="shared" si="22"/>
        <v>0</v>
      </c>
      <c r="R198" s="197" t="s">
        <v>94</v>
      </c>
      <c r="S198" s="315" t="e">
        <f>IFERROR(SUM(VLOOKUP(B198,Estoque!$A$4:$M$2540,8,)*I198),VLOOKUP(B198,'Combos Promocionais'!$A$3:$K$2252,11,0))</f>
        <v>#N/A</v>
      </c>
      <c r="T198" s="320" t="e">
        <f t="shared" si="23"/>
        <v>#N/A</v>
      </c>
      <c r="U198" s="320" t="e">
        <f t="shared" si="26"/>
        <v>#N/A</v>
      </c>
      <c r="V198" s="321" t="e">
        <f t="shared" si="27"/>
        <v>#N/A</v>
      </c>
    </row>
    <row r="199" spans="1:22" ht="15" customHeight="1">
      <c r="A199" s="21">
        <v>195</v>
      </c>
      <c r="B199" s="25"/>
      <c r="C199" s="239" t="e">
        <f>VLOOKUP(B199,Estoque!$A$4:$M$2540,2,)</f>
        <v>#N/A</v>
      </c>
      <c r="D199" s="244" t="e">
        <f>VLOOKUP(B199,Estoque!$A$4:$M$2540,3,)</f>
        <v>#N/A</v>
      </c>
      <c r="E199" s="193"/>
      <c r="F199" s="311" t="e">
        <f>VLOOKUP(B199,Estoque!$A$4:$M$2540,4,)</f>
        <v>#N/A</v>
      </c>
      <c r="G199" s="29"/>
      <c r="H199" s="314" t="e">
        <f>IFERROR(VLOOKUP(B199,Estoque!$A$4:$M$2540,10,),VLOOKUP(B199,'Combos Promocionais'!$A$3:$O$2976,15,0))</f>
        <v>#N/A</v>
      </c>
      <c r="I199" s="33"/>
      <c r="J199" s="6"/>
      <c r="K199" s="6"/>
      <c r="L199" s="6"/>
      <c r="M199" s="84">
        <v>0</v>
      </c>
      <c r="N199" s="273">
        <f t="shared" si="24"/>
        <v>0</v>
      </c>
      <c r="O199" s="88">
        <v>0</v>
      </c>
      <c r="P199" s="316">
        <f t="shared" si="25"/>
        <v>0</v>
      </c>
      <c r="Q199" s="273">
        <f t="shared" si="22"/>
        <v>0</v>
      </c>
      <c r="R199" s="198" t="s">
        <v>94</v>
      </c>
      <c r="S199" s="273" t="e">
        <f>IFERROR(SUM(VLOOKUP(B199,Estoque!$A$4:$M$2540,8,)*I199),VLOOKUP(B199,'Combos Promocionais'!$A$3:$K$2252,11,0))</f>
        <v>#N/A</v>
      </c>
      <c r="T199" s="305" t="e">
        <f t="shared" si="23"/>
        <v>#N/A</v>
      </c>
      <c r="U199" s="305" t="e">
        <f t="shared" si="26"/>
        <v>#N/A</v>
      </c>
      <c r="V199" s="322" t="e">
        <f t="shared" si="27"/>
        <v>#N/A</v>
      </c>
    </row>
    <row r="200" spans="1:22" ht="15" customHeight="1">
      <c r="A200" s="20">
        <v>196</v>
      </c>
      <c r="B200" s="24"/>
      <c r="C200" s="307" t="e">
        <f>VLOOKUP(B200,Estoque!$A$4:$M$2540,2,)</f>
        <v>#N/A</v>
      </c>
      <c r="D200" s="308" t="e">
        <f>VLOOKUP(B200,Estoque!$A$4:$M$2540,3,)</f>
        <v>#N/A</v>
      </c>
      <c r="E200" s="194"/>
      <c r="F200" s="310" t="e">
        <f>VLOOKUP(B200,Estoque!$A$4:$M$2540,4,)</f>
        <v>#N/A</v>
      </c>
      <c r="G200" s="28"/>
      <c r="H200" s="313" t="e">
        <f>IFERROR(VLOOKUP(B200,Estoque!$A$4:$M$2540,10,),VLOOKUP(B200,'Combos Promocionais'!$A$3:$O$2976,15,0))</f>
        <v>#N/A</v>
      </c>
      <c r="I200" s="32"/>
      <c r="J200" s="40"/>
      <c r="K200" s="40"/>
      <c r="L200" s="40"/>
      <c r="M200" s="83">
        <v>0</v>
      </c>
      <c r="N200" s="315">
        <f t="shared" si="24"/>
        <v>0</v>
      </c>
      <c r="O200" s="87">
        <v>0</v>
      </c>
      <c r="P200" s="317">
        <f t="shared" si="25"/>
        <v>0</v>
      </c>
      <c r="Q200" s="315">
        <f t="shared" si="22"/>
        <v>0</v>
      </c>
      <c r="R200" s="197" t="s">
        <v>94</v>
      </c>
      <c r="S200" s="315" t="e">
        <f>IFERROR(SUM(VLOOKUP(B200,Estoque!$A$4:$M$2540,8,)*I200),VLOOKUP(B200,'Combos Promocionais'!$A$3:$K$2252,11,0))</f>
        <v>#N/A</v>
      </c>
      <c r="T200" s="320" t="e">
        <f t="shared" si="23"/>
        <v>#N/A</v>
      </c>
      <c r="U200" s="320" t="e">
        <f t="shared" si="26"/>
        <v>#N/A</v>
      </c>
      <c r="V200" s="321" t="e">
        <f t="shared" si="27"/>
        <v>#N/A</v>
      </c>
    </row>
    <row r="201" spans="1:22" ht="15" customHeight="1">
      <c r="A201" s="21">
        <v>197</v>
      </c>
      <c r="B201" s="25"/>
      <c r="C201" s="239" t="e">
        <f>VLOOKUP(B201,Estoque!$A$4:$M$2540,2,)</f>
        <v>#N/A</v>
      </c>
      <c r="D201" s="244" t="e">
        <f>VLOOKUP(B201,Estoque!$A$4:$M$2540,3,)</f>
        <v>#N/A</v>
      </c>
      <c r="E201" s="193"/>
      <c r="F201" s="311" t="e">
        <f>VLOOKUP(B201,Estoque!$A$4:$M$2540,4,)</f>
        <v>#N/A</v>
      </c>
      <c r="G201" s="29"/>
      <c r="H201" s="314" t="e">
        <f>IFERROR(VLOOKUP(B201,Estoque!$A$4:$M$2540,10,),VLOOKUP(B201,'Combos Promocionais'!$A$3:$O$2976,15,0))</f>
        <v>#N/A</v>
      </c>
      <c r="I201" s="33"/>
      <c r="J201" s="6"/>
      <c r="K201" s="6"/>
      <c r="L201" s="6"/>
      <c r="M201" s="84">
        <v>0</v>
      </c>
      <c r="N201" s="273">
        <f t="shared" si="24"/>
        <v>0</v>
      </c>
      <c r="O201" s="88">
        <v>0</v>
      </c>
      <c r="P201" s="316">
        <f t="shared" si="25"/>
        <v>0</v>
      </c>
      <c r="Q201" s="273">
        <f t="shared" si="22"/>
        <v>0</v>
      </c>
      <c r="R201" s="198" t="s">
        <v>94</v>
      </c>
      <c r="S201" s="273" t="e">
        <f>IFERROR(SUM(VLOOKUP(B201,Estoque!$A$4:$M$2540,8,)*I201),VLOOKUP(B201,'Combos Promocionais'!$A$3:$K$2252,11,0))</f>
        <v>#N/A</v>
      </c>
      <c r="T201" s="305" t="e">
        <f t="shared" si="23"/>
        <v>#N/A</v>
      </c>
      <c r="U201" s="305" t="e">
        <f t="shared" si="26"/>
        <v>#N/A</v>
      </c>
      <c r="V201" s="322" t="e">
        <f t="shared" si="27"/>
        <v>#N/A</v>
      </c>
    </row>
    <row r="202" spans="1:22" ht="15" customHeight="1">
      <c r="A202" s="20">
        <v>198</v>
      </c>
      <c r="B202" s="24"/>
      <c r="C202" s="307" t="e">
        <f>VLOOKUP(B202,Estoque!$A$4:$M$2540,2,)</f>
        <v>#N/A</v>
      </c>
      <c r="D202" s="308" t="e">
        <f>VLOOKUP(B202,Estoque!$A$4:$M$2540,3,)</f>
        <v>#N/A</v>
      </c>
      <c r="E202" s="194"/>
      <c r="F202" s="310" t="e">
        <f>VLOOKUP(B202,Estoque!$A$4:$M$2540,4,)</f>
        <v>#N/A</v>
      </c>
      <c r="G202" s="28"/>
      <c r="H202" s="313" t="e">
        <f>IFERROR(VLOOKUP(B202,Estoque!$A$4:$M$2540,10,),VLOOKUP(B202,'Combos Promocionais'!$A$3:$O$2976,15,0))</f>
        <v>#N/A</v>
      </c>
      <c r="I202" s="32"/>
      <c r="J202" s="40"/>
      <c r="K202" s="40"/>
      <c r="L202" s="40"/>
      <c r="M202" s="83">
        <v>0</v>
      </c>
      <c r="N202" s="315">
        <f t="shared" si="24"/>
        <v>0</v>
      </c>
      <c r="O202" s="87">
        <v>0</v>
      </c>
      <c r="P202" s="317">
        <f t="shared" si="25"/>
        <v>0</v>
      </c>
      <c r="Q202" s="315">
        <f t="shared" si="22"/>
        <v>0</v>
      </c>
      <c r="R202" s="197" t="s">
        <v>94</v>
      </c>
      <c r="S202" s="315" t="e">
        <f>IFERROR(SUM(VLOOKUP(B202,Estoque!$A$4:$M$2540,8,)*I202),VLOOKUP(B202,'Combos Promocionais'!$A$3:$K$2252,11,0))</f>
        <v>#N/A</v>
      </c>
      <c r="T202" s="320" t="e">
        <f t="shared" si="23"/>
        <v>#N/A</v>
      </c>
      <c r="U202" s="320" t="e">
        <f t="shared" si="26"/>
        <v>#N/A</v>
      </c>
      <c r="V202" s="321" t="e">
        <f t="shared" si="27"/>
        <v>#N/A</v>
      </c>
    </row>
    <row r="203" spans="1:22" ht="15" customHeight="1">
      <c r="A203" s="21">
        <v>199</v>
      </c>
      <c r="B203" s="25"/>
      <c r="C203" s="239" t="e">
        <f>VLOOKUP(B203,Estoque!$A$4:$M$2540,2,)</f>
        <v>#N/A</v>
      </c>
      <c r="D203" s="244" t="e">
        <f>VLOOKUP(B203,Estoque!$A$4:$M$2540,3,)</f>
        <v>#N/A</v>
      </c>
      <c r="E203" s="193"/>
      <c r="F203" s="311" t="e">
        <f>VLOOKUP(B203,Estoque!$A$4:$M$2540,4,)</f>
        <v>#N/A</v>
      </c>
      <c r="G203" s="29"/>
      <c r="H203" s="314" t="e">
        <f>IFERROR(VLOOKUP(B203,Estoque!$A$4:$M$2540,10,),VLOOKUP(B203,'Combos Promocionais'!$A$3:$O$2976,15,0))</f>
        <v>#N/A</v>
      </c>
      <c r="I203" s="33"/>
      <c r="J203" s="6"/>
      <c r="K203" s="6"/>
      <c r="L203" s="6"/>
      <c r="M203" s="84">
        <v>0</v>
      </c>
      <c r="N203" s="273">
        <f t="shared" si="24"/>
        <v>0</v>
      </c>
      <c r="O203" s="88">
        <v>0</v>
      </c>
      <c r="P203" s="316">
        <f t="shared" si="25"/>
        <v>0</v>
      </c>
      <c r="Q203" s="273">
        <f t="shared" si="22"/>
        <v>0</v>
      </c>
      <c r="R203" s="198" t="s">
        <v>94</v>
      </c>
      <c r="S203" s="273" t="e">
        <f>IFERROR(SUM(VLOOKUP(B203,Estoque!$A$4:$M$2540,8,)*I203),VLOOKUP(B203,'Combos Promocionais'!$A$3:$K$2252,11,0))</f>
        <v>#N/A</v>
      </c>
      <c r="T203" s="305" t="e">
        <f t="shared" si="23"/>
        <v>#N/A</v>
      </c>
      <c r="U203" s="305" t="e">
        <f t="shared" si="26"/>
        <v>#N/A</v>
      </c>
      <c r="V203" s="322" t="e">
        <f t="shared" si="27"/>
        <v>#N/A</v>
      </c>
    </row>
    <row r="204" spans="1:22" ht="15" customHeight="1">
      <c r="A204" s="20">
        <v>200</v>
      </c>
      <c r="B204" s="24"/>
      <c r="C204" s="307" t="e">
        <f>VLOOKUP(B204,Estoque!$A$4:$M$2540,2,)</f>
        <v>#N/A</v>
      </c>
      <c r="D204" s="308" t="e">
        <f>VLOOKUP(B204,Estoque!$A$4:$M$2540,3,)</f>
        <v>#N/A</v>
      </c>
      <c r="E204" s="194"/>
      <c r="F204" s="310" t="e">
        <f>VLOOKUP(B204,Estoque!$A$4:$M$2540,4,)</f>
        <v>#N/A</v>
      </c>
      <c r="G204" s="28"/>
      <c r="H204" s="313" t="e">
        <f>IFERROR(VLOOKUP(B204,Estoque!$A$4:$M$2540,10,),VLOOKUP(B204,'Combos Promocionais'!$A$3:$O$2976,15,0))</f>
        <v>#N/A</v>
      </c>
      <c r="I204" s="32"/>
      <c r="J204" s="40"/>
      <c r="K204" s="40"/>
      <c r="L204" s="40"/>
      <c r="M204" s="83">
        <v>0</v>
      </c>
      <c r="N204" s="315">
        <f t="shared" si="24"/>
        <v>0</v>
      </c>
      <c r="O204" s="87">
        <v>0</v>
      </c>
      <c r="P204" s="317">
        <f t="shared" si="25"/>
        <v>0</v>
      </c>
      <c r="Q204" s="315">
        <f t="shared" si="22"/>
        <v>0</v>
      </c>
      <c r="R204" s="197" t="s">
        <v>94</v>
      </c>
      <c r="S204" s="315" t="e">
        <f>IFERROR(SUM(VLOOKUP(B204,Estoque!$A$4:$M$2540,8,)*I204),VLOOKUP(B204,'Combos Promocionais'!$A$3:$K$2252,11,0))</f>
        <v>#N/A</v>
      </c>
      <c r="T204" s="320" t="e">
        <f t="shared" si="23"/>
        <v>#N/A</v>
      </c>
      <c r="U204" s="320" t="e">
        <f t="shared" si="26"/>
        <v>#N/A</v>
      </c>
      <c r="V204" s="321" t="e">
        <f t="shared" si="27"/>
        <v>#N/A</v>
      </c>
    </row>
    <row r="205" spans="1:22" ht="15" customHeight="1">
      <c r="A205" s="21">
        <v>201</v>
      </c>
      <c r="B205" s="25"/>
      <c r="C205" s="239" t="e">
        <f>VLOOKUP(B205,Estoque!$A$4:$M$2540,2,)</f>
        <v>#N/A</v>
      </c>
      <c r="D205" s="244" t="e">
        <f>VLOOKUP(B205,Estoque!$A$4:$M$2540,3,)</f>
        <v>#N/A</v>
      </c>
      <c r="E205" s="193"/>
      <c r="F205" s="311" t="e">
        <f>VLOOKUP(B205,Estoque!$A$4:$M$2540,4,)</f>
        <v>#N/A</v>
      </c>
      <c r="G205" s="29"/>
      <c r="H205" s="314" t="e">
        <f>IFERROR(VLOOKUP(B205,Estoque!$A$4:$M$2540,10,),VLOOKUP(B205,'Combos Promocionais'!$A$3:$O$2976,15,0))</f>
        <v>#N/A</v>
      </c>
      <c r="I205" s="33"/>
      <c r="J205" s="6"/>
      <c r="K205" s="6"/>
      <c r="L205" s="6"/>
      <c r="M205" s="84">
        <v>0</v>
      </c>
      <c r="N205" s="273">
        <f t="shared" si="24"/>
        <v>0</v>
      </c>
      <c r="O205" s="88">
        <v>0</v>
      </c>
      <c r="P205" s="316">
        <f t="shared" si="25"/>
        <v>0</v>
      </c>
      <c r="Q205" s="273">
        <f t="shared" si="22"/>
        <v>0</v>
      </c>
      <c r="R205" s="198" t="s">
        <v>94</v>
      </c>
      <c r="S205" s="273" t="e">
        <f>IFERROR(SUM(VLOOKUP(B205,Estoque!$A$4:$M$2540,8,)*I205),VLOOKUP(B205,'Combos Promocionais'!$A$3:$K$2252,11,0))</f>
        <v>#N/A</v>
      </c>
      <c r="T205" s="305" t="e">
        <f t="shared" si="23"/>
        <v>#N/A</v>
      </c>
      <c r="U205" s="305" t="e">
        <f t="shared" si="26"/>
        <v>#N/A</v>
      </c>
      <c r="V205" s="322" t="e">
        <f t="shared" si="27"/>
        <v>#N/A</v>
      </c>
    </row>
    <row r="206" spans="1:22" ht="15" customHeight="1">
      <c r="A206" s="20">
        <v>202</v>
      </c>
      <c r="B206" s="24"/>
      <c r="C206" s="307" t="e">
        <f>VLOOKUP(B206,Estoque!$A$4:$M$2540,2,)</f>
        <v>#N/A</v>
      </c>
      <c r="D206" s="308" t="e">
        <f>VLOOKUP(B206,Estoque!$A$4:$M$2540,3,)</f>
        <v>#N/A</v>
      </c>
      <c r="E206" s="194"/>
      <c r="F206" s="310" t="e">
        <f>VLOOKUP(B206,Estoque!$A$4:$M$2540,4,)</f>
        <v>#N/A</v>
      </c>
      <c r="G206" s="28"/>
      <c r="H206" s="313" t="e">
        <f>IFERROR(VLOOKUP(B206,Estoque!$A$4:$M$2540,10,),VLOOKUP(B206,'Combos Promocionais'!$A$3:$O$2976,15,0))</f>
        <v>#N/A</v>
      </c>
      <c r="I206" s="32"/>
      <c r="J206" s="40"/>
      <c r="K206" s="40"/>
      <c r="L206" s="40"/>
      <c r="M206" s="83">
        <v>0</v>
      </c>
      <c r="N206" s="315">
        <f t="shared" si="24"/>
        <v>0</v>
      </c>
      <c r="O206" s="87">
        <v>0</v>
      </c>
      <c r="P206" s="317">
        <f t="shared" si="25"/>
        <v>0</v>
      </c>
      <c r="Q206" s="315">
        <f t="shared" si="22"/>
        <v>0</v>
      </c>
      <c r="R206" s="197" t="s">
        <v>94</v>
      </c>
      <c r="S206" s="315" t="e">
        <f>IFERROR(SUM(VLOOKUP(B206,Estoque!$A$4:$M$2540,8,)*I206),VLOOKUP(B206,'Combos Promocionais'!$A$3:$K$2252,11,0))</f>
        <v>#N/A</v>
      </c>
      <c r="T206" s="320" t="e">
        <f t="shared" si="23"/>
        <v>#N/A</v>
      </c>
      <c r="U206" s="320" t="e">
        <f t="shared" si="26"/>
        <v>#N/A</v>
      </c>
      <c r="V206" s="321" t="e">
        <f t="shared" si="27"/>
        <v>#N/A</v>
      </c>
    </row>
    <row r="207" spans="1:22" ht="15" customHeight="1">
      <c r="A207" s="21">
        <v>203</v>
      </c>
      <c r="B207" s="25"/>
      <c r="C207" s="239" t="e">
        <f>VLOOKUP(B207,Estoque!$A$4:$M$2540,2,)</f>
        <v>#N/A</v>
      </c>
      <c r="D207" s="244" t="e">
        <f>VLOOKUP(B207,Estoque!$A$4:$M$2540,3,)</f>
        <v>#N/A</v>
      </c>
      <c r="E207" s="193"/>
      <c r="F207" s="311" t="e">
        <f>VLOOKUP(B207,Estoque!$A$4:$M$2540,4,)</f>
        <v>#N/A</v>
      </c>
      <c r="G207" s="29"/>
      <c r="H207" s="314" t="e">
        <f>IFERROR(VLOOKUP(B207,Estoque!$A$4:$M$2540,10,),VLOOKUP(B207,'Combos Promocionais'!$A$3:$O$2976,15,0))</f>
        <v>#N/A</v>
      </c>
      <c r="I207" s="33"/>
      <c r="J207" s="6"/>
      <c r="K207" s="6"/>
      <c r="L207" s="6"/>
      <c r="M207" s="84">
        <v>0</v>
      </c>
      <c r="N207" s="273">
        <f t="shared" si="24"/>
        <v>0</v>
      </c>
      <c r="O207" s="88">
        <v>0</v>
      </c>
      <c r="P207" s="316">
        <f t="shared" si="25"/>
        <v>0</v>
      </c>
      <c r="Q207" s="273">
        <f t="shared" si="22"/>
        <v>0</v>
      </c>
      <c r="R207" s="198" t="s">
        <v>94</v>
      </c>
      <c r="S207" s="273" t="e">
        <f>IFERROR(SUM(VLOOKUP(B207,Estoque!$A$4:$M$2540,8,)*I207),VLOOKUP(B207,'Combos Promocionais'!$A$3:$K$2252,11,0))</f>
        <v>#N/A</v>
      </c>
      <c r="T207" s="305" t="e">
        <f t="shared" si="23"/>
        <v>#N/A</v>
      </c>
      <c r="U207" s="305" t="e">
        <f t="shared" si="26"/>
        <v>#N/A</v>
      </c>
      <c r="V207" s="322" t="e">
        <f t="shared" si="27"/>
        <v>#N/A</v>
      </c>
    </row>
    <row r="208" spans="1:22" ht="15" customHeight="1">
      <c r="A208" s="20">
        <v>204</v>
      </c>
      <c r="B208" s="24"/>
      <c r="C208" s="307" t="e">
        <f>VLOOKUP(B208,Estoque!$A$4:$M$2540,2,)</f>
        <v>#N/A</v>
      </c>
      <c r="D208" s="308" t="e">
        <f>VLOOKUP(B208,Estoque!$A$4:$M$2540,3,)</f>
        <v>#N/A</v>
      </c>
      <c r="E208" s="194"/>
      <c r="F208" s="310" t="e">
        <f>VLOOKUP(B208,Estoque!$A$4:$M$2540,4,)</f>
        <v>#N/A</v>
      </c>
      <c r="G208" s="28"/>
      <c r="H208" s="313" t="e">
        <f>IFERROR(VLOOKUP(B208,Estoque!$A$4:$M$2540,10,),VLOOKUP(B208,'Combos Promocionais'!$A$3:$O$2976,15,0))</f>
        <v>#N/A</v>
      </c>
      <c r="I208" s="32"/>
      <c r="J208" s="40"/>
      <c r="K208" s="40"/>
      <c r="L208" s="40"/>
      <c r="M208" s="83">
        <v>0</v>
      </c>
      <c r="N208" s="315">
        <f t="shared" si="24"/>
        <v>0</v>
      </c>
      <c r="O208" s="87">
        <v>0</v>
      </c>
      <c r="P208" s="317">
        <f t="shared" si="25"/>
        <v>0</v>
      </c>
      <c r="Q208" s="315">
        <f t="shared" si="22"/>
        <v>0</v>
      </c>
      <c r="R208" s="197" t="s">
        <v>94</v>
      </c>
      <c r="S208" s="315" t="e">
        <f>IFERROR(SUM(VLOOKUP(B208,Estoque!$A$4:$M$2540,8,)*I208),VLOOKUP(B208,'Combos Promocionais'!$A$3:$K$2252,11,0))</f>
        <v>#N/A</v>
      </c>
      <c r="T208" s="320" t="e">
        <f t="shared" si="23"/>
        <v>#N/A</v>
      </c>
      <c r="U208" s="320" t="e">
        <f t="shared" si="26"/>
        <v>#N/A</v>
      </c>
      <c r="V208" s="321" t="e">
        <f t="shared" si="27"/>
        <v>#N/A</v>
      </c>
    </row>
    <row r="209" spans="1:22" ht="15" customHeight="1">
      <c r="A209" s="21">
        <v>205</v>
      </c>
      <c r="B209" s="25"/>
      <c r="C209" s="239" t="e">
        <f>VLOOKUP(B209,Estoque!$A$4:$M$2540,2,)</f>
        <v>#N/A</v>
      </c>
      <c r="D209" s="244" t="e">
        <f>VLOOKUP(B209,Estoque!$A$4:$M$2540,3,)</f>
        <v>#N/A</v>
      </c>
      <c r="E209" s="193"/>
      <c r="F209" s="311" t="e">
        <f>VLOOKUP(B209,Estoque!$A$4:$M$2540,4,)</f>
        <v>#N/A</v>
      </c>
      <c r="G209" s="29"/>
      <c r="H209" s="314" t="e">
        <f>IFERROR(VLOOKUP(B209,Estoque!$A$4:$M$2540,10,),VLOOKUP(B209,'Combos Promocionais'!$A$3:$O$2976,15,0))</f>
        <v>#N/A</v>
      </c>
      <c r="I209" s="33"/>
      <c r="J209" s="6"/>
      <c r="K209" s="6"/>
      <c r="L209" s="6"/>
      <c r="M209" s="84">
        <v>0</v>
      </c>
      <c r="N209" s="273">
        <f t="shared" si="24"/>
        <v>0</v>
      </c>
      <c r="O209" s="88">
        <v>0</v>
      </c>
      <c r="P209" s="316">
        <f t="shared" si="25"/>
        <v>0</v>
      </c>
      <c r="Q209" s="273">
        <f t="shared" si="22"/>
        <v>0</v>
      </c>
      <c r="R209" s="198" t="s">
        <v>94</v>
      </c>
      <c r="S209" s="273" t="e">
        <f>IFERROR(SUM(VLOOKUP(B209,Estoque!$A$4:$M$2540,8,)*I209),VLOOKUP(B209,'Combos Promocionais'!$A$3:$K$2252,11,0))</f>
        <v>#N/A</v>
      </c>
      <c r="T209" s="305" t="e">
        <f t="shared" si="23"/>
        <v>#N/A</v>
      </c>
      <c r="U209" s="305" t="e">
        <f t="shared" si="26"/>
        <v>#N/A</v>
      </c>
      <c r="V209" s="322" t="e">
        <f t="shared" si="27"/>
        <v>#N/A</v>
      </c>
    </row>
    <row r="210" spans="1:22" ht="15" customHeight="1">
      <c r="A210" s="20">
        <v>206</v>
      </c>
      <c r="B210" s="24"/>
      <c r="C210" s="307" t="e">
        <f>VLOOKUP(B210,Estoque!$A$4:$M$2540,2,)</f>
        <v>#N/A</v>
      </c>
      <c r="D210" s="308" t="e">
        <f>VLOOKUP(B210,Estoque!$A$4:$M$2540,3,)</f>
        <v>#N/A</v>
      </c>
      <c r="E210" s="194"/>
      <c r="F210" s="310" t="e">
        <f>VLOOKUP(B210,Estoque!$A$4:$M$2540,4,)</f>
        <v>#N/A</v>
      </c>
      <c r="G210" s="28"/>
      <c r="H210" s="313" t="e">
        <f>IFERROR(VLOOKUP(B210,Estoque!$A$4:$M$2540,10,),VLOOKUP(B210,'Combos Promocionais'!$A$3:$O$2976,15,0))</f>
        <v>#N/A</v>
      </c>
      <c r="I210" s="32"/>
      <c r="J210" s="40"/>
      <c r="K210" s="40"/>
      <c r="L210" s="40"/>
      <c r="M210" s="83">
        <v>0</v>
      </c>
      <c r="N210" s="315">
        <f t="shared" si="24"/>
        <v>0</v>
      </c>
      <c r="O210" s="87">
        <v>0</v>
      </c>
      <c r="P210" s="317">
        <f t="shared" si="25"/>
        <v>0</v>
      </c>
      <c r="Q210" s="315">
        <f t="shared" si="22"/>
        <v>0</v>
      </c>
      <c r="R210" s="197" t="s">
        <v>94</v>
      </c>
      <c r="S210" s="315" t="e">
        <f>IFERROR(SUM(VLOOKUP(B210,Estoque!$A$4:$M$2540,8,)*I210),VLOOKUP(B210,'Combos Promocionais'!$A$3:$K$2252,11,0))</f>
        <v>#N/A</v>
      </c>
      <c r="T210" s="320" t="e">
        <f t="shared" si="23"/>
        <v>#N/A</v>
      </c>
      <c r="U210" s="320" t="e">
        <f t="shared" si="26"/>
        <v>#N/A</v>
      </c>
      <c r="V210" s="321" t="e">
        <f t="shared" si="27"/>
        <v>#N/A</v>
      </c>
    </row>
    <row r="211" spans="1:22" ht="15" customHeight="1">
      <c r="A211" s="21">
        <v>207</v>
      </c>
      <c r="B211" s="25"/>
      <c r="C211" s="239" t="e">
        <f>VLOOKUP(B211,Estoque!$A$4:$M$2540,2,)</f>
        <v>#N/A</v>
      </c>
      <c r="D211" s="244" t="e">
        <f>VLOOKUP(B211,Estoque!$A$4:$M$2540,3,)</f>
        <v>#N/A</v>
      </c>
      <c r="E211" s="193"/>
      <c r="F211" s="311" t="e">
        <f>VLOOKUP(B211,Estoque!$A$4:$M$2540,4,)</f>
        <v>#N/A</v>
      </c>
      <c r="G211" s="29"/>
      <c r="H211" s="314" t="e">
        <f>IFERROR(VLOOKUP(B211,Estoque!$A$4:$M$2540,10,),VLOOKUP(B211,'Combos Promocionais'!$A$3:$O$2976,15,0))</f>
        <v>#N/A</v>
      </c>
      <c r="I211" s="33"/>
      <c r="J211" s="6"/>
      <c r="K211" s="6"/>
      <c r="L211" s="6"/>
      <c r="M211" s="84">
        <v>0</v>
      </c>
      <c r="N211" s="273">
        <f t="shared" si="24"/>
        <v>0</v>
      </c>
      <c r="O211" s="88">
        <v>0</v>
      </c>
      <c r="P211" s="316">
        <f t="shared" si="25"/>
        <v>0</v>
      </c>
      <c r="Q211" s="273">
        <f t="shared" si="22"/>
        <v>0</v>
      </c>
      <c r="R211" s="198" t="s">
        <v>94</v>
      </c>
      <c r="S211" s="273" t="e">
        <f>IFERROR(SUM(VLOOKUP(B211,Estoque!$A$4:$M$2540,8,)*I211),VLOOKUP(B211,'Combos Promocionais'!$A$3:$K$2252,11,0))</f>
        <v>#N/A</v>
      </c>
      <c r="T211" s="305" t="e">
        <f t="shared" si="23"/>
        <v>#N/A</v>
      </c>
      <c r="U211" s="305" t="e">
        <f t="shared" si="26"/>
        <v>#N/A</v>
      </c>
      <c r="V211" s="322" t="e">
        <f t="shared" si="27"/>
        <v>#N/A</v>
      </c>
    </row>
    <row r="212" spans="1:22" ht="15" customHeight="1">
      <c r="A212" s="20">
        <v>208</v>
      </c>
      <c r="B212" s="24"/>
      <c r="C212" s="307" t="e">
        <f>VLOOKUP(B212,Estoque!$A$4:$M$2540,2,)</f>
        <v>#N/A</v>
      </c>
      <c r="D212" s="308" t="e">
        <f>VLOOKUP(B212,Estoque!$A$4:$M$2540,3,)</f>
        <v>#N/A</v>
      </c>
      <c r="E212" s="194"/>
      <c r="F212" s="310" t="e">
        <f>VLOOKUP(B212,Estoque!$A$4:$M$2540,4,)</f>
        <v>#N/A</v>
      </c>
      <c r="G212" s="28"/>
      <c r="H212" s="313" t="e">
        <f>IFERROR(VLOOKUP(B212,Estoque!$A$4:$M$2540,10,),VLOOKUP(B212,'Combos Promocionais'!$A$3:$O$2976,15,0))</f>
        <v>#N/A</v>
      </c>
      <c r="I212" s="32"/>
      <c r="J212" s="40"/>
      <c r="K212" s="40"/>
      <c r="L212" s="40"/>
      <c r="M212" s="83">
        <v>0</v>
      </c>
      <c r="N212" s="315">
        <f t="shared" si="24"/>
        <v>0</v>
      </c>
      <c r="O212" s="87">
        <v>0</v>
      </c>
      <c r="P212" s="317">
        <f t="shared" si="25"/>
        <v>0</v>
      </c>
      <c r="Q212" s="315">
        <f t="shared" si="22"/>
        <v>0</v>
      </c>
      <c r="R212" s="197" t="s">
        <v>94</v>
      </c>
      <c r="S212" s="315" t="e">
        <f>IFERROR(SUM(VLOOKUP(B212,Estoque!$A$4:$M$2540,8,)*I212),VLOOKUP(B212,'Combos Promocionais'!$A$3:$K$2252,11,0))</f>
        <v>#N/A</v>
      </c>
      <c r="T212" s="320" t="e">
        <f t="shared" si="23"/>
        <v>#N/A</v>
      </c>
      <c r="U212" s="320" t="e">
        <f t="shared" si="26"/>
        <v>#N/A</v>
      </c>
      <c r="V212" s="321" t="e">
        <f t="shared" si="27"/>
        <v>#N/A</v>
      </c>
    </row>
    <row r="213" spans="1:22" ht="15" customHeight="1">
      <c r="A213" s="21">
        <v>209</v>
      </c>
      <c r="B213" s="25"/>
      <c r="C213" s="239" t="e">
        <f>VLOOKUP(B213,Estoque!$A$4:$M$2540,2,)</f>
        <v>#N/A</v>
      </c>
      <c r="D213" s="244" t="e">
        <f>VLOOKUP(B213,Estoque!$A$4:$M$2540,3,)</f>
        <v>#N/A</v>
      </c>
      <c r="E213" s="193"/>
      <c r="F213" s="311" t="e">
        <f>VLOOKUP(B213,Estoque!$A$4:$M$2540,4,)</f>
        <v>#N/A</v>
      </c>
      <c r="G213" s="29"/>
      <c r="H213" s="314" t="e">
        <f>IFERROR(VLOOKUP(B213,Estoque!$A$4:$M$2540,10,),VLOOKUP(B213,'Combos Promocionais'!$A$3:$O$2976,15,0))</f>
        <v>#N/A</v>
      </c>
      <c r="I213" s="33"/>
      <c r="J213" s="6"/>
      <c r="K213" s="6"/>
      <c r="L213" s="6"/>
      <c r="M213" s="84">
        <v>0</v>
      </c>
      <c r="N213" s="273">
        <f t="shared" si="24"/>
        <v>0</v>
      </c>
      <c r="O213" s="88">
        <v>0</v>
      </c>
      <c r="P213" s="316">
        <f t="shared" si="25"/>
        <v>0</v>
      </c>
      <c r="Q213" s="273">
        <f t="shared" si="22"/>
        <v>0</v>
      </c>
      <c r="R213" s="198" t="s">
        <v>94</v>
      </c>
      <c r="S213" s="273" t="e">
        <f>IFERROR(SUM(VLOOKUP(B213,Estoque!$A$4:$M$2540,8,)*I213),VLOOKUP(B213,'Combos Promocionais'!$A$3:$K$2252,11,0))</f>
        <v>#N/A</v>
      </c>
      <c r="T213" s="305" t="e">
        <f t="shared" si="23"/>
        <v>#N/A</v>
      </c>
      <c r="U213" s="305" t="e">
        <f t="shared" si="26"/>
        <v>#N/A</v>
      </c>
      <c r="V213" s="322" t="e">
        <f t="shared" si="27"/>
        <v>#N/A</v>
      </c>
    </row>
    <row r="214" spans="1:22" ht="15" customHeight="1">
      <c r="A214" s="20">
        <v>210</v>
      </c>
      <c r="B214" s="24"/>
      <c r="C214" s="307" t="e">
        <f>VLOOKUP(B214,Estoque!$A$4:$M$2540,2,)</f>
        <v>#N/A</v>
      </c>
      <c r="D214" s="308" t="e">
        <f>VLOOKUP(B214,Estoque!$A$4:$M$2540,3,)</f>
        <v>#N/A</v>
      </c>
      <c r="E214" s="194"/>
      <c r="F214" s="310" t="e">
        <f>VLOOKUP(B214,Estoque!$A$4:$M$2540,4,)</f>
        <v>#N/A</v>
      </c>
      <c r="G214" s="28"/>
      <c r="H214" s="313" t="e">
        <f>IFERROR(VLOOKUP(B214,Estoque!$A$4:$M$2540,10,),VLOOKUP(B214,'Combos Promocionais'!$A$3:$O$2976,15,0))</f>
        <v>#N/A</v>
      </c>
      <c r="I214" s="32"/>
      <c r="J214" s="40"/>
      <c r="K214" s="40"/>
      <c r="L214" s="40"/>
      <c r="M214" s="83">
        <v>0</v>
      </c>
      <c r="N214" s="315">
        <f t="shared" si="24"/>
        <v>0</v>
      </c>
      <c r="O214" s="87">
        <v>0</v>
      </c>
      <c r="P214" s="317">
        <f t="shared" si="25"/>
        <v>0</v>
      </c>
      <c r="Q214" s="315">
        <f t="shared" si="22"/>
        <v>0</v>
      </c>
      <c r="R214" s="197" t="s">
        <v>94</v>
      </c>
      <c r="S214" s="315" t="e">
        <f>IFERROR(SUM(VLOOKUP(B214,Estoque!$A$4:$M$2540,8,)*I214),VLOOKUP(B214,'Combos Promocionais'!$A$3:$K$2252,11,0))</f>
        <v>#N/A</v>
      </c>
      <c r="T214" s="320" t="e">
        <f t="shared" si="23"/>
        <v>#N/A</v>
      </c>
      <c r="U214" s="320" t="e">
        <f t="shared" si="26"/>
        <v>#N/A</v>
      </c>
      <c r="V214" s="321" t="e">
        <f t="shared" si="27"/>
        <v>#N/A</v>
      </c>
    </row>
    <row r="215" spans="1:22" ht="15" customHeight="1">
      <c r="A215" s="21">
        <v>211</v>
      </c>
      <c r="B215" s="25"/>
      <c r="C215" s="239" t="e">
        <f>VLOOKUP(B215,Estoque!$A$4:$M$2540,2,)</f>
        <v>#N/A</v>
      </c>
      <c r="D215" s="244" t="e">
        <f>VLOOKUP(B215,Estoque!$A$4:$M$2540,3,)</f>
        <v>#N/A</v>
      </c>
      <c r="E215" s="193"/>
      <c r="F215" s="311" t="e">
        <f>VLOOKUP(B215,Estoque!$A$4:$M$2540,4,)</f>
        <v>#N/A</v>
      </c>
      <c r="G215" s="29"/>
      <c r="H215" s="314" t="e">
        <f>IFERROR(VLOOKUP(B215,Estoque!$A$4:$M$2540,10,),VLOOKUP(B215,'Combos Promocionais'!$A$3:$O$2976,15,0))</f>
        <v>#N/A</v>
      </c>
      <c r="I215" s="33"/>
      <c r="J215" s="6"/>
      <c r="K215" s="6"/>
      <c r="L215" s="6"/>
      <c r="M215" s="84">
        <v>0</v>
      </c>
      <c r="N215" s="273">
        <f t="shared" si="24"/>
        <v>0</v>
      </c>
      <c r="O215" s="88">
        <v>0</v>
      </c>
      <c r="P215" s="316">
        <f t="shared" si="25"/>
        <v>0</v>
      </c>
      <c r="Q215" s="273">
        <f t="shared" si="22"/>
        <v>0</v>
      </c>
      <c r="R215" s="198" t="s">
        <v>94</v>
      </c>
      <c r="S215" s="273" t="e">
        <f>IFERROR(SUM(VLOOKUP(B215,Estoque!$A$4:$M$2540,8,)*I215),VLOOKUP(B215,'Combos Promocionais'!$A$3:$K$2252,11,0))</f>
        <v>#N/A</v>
      </c>
      <c r="T215" s="305" t="e">
        <f t="shared" si="23"/>
        <v>#N/A</v>
      </c>
      <c r="U215" s="305" t="e">
        <f t="shared" si="26"/>
        <v>#N/A</v>
      </c>
      <c r="V215" s="322" t="e">
        <f t="shared" si="27"/>
        <v>#N/A</v>
      </c>
    </row>
    <row r="216" spans="1:22" ht="15" customHeight="1">
      <c r="A216" s="20">
        <v>212</v>
      </c>
      <c r="B216" s="24"/>
      <c r="C216" s="307" t="e">
        <f>VLOOKUP(B216,Estoque!$A$4:$M$2540,2,)</f>
        <v>#N/A</v>
      </c>
      <c r="D216" s="308" t="e">
        <f>VLOOKUP(B216,Estoque!$A$4:$M$2540,3,)</f>
        <v>#N/A</v>
      </c>
      <c r="E216" s="194"/>
      <c r="F216" s="310" t="e">
        <f>VLOOKUP(B216,Estoque!$A$4:$M$2540,4,)</f>
        <v>#N/A</v>
      </c>
      <c r="G216" s="28"/>
      <c r="H216" s="313" t="e">
        <f>IFERROR(VLOOKUP(B216,Estoque!$A$4:$M$2540,10,),VLOOKUP(B216,'Combos Promocionais'!$A$3:$O$2976,15,0))</f>
        <v>#N/A</v>
      </c>
      <c r="I216" s="32"/>
      <c r="J216" s="40"/>
      <c r="K216" s="40"/>
      <c r="L216" s="40"/>
      <c r="M216" s="83">
        <v>0</v>
      </c>
      <c r="N216" s="315">
        <f t="shared" si="24"/>
        <v>0</v>
      </c>
      <c r="O216" s="87">
        <v>0</v>
      </c>
      <c r="P216" s="317">
        <f t="shared" si="25"/>
        <v>0</v>
      </c>
      <c r="Q216" s="315">
        <f t="shared" ref="Q216:Q270" si="28">IF(R216="Vendido",((I216*J216)+L216),IF(R216="Devolvido",((I216*J216)+L216),0))</f>
        <v>0</v>
      </c>
      <c r="R216" s="197" t="s">
        <v>94</v>
      </c>
      <c r="S216" s="315" t="e">
        <f>IFERROR(SUM(VLOOKUP(B216,Estoque!$A$4:$M$2540,8,)*I216),VLOOKUP(B216,'Combos Promocionais'!$A$3:$K$2252,11,0))</f>
        <v>#N/A</v>
      </c>
      <c r="T216" s="320" t="e">
        <f t="shared" ref="T216:T270" si="29">IF(R216="Vendido",((I216*J216)-K216-S216-N216-P216),IF(R216="Devolvido",((I216*J216)-K216-S216-N216-P216),))</f>
        <v>#N/A</v>
      </c>
      <c r="U216" s="320" t="e">
        <f t="shared" si="26"/>
        <v>#N/A</v>
      </c>
      <c r="V216" s="321" t="e">
        <f t="shared" si="27"/>
        <v>#N/A</v>
      </c>
    </row>
    <row r="217" spans="1:22" ht="15" customHeight="1">
      <c r="A217" s="21">
        <v>213</v>
      </c>
      <c r="B217" s="25"/>
      <c r="C217" s="239" t="e">
        <f>VLOOKUP(B217,Estoque!$A$4:$M$2540,2,)</f>
        <v>#N/A</v>
      </c>
      <c r="D217" s="244" t="e">
        <f>VLOOKUP(B217,Estoque!$A$4:$M$2540,3,)</f>
        <v>#N/A</v>
      </c>
      <c r="E217" s="193"/>
      <c r="F217" s="311" t="e">
        <f>VLOOKUP(B217,Estoque!$A$4:$M$2540,4,)</f>
        <v>#N/A</v>
      </c>
      <c r="G217" s="29"/>
      <c r="H217" s="314" t="e">
        <f>IFERROR(VLOOKUP(B217,Estoque!$A$4:$M$2540,10,),VLOOKUP(B217,'Combos Promocionais'!$A$3:$O$2976,15,0))</f>
        <v>#N/A</v>
      </c>
      <c r="I217" s="33"/>
      <c r="J217" s="6"/>
      <c r="K217" s="6"/>
      <c r="L217" s="6"/>
      <c r="M217" s="84">
        <v>0</v>
      </c>
      <c r="N217" s="273">
        <f t="shared" si="24"/>
        <v>0</v>
      </c>
      <c r="O217" s="88">
        <v>0</v>
      </c>
      <c r="P217" s="316">
        <f t="shared" si="25"/>
        <v>0</v>
      </c>
      <c r="Q217" s="273">
        <f t="shared" si="28"/>
        <v>0</v>
      </c>
      <c r="R217" s="198" t="s">
        <v>94</v>
      </c>
      <c r="S217" s="273" t="e">
        <f>IFERROR(SUM(VLOOKUP(B217,Estoque!$A$4:$M$2540,8,)*I217),VLOOKUP(B217,'Combos Promocionais'!$A$3:$K$2252,11,0))</f>
        <v>#N/A</v>
      </c>
      <c r="T217" s="305" t="e">
        <f t="shared" si="29"/>
        <v>#N/A</v>
      </c>
      <c r="U217" s="305" t="e">
        <f t="shared" si="26"/>
        <v>#N/A</v>
      </c>
      <c r="V217" s="322" t="e">
        <f t="shared" si="27"/>
        <v>#N/A</v>
      </c>
    </row>
    <row r="218" spans="1:22" ht="15" customHeight="1">
      <c r="A218" s="20">
        <v>214</v>
      </c>
      <c r="B218" s="24"/>
      <c r="C218" s="307" t="e">
        <f>VLOOKUP(B218,Estoque!$A$4:$M$2540,2,)</f>
        <v>#N/A</v>
      </c>
      <c r="D218" s="308" t="e">
        <f>VLOOKUP(B218,Estoque!$A$4:$M$2540,3,)</f>
        <v>#N/A</v>
      </c>
      <c r="E218" s="194"/>
      <c r="F218" s="310" t="e">
        <f>VLOOKUP(B218,Estoque!$A$4:$M$2540,4,)</f>
        <v>#N/A</v>
      </c>
      <c r="G218" s="28"/>
      <c r="H218" s="313" t="e">
        <f>IFERROR(VLOOKUP(B218,Estoque!$A$4:$M$2540,10,),VLOOKUP(B218,'Combos Promocionais'!$A$3:$O$2976,15,0))</f>
        <v>#N/A</v>
      </c>
      <c r="I218" s="32"/>
      <c r="J218" s="40"/>
      <c r="K218" s="40"/>
      <c r="L218" s="40"/>
      <c r="M218" s="83">
        <v>0</v>
      </c>
      <c r="N218" s="315">
        <f t="shared" si="24"/>
        <v>0</v>
      </c>
      <c r="O218" s="87">
        <v>0</v>
      </c>
      <c r="P218" s="317">
        <f t="shared" si="25"/>
        <v>0</v>
      </c>
      <c r="Q218" s="315">
        <f t="shared" si="28"/>
        <v>0</v>
      </c>
      <c r="R218" s="197" t="s">
        <v>94</v>
      </c>
      <c r="S218" s="315" t="e">
        <f>IFERROR(SUM(VLOOKUP(B218,Estoque!$A$4:$M$2540,8,)*I218),VLOOKUP(B218,'Combos Promocionais'!$A$3:$K$2252,11,0))</f>
        <v>#N/A</v>
      </c>
      <c r="T218" s="320" t="e">
        <f t="shared" si="29"/>
        <v>#N/A</v>
      </c>
      <c r="U218" s="320" t="e">
        <f t="shared" si="26"/>
        <v>#N/A</v>
      </c>
      <c r="V218" s="321" t="e">
        <f t="shared" si="27"/>
        <v>#N/A</v>
      </c>
    </row>
    <row r="219" spans="1:22" ht="15" customHeight="1">
      <c r="A219" s="21">
        <v>215</v>
      </c>
      <c r="B219" s="25"/>
      <c r="C219" s="239" t="e">
        <f>VLOOKUP(B219,Estoque!$A$4:$M$2540,2,)</f>
        <v>#N/A</v>
      </c>
      <c r="D219" s="244" t="e">
        <f>VLOOKUP(B219,Estoque!$A$4:$M$2540,3,)</f>
        <v>#N/A</v>
      </c>
      <c r="E219" s="193"/>
      <c r="F219" s="311" t="e">
        <f>VLOOKUP(B219,Estoque!$A$4:$M$2540,4,)</f>
        <v>#N/A</v>
      </c>
      <c r="G219" s="29"/>
      <c r="H219" s="314" t="e">
        <f>IFERROR(VLOOKUP(B219,Estoque!$A$4:$M$2540,10,),VLOOKUP(B219,'Combos Promocionais'!$A$3:$O$2976,15,0))</f>
        <v>#N/A</v>
      </c>
      <c r="I219" s="33"/>
      <c r="J219" s="6"/>
      <c r="K219" s="6"/>
      <c r="L219" s="6"/>
      <c r="M219" s="84">
        <v>0</v>
      </c>
      <c r="N219" s="273">
        <f t="shared" si="24"/>
        <v>0</v>
      </c>
      <c r="O219" s="88">
        <v>0</v>
      </c>
      <c r="P219" s="316">
        <f t="shared" si="25"/>
        <v>0</v>
      </c>
      <c r="Q219" s="273">
        <f t="shared" si="28"/>
        <v>0</v>
      </c>
      <c r="R219" s="198" t="s">
        <v>94</v>
      </c>
      <c r="S219" s="273" t="e">
        <f>IFERROR(SUM(VLOOKUP(B219,Estoque!$A$4:$M$2540,8,)*I219),VLOOKUP(B219,'Combos Promocionais'!$A$3:$K$2252,11,0))</f>
        <v>#N/A</v>
      </c>
      <c r="T219" s="305" t="e">
        <f t="shared" si="29"/>
        <v>#N/A</v>
      </c>
      <c r="U219" s="305" t="e">
        <f t="shared" si="26"/>
        <v>#N/A</v>
      </c>
      <c r="V219" s="322" t="e">
        <f t="shared" si="27"/>
        <v>#N/A</v>
      </c>
    </row>
    <row r="220" spans="1:22" ht="15" customHeight="1">
      <c r="A220" s="20">
        <v>216</v>
      </c>
      <c r="B220" s="24"/>
      <c r="C220" s="307" t="e">
        <f>VLOOKUP(B220,Estoque!$A$4:$M$2540,2,)</f>
        <v>#N/A</v>
      </c>
      <c r="D220" s="308" t="e">
        <f>VLOOKUP(B220,Estoque!$A$4:$M$2540,3,)</f>
        <v>#N/A</v>
      </c>
      <c r="E220" s="194"/>
      <c r="F220" s="310" t="e">
        <f>VLOOKUP(B220,Estoque!$A$4:$M$2540,4,)</f>
        <v>#N/A</v>
      </c>
      <c r="G220" s="28"/>
      <c r="H220" s="313" t="e">
        <f>IFERROR(VLOOKUP(B220,Estoque!$A$4:$M$2540,10,),VLOOKUP(B220,'Combos Promocionais'!$A$3:$O$2976,15,0))</f>
        <v>#N/A</v>
      </c>
      <c r="I220" s="32"/>
      <c r="J220" s="40"/>
      <c r="K220" s="40"/>
      <c r="L220" s="40"/>
      <c r="M220" s="83">
        <v>0</v>
      </c>
      <c r="N220" s="315">
        <f t="shared" si="24"/>
        <v>0</v>
      </c>
      <c r="O220" s="87">
        <v>0</v>
      </c>
      <c r="P220" s="317">
        <f t="shared" si="25"/>
        <v>0</v>
      </c>
      <c r="Q220" s="315">
        <f t="shared" si="28"/>
        <v>0</v>
      </c>
      <c r="R220" s="197" t="s">
        <v>94</v>
      </c>
      <c r="S220" s="315" t="e">
        <f>IFERROR(SUM(VLOOKUP(B220,Estoque!$A$4:$M$2540,8,)*I220),VLOOKUP(B220,'Combos Promocionais'!$A$3:$K$2252,11,0))</f>
        <v>#N/A</v>
      </c>
      <c r="T220" s="320" t="e">
        <f t="shared" si="29"/>
        <v>#N/A</v>
      </c>
      <c r="U220" s="320" t="e">
        <f t="shared" si="26"/>
        <v>#N/A</v>
      </c>
      <c r="V220" s="321" t="e">
        <f t="shared" si="27"/>
        <v>#N/A</v>
      </c>
    </row>
    <row r="221" spans="1:22" ht="15" customHeight="1">
      <c r="A221" s="21">
        <v>217</v>
      </c>
      <c r="B221" s="25"/>
      <c r="C221" s="239" t="e">
        <f>VLOOKUP(B221,Estoque!$A$4:$M$2540,2,)</f>
        <v>#N/A</v>
      </c>
      <c r="D221" s="244" t="e">
        <f>VLOOKUP(B221,Estoque!$A$4:$M$2540,3,)</f>
        <v>#N/A</v>
      </c>
      <c r="E221" s="193"/>
      <c r="F221" s="311" t="e">
        <f>VLOOKUP(B221,Estoque!$A$4:$M$2540,4,)</f>
        <v>#N/A</v>
      </c>
      <c r="G221" s="29"/>
      <c r="H221" s="314" t="e">
        <f>IFERROR(VLOOKUP(B221,Estoque!$A$4:$M$2540,10,),VLOOKUP(B221,'Combos Promocionais'!$A$3:$O$2976,15,0))</f>
        <v>#N/A</v>
      </c>
      <c r="I221" s="33"/>
      <c r="J221" s="6"/>
      <c r="K221" s="6"/>
      <c r="L221" s="6"/>
      <c r="M221" s="84">
        <v>0</v>
      </c>
      <c r="N221" s="273">
        <f t="shared" si="24"/>
        <v>0</v>
      </c>
      <c r="O221" s="88">
        <v>0</v>
      </c>
      <c r="P221" s="316">
        <f t="shared" si="25"/>
        <v>0</v>
      </c>
      <c r="Q221" s="273">
        <f t="shared" si="28"/>
        <v>0</v>
      </c>
      <c r="R221" s="198" t="s">
        <v>94</v>
      </c>
      <c r="S221" s="273" t="e">
        <f>IFERROR(SUM(VLOOKUP(B221,Estoque!$A$4:$M$2540,8,)*I221),VLOOKUP(B221,'Combos Promocionais'!$A$3:$K$2252,11,0))</f>
        <v>#N/A</v>
      </c>
      <c r="T221" s="305" t="e">
        <f t="shared" si="29"/>
        <v>#N/A</v>
      </c>
      <c r="U221" s="305" t="e">
        <f t="shared" si="26"/>
        <v>#N/A</v>
      </c>
      <c r="V221" s="322" t="e">
        <f t="shared" si="27"/>
        <v>#N/A</v>
      </c>
    </row>
    <row r="222" spans="1:22" ht="15" customHeight="1">
      <c r="A222" s="20">
        <v>218</v>
      </c>
      <c r="B222" s="24"/>
      <c r="C222" s="307" t="e">
        <f>VLOOKUP(B222,Estoque!$A$4:$M$2540,2,)</f>
        <v>#N/A</v>
      </c>
      <c r="D222" s="308" t="e">
        <f>VLOOKUP(B222,Estoque!$A$4:$M$2540,3,)</f>
        <v>#N/A</v>
      </c>
      <c r="E222" s="194"/>
      <c r="F222" s="310" t="e">
        <f>VLOOKUP(B222,Estoque!$A$4:$M$2540,4,)</f>
        <v>#N/A</v>
      </c>
      <c r="G222" s="28"/>
      <c r="H222" s="313" t="e">
        <f>IFERROR(VLOOKUP(B222,Estoque!$A$4:$M$2540,10,),VLOOKUP(B222,'Combos Promocionais'!$A$3:$O$2976,15,0))</f>
        <v>#N/A</v>
      </c>
      <c r="I222" s="32"/>
      <c r="J222" s="40"/>
      <c r="K222" s="40"/>
      <c r="L222" s="40"/>
      <c r="M222" s="83">
        <v>0</v>
      </c>
      <c r="N222" s="315">
        <f t="shared" si="24"/>
        <v>0</v>
      </c>
      <c r="O222" s="87">
        <v>0</v>
      </c>
      <c r="P222" s="317">
        <f t="shared" si="25"/>
        <v>0</v>
      </c>
      <c r="Q222" s="315">
        <f t="shared" si="28"/>
        <v>0</v>
      </c>
      <c r="R222" s="197" t="s">
        <v>94</v>
      </c>
      <c r="S222" s="315" t="e">
        <f>IFERROR(SUM(VLOOKUP(B222,Estoque!$A$4:$M$2540,8,)*I222),VLOOKUP(B222,'Combos Promocionais'!$A$3:$K$2252,11,0))</f>
        <v>#N/A</v>
      </c>
      <c r="T222" s="320" t="e">
        <f t="shared" si="29"/>
        <v>#N/A</v>
      </c>
      <c r="U222" s="320" t="e">
        <f t="shared" si="26"/>
        <v>#N/A</v>
      </c>
      <c r="V222" s="321" t="e">
        <f t="shared" si="27"/>
        <v>#N/A</v>
      </c>
    </row>
    <row r="223" spans="1:22" ht="15" customHeight="1">
      <c r="A223" s="21">
        <v>219</v>
      </c>
      <c r="B223" s="25"/>
      <c r="C223" s="239" t="e">
        <f>VLOOKUP(B223,Estoque!$A$4:$M$2540,2,)</f>
        <v>#N/A</v>
      </c>
      <c r="D223" s="244" t="e">
        <f>VLOOKUP(B223,Estoque!$A$4:$M$2540,3,)</f>
        <v>#N/A</v>
      </c>
      <c r="E223" s="193"/>
      <c r="F223" s="311" t="e">
        <f>VLOOKUP(B223,Estoque!$A$4:$M$2540,4,)</f>
        <v>#N/A</v>
      </c>
      <c r="G223" s="29"/>
      <c r="H223" s="314" t="e">
        <f>IFERROR(VLOOKUP(B223,Estoque!$A$4:$M$2540,10,),VLOOKUP(B223,'Combos Promocionais'!$A$3:$O$2976,15,0))</f>
        <v>#N/A</v>
      </c>
      <c r="I223" s="33"/>
      <c r="J223" s="6"/>
      <c r="K223" s="6"/>
      <c r="L223" s="6"/>
      <c r="M223" s="84">
        <v>0</v>
      </c>
      <c r="N223" s="273">
        <f t="shared" si="24"/>
        <v>0</v>
      </c>
      <c r="O223" s="88">
        <v>0</v>
      </c>
      <c r="P223" s="316">
        <f t="shared" si="25"/>
        <v>0</v>
      </c>
      <c r="Q223" s="273">
        <f t="shared" si="28"/>
        <v>0</v>
      </c>
      <c r="R223" s="198" t="s">
        <v>94</v>
      </c>
      <c r="S223" s="273" t="e">
        <f>IFERROR(SUM(VLOOKUP(B223,Estoque!$A$4:$M$2540,8,)*I223),VLOOKUP(B223,'Combos Promocionais'!$A$3:$K$2252,11,0))</f>
        <v>#N/A</v>
      </c>
      <c r="T223" s="305" t="e">
        <f t="shared" si="29"/>
        <v>#N/A</v>
      </c>
      <c r="U223" s="305" t="e">
        <f t="shared" si="26"/>
        <v>#N/A</v>
      </c>
      <c r="V223" s="322" t="e">
        <f t="shared" si="27"/>
        <v>#N/A</v>
      </c>
    </row>
    <row r="224" spans="1:22" ht="15" customHeight="1">
      <c r="A224" s="20">
        <v>220</v>
      </c>
      <c r="B224" s="24"/>
      <c r="C224" s="307" t="e">
        <f>VLOOKUP(B224,Estoque!$A$4:$M$2540,2,)</f>
        <v>#N/A</v>
      </c>
      <c r="D224" s="308" t="e">
        <f>VLOOKUP(B224,Estoque!$A$4:$M$2540,3,)</f>
        <v>#N/A</v>
      </c>
      <c r="E224" s="194"/>
      <c r="F224" s="310" t="e">
        <f>VLOOKUP(B224,Estoque!$A$4:$M$2540,4,)</f>
        <v>#N/A</v>
      </c>
      <c r="G224" s="28"/>
      <c r="H224" s="313" t="e">
        <f>IFERROR(VLOOKUP(B224,Estoque!$A$4:$M$2540,10,),VLOOKUP(B224,'Combos Promocionais'!$A$3:$O$2976,15,0))</f>
        <v>#N/A</v>
      </c>
      <c r="I224" s="32"/>
      <c r="J224" s="40"/>
      <c r="K224" s="40"/>
      <c r="L224" s="40"/>
      <c r="M224" s="83">
        <v>0</v>
      </c>
      <c r="N224" s="315">
        <f t="shared" si="24"/>
        <v>0</v>
      </c>
      <c r="O224" s="87">
        <v>0</v>
      </c>
      <c r="P224" s="317">
        <f t="shared" si="25"/>
        <v>0</v>
      </c>
      <c r="Q224" s="315">
        <f t="shared" si="28"/>
        <v>0</v>
      </c>
      <c r="R224" s="197" t="s">
        <v>94</v>
      </c>
      <c r="S224" s="315" t="e">
        <f>IFERROR(SUM(VLOOKUP(B224,Estoque!$A$4:$M$2540,8,)*I224),VLOOKUP(B224,'Combos Promocionais'!$A$3:$K$2252,11,0))</f>
        <v>#N/A</v>
      </c>
      <c r="T224" s="320" t="e">
        <f t="shared" si="29"/>
        <v>#N/A</v>
      </c>
      <c r="U224" s="320" t="e">
        <f t="shared" si="26"/>
        <v>#N/A</v>
      </c>
      <c r="V224" s="321" t="e">
        <f t="shared" si="27"/>
        <v>#N/A</v>
      </c>
    </row>
    <row r="225" spans="1:22" ht="15" customHeight="1">
      <c r="A225" s="21">
        <v>221</v>
      </c>
      <c r="B225" s="25"/>
      <c r="C225" s="239" t="e">
        <f>VLOOKUP(B225,Estoque!$A$4:$M$2540,2,)</f>
        <v>#N/A</v>
      </c>
      <c r="D225" s="244" t="e">
        <f>VLOOKUP(B225,Estoque!$A$4:$M$2540,3,)</f>
        <v>#N/A</v>
      </c>
      <c r="E225" s="193"/>
      <c r="F225" s="311" t="e">
        <f>VLOOKUP(B225,Estoque!$A$4:$M$2540,4,)</f>
        <v>#N/A</v>
      </c>
      <c r="G225" s="29"/>
      <c r="H225" s="314" t="e">
        <f>IFERROR(VLOOKUP(B225,Estoque!$A$4:$M$2540,10,),VLOOKUP(B225,'Combos Promocionais'!$A$3:$O$2976,15,0))</f>
        <v>#N/A</v>
      </c>
      <c r="I225" s="33"/>
      <c r="J225" s="6"/>
      <c r="K225" s="6"/>
      <c r="L225" s="6"/>
      <c r="M225" s="84">
        <v>0</v>
      </c>
      <c r="N225" s="273">
        <f t="shared" si="24"/>
        <v>0</v>
      </c>
      <c r="O225" s="88">
        <v>0</v>
      </c>
      <c r="P225" s="316">
        <f t="shared" si="25"/>
        <v>0</v>
      </c>
      <c r="Q225" s="273">
        <f t="shared" si="28"/>
        <v>0</v>
      </c>
      <c r="R225" s="198" t="s">
        <v>94</v>
      </c>
      <c r="S225" s="273" t="e">
        <f>IFERROR(SUM(VLOOKUP(B225,Estoque!$A$4:$M$2540,8,)*I225),VLOOKUP(B225,'Combos Promocionais'!$A$3:$K$2252,11,0))</f>
        <v>#N/A</v>
      </c>
      <c r="T225" s="305" t="e">
        <f t="shared" si="29"/>
        <v>#N/A</v>
      </c>
      <c r="U225" s="305" t="e">
        <f t="shared" si="26"/>
        <v>#N/A</v>
      </c>
      <c r="V225" s="322" t="e">
        <f t="shared" si="27"/>
        <v>#N/A</v>
      </c>
    </row>
    <row r="226" spans="1:22" ht="15" customHeight="1">
      <c r="A226" s="20">
        <v>222</v>
      </c>
      <c r="B226" s="24"/>
      <c r="C226" s="307" t="e">
        <f>VLOOKUP(B226,Estoque!$A$4:$M$2540,2,)</f>
        <v>#N/A</v>
      </c>
      <c r="D226" s="308" t="e">
        <f>VLOOKUP(B226,Estoque!$A$4:$M$2540,3,)</f>
        <v>#N/A</v>
      </c>
      <c r="E226" s="194"/>
      <c r="F226" s="310" t="e">
        <f>VLOOKUP(B226,Estoque!$A$4:$M$2540,4,)</f>
        <v>#N/A</v>
      </c>
      <c r="G226" s="28"/>
      <c r="H226" s="313" t="e">
        <f>IFERROR(VLOOKUP(B226,Estoque!$A$4:$M$2540,10,),VLOOKUP(B226,'Combos Promocionais'!$A$3:$O$2976,15,0))</f>
        <v>#N/A</v>
      </c>
      <c r="I226" s="32"/>
      <c r="J226" s="40"/>
      <c r="K226" s="40"/>
      <c r="L226" s="40"/>
      <c r="M226" s="83">
        <v>0</v>
      </c>
      <c r="N226" s="315">
        <f t="shared" si="24"/>
        <v>0</v>
      </c>
      <c r="O226" s="87">
        <v>0</v>
      </c>
      <c r="P226" s="317">
        <f t="shared" si="25"/>
        <v>0</v>
      </c>
      <c r="Q226" s="315">
        <f t="shared" si="28"/>
        <v>0</v>
      </c>
      <c r="R226" s="197" t="s">
        <v>94</v>
      </c>
      <c r="S226" s="315" t="e">
        <f>IFERROR(SUM(VLOOKUP(B226,Estoque!$A$4:$M$2540,8,)*I226),VLOOKUP(B226,'Combos Promocionais'!$A$3:$K$2252,11,0))</f>
        <v>#N/A</v>
      </c>
      <c r="T226" s="320" t="e">
        <f t="shared" si="29"/>
        <v>#N/A</v>
      </c>
      <c r="U226" s="320" t="e">
        <f t="shared" si="26"/>
        <v>#N/A</v>
      </c>
      <c r="V226" s="321" t="e">
        <f t="shared" si="27"/>
        <v>#N/A</v>
      </c>
    </row>
    <row r="227" spans="1:22" ht="15" customHeight="1">
      <c r="A227" s="21">
        <v>223</v>
      </c>
      <c r="B227" s="25"/>
      <c r="C227" s="239" t="e">
        <f>VLOOKUP(B227,Estoque!$A$4:$M$2540,2,)</f>
        <v>#N/A</v>
      </c>
      <c r="D227" s="244" t="e">
        <f>VLOOKUP(B227,Estoque!$A$4:$M$2540,3,)</f>
        <v>#N/A</v>
      </c>
      <c r="E227" s="193"/>
      <c r="F227" s="311" t="e">
        <f>VLOOKUP(B227,Estoque!$A$4:$M$2540,4,)</f>
        <v>#N/A</v>
      </c>
      <c r="G227" s="29"/>
      <c r="H227" s="314" t="e">
        <f>IFERROR(VLOOKUP(B227,Estoque!$A$4:$M$2540,10,),VLOOKUP(B227,'Combos Promocionais'!$A$3:$O$2976,15,0))</f>
        <v>#N/A</v>
      </c>
      <c r="I227" s="33"/>
      <c r="J227" s="6"/>
      <c r="K227" s="6"/>
      <c r="L227" s="6"/>
      <c r="M227" s="84">
        <v>0</v>
      </c>
      <c r="N227" s="273">
        <f t="shared" si="24"/>
        <v>0</v>
      </c>
      <c r="O227" s="88">
        <v>0</v>
      </c>
      <c r="P227" s="316">
        <f t="shared" si="25"/>
        <v>0</v>
      </c>
      <c r="Q227" s="273">
        <f t="shared" si="28"/>
        <v>0</v>
      </c>
      <c r="R227" s="198" t="s">
        <v>94</v>
      </c>
      <c r="S227" s="273" t="e">
        <f>IFERROR(SUM(VLOOKUP(B227,Estoque!$A$4:$M$2540,8,)*I227),VLOOKUP(B227,'Combos Promocionais'!$A$3:$K$2252,11,0))</f>
        <v>#N/A</v>
      </c>
      <c r="T227" s="305" t="e">
        <f t="shared" si="29"/>
        <v>#N/A</v>
      </c>
      <c r="U227" s="305" t="e">
        <f t="shared" si="26"/>
        <v>#N/A</v>
      </c>
      <c r="V227" s="322" t="e">
        <f t="shared" si="27"/>
        <v>#N/A</v>
      </c>
    </row>
    <row r="228" spans="1:22" ht="15" customHeight="1">
      <c r="A228" s="20">
        <v>224</v>
      </c>
      <c r="B228" s="24"/>
      <c r="C228" s="307" t="e">
        <f>VLOOKUP(B228,Estoque!$A$4:$M$2540,2,)</f>
        <v>#N/A</v>
      </c>
      <c r="D228" s="308" t="e">
        <f>VLOOKUP(B228,Estoque!$A$4:$M$2540,3,)</f>
        <v>#N/A</v>
      </c>
      <c r="E228" s="194"/>
      <c r="F228" s="310" t="e">
        <f>VLOOKUP(B228,Estoque!$A$4:$M$2540,4,)</f>
        <v>#N/A</v>
      </c>
      <c r="G228" s="28"/>
      <c r="H228" s="313" t="e">
        <f>IFERROR(VLOOKUP(B228,Estoque!$A$4:$M$2540,10,),VLOOKUP(B228,'Combos Promocionais'!$A$3:$O$2976,15,0))</f>
        <v>#N/A</v>
      </c>
      <c r="I228" s="32"/>
      <c r="J228" s="40"/>
      <c r="K228" s="40"/>
      <c r="L228" s="40"/>
      <c r="M228" s="83">
        <v>0</v>
      </c>
      <c r="N228" s="315">
        <f t="shared" si="24"/>
        <v>0</v>
      </c>
      <c r="O228" s="87">
        <v>0</v>
      </c>
      <c r="P228" s="317">
        <f t="shared" si="25"/>
        <v>0</v>
      </c>
      <c r="Q228" s="315">
        <f t="shared" si="28"/>
        <v>0</v>
      </c>
      <c r="R228" s="197" t="s">
        <v>94</v>
      </c>
      <c r="S228" s="315" t="e">
        <f>IFERROR(SUM(VLOOKUP(B228,Estoque!$A$4:$M$2540,8,)*I228),VLOOKUP(B228,'Combos Promocionais'!$A$3:$K$2252,11,0))</f>
        <v>#N/A</v>
      </c>
      <c r="T228" s="320" t="e">
        <f t="shared" si="29"/>
        <v>#N/A</v>
      </c>
      <c r="U228" s="320" t="e">
        <f t="shared" si="26"/>
        <v>#N/A</v>
      </c>
      <c r="V228" s="321" t="e">
        <f t="shared" si="27"/>
        <v>#N/A</v>
      </c>
    </row>
    <row r="229" spans="1:22" ht="15" customHeight="1">
      <c r="A229" s="21">
        <v>225</v>
      </c>
      <c r="B229" s="25"/>
      <c r="C229" s="239" t="e">
        <f>VLOOKUP(B229,Estoque!$A$4:$M$2540,2,)</f>
        <v>#N/A</v>
      </c>
      <c r="D229" s="244" t="e">
        <f>VLOOKUP(B229,Estoque!$A$4:$M$2540,3,)</f>
        <v>#N/A</v>
      </c>
      <c r="E229" s="193"/>
      <c r="F229" s="311" t="e">
        <f>VLOOKUP(B229,Estoque!$A$4:$M$2540,4,)</f>
        <v>#N/A</v>
      </c>
      <c r="G229" s="29"/>
      <c r="H229" s="314" t="e">
        <f>IFERROR(VLOOKUP(B229,Estoque!$A$4:$M$2540,10,),VLOOKUP(B229,'Combos Promocionais'!$A$3:$O$2976,15,0))</f>
        <v>#N/A</v>
      </c>
      <c r="I229" s="33"/>
      <c r="J229" s="6"/>
      <c r="K229" s="6"/>
      <c r="L229" s="6"/>
      <c r="M229" s="84">
        <v>0</v>
      </c>
      <c r="N229" s="273">
        <f t="shared" si="24"/>
        <v>0</v>
      </c>
      <c r="O229" s="88">
        <v>0</v>
      </c>
      <c r="P229" s="316">
        <f t="shared" si="25"/>
        <v>0</v>
      </c>
      <c r="Q229" s="273">
        <f t="shared" si="28"/>
        <v>0</v>
      </c>
      <c r="R229" s="198" t="s">
        <v>94</v>
      </c>
      <c r="S229" s="273" t="e">
        <f>IFERROR(SUM(VLOOKUP(B229,Estoque!$A$4:$M$2540,8,)*I229),VLOOKUP(B229,'Combos Promocionais'!$A$3:$K$2252,11,0))</f>
        <v>#N/A</v>
      </c>
      <c r="T229" s="305" t="e">
        <f t="shared" si="29"/>
        <v>#N/A</v>
      </c>
      <c r="U229" s="305" t="e">
        <f t="shared" si="26"/>
        <v>#N/A</v>
      </c>
      <c r="V229" s="322" t="e">
        <f t="shared" si="27"/>
        <v>#N/A</v>
      </c>
    </row>
    <row r="230" spans="1:22" ht="15" customHeight="1">
      <c r="A230" s="20">
        <v>226</v>
      </c>
      <c r="B230" s="24"/>
      <c r="C230" s="307" t="e">
        <f>VLOOKUP(B230,Estoque!$A$4:$M$2540,2,)</f>
        <v>#N/A</v>
      </c>
      <c r="D230" s="308" t="e">
        <f>VLOOKUP(B230,Estoque!$A$4:$M$2540,3,)</f>
        <v>#N/A</v>
      </c>
      <c r="E230" s="194"/>
      <c r="F230" s="310" t="e">
        <f>VLOOKUP(B230,Estoque!$A$4:$M$2540,4,)</f>
        <v>#N/A</v>
      </c>
      <c r="G230" s="28"/>
      <c r="H230" s="313" t="e">
        <f>IFERROR(VLOOKUP(B230,Estoque!$A$4:$M$2540,10,),VLOOKUP(B230,'Combos Promocionais'!$A$3:$O$2976,15,0))</f>
        <v>#N/A</v>
      </c>
      <c r="I230" s="32"/>
      <c r="J230" s="40"/>
      <c r="K230" s="40"/>
      <c r="L230" s="40"/>
      <c r="M230" s="83">
        <v>0</v>
      </c>
      <c r="N230" s="315">
        <f t="shared" si="24"/>
        <v>0</v>
      </c>
      <c r="O230" s="87">
        <v>0</v>
      </c>
      <c r="P230" s="317">
        <f t="shared" si="25"/>
        <v>0</v>
      </c>
      <c r="Q230" s="315">
        <f t="shared" si="28"/>
        <v>0</v>
      </c>
      <c r="R230" s="197" t="s">
        <v>94</v>
      </c>
      <c r="S230" s="315" t="e">
        <f>IFERROR(SUM(VLOOKUP(B230,Estoque!$A$4:$M$2540,8,)*I230),VLOOKUP(B230,'Combos Promocionais'!$A$3:$K$2252,11,0))</f>
        <v>#N/A</v>
      </c>
      <c r="T230" s="320" t="e">
        <f t="shared" si="29"/>
        <v>#N/A</v>
      </c>
      <c r="U230" s="320" t="e">
        <f t="shared" si="26"/>
        <v>#N/A</v>
      </c>
      <c r="V230" s="321" t="e">
        <f t="shared" si="27"/>
        <v>#N/A</v>
      </c>
    </row>
    <row r="231" spans="1:22" ht="15" customHeight="1">
      <c r="A231" s="21">
        <v>227</v>
      </c>
      <c r="B231" s="25"/>
      <c r="C231" s="239" t="e">
        <f>VLOOKUP(B231,Estoque!$A$4:$M$2540,2,)</f>
        <v>#N/A</v>
      </c>
      <c r="D231" s="244" t="e">
        <f>VLOOKUP(B231,Estoque!$A$4:$M$2540,3,)</f>
        <v>#N/A</v>
      </c>
      <c r="E231" s="193"/>
      <c r="F231" s="311" t="e">
        <f>VLOOKUP(B231,Estoque!$A$4:$M$2540,4,)</f>
        <v>#N/A</v>
      </c>
      <c r="G231" s="29"/>
      <c r="H231" s="314" t="e">
        <f>IFERROR(VLOOKUP(B231,Estoque!$A$4:$M$2540,10,),VLOOKUP(B231,'Combos Promocionais'!$A$3:$O$2976,15,0))</f>
        <v>#N/A</v>
      </c>
      <c r="I231" s="33"/>
      <c r="J231" s="6"/>
      <c r="K231" s="6"/>
      <c r="L231" s="6"/>
      <c r="M231" s="84">
        <v>0</v>
      </c>
      <c r="N231" s="273">
        <f t="shared" si="24"/>
        <v>0</v>
      </c>
      <c r="O231" s="88">
        <v>0</v>
      </c>
      <c r="P231" s="316">
        <f t="shared" si="25"/>
        <v>0</v>
      </c>
      <c r="Q231" s="273">
        <f t="shared" si="28"/>
        <v>0</v>
      </c>
      <c r="R231" s="198" t="s">
        <v>94</v>
      </c>
      <c r="S231" s="273" t="e">
        <f>IFERROR(SUM(VLOOKUP(B231,Estoque!$A$4:$M$2540,8,)*I231),VLOOKUP(B231,'Combos Promocionais'!$A$3:$K$2252,11,0))</f>
        <v>#N/A</v>
      </c>
      <c r="T231" s="305" t="e">
        <f t="shared" si="29"/>
        <v>#N/A</v>
      </c>
      <c r="U231" s="305" t="e">
        <f t="shared" si="26"/>
        <v>#N/A</v>
      </c>
      <c r="V231" s="322" t="e">
        <f t="shared" si="27"/>
        <v>#N/A</v>
      </c>
    </row>
    <row r="232" spans="1:22" ht="15" customHeight="1">
      <c r="A232" s="20">
        <v>228</v>
      </c>
      <c r="B232" s="24"/>
      <c r="C232" s="307" t="e">
        <f>VLOOKUP(B232,Estoque!$A$4:$M$2540,2,)</f>
        <v>#N/A</v>
      </c>
      <c r="D232" s="308" t="e">
        <f>VLOOKUP(B232,Estoque!$A$4:$M$2540,3,)</f>
        <v>#N/A</v>
      </c>
      <c r="E232" s="194"/>
      <c r="F232" s="310" t="e">
        <f>VLOOKUP(B232,Estoque!$A$4:$M$2540,4,)</f>
        <v>#N/A</v>
      </c>
      <c r="G232" s="28"/>
      <c r="H232" s="313" t="e">
        <f>IFERROR(VLOOKUP(B232,Estoque!$A$4:$M$2540,10,),VLOOKUP(B232,'Combos Promocionais'!$A$3:$O$2976,15,0))</f>
        <v>#N/A</v>
      </c>
      <c r="I232" s="32"/>
      <c r="J232" s="40"/>
      <c r="K232" s="40"/>
      <c r="L232" s="40"/>
      <c r="M232" s="83">
        <v>0</v>
      </c>
      <c r="N232" s="315">
        <f t="shared" si="24"/>
        <v>0</v>
      </c>
      <c r="O232" s="87">
        <v>0</v>
      </c>
      <c r="P232" s="317">
        <f t="shared" si="25"/>
        <v>0</v>
      </c>
      <c r="Q232" s="315">
        <f t="shared" si="28"/>
        <v>0</v>
      </c>
      <c r="R232" s="197" t="s">
        <v>94</v>
      </c>
      <c r="S232" s="315" t="e">
        <f>IFERROR(SUM(VLOOKUP(B232,Estoque!$A$4:$M$2540,8,)*I232),VLOOKUP(B232,'Combos Promocionais'!$A$3:$K$2252,11,0))</f>
        <v>#N/A</v>
      </c>
      <c r="T232" s="320" t="e">
        <f t="shared" si="29"/>
        <v>#N/A</v>
      </c>
      <c r="U232" s="320" t="e">
        <f t="shared" si="26"/>
        <v>#N/A</v>
      </c>
      <c r="V232" s="321" t="e">
        <f t="shared" si="27"/>
        <v>#N/A</v>
      </c>
    </row>
    <row r="233" spans="1:22" ht="15" customHeight="1">
      <c r="A233" s="21">
        <v>229</v>
      </c>
      <c r="B233" s="25"/>
      <c r="C233" s="239" t="e">
        <f>VLOOKUP(B233,Estoque!$A$4:$M$2540,2,)</f>
        <v>#N/A</v>
      </c>
      <c r="D233" s="244" t="e">
        <f>VLOOKUP(B233,Estoque!$A$4:$M$2540,3,)</f>
        <v>#N/A</v>
      </c>
      <c r="E233" s="193"/>
      <c r="F233" s="311" t="e">
        <f>VLOOKUP(B233,Estoque!$A$4:$M$2540,4,)</f>
        <v>#N/A</v>
      </c>
      <c r="G233" s="29"/>
      <c r="H233" s="314" t="e">
        <f>IFERROR(VLOOKUP(B233,Estoque!$A$4:$M$2540,10,),VLOOKUP(B233,'Combos Promocionais'!$A$3:$O$2976,15,0))</f>
        <v>#N/A</v>
      </c>
      <c r="I233" s="33"/>
      <c r="J233" s="6"/>
      <c r="K233" s="6"/>
      <c r="L233" s="6"/>
      <c r="M233" s="84">
        <v>0</v>
      </c>
      <c r="N233" s="273">
        <f t="shared" si="24"/>
        <v>0</v>
      </c>
      <c r="O233" s="88">
        <v>0</v>
      </c>
      <c r="P233" s="316">
        <f t="shared" si="25"/>
        <v>0</v>
      </c>
      <c r="Q233" s="273">
        <f t="shared" si="28"/>
        <v>0</v>
      </c>
      <c r="R233" s="198" t="s">
        <v>94</v>
      </c>
      <c r="S233" s="273" t="e">
        <f>IFERROR(SUM(VLOOKUP(B233,Estoque!$A$4:$M$2540,8,)*I233),VLOOKUP(B233,'Combos Promocionais'!$A$3:$K$2252,11,0))</f>
        <v>#N/A</v>
      </c>
      <c r="T233" s="305" t="e">
        <f t="shared" si="29"/>
        <v>#N/A</v>
      </c>
      <c r="U233" s="305" t="e">
        <f t="shared" si="26"/>
        <v>#N/A</v>
      </c>
      <c r="V233" s="322" t="e">
        <f t="shared" si="27"/>
        <v>#N/A</v>
      </c>
    </row>
    <row r="234" spans="1:22" ht="15" customHeight="1">
      <c r="A234" s="20">
        <v>230</v>
      </c>
      <c r="B234" s="24"/>
      <c r="C234" s="307" t="e">
        <f>VLOOKUP(B234,Estoque!$A$4:$M$2540,2,)</f>
        <v>#N/A</v>
      </c>
      <c r="D234" s="308" t="e">
        <f>VLOOKUP(B234,Estoque!$A$4:$M$2540,3,)</f>
        <v>#N/A</v>
      </c>
      <c r="E234" s="194"/>
      <c r="F234" s="310" t="e">
        <f>VLOOKUP(B234,Estoque!$A$4:$M$2540,4,)</f>
        <v>#N/A</v>
      </c>
      <c r="G234" s="28"/>
      <c r="H234" s="313" t="e">
        <f>IFERROR(VLOOKUP(B234,Estoque!$A$4:$M$2540,10,),VLOOKUP(B234,'Combos Promocionais'!$A$3:$O$2976,15,0))</f>
        <v>#N/A</v>
      </c>
      <c r="I234" s="32"/>
      <c r="J234" s="40"/>
      <c r="K234" s="40"/>
      <c r="L234" s="40"/>
      <c r="M234" s="83">
        <v>0</v>
      </c>
      <c r="N234" s="315">
        <f t="shared" si="24"/>
        <v>0</v>
      </c>
      <c r="O234" s="87">
        <v>0</v>
      </c>
      <c r="P234" s="317">
        <f t="shared" si="25"/>
        <v>0</v>
      </c>
      <c r="Q234" s="315">
        <f t="shared" si="28"/>
        <v>0</v>
      </c>
      <c r="R234" s="197" t="s">
        <v>94</v>
      </c>
      <c r="S234" s="315" t="e">
        <f>IFERROR(SUM(VLOOKUP(B234,Estoque!$A$4:$M$2540,8,)*I234),VLOOKUP(B234,'Combos Promocionais'!$A$3:$K$2252,11,0))</f>
        <v>#N/A</v>
      </c>
      <c r="T234" s="320" t="e">
        <f t="shared" si="29"/>
        <v>#N/A</v>
      </c>
      <c r="U234" s="320" t="e">
        <f t="shared" si="26"/>
        <v>#N/A</v>
      </c>
      <c r="V234" s="321" t="e">
        <f t="shared" si="27"/>
        <v>#N/A</v>
      </c>
    </row>
    <row r="235" spans="1:22" ht="15" customHeight="1">
      <c r="A235" s="21">
        <v>231</v>
      </c>
      <c r="B235" s="25"/>
      <c r="C235" s="239" t="e">
        <f>VLOOKUP(B235,Estoque!$A$4:$M$2540,2,)</f>
        <v>#N/A</v>
      </c>
      <c r="D235" s="244" t="e">
        <f>VLOOKUP(B235,Estoque!$A$4:$M$2540,3,)</f>
        <v>#N/A</v>
      </c>
      <c r="E235" s="193"/>
      <c r="F235" s="311" t="e">
        <f>VLOOKUP(B235,Estoque!$A$4:$M$2540,4,)</f>
        <v>#N/A</v>
      </c>
      <c r="G235" s="29"/>
      <c r="H235" s="314" t="e">
        <f>IFERROR(VLOOKUP(B235,Estoque!$A$4:$M$2540,10,),VLOOKUP(B235,'Combos Promocionais'!$A$3:$O$2976,15,0))</f>
        <v>#N/A</v>
      </c>
      <c r="I235" s="33"/>
      <c r="J235" s="6"/>
      <c r="K235" s="6"/>
      <c r="L235" s="6"/>
      <c r="M235" s="84">
        <v>0</v>
      </c>
      <c r="N235" s="273">
        <f t="shared" si="24"/>
        <v>0</v>
      </c>
      <c r="O235" s="88">
        <v>0</v>
      </c>
      <c r="P235" s="316">
        <f t="shared" si="25"/>
        <v>0</v>
      </c>
      <c r="Q235" s="273">
        <f t="shared" si="28"/>
        <v>0</v>
      </c>
      <c r="R235" s="198" t="s">
        <v>94</v>
      </c>
      <c r="S235" s="273" t="e">
        <f>IFERROR(SUM(VLOOKUP(B235,Estoque!$A$4:$M$2540,8,)*I235),VLOOKUP(B235,'Combos Promocionais'!$A$3:$K$2252,11,0))</f>
        <v>#N/A</v>
      </c>
      <c r="T235" s="305" t="e">
        <f t="shared" si="29"/>
        <v>#N/A</v>
      </c>
      <c r="U235" s="305" t="e">
        <f t="shared" si="26"/>
        <v>#N/A</v>
      </c>
      <c r="V235" s="322" t="e">
        <f t="shared" si="27"/>
        <v>#N/A</v>
      </c>
    </row>
    <row r="236" spans="1:22" ht="15" customHeight="1">
      <c r="A236" s="20">
        <v>232</v>
      </c>
      <c r="B236" s="24"/>
      <c r="C236" s="307" t="e">
        <f>VLOOKUP(B236,Estoque!$A$4:$M$2540,2,)</f>
        <v>#N/A</v>
      </c>
      <c r="D236" s="308" t="e">
        <f>VLOOKUP(B236,Estoque!$A$4:$M$2540,3,)</f>
        <v>#N/A</v>
      </c>
      <c r="E236" s="194"/>
      <c r="F236" s="310" t="e">
        <f>VLOOKUP(B236,Estoque!$A$4:$M$2540,4,)</f>
        <v>#N/A</v>
      </c>
      <c r="G236" s="28"/>
      <c r="H236" s="313" t="e">
        <f>IFERROR(VLOOKUP(B236,Estoque!$A$4:$M$2540,10,),VLOOKUP(B236,'Combos Promocionais'!$A$3:$O$2976,15,0))</f>
        <v>#N/A</v>
      </c>
      <c r="I236" s="32"/>
      <c r="J236" s="40"/>
      <c r="K236" s="40"/>
      <c r="L236" s="40"/>
      <c r="M236" s="83">
        <v>0</v>
      </c>
      <c r="N236" s="315">
        <f t="shared" si="24"/>
        <v>0</v>
      </c>
      <c r="O236" s="87">
        <v>0</v>
      </c>
      <c r="P236" s="317">
        <f t="shared" si="25"/>
        <v>0</v>
      </c>
      <c r="Q236" s="315">
        <f t="shared" si="28"/>
        <v>0</v>
      </c>
      <c r="R236" s="197" t="s">
        <v>94</v>
      </c>
      <c r="S236" s="315" t="e">
        <f>IFERROR(SUM(VLOOKUP(B236,Estoque!$A$4:$M$2540,8,)*I236),VLOOKUP(B236,'Combos Promocionais'!$A$3:$K$2252,11,0))</f>
        <v>#N/A</v>
      </c>
      <c r="T236" s="320" t="e">
        <f t="shared" si="29"/>
        <v>#N/A</v>
      </c>
      <c r="U236" s="320" t="e">
        <f t="shared" si="26"/>
        <v>#N/A</v>
      </c>
      <c r="V236" s="321" t="e">
        <f t="shared" si="27"/>
        <v>#N/A</v>
      </c>
    </row>
    <row r="237" spans="1:22" ht="15" customHeight="1">
      <c r="A237" s="21">
        <v>233</v>
      </c>
      <c r="B237" s="25"/>
      <c r="C237" s="239" t="e">
        <f>VLOOKUP(B237,Estoque!$A$4:$M$2540,2,)</f>
        <v>#N/A</v>
      </c>
      <c r="D237" s="244" t="e">
        <f>VLOOKUP(B237,Estoque!$A$4:$M$2540,3,)</f>
        <v>#N/A</v>
      </c>
      <c r="E237" s="193"/>
      <c r="F237" s="311" t="e">
        <f>VLOOKUP(B237,Estoque!$A$4:$M$2540,4,)</f>
        <v>#N/A</v>
      </c>
      <c r="G237" s="29"/>
      <c r="H237" s="314" t="e">
        <f>IFERROR(VLOOKUP(B237,Estoque!$A$4:$M$2540,10,),VLOOKUP(B237,'Combos Promocionais'!$A$3:$O$2976,15,0))</f>
        <v>#N/A</v>
      </c>
      <c r="I237" s="33"/>
      <c r="J237" s="6"/>
      <c r="K237" s="6"/>
      <c r="L237" s="6"/>
      <c r="M237" s="84">
        <v>0</v>
      </c>
      <c r="N237" s="273">
        <f t="shared" si="24"/>
        <v>0</v>
      </c>
      <c r="O237" s="88">
        <v>0</v>
      </c>
      <c r="P237" s="316">
        <f t="shared" si="25"/>
        <v>0</v>
      </c>
      <c r="Q237" s="273">
        <f t="shared" si="28"/>
        <v>0</v>
      </c>
      <c r="R237" s="198" t="s">
        <v>94</v>
      </c>
      <c r="S237" s="273" t="e">
        <f>IFERROR(SUM(VLOOKUP(B237,Estoque!$A$4:$M$2540,8,)*I237),VLOOKUP(B237,'Combos Promocionais'!$A$3:$K$2252,11,0))</f>
        <v>#N/A</v>
      </c>
      <c r="T237" s="305" t="e">
        <f t="shared" si="29"/>
        <v>#N/A</v>
      </c>
      <c r="U237" s="305" t="e">
        <f t="shared" si="26"/>
        <v>#N/A</v>
      </c>
      <c r="V237" s="322" t="e">
        <f t="shared" si="27"/>
        <v>#N/A</v>
      </c>
    </row>
    <row r="238" spans="1:22" ht="15" customHeight="1">
      <c r="A238" s="20">
        <v>234</v>
      </c>
      <c r="B238" s="24"/>
      <c r="C238" s="307" t="e">
        <f>VLOOKUP(B238,Estoque!$A$4:$M$2540,2,)</f>
        <v>#N/A</v>
      </c>
      <c r="D238" s="308" t="e">
        <f>VLOOKUP(B238,Estoque!$A$4:$M$2540,3,)</f>
        <v>#N/A</v>
      </c>
      <c r="E238" s="194"/>
      <c r="F238" s="310" t="e">
        <f>VLOOKUP(B238,Estoque!$A$4:$M$2540,4,)</f>
        <v>#N/A</v>
      </c>
      <c r="G238" s="28"/>
      <c r="H238" s="313" t="e">
        <f>IFERROR(VLOOKUP(B238,Estoque!$A$4:$M$2540,10,),VLOOKUP(B238,'Combos Promocionais'!$A$3:$O$2976,15,0))</f>
        <v>#N/A</v>
      </c>
      <c r="I238" s="32"/>
      <c r="J238" s="40"/>
      <c r="K238" s="40"/>
      <c r="L238" s="40"/>
      <c r="M238" s="83">
        <v>0</v>
      </c>
      <c r="N238" s="315">
        <f t="shared" si="24"/>
        <v>0</v>
      </c>
      <c r="O238" s="87">
        <v>0</v>
      </c>
      <c r="P238" s="317">
        <f t="shared" si="25"/>
        <v>0</v>
      </c>
      <c r="Q238" s="315">
        <f t="shared" si="28"/>
        <v>0</v>
      </c>
      <c r="R238" s="197" t="s">
        <v>94</v>
      </c>
      <c r="S238" s="315" t="e">
        <f>IFERROR(SUM(VLOOKUP(B238,Estoque!$A$4:$M$2540,8,)*I238),VLOOKUP(B238,'Combos Promocionais'!$A$3:$K$2252,11,0))</f>
        <v>#N/A</v>
      </c>
      <c r="T238" s="320" t="e">
        <f t="shared" si="29"/>
        <v>#N/A</v>
      </c>
      <c r="U238" s="320" t="e">
        <f t="shared" si="26"/>
        <v>#N/A</v>
      </c>
      <c r="V238" s="321" t="e">
        <f t="shared" si="27"/>
        <v>#N/A</v>
      </c>
    </row>
    <row r="239" spans="1:22" ht="15" customHeight="1">
      <c r="A239" s="21">
        <v>235</v>
      </c>
      <c r="B239" s="25"/>
      <c r="C239" s="239" t="e">
        <f>VLOOKUP(B239,Estoque!$A$4:$M$2540,2,)</f>
        <v>#N/A</v>
      </c>
      <c r="D239" s="244" t="e">
        <f>VLOOKUP(B239,Estoque!$A$4:$M$2540,3,)</f>
        <v>#N/A</v>
      </c>
      <c r="E239" s="193"/>
      <c r="F239" s="311" t="e">
        <f>VLOOKUP(B239,Estoque!$A$4:$M$2540,4,)</f>
        <v>#N/A</v>
      </c>
      <c r="G239" s="29"/>
      <c r="H239" s="314" t="e">
        <f>IFERROR(VLOOKUP(B239,Estoque!$A$4:$M$2540,10,),VLOOKUP(B239,'Combos Promocionais'!$A$3:$O$2976,15,0))</f>
        <v>#N/A</v>
      </c>
      <c r="I239" s="33"/>
      <c r="J239" s="6"/>
      <c r="K239" s="6"/>
      <c r="L239" s="6"/>
      <c r="M239" s="84">
        <v>0</v>
      </c>
      <c r="N239" s="273">
        <f t="shared" si="24"/>
        <v>0</v>
      </c>
      <c r="O239" s="88">
        <v>0</v>
      </c>
      <c r="P239" s="316">
        <f t="shared" si="25"/>
        <v>0</v>
      </c>
      <c r="Q239" s="273">
        <f t="shared" si="28"/>
        <v>0</v>
      </c>
      <c r="R239" s="198" t="s">
        <v>94</v>
      </c>
      <c r="S239" s="273" t="e">
        <f>IFERROR(SUM(VLOOKUP(B239,Estoque!$A$4:$M$2540,8,)*I239),VLOOKUP(B239,'Combos Promocionais'!$A$3:$K$2252,11,0))</f>
        <v>#N/A</v>
      </c>
      <c r="T239" s="305" t="e">
        <f t="shared" si="29"/>
        <v>#N/A</v>
      </c>
      <c r="U239" s="305" t="e">
        <f t="shared" si="26"/>
        <v>#N/A</v>
      </c>
      <c r="V239" s="322" t="e">
        <f t="shared" si="27"/>
        <v>#N/A</v>
      </c>
    </row>
    <row r="240" spans="1:22" ht="15" customHeight="1">
      <c r="A240" s="20">
        <v>236</v>
      </c>
      <c r="B240" s="24"/>
      <c r="C240" s="307" t="e">
        <f>VLOOKUP(B240,Estoque!$A$4:$M$2540,2,)</f>
        <v>#N/A</v>
      </c>
      <c r="D240" s="308" t="e">
        <f>VLOOKUP(B240,Estoque!$A$4:$M$2540,3,)</f>
        <v>#N/A</v>
      </c>
      <c r="E240" s="194"/>
      <c r="F240" s="310" t="e">
        <f>VLOOKUP(B240,Estoque!$A$4:$M$2540,4,)</f>
        <v>#N/A</v>
      </c>
      <c r="G240" s="28"/>
      <c r="H240" s="313" t="e">
        <f>IFERROR(VLOOKUP(B240,Estoque!$A$4:$M$2540,10,),VLOOKUP(B240,'Combos Promocionais'!$A$3:$O$2976,15,0))</f>
        <v>#N/A</v>
      </c>
      <c r="I240" s="32"/>
      <c r="J240" s="40"/>
      <c r="K240" s="40"/>
      <c r="L240" s="40"/>
      <c r="M240" s="83">
        <v>0</v>
      </c>
      <c r="N240" s="315">
        <f t="shared" si="24"/>
        <v>0</v>
      </c>
      <c r="O240" s="87">
        <v>0</v>
      </c>
      <c r="P240" s="317">
        <f t="shared" si="25"/>
        <v>0</v>
      </c>
      <c r="Q240" s="315">
        <f t="shared" si="28"/>
        <v>0</v>
      </c>
      <c r="R240" s="197" t="s">
        <v>94</v>
      </c>
      <c r="S240" s="315" t="e">
        <f>IFERROR(SUM(VLOOKUP(B240,Estoque!$A$4:$M$2540,8,)*I240),VLOOKUP(B240,'Combos Promocionais'!$A$3:$K$2252,11,0))</f>
        <v>#N/A</v>
      </c>
      <c r="T240" s="320" t="e">
        <f t="shared" si="29"/>
        <v>#N/A</v>
      </c>
      <c r="U240" s="320" t="e">
        <f t="shared" si="26"/>
        <v>#N/A</v>
      </c>
      <c r="V240" s="321" t="e">
        <f t="shared" si="27"/>
        <v>#N/A</v>
      </c>
    </row>
    <row r="241" spans="1:22" ht="15" customHeight="1">
      <c r="A241" s="21">
        <v>237</v>
      </c>
      <c r="B241" s="25"/>
      <c r="C241" s="239" t="e">
        <f>VLOOKUP(B241,Estoque!$A$4:$M$2540,2,)</f>
        <v>#N/A</v>
      </c>
      <c r="D241" s="244" t="e">
        <f>VLOOKUP(B241,Estoque!$A$4:$M$2540,3,)</f>
        <v>#N/A</v>
      </c>
      <c r="E241" s="193"/>
      <c r="F241" s="311" t="e">
        <f>VLOOKUP(B241,Estoque!$A$4:$M$2540,4,)</f>
        <v>#N/A</v>
      </c>
      <c r="G241" s="29"/>
      <c r="H241" s="314" t="e">
        <f>IFERROR(VLOOKUP(B241,Estoque!$A$4:$M$2540,10,),VLOOKUP(B241,'Combos Promocionais'!$A$3:$O$2976,15,0))</f>
        <v>#N/A</v>
      </c>
      <c r="I241" s="33"/>
      <c r="J241" s="6"/>
      <c r="K241" s="6"/>
      <c r="L241" s="6"/>
      <c r="M241" s="84">
        <v>0</v>
      </c>
      <c r="N241" s="273">
        <f t="shared" si="24"/>
        <v>0</v>
      </c>
      <c r="O241" s="88">
        <v>0</v>
      </c>
      <c r="P241" s="316">
        <f t="shared" si="25"/>
        <v>0</v>
      </c>
      <c r="Q241" s="273">
        <f t="shared" si="28"/>
        <v>0</v>
      </c>
      <c r="R241" s="198" t="s">
        <v>94</v>
      </c>
      <c r="S241" s="273" t="e">
        <f>IFERROR(SUM(VLOOKUP(B241,Estoque!$A$4:$M$2540,8,)*I241),VLOOKUP(B241,'Combos Promocionais'!$A$3:$K$2252,11,0))</f>
        <v>#N/A</v>
      </c>
      <c r="T241" s="305" t="e">
        <f t="shared" si="29"/>
        <v>#N/A</v>
      </c>
      <c r="U241" s="305" t="e">
        <f t="shared" si="26"/>
        <v>#N/A</v>
      </c>
      <c r="V241" s="322" t="e">
        <f t="shared" si="27"/>
        <v>#N/A</v>
      </c>
    </row>
    <row r="242" spans="1:22" ht="15" customHeight="1">
      <c r="A242" s="20">
        <v>238</v>
      </c>
      <c r="B242" s="24"/>
      <c r="C242" s="307" t="e">
        <f>VLOOKUP(B242,Estoque!$A$4:$M$2540,2,)</f>
        <v>#N/A</v>
      </c>
      <c r="D242" s="308" t="e">
        <f>VLOOKUP(B242,Estoque!$A$4:$M$2540,3,)</f>
        <v>#N/A</v>
      </c>
      <c r="E242" s="194"/>
      <c r="F242" s="310" t="e">
        <f>VLOOKUP(B242,Estoque!$A$4:$M$2540,4,)</f>
        <v>#N/A</v>
      </c>
      <c r="G242" s="28"/>
      <c r="H242" s="313" t="e">
        <f>IFERROR(VLOOKUP(B242,Estoque!$A$4:$M$2540,10,),VLOOKUP(B242,'Combos Promocionais'!$A$3:$O$2976,15,0))</f>
        <v>#N/A</v>
      </c>
      <c r="I242" s="32"/>
      <c r="J242" s="40"/>
      <c r="K242" s="40"/>
      <c r="L242" s="40"/>
      <c r="M242" s="83">
        <v>0</v>
      </c>
      <c r="N242" s="315">
        <f t="shared" si="24"/>
        <v>0</v>
      </c>
      <c r="O242" s="87">
        <v>0</v>
      </c>
      <c r="P242" s="317">
        <f t="shared" si="25"/>
        <v>0</v>
      </c>
      <c r="Q242" s="315">
        <f t="shared" si="28"/>
        <v>0</v>
      </c>
      <c r="R242" s="197" t="s">
        <v>94</v>
      </c>
      <c r="S242" s="315" t="e">
        <f>IFERROR(SUM(VLOOKUP(B242,Estoque!$A$4:$M$2540,8,)*I242),VLOOKUP(B242,'Combos Promocionais'!$A$3:$K$2252,11,0))</f>
        <v>#N/A</v>
      </c>
      <c r="T242" s="320" t="e">
        <f t="shared" si="29"/>
        <v>#N/A</v>
      </c>
      <c r="U242" s="320" t="e">
        <f t="shared" si="26"/>
        <v>#N/A</v>
      </c>
      <c r="V242" s="321" t="e">
        <f t="shared" si="27"/>
        <v>#N/A</v>
      </c>
    </row>
    <row r="243" spans="1:22" ht="15" customHeight="1">
      <c r="A243" s="21">
        <v>239</v>
      </c>
      <c r="B243" s="25"/>
      <c r="C243" s="239" t="e">
        <f>VLOOKUP(B243,Estoque!$A$4:$M$2540,2,)</f>
        <v>#N/A</v>
      </c>
      <c r="D243" s="244" t="e">
        <f>VLOOKUP(B243,Estoque!$A$4:$M$2540,3,)</f>
        <v>#N/A</v>
      </c>
      <c r="E243" s="193"/>
      <c r="F243" s="311" t="e">
        <f>VLOOKUP(B243,Estoque!$A$4:$M$2540,4,)</f>
        <v>#N/A</v>
      </c>
      <c r="G243" s="29"/>
      <c r="H243" s="314" t="e">
        <f>IFERROR(VLOOKUP(B243,Estoque!$A$4:$M$2540,10,),VLOOKUP(B243,'Combos Promocionais'!$A$3:$O$2976,15,0))</f>
        <v>#N/A</v>
      </c>
      <c r="I243" s="33"/>
      <c r="J243" s="6"/>
      <c r="K243" s="6"/>
      <c r="L243" s="6"/>
      <c r="M243" s="84">
        <v>0</v>
      </c>
      <c r="N243" s="273">
        <f t="shared" si="24"/>
        <v>0</v>
      </c>
      <c r="O243" s="88">
        <v>0</v>
      </c>
      <c r="P243" s="316">
        <f t="shared" si="25"/>
        <v>0</v>
      </c>
      <c r="Q243" s="273">
        <f t="shared" si="28"/>
        <v>0</v>
      </c>
      <c r="R243" s="198" t="s">
        <v>94</v>
      </c>
      <c r="S243" s="273" t="e">
        <f>IFERROR(SUM(VLOOKUP(B243,Estoque!$A$4:$M$2540,8,)*I243),VLOOKUP(B243,'Combos Promocionais'!$A$3:$K$2252,11,0))</f>
        <v>#N/A</v>
      </c>
      <c r="T243" s="305" t="e">
        <f t="shared" si="29"/>
        <v>#N/A</v>
      </c>
      <c r="U243" s="305" t="e">
        <f t="shared" si="26"/>
        <v>#N/A</v>
      </c>
      <c r="V243" s="322" t="e">
        <f t="shared" si="27"/>
        <v>#N/A</v>
      </c>
    </row>
    <row r="244" spans="1:22" ht="15" customHeight="1">
      <c r="A244" s="20">
        <v>240</v>
      </c>
      <c r="B244" s="24"/>
      <c r="C244" s="307" t="e">
        <f>VLOOKUP(B244,Estoque!$A$4:$M$2540,2,)</f>
        <v>#N/A</v>
      </c>
      <c r="D244" s="308" t="e">
        <f>VLOOKUP(B244,Estoque!$A$4:$M$2540,3,)</f>
        <v>#N/A</v>
      </c>
      <c r="E244" s="194"/>
      <c r="F244" s="310" t="e">
        <f>VLOOKUP(B244,Estoque!$A$4:$M$2540,4,)</f>
        <v>#N/A</v>
      </c>
      <c r="G244" s="28"/>
      <c r="H244" s="313" t="e">
        <f>IFERROR(VLOOKUP(B244,Estoque!$A$4:$M$2540,10,),VLOOKUP(B244,'Combos Promocionais'!$A$3:$O$2976,15,0))</f>
        <v>#N/A</v>
      </c>
      <c r="I244" s="32"/>
      <c r="J244" s="40"/>
      <c r="K244" s="40"/>
      <c r="L244" s="40"/>
      <c r="M244" s="83">
        <v>0</v>
      </c>
      <c r="N244" s="315">
        <f t="shared" si="24"/>
        <v>0</v>
      </c>
      <c r="O244" s="87">
        <v>0</v>
      </c>
      <c r="P244" s="317">
        <f t="shared" si="25"/>
        <v>0</v>
      </c>
      <c r="Q244" s="315">
        <f t="shared" si="28"/>
        <v>0</v>
      </c>
      <c r="R244" s="197" t="s">
        <v>94</v>
      </c>
      <c r="S244" s="315" t="e">
        <f>IFERROR(SUM(VLOOKUP(B244,Estoque!$A$4:$M$2540,8,)*I244),VLOOKUP(B244,'Combos Promocionais'!$A$3:$K$2252,11,0))</f>
        <v>#N/A</v>
      </c>
      <c r="T244" s="320" t="e">
        <f t="shared" si="29"/>
        <v>#N/A</v>
      </c>
      <c r="U244" s="320" t="e">
        <f t="shared" si="26"/>
        <v>#N/A</v>
      </c>
      <c r="V244" s="321" t="e">
        <f t="shared" si="27"/>
        <v>#N/A</v>
      </c>
    </row>
    <row r="245" spans="1:22" ht="15" customHeight="1">
      <c r="A245" s="21">
        <v>241</v>
      </c>
      <c r="B245" s="25"/>
      <c r="C245" s="239" t="e">
        <f>VLOOKUP(B245,Estoque!$A$4:$M$2540,2,)</f>
        <v>#N/A</v>
      </c>
      <c r="D245" s="244" t="e">
        <f>VLOOKUP(B245,Estoque!$A$4:$M$2540,3,)</f>
        <v>#N/A</v>
      </c>
      <c r="E245" s="193"/>
      <c r="F245" s="311" t="e">
        <f>VLOOKUP(B245,Estoque!$A$4:$M$2540,4,)</f>
        <v>#N/A</v>
      </c>
      <c r="G245" s="29"/>
      <c r="H245" s="314" t="e">
        <f>IFERROR(VLOOKUP(B245,Estoque!$A$4:$M$2540,10,),VLOOKUP(B245,'Combos Promocionais'!$A$3:$O$2976,15,0))</f>
        <v>#N/A</v>
      </c>
      <c r="I245" s="33"/>
      <c r="J245" s="6"/>
      <c r="K245" s="6"/>
      <c r="L245" s="6"/>
      <c r="M245" s="84">
        <v>0</v>
      </c>
      <c r="N245" s="273">
        <f t="shared" si="24"/>
        <v>0</v>
      </c>
      <c r="O245" s="88">
        <v>0</v>
      </c>
      <c r="P245" s="316">
        <f t="shared" si="25"/>
        <v>0</v>
      </c>
      <c r="Q245" s="273">
        <f t="shared" si="28"/>
        <v>0</v>
      </c>
      <c r="R245" s="198" t="s">
        <v>94</v>
      </c>
      <c r="S245" s="273" t="e">
        <f>IFERROR(SUM(VLOOKUP(B245,Estoque!$A$4:$M$2540,8,)*I245),VLOOKUP(B245,'Combos Promocionais'!$A$3:$K$2252,11,0))</f>
        <v>#N/A</v>
      </c>
      <c r="T245" s="305" t="e">
        <f t="shared" si="29"/>
        <v>#N/A</v>
      </c>
      <c r="U245" s="305" t="e">
        <f t="shared" si="26"/>
        <v>#N/A</v>
      </c>
      <c r="V245" s="322" t="e">
        <f t="shared" si="27"/>
        <v>#N/A</v>
      </c>
    </row>
    <row r="246" spans="1:22" ht="15" customHeight="1">
      <c r="A246" s="20">
        <v>242</v>
      </c>
      <c r="B246" s="24"/>
      <c r="C246" s="307" t="e">
        <f>VLOOKUP(B246,Estoque!$A$4:$M$2540,2,)</f>
        <v>#N/A</v>
      </c>
      <c r="D246" s="308" t="e">
        <f>VLOOKUP(B246,Estoque!$A$4:$M$2540,3,)</f>
        <v>#N/A</v>
      </c>
      <c r="E246" s="194"/>
      <c r="F246" s="310" t="e">
        <f>VLOOKUP(B246,Estoque!$A$4:$M$2540,4,)</f>
        <v>#N/A</v>
      </c>
      <c r="G246" s="28"/>
      <c r="H246" s="313" t="e">
        <f>IFERROR(VLOOKUP(B246,Estoque!$A$4:$M$2540,10,),VLOOKUP(B246,'Combos Promocionais'!$A$3:$O$2976,15,0))</f>
        <v>#N/A</v>
      </c>
      <c r="I246" s="32"/>
      <c r="J246" s="40"/>
      <c r="K246" s="40"/>
      <c r="L246" s="40"/>
      <c r="M246" s="83">
        <v>0</v>
      </c>
      <c r="N246" s="315">
        <f t="shared" si="24"/>
        <v>0</v>
      </c>
      <c r="O246" s="87">
        <v>0</v>
      </c>
      <c r="P246" s="317">
        <f t="shared" si="25"/>
        <v>0</v>
      </c>
      <c r="Q246" s="315">
        <f t="shared" si="28"/>
        <v>0</v>
      </c>
      <c r="R246" s="197" t="s">
        <v>94</v>
      </c>
      <c r="S246" s="315" t="e">
        <f>IFERROR(SUM(VLOOKUP(B246,Estoque!$A$4:$M$2540,8,)*I246),VLOOKUP(B246,'Combos Promocionais'!$A$3:$K$2252,11,0))</f>
        <v>#N/A</v>
      </c>
      <c r="T246" s="320" t="e">
        <f t="shared" si="29"/>
        <v>#N/A</v>
      </c>
      <c r="U246" s="320" t="e">
        <f t="shared" si="26"/>
        <v>#N/A</v>
      </c>
      <c r="V246" s="321" t="e">
        <f t="shared" si="27"/>
        <v>#N/A</v>
      </c>
    </row>
    <row r="247" spans="1:22" ht="15" customHeight="1">
      <c r="A247" s="21">
        <v>243</v>
      </c>
      <c r="B247" s="25"/>
      <c r="C247" s="239" t="e">
        <f>VLOOKUP(B247,Estoque!$A$4:$M$2540,2,)</f>
        <v>#N/A</v>
      </c>
      <c r="D247" s="244" t="e">
        <f>VLOOKUP(B247,Estoque!$A$4:$M$2540,3,)</f>
        <v>#N/A</v>
      </c>
      <c r="E247" s="193"/>
      <c r="F247" s="311" t="e">
        <f>VLOOKUP(B247,Estoque!$A$4:$M$2540,4,)</f>
        <v>#N/A</v>
      </c>
      <c r="G247" s="29"/>
      <c r="H247" s="314" t="e">
        <f>IFERROR(VLOOKUP(B247,Estoque!$A$4:$M$2540,10,),VLOOKUP(B247,'Combos Promocionais'!$A$3:$O$2976,15,0))</f>
        <v>#N/A</v>
      </c>
      <c r="I247" s="33"/>
      <c r="J247" s="6"/>
      <c r="K247" s="6"/>
      <c r="L247" s="6"/>
      <c r="M247" s="84">
        <v>0</v>
      </c>
      <c r="N247" s="273">
        <f t="shared" si="24"/>
        <v>0</v>
      </c>
      <c r="O247" s="88">
        <v>0</v>
      </c>
      <c r="P247" s="316">
        <f t="shared" si="25"/>
        <v>0</v>
      </c>
      <c r="Q247" s="273">
        <f t="shared" si="28"/>
        <v>0</v>
      </c>
      <c r="R247" s="198" t="s">
        <v>94</v>
      </c>
      <c r="S247" s="273" t="e">
        <f>IFERROR(SUM(VLOOKUP(B247,Estoque!$A$4:$M$2540,8,)*I247),VLOOKUP(B247,'Combos Promocionais'!$A$3:$K$2252,11,0))</f>
        <v>#N/A</v>
      </c>
      <c r="T247" s="305" t="e">
        <f t="shared" si="29"/>
        <v>#N/A</v>
      </c>
      <c r="U247" s="305" t="e">
        <f t="shared" si="26"/>
        <v>#N/A</v>
      </c>
      <c r="V247" s="322" t="e">
        <f t="shared" si="27"/>
        <v>#N/A</v>
      </c>
    </row>
    <row r="248" spans="1:22" ht="15" customHeight="1">
      <c r="A248" s="20">
        <v>244</v>
      </c>
      <c r="B248" s="24"/>
      <c r="C248" s="307" t="e">
        <f>VLOOKUP(B248,Estoque!$A$4:$M$2540,2,)</f>
        <v>#N/A</v>
      </c>
      <c r="D248" s="308" t="e">
        <f>VLOOKUP(B248,Estoque!$A$4:$M$2540,3,)</f>
        <v>#N/A</v>
      </c>
      <c r="E248" s="194"/>
      <c r="F248" s="310" t="e">
        <f>VLOOKUP(B248,Estoque!$A$4:$M$2540,4,)</f>
        <v>#N/A</v>
      </c>
      <c r="G248" s="28"/>
      <c r="H248" s="313" t="e">
        <f>IFERROR(VLOOKUP(B248,Estoque!$A$4:$M$2540,10,),VLOOKUP(B248,'Combos Promocionais'!$A$3:$O$2976,15,0))</f>
        <v>#N/A</v>
      </c>
      <c r="I248" s="32"/>
      <c r="J248" s="40"/>
      <c r="K248" s="40"/>
      <c r="L248" s="40"/>
      <c r="M248" s="83">
        <v>0</v>
      </c>
      <c r="N248" s="315">
        <f t="shared" si="24"/>
        <v>0</v>
      </c>
      <c r="O248" s="87">
        <v>0</v>
      </c>
      <c r="P248" s="317">
        <f t="shared" si="25"/>
        <v>0</v>
      </c>
      <c r="Q248" s="315">
        <f t="shared" si="28"/>
        <v>0</v>
      </c>
      <c r="R248" s="197" t="s">
        <v>94</v>
      </c>
      <c r="S248" s="315" t="e">
        <f>IFERROR(SUM(VLOOKUP(B248,Estoque!$A$4:$M$2540,8,)*I248),VLOOKUP(B248,'Combos Promocionais'!$A$3:$K$2252,11,0))</f>
        <v>#N/A</v>
      </c>
      <c r="T248" s="320" t="e">
        <f t="shared" si="29"/>
        <v>#N/A</v>
      </c>
      <c r="U248" s="320" t="e">
        <f t="shared" si="26"/>
        <v>#N/A</v>
      </c>
      <c r="V248" s="321" t="e">
        <f t="shared" si="27"/>
        <v>#N/A</v>
      </c>
    </row>
    <row r="249" spans="1:22" ht="15" customHeight="1">
      <c r="A249" s="21">
        <v>245</v>
      </c>
      <c r="B249" s="25"/>
      <c r="C249" s="239" t="e">
        <f>VLOOKUP(B249,Estoque!$A$4:$M$2540,2,)</f>
        <v>#N/A</v>
      </c>
      <c r="D249" s="244" t="e">
        <f>VLOOKUP(B249,Estoque!$A$4:$M$2540,3,)</f>
        <v>#N/A</v>
      </c>
      <c r="E249" s="193"/>
      <c r="F249" s="311" t="e">
        <f>VLOOKUP(B249,Estoque!$A$4:$M$2540,4,)</f>
        <v>#N/A</v>
      </c>
      <c r="G249" s="29"/>
      <c r="H249" s="314" t="e">
        <f>IFERROR(VLOOKUP(B249,Estoque!$A$4:$M$2540,10,),VLOOKUP(B249,'Combos Promocionais'!$A$3:$O$2976,15,0))</f>
        <v>#N/A</v>
      </c>
      <c r="I249" s="33"/>
      <c r="J249" s="6"/>
      <c r="K249" s="6"/>
      <c r="L249" s="6"/>
      <c r="M249" s="84">
        <v>0</v>
      </c>
      <c r="N249" s="273">
        <f t="shared" si="24"/>
        <v>0</v>
      </c>
      <c r="O249" s="88">
        <v>0</v>
      </c>
      <c r="P249" s="316">
        <f t="shared" si="25"/>
        <v>0</v>
      </c>
      <c r="Q249" s="273">
        <f t="shared" si="28"/>
        <v>0</v>
      </c>
      <c r="R249" s="198" t="s">
        <v>94</v>
      </c>
      <c r="S249" s="273" t="e">
        <f>IFERROR(SUM(VLOOKUP(B249,Estoque!$A$4:$M$2540,8,)*I249),VLOOKUP(B249,'Combos Promocionais'!$A$3:$K$2252,11,0))</f>
        <v>#N/A</v>
      </c>
      <c r="T249" s="305" t="e">
        <f t="shared" si="29"/>
        <v>#N/A</v>
      </c>
      <c r="U249" s="305" t="e">
        <f t="shared" si="26"/>
        <v>#N/A</v>
      </c>
      <c r="V249" s="322" t="e">
        <f t="shared" si="27"/>
        <v>#N/A</v>
      </c>
    </row>
    <row r="250" spans="1:22" ht="15" customHeight="1">
      <c r="A250" s="20">
        <v>246</v>
      </c>
      <c r="B250" s="24"/>
      <c r="C250" s="307" t="e">
        <f>VLOOKUP(B250,Estoque!$A$4:$M$2540,2,)</f>
        <v>#N/A</v>
      </c>
      <c r="D250" s="308" t="e">
        <f>VLOOKUP(B250,Estoque!$A$4:$M$2540,3,)</f>
        <v>#N/A</v>
      </c>
      <c r="E250" s="194"/>
      <c r="F250" s="310" t="e">
        <f>VLOOKUP(B250,Estoque!$A$4:$M$2540,4,)</f>
        <v>#N/A</v>
      </c>
      <c r="G250" s="28"/>
      <c r="H250" s="313" t="e">
        <f>IFERROR(VLOOKUP(B250,Estoque!$A$4:$M$2540,10,),VLOOKUP(B250,'Combos Promocionais'!$A$3:$O$2976,15,0))</f>
        <v>#N/A</v>
      </c>
      <c r="I250" s="32"/>
      <c r="J250" s="40"/>
      <c r="K250" s="40"/>
      <c r="L250" s="40"/>
      <c r="M250" s="83">
        <v>0</v>
      </c>
      <c r="N250" s="315">
        <f t="shared" si="24"/>
        <v>0</v>
      </c>
      <c r="O250" s="87">
        <v>0</v>
      </c>
      <c r="P250" s="317">
        <f t="shared" si="25"/>
        <v>0</v>
      </c>
      <c r="Q250" s="315">
        <f t="shared" si="28"/>
        <v>0</v>
      </c>
      <c r="R250" s="197" t="s">
        <v>94</v>
      </c>
      <c r="S250" s="315" t="e">
        <f>IFERROR(SUM(VLOOKUP(B250,Estoque!$A$4:$M$2540,8,)*I250),VLOOKUP(B250,'Combos Promocionais'!$A$3:$K$2252,11,0))</f>
        <v>#N/A</v>
      </c>
      <c r="T250" s="320" t="e">
        <f t="shared" si="29"/>
        <v>#N/A</v>
      </c>
      <c r="U250" s="320" t="e">
        <f t="shared" si="26"/>
        <v>#N/A</v>
      </c>
      <c r="V250" s="321" t="e">
        <f t="shared" si="27"/>
        <v>#N/A</v>
      </c>
    </row>
    <row r="251" spans="1:22" ht="15" customHeight="1">
      <c r="A251" s="21">
        <v>247</v>
      </c>
      <c r="B251" s="25"/>
      <c r="C251" s="239" t="e">
        <f>VLOOKUP(B251,Estoque!$A$4:$M$2540,2,)</f>
        <v>#N/A</v>
      </c>
      <c r="D251" s="244" t="e">
        <f>VLOOKUP(B251,Estoque!$A$4:$M$2540,3,)</f>
        <v>#N/A</v>
      </c>
      <c r="E251" s="193"/>
      <c r="F251" s="311" t="e">
        <f>VLOOKUP(B251,Estoque!$A$4:$M$2540,4,)</f>
        <v>#N/A</v>
      </c>
      <c r="G251" s="29"/>
      <c r="H251" s="314" t="e">
        <f>IFERROR(VLOOKUP(B251,Estoque!$A$4:$M$2540,10,),VLOOKUP(B251,'Combos Promocionais'!$A$3:$O$2976,15,0))</f>
        <v>#N/A</v>
      </c>
      <c r="I251" s="33"/>
      <c r="J251" s="6"/>
      <c r="K251" s="6"/>
      <c r="L251" s="6"/>
      <c r="M251" s="84">
        <v>0</v>
      </c>
      <c r="N251" s="273">
        <f t="shared" si="24"/>
        <v>0</v>
      </c>
      <c r="O251" s="88">
        <v>0</v>
      </c>
      <c r="P251" s="316">
        <f t="shared" si="25"/>
        <v>0</v>
      </c>
      <c r="Q251" s="273">
        <f t="shared" si="28"/>
        <v>0</v>
      </c>
      <c r="R251" s="198" t="s">
        <v>94</v>
      </c>
      <c r="S251" s="273" t="e">
        <f>IFERROR(SUM(VLOOKUP(B251,Estoque!$A$4:$M$2540,8,)*I251),VLOOKUP(B251,'Combos Promocionais'!$A$3:$K$2252,11,0))</f>
        <v>#N/A</v>
      </c>
      <c r="T251" s="305" t="e">
        <f t="shared" si="29"/>
        <v>#N/A</v>
      </c>
      <c r="U251" s="305" t="e">
        <f t="shared" si="26"/>
        <v>#N/A</v>
      </c>
      <c r="V251" s="322" t="e">
        <f t="shared" si="27"/>
        <v>#N/A</v>
      </c>
    </row>
    <row r="252" spans="1:22" ht="15" customHeight="1">
      <c r="A252" s="20">
        <v>248</v>
      </c>
      <c r="B252" s="24"/>
      <c r="C252" s="307" t="e">
        <f>VLOOKUP(B252,Estoque!$A$4:$M$2540,2,)</f>
        <v>#N/A</v>
      </c>
      <c r="D252" s="308" t="e">
        <f>VLOOKUP(B252,Estoque!$A$4:$M$2540,3,)</f>
        <v>#N/A</v>
      </c>
      <c r="E252" s="194"/>
      <c r="F252" s="310" t="e">
        <f>VLOOKUP(B252,Estoque!$A$4:$M$2540,4,)</f>
        <v>#N/A</v>
      </c>
      <c r="G252" s="28"/>
      <c r="H252" s="313" t="e">
        <f>IFERROR(VLOOKUP(B252,Estoque!$A$4:$M$2540,10,),VLOOKUP(B252,'Combos Promocionais'!$A$3:$O$2976,15,0))</f>
        <v>#N/A</v>
      </c>
      <c r="I252" s="32"/>
      <c r="J252" s="40"/>
      <c r="K252" s="40"/>
      <c r="L252" s="40"/>
      <c r="M252" s="83">
        <v>0</v>
      </c>
      <c r="N252" s="315">
        <f t="shared" si="24"/>
        <v>0</v>
      </c>
      <c r="O252" s="87">
        <v>0</v>
      </c>
      <c r="P252" s="317">
        <f t="shared" si="25"/>
        <v>0</v>
      </c>
      <c r="Q252" s="315">
        <f t="shared" si="28"/>
        <v>0</v>
      </c>
      <c r="R252" s="197" t="s">
        <v>94</v>
      </c>
      <c r="S252" s="315" t="e">
        <f>IFERROR(SUM(VLOOKUP(B252,Estoque!$A$4:$M$2540,8,)*I252),VLOOKUP(B252,'Combos Promocionais'!$A$3:$K$2252,11,0))</f>
        <v>#N/A</v>
      </c>
      <c r="T252" s="320" t="e">
        <f t="shared" si="29"/>
        <v>#N/A</v>
      </c>
      <c r="U252" s="320" t="e">
        <f t="shared" si="26"/>
        <v>#N/A</v>
      </c>
      <c r="V252" s="321" t="e">
        <f t="shared" si="27"/>
        <v>#N/A</v>
      </c>
    </row>
    <row r="253" spans="1:22" ht="15" customHeight="1">
      <c r="A253" s="21">
        <v>249</v>
      </c>
      <c r="B253" s="25"/>
      <c r="C253" s="239" t="e">
        <f>VLOOKUP(B253,Estoque!$A$4:$M$2540,2,)</f>
        <v>#N/A</v>
      </c>
      <c r="D253" s="244" t="e">
        <f>VLOOKUP(B253,Estoque!$A$4:$M$2540,3,)</f>
        <v>#N/A</v>
      </c>
      <c r="E253" s="193"/>
      <c r="F253" s="311" t="e">
        <f>VLOOKUP(B253,Estoque!$A$4:$M$2540,4,)</f>
        <v>#N/A</v>
      </c>
      <c r="G253" s="29"/>
      <c r="H253" s="314" t="e">
        <f>IFERROR(VLOOKUP(B253,Estoque!$A$4:$M$2540,10,),VLOOKUP(B253,'Combos Promocionais'!$A$3:$O$2976,15,0))</f>
        <v>#N/A</v>
      </c>
      <c r="I253" s="33"/>
      <c r="J253" s="6"/>
      <c r="K253" s="6"/>
      <c r="L253" s="6"/>
      <c r="M253" s="84">
        <v>0</v>
      </c>
      <c r="N253" s="273">
        <f t="shared" si="24"/>
        <v>0</v>
      </c>
      <c r="O253" s="88">
        <v>0</v>
      </c>
      <c r="P253" s="316">
        <f t="shared" si="25"/>
        <v>0</v>
      </c>
      <c r="Q253" s="273">
        <f t="shared" si="28"/>
        <v>0</v>
      </c>
      <c r="R253" s="198" t="s">
        <v>94</v>
      </c>
      <c r="S253" s="273" t="e">
        <f>IFERROR(SUM(VLOOKUP(B253,Estoque!$A$4:$M$2540,8,)*I253),VLOOKUP(B253,'Combos Promocionais'!$A$3:$K$2252,11,0))</f>
        <v>#N/A</v>
      </c>
      <c r="T253" s="305" t="e">
        <f t="shared" si="29"/>
        <v>#N/A</v>
      </c>
      <c r="U253" s="305" t="e">
        <f t="shared" si="26"/>
        <v>#N/A</v>
      </c>
      <c r="V253" s="322" t="e">
        <f t="shared" si="27"/>
        <v>#N/A</v>
      </c>
    </row>
    <row r="254" spans="1:22" ht="15" customHeight="1">
      <c r="A254" s="20">
        <v>250</v>
      </c>
      <c r="B254" s="24"/>
      <c r="C254" s="307" t="e">
        <f>VLOOKUP(B254,Estoque!$A$4:$M$2540,2,)</f>
        <v>#N/A</v>
      </c>
      <c r="D254" s="308" t="e">
        <f>VLOOKUP(B254,Estoque!$A$4:$M$2540,3,)</f>
        <v>#N/A</v>
      </c>
      <c r="E254" s="194"/>
      <c r="F254" s="310" t="e">
        <f>VLOOKUP(B254,Estoque!$A$4:$M$2540,4,)</f>
        <v>#N/A</v>
      </c>
      <c r="G254" s="28"/>
      <c r="H254" s="313" t="e">
        <f>IFERROR(VLOOKUP(B254,Estoque!$A$4:$M$2540,10,),VLOOKUP(B254,'Combos Promocionais'!$A$3:$O$2976,15,0))</f>
        <v>#N/A</v>
      </c>
      <c r="I254" s="32"/>
      <c r="J254" s="40"/>
      <c r="K254" s="40"/>
      <c r="L254" s="40"/>
      <c r="M254" s="83">
        <v>0</v>
      </c>
      <c r="N254" s="315">
        <f t="shared" si="24"/>
        <v>0</v>
      </c>
      <c r="O254" s="87">
        <v>0</v>
      </c>
      <c r="P254" s="317">
        <f t="shared" si="25"/>
        <v>0</v>
      </c>
      <c r="Q254" s="315">
        <f t="shared" si="28"/>
        <v>0</v>
      </c>
      <c r="R254" s="197" t="s">
        <v>94</v>
      </c>
      <c r="S254" s="315" t="e">
        <f>IFERROR(SUM(VLOOKUP(B254,Estoque!$A$4:$M$2540,8,)*I254),VLOOKUP(B254,'Combos Promocionais'!$A$3:$K$2252,11,0))</f>
        <v>#N/A</v>
      </c>
      <c r="T254" s="320" t="e">
        <f t="shared" si="29"/>
        <v>#N/A</v>
      </c>
      <c r="U254" s="320" t="e">
        <f t="shared" si="26"/>
        <v>#N/A</v>
      </c>
      <c r="V254" s="321" t="e">
        <f t="shared" si="27"/>
        <v>#N/A</v>
      </c>
    </row>
    <row r="255" spans="1:22" ht="15" customHeight="1">
      <c r="A255" s="21">
        <v>251</v>
      </c>
      <c r="B255" s="25"/>
      <c r="C255" s="239" t="e">
        <f>VLOOKUP(B255,Estoque!$A$4:$M$2540,2,)</f>
        <v>#N/A</v>
      </c>
      <c r="D255" s="244" t="e">
        <f>VLOOKUP(B255,Estoque!$A$4:$M$2540,3,)</f>
        <v>#N/A</v>
      </c>
      <c r="E255" s="193"/>
      <c r="F255" s="311" t="e">
        <f>VLOOKUP(B255,Estoque!$A$4:$M$2540,4,)</f>
        <v>#N/A</v>
      </c>
      <c r="G255" s="29"/>
      <c r="H255" s="314" t="e">
        <f>IFERROR(VLOOKUP(B255,Estoque!$A$4:$M$2540,10,),VLOOKUP(B255,'Combos Promocionais'!$A$3:$O$2976,15,0))</f>
        <v>#N/A</v>
      </c>
      <c r="I255" s="33"/>
      <c r="J255" s="6"/>
      <c r="K255" s="6"/>
      <c r="L255" s="6"/>
      <c r="M255" s="84">
        <v>0</v>
      </c>
      <c r="N255" s="273">
        <f t="shared" si="24"/>
        <v>0</v>
      </c>
      <c r="O255" s="88">
        <v>0</v>
      </c>
      <c r="P255" s="316">
        <f t="shared" si="25"/>
        <v>0</v>
      </c>
      <c r="Q255" s="273">
        <f t="shared" si="28"/>
        <v>0</v>
      </c>
      <c r="R255" s="198" t="s">
        <v>94</v>
      </c>
      <c r="S255" s="273" t="e">
        <f>IFERROR(SUM(VLOOKUP(B255,Estoque!$A$4:$M$2540,8,)*I255),VLOOKUP(B255,'Combos Promocionais'!$A$3:$K$2252,11,0))</f>
        <v>#N/A</v>
      </c>
      <c r="T255" s="305" t="e">
        <f t="shared" si="29"/>
        <v>#N/A</v>
      </c>
      <c r="U255" s="305" t="e">
        <f t="shared" si="26"/>
        <v>#N/A</v>
      </c>
      <c r="V255" s="322" t="e">
        <f t="shared" si="27"/>
        <v>#N/A</v>
      </c>
    </row>
    <row r="256" spans="1:22" ht="15" customHeight="1">
      <c r="A256" s="20">
        <v>252</v>
      </c>
      <c r="B256" s="24"/>
      <c r="C256" s="307" t="e">
        <f>VLOOKUP(B256,Estoque!$A$4:$M$2540,2,)</f>
        <v>#N/A</v>
      </c>
      <c r="D256" s="308" t="e">
        <f>VLOOKUP(B256,Estoque!$A$4:$M$2540,3,)</f>
        <v>#N/A</v>
      </c>
      <c r="E256" s="194"/>
      <c r="F256" s="310" t="e">
        <f>VLOOKUP(B256,Estoque!$A$4:$M$2540,4,)</f>
        <v>#N/A</v>
      </c>
      <c r="G256" s="28"/>
      <c r="H256" s="313" t="e">
        <f>IFERROR(VLOOKUP(B256,Estoque!$A$4:$M$2540,10,),VLOOKUP(B256,'Combos Promocionais'!$A$3:$O$2976,15,0))</f>
        <v>#N/A</v>
      </c>
      <c r="I256" s="32"/>
      <c r="J256" s="40"/>
      <c r="K256" s="40"/>
      <c r="L256" s="40"/>
      <c r="M256" s="83">
        <v>0</v>
      </c>
      <c r="N256" s="315">
        <f t="shared" si="24"/>
        <v>0</v>
      </c>
      <c r="O256" s="87">
        <v>0</v>
      </c>
      <c r="P256" s="317">
        <f t="shared" si="25"/>
        <v>0</v>
      </c>
      <c r="Q256" s="315">
        <f t="shared" si="28"/>
        <v>0</v>
      </c>
      <c r="R256" s="197" t="s">
        <v>94</v>
      </c>
      <c r="S256" s="315" t="e">
        <f>IFERROR(SUM(VLOOKUP(B256,Estoque!$A$4:$M$2540,8,)*I256),VLOOKUP(B256,'Combos Promocionais'!$A$3:$K$2252,11,0))</f>
        <v>#N/A</v>
      </c>
      <c r="T256" s="320" t="e">
        <f t="shared" si="29"/>
        <v>#N/A</v>
      </c>
      <c r="U256" s="320" t="e">
        <f t="shared" si="26"/>
        <v>#N/A</v>
      </c>
      <c r="V256" s="321" t="e">
        <f t="shared" si="27"/>
        <v>#N/A</v>
      </c>
    </row>
    <row r="257" spans="1:22" ht="15" customHeight="1">
      <c r="A257" s="21">
        <v>253</v>
      </c>
      <c r="B257" s="25"/>
      <c r="C257" s="239" t="e">
        <f>VLOOKUP(B257,Estoque!$A$4:$M$2540,2,)</f>
        <v>#N/A</v>
      </c>
      <c r="D257" s="244" t="e">
        <f>VLOOKUP(B257,Estoque!$A$4:$M$2540,3,)</f>
        <v>#N/A</v>
      </c>
      <c r="E257" s="193"/>
      <c r="F257" s="311" t="e">
        <f>VLOOKUP(B257,Estoque!$A$4:$M$2540,4,)</f>
        <v>#N/A</v>
      </c>
      <c r="G257" s="29"/>
      <c r="H257" s="314" t="e">
        <f>IFERROR(VLOOKUP(B257,Estoque!$A$4:$M$2540,10,),VLOOKUP(B257,'Combos Promocionais'!$A$3:$O$2976,15,0))</f>
        <v>#N/A</v>
      </c>
      <c r="I257" s="33"/>
      <c r="J257" s="6"/>
      <c r="K257" s="6"/>
      <c r="L257" s="6"/>
      <c r="M257" s="84">
        <v>0</v>
      </c>
      <c r="N257" s="273">
        <f t="shared" si="24"/>
        <v>0</v>
      </c>
      <c r="O257" s="88">
        <v>0</v>
      </c>
      <c r="P257" s="316">
        <f t="shared" si="25"/>
        <v>0</v>
      </c>
      <c r="Q257" s="273">
        <f t="shared" si="28"/>
        <v>0</v>
      </c>
      <c r="R257" s="198" t="s">
        <v>94</v>
      </c>
      <c r="S257" s="273" t="e">
        <f>IFERROR(SUM(VLOOKUP(B257,Estoque!$A$4:$M$2540,8,)*I257),VLOOKUP(B257,'Combos Promocionais'!$A$3:$K$2252,11,0))</f>
        <v>#N/A</v>
      </c>
      <c r="T257" s="305" t="e">
        <f t="shared" si="29"/>
        <v>#N/A</v>
      </c>
      <c r="U257" s="305" t="e">
        <f t="shared" si="26"/>
        <v>#N/A</v>
      </c>
      <c r="V257" s="322" t="e">
        <f t="shared" si="27"/>
        <v>#N/A</v>
      </c>
    </row>
    <row r="258" spans="1:22" ht="15" customHeight="1">
      <c r="A258" s="20">
        <v>254</v>
      </c>
      <c r="B258" s="24"/>
      <c r="C258" s="307" t="e">
        <f>VLOOKUP(B258,Estoque!$A$4:$M$2540,2,)</f>
        <v>#N/A</v>
      </c>
      <c r="D258" s="308" t="e">
        <f>VLOOKUP(B258,Estoque!$A$4:$M$2540,3,)</f>
        <v>#N/A</v>
      </c>
      <c r="E258" s="194"/>
      <c r="F258" s="310" t="e">
        <f>VLOOKUP(B258,Estoque!$A$4:$M$2540,4,)</f>
        <v>#N/A</v>
      </c>
      <c r="G258" s="28"/>
      <c r="H258" s="313" t="e">
        <f>IFERROR(VLOOKUP(B258,Estoque!$A$4:$M$2540,10,),VLOOKUP(B258,'Combos Promocionais'!$A$3:$O$2976,15,0))</f>
        <v>#N/A</v>
      </c>
      <c r="I258" s="32"/>
      <c r="J258" s="40"/>
      <c r="K258" s="40"/>
      <c r="L258" s="40"/>
      <c r="M258" s="83">
        <v>0</v>
      </c>
      <c r="N258" s="315">
        <f t="shared" si="24"/>
        <v>0</v>
      </c>
      <c r="O258" s="87">
        <v>0</v>
      </c>
      <c r="P258" s="317">
        <f t="shared" si="25"/>
        <v>0</v>
      </c>
      <c r="Q258" s="315">
        <f t="shared" si="28"/>
        <v>0</v>
      </c>
      <c r="R258" s="197" t="s">
        <v>94</v>
      </c>
      <c r="S258" s="315" t="e">
        <f>IFERROR(SUM(VLOOKUP(B258,Estoque!$A$4:$M$2540,8,)*I258),VLOOKUP(B258,'Combos Promocionais'!$A$3:$K$2252,11,0))</f>
        <v>#N/A</v>
      </c>
      <c r="T258" s="320" t="e">
        <f t="shared" si="29"/>
        <v>#N/A</v>
      </c>
      <c r="U258" s="320" t="e">
        <f t="shared" si="26"/>
        <v>#N/A</v>
      </c>
      <c r="V258" s="321" t="e">
        <f t="shared" si="27"/>
        <v>#N/A</v>
      </c>
    </row>
    <row r="259" spans="1:22" ht="15" customHeight="1">
      <c r="A259" s="21">
        <v>255</v>
      </c>
      <c r="B259" s="25"/>
      <c r="C259" s="239" t="e">
        <f>VLOOKUP(B259,Estoque!$A$4:$M$2540,2,)</f>
        <v>#N/A</v>
      </c>
      <c r="D259" s="244" t="e">
        <f>VLOOKUP(B259,Estoque!$A$4:$M$2540,3,)</f>
        <v>#N/A</v>
      </c>
      <c r="E259" s="193"/>
      <c r="F259" s="311" t="e">
        <f>VLOOKUP(B259,Estoque!$A$4:$M$2540,4,)</f>
        <v>#N/A</v>
      </c>
      <c r="G259" s="29"/>
      <c r="H259" s="314" t="e">
        <f>IFERROR(VLOOKUP(B259,Estoque!$A$4:$M$2540,10,),VLOOKUP(B259,'Combos Promocionais'!$A$3:$O$2976,15,0))</f>
        <v>#N/A</v>
      </c>
      <c r="I259" s="33"/>
      <c r="J259" s="6"/>
      <c r="K259" s="6"/>
      <c r="L259" s="6"/>
      <c r="M259" s="84">
        <v>0</v>
      </c>
      <c r="N259" s="273">
        <f t="shared" si="24"/>
        <v>0</v>
      </c>
      <c r="O259" s="88">
        <v>0</v>
      </c>
      <c r="P259" s="316">
        <f t="shared" si="25"/>
        <v>0</v>
      </c>
      <c r="Q259" s="273">
        <f t="shared" si="28"/>
        <v>0</v>
      </c>
      <c r="R259" s="198" t="s">
        <v>94</v>
      </c>
      <c r="S259" s="273" t="e">
        <f>IFERROR(SUM(VLOOKUP(B259,Estoque!$A$4:$M$2540,8,)*I259),VLOOKUP(B259,'Combos Promocionais'!$A$3:$K$2252,11,0))</f>
        <v>#N/A</v>
      </c>
      <c r="T259" s="305" t="e">
        <f t="shared" si="29"/>
        <v>#N/A</v>
      </c>
      <c r="U259" s="305" t="e">
        <f t="shared" si="26"/>
        <v>#N/A</v>
      </c>
      <c r="V259" s="322" t="e">
        <f t="shared" si="27"/>
        <v>#N/A</v>
      </c>
    </row>
    <row r="260" spans="1:22" ht="15" customHeight="1">
      <c r="A260" s="20">
        <v>256</v>
      </c>
      <c r="B260" s="24"/>
      <c r="C260" s="307" t="e">
        <f>VLOOKUP(B260,Estoque!$A$4:$M$2540,2,)</f>
        <v>#N/A</v>
      </c>
      <c r="D260" s="308" t="e">
        <f>VLOOKUP(B260,Estoque!$A$4:$M$2540,3,)</f>
        <v>#N/A</v>
      </c>
      <c r="E260" s="194"/>
      <c r="F260" s="310" t="e">
        <f>VLOOKUP(B260,Estoque!$A$4:$M$2540,4,)</f>
        <v>#N/A</v>
      </c>
      <c r="G260" s="28"/>
      <c r="H260" s="313" t="e">
        <f>IFERROR(VLOOKUP(B260,Estoque!$A$4:$M$2540,10,),VLOOKUP(B260,'Combos Promocionais'!$A$3:$O$2976,15,0))</f>
        <v>#N/A</v>
      </c>
      <c r="I260" s="32"/>
      <c r="J260" s="40"/>
      <c r="K260" s="40"/>
      <c r="L260" s="40"/>
      <c r="M260" s="83">
        <v>0</v>
      </c>
      <c r="N260" s="315">
        <f t="shared" si="24"/>
        <v>0</v>
      </c>
      <c r="O260" s="87">
        <v>0</v>
      </c>
      <c r="P260" s="317">
        <f t="shared" si="25"/>
        <v>0</v>
      </c>
      <c r="Q260" s="315">
        <f t="shared" si="28"/>
        <v>0</v>
      </c>
      <c r="R260" s="197" t="s">
        <v>94</v>
      </c>
      <c r="S260" s="315" t="e">
        <f>IFERROR(SUM(VLOOKUP(B260,Estoque!$A$4:$M$2540,8,)*I260),VLOOKUP(B260,'Combos Promocionais'!$A$3:$K$2252,11,0))</f>
        <v>#N/A</v>
      </c>
      <c r="T260" s="320" t="e">
        <f t="shared" si="29"/>
        <v>#N/A</v>
      </c>
      <c r="U260" s="320" t="e">
        <f t="shared" si="26"/>
        <v>#N/A</v>
      </c>
      <c r="V260" s="321" t="e">
        <f t="shared" si="27"/>
        <v>#N/A</v>
      </c>
    </row>
    <row r="261" spans="1:22" ht="15" customHeight="1">
      <c r="A261" s="21">
        <v>257</v>
      </c>
      <c r="B261" s="25"/>
      <c r="C261" s="239" t="e">
        <f>VLOOKUP(B261,Estoque!$A$4:$M$2540,2,)</f>
        <v>#N/A</v>
      </c>
      <c r="D261" s="244" t="e">
        <f>VLOOKUP(B261,Estoque!$A$4:$M$2540,3,)</f>
        <v>#N/A</v>
      </c>
      <c r="E261" s="193"/>
      <c r="F261" s="311" t="e">
        <f>VLOOKUP(B261,Estoque!$A$4:$M$2540,4,)</f>
        <v>#N/A</v>
      </c>
      <c r="G261" s="29"/>
      <c r="H261" s="314" t="e">
        <f>IFERROR(VLOOKUP(B261,Estoque!$A$4:$M$2540,10,),VLOOKUP(B261,'Combos Promocionais'!$A$3:$O$2976,15,0))</f>
        <v>#N/A</v>
      </c>
      <c r="I261" s="33"/>
      <c r="J261" s="6"/>
      <c r="K261" s="6"/>
      <c r="L261" s="6"/>
      <c r="M261" s="84">
        <v>0</v>
      </c>
      <c r="N261" s="273">
        <f t="shared" ref="N261:N270" si="30">SUM(((I261*J261)+L261)-L261)*M261</f>
        <v>0</v>
      </c>
      <c r="O261" s="88">
        <v>0</v>
      </c>
      <c r="P261" s="316">
        <f t="shared" ref="P261:P270" si="31">SUM(((I261*J261)+L261)-L261)*O261</f>
        <v>0</v>
      </c>
      <c r="Q261" s="273">
        <f t="shared" si="28"/>
        <v>0</v>
      </c>
      <c r="R261" s="198" t="s">
        <v>94</v>
      </c>
      <c r="S261" s="273" t="e">
        <f>IFERROR(SUM(VLOOKUP(B261,Estoque!$A$4:$M$2540,8,)*I261),VLOOKUP(B261,'Combos Promocionais'!$A$3:$K$2252,11,0))</f>
        <v>#N/A</v>
      </c>
      <c r="T261" s="305" t="e">
        <f t="shared" si="29"/>
        <v>#N/A</v>
      </c>
      <c r="U261" s="305" t="e">
        <f t="shared" ref="U261:U270" si="32">SUM(T261/I261)</f>
        <v>#N/A</v>
      </c>
      <c r="V261" s="322" t="e">
        <f t="shared" ref="V261:V270" si="33">SUM((T261*100)/(J261*I261))/100</f>
        <v>#N/A</v>
      </c>
    </row>
    <row r="262" spans="1:22" ht="15" customHeight="1">
      <c r="A262" s="20">
        <v>258</v>
      </c>
      <c r="B262" s="24"/>
      <c r="C262" s="307" t="e">
        <f>VLOOKUP(B262,Estoque!$A$4:$M$2540,2,)</f>
        <v>#N/A</v>
      </c>
      <c r="D262" s="308" t="e">
        <f>VLOOKUP(B262,Estoque!$A$4:$M$2540,3,)</f>
        <v>#N/A</v>
      </c>
      <c r="E262" s="194"/>
      <c r="F262" s="310" t="e">
        <f>VLOOKUP(B262,Estoque!$A$4:$M$2540,4,)</f>
        <v>#N/A</v>
      </c>
      <c r="G262" s="28"/>
      <c r="H262" s="313" t="e">
        <f>IFERROR(VLOOKUP(B262,Estoque!$A$4:$M$2540,10,),VLOOKUP(B262,'Combos Promocionais'!$A$3:$O$2976,15,0))</f>
        <v>#N/A</v>
      </c>
      <c r="I262" s="32"/>
      <c r="J262" s="40"/>
      <c r="K262" s="40"/>
      <c r="L262" s="40"/>
      <c r="M262" s="83">
        <v>0</v>
      </c>
      <c r="N262" s="315">
        <f t="shared" si="30"/>
        <v>0</v>
      </c>
      <c r="O262" s="87">
        <v>0</v>
      </c>
      <c r="P262" s="317">
        <f t="shared" si="31"/>
        <v>0</v>
      </c>
      <c r="Q262" s="315">
        <f t="shared" si="28"/>
        <v>0</v>
      </c>
      <c r="R262" s="197" t="s">
        <v>94</v>
      </c>
      <c r="S262" s="315" t="e">
        <f>IFERROR(SUM(VLOOKUP(B262,Estoque!$A$4:$M$2540,8,)*I262),VLOOKUP(B262,'Combos Promocionais'!$A$3:$K$2252,11,0))</f>
        <v>#N/A</v>
      </c>
      <c r="T262" s="320" t="e">
        <f t="shared" si="29"/>
        <v>#N/A</v>
      </c>
      <c r="U262" s="320" t="e">
        <f t="shared" si="32"/>
        <v>#N/A</v>
      </c>
      <c r="V262" s="321" t="e">
        <f t="shared" si="33"/>
        <v>#N/A</v>
      </c>
    </row>
    <row r="263" spans="1:22" ht="15" customHeight="1">
      <c r="A263" s="21">
        <v>259</v>
      </c>
      <c r="B263" s="25"/>
      <c r="C263" s="239" t="e">
        <f>VLOOKUP(B263,Estoque!$A$4:$M$2540,2,)</f>
        <v>#N/A</v>
      </c>
      <c r="D263" s="244" t="e">
        <f>VLOOKUP(B263,Estoque!$A$4:$M$2540,3,)</f>
        <v>#N/A</v>
      </c>
      <c r="E263" s="193"/>
      <c r="F263" s="311" t="e">
        <f>VLOOKUP(B263,Estoque!$A$4:$M$2540,4,)</f>
        <v>#N/A</v>
      </c>
      <c r="G263" s="29"/>
      <c r="H263" s="314" t="e">
        <f>IFERROR(VLOOKUP(B263,Estoque!$A$4:$M$2540,10,),VLOOKUP(B263,'Combos Promocionais'!$A$3:$O$2976,15,0))</f>
        <v>#N/A</v>
      </c>
      <c r="I263" s="33"/>
      <c r="J263" s="6"/>
      <c r="K263" s="6"/>
      <c r="L263" s="6"/>
      <c r="M263" s="84">
        <v>0</v>
      </c>
      <c r="N263" s="273">
        <f t="shared" si="30"/>
        <v>0</v>
      </c>
      <c r="O263" s="88">
        <v>0</v>
      </c>
      <c r="P263" s="316">
        <f t="shared" si="31"/>
        <v>0</v>
      </c>
      <c r="Q263" s="273">
        <f t="shared" si="28"/>
        <v>0</v>
      </c>
      <c r="R263" s="198" t="s">
        <v>94</v>
      </c>
      <c r="S263" s="273" t="e">
        <f>IFERROR(SUM(VLOOKUP(B263,Estoque!$A$4:$M$2540,8,)*I263),VLOOKUP(B263,'Combos Promocionais'!$A$3:$K$2252,11,0))</f>
        <v>#N/A</v>
      </c>
      <c r="T263" s="305" t="e">
        <f t="shared" si="29"/>
        <v>#N/A</v>
      </c>
      <c r="U263" s="305" t="e">
        <f t="shared" si="32"/>
        <v>#N/A</v>
      </c>
      <c r="V263" s="322" t="e">
        <f t="shared" si="33"/>
        <v>#N/A</v>
      </c>
    </row>
    <row r="264" spans="1:22" ht="15" customHeight="1">
      <c r="A264" s="20">
        <v>260</v>
      </c>
      <c r="B264" s="24"/>
      <c r="C264" s="307" t="e">
        <f>VLOOKUP(B264,Estoque!$A$4:$M$2540,2,)</f>
        <v>#N/A</v>
      </c>
      <c r="D264" s="308" t="e">
        <f>VLOOKUP(B264,Estoque!$A$4:$M$2540,3,)</f>
        <v>#N/A</v>
      </c>
      <c r="E264" s="194"/>
      <c r="F264" s="310" t="e">
        <f>VLOOKUP(B264,Estoque!$A$4:$M$2540,4,)</f>
        <v>#N/A</v>
      </c>
      <c r="G264" s="28"/>
      <c r="H264" s="313" t="e">
        <f>IFERROR(VLOOKUP(B264,Estoque!$A$4:$M$2540,10,),VLOOKUP(B264,'Combos Promocionais'!$A$3:$O$2976,15,0))</f>
        <v>#N/A</v>
      </c>
      <c r="I264" s="32"/>
      <c r="J264" s="40"/>
      <c r="K264" s="40"/>
      <c r="L264" s="40"/>
      <c r="M264" s="83">
        <v>0</v>
      </c>
      <c r="N264" s="315">
        <f t="shared" si="30"/>
        <v>0</v>
      </c>
      <c r="O264" s="87">
        <v>0</v>
      </c>
      <c r="P264" s="317">
        <f t="shared" si="31"/>
        <v>0</v>
      </c>
      <c r="Q264" s="315">
        <f t="shared" si="28"/>
        <v>0</v>
      </c>
      <c r="R264" s="197" t="s">
        <v>94</v>
      </c>
      <c r="S264" s="315" t="e">
        <f>IFERROR(SUM(VLOOKUP(B264,Estoque!$A$4:$M$2540,8,)*I264),VLOOKUP(B264,'Combos Promocionais'!$A$3:$K$2252,11,0))</f>
        <v>#N/A</v>
      </c>
      <c r="T264" s="320" t="e">
        <f t="shared" si="29"/>
        <v>#N/A</v>
      </c>
      <c r="U264" s="320" t="e">
        <f t="shared" si="32"/>
        <v>#N/A</v>
      </c>
      <c r="V264" s="321" t="e">
        <f t="shared" si="33"/>
        <v>#N/A</v>
      </c>
    </row>
    <row r="265" spans="1:22" ht="15" customHeight="1">
      <c r="A265" s="21">
        <v>261</v>
      </c>
      <c r="B265" s="25"/>
      <c r="C265" s="239" t="e">
        <f>VLOOKUP(B265,Estoque!$A$4:$M$2540,2,)</f>
        <v>#N/A</v>
      </c>
      <c r="D265" s="244" t="e">
        <f>VLOOKUP(B265,Estoque!$A$4:$M$2540,3,)</f>
        <v>#N/A</v>
      </c>
      <c r="E265" s="193"/>
      <c r="F265" s="311" t="e">
        <f>VLOOKUP(B265,Estoque!$A$4:$M$2540,4,)</f>
        <v>#N/A</v>
      </c>
      <c r="G265" s="29"/>
      <c r="H265" s="314" t="e">
        <f>IFERROR(VLOOKUP(B265,Estoque!$A$4:$M$2540,10,),VLOOKUP(B265,'Combos Promocionais'!$A$3:$O$2976,15,0))</f>
        <v>#N/A</v>
      </c>
      <c r="I265" s="33"/>
      <c r="J265" s="6"/>
      <c r="K265" s="6"/>
      <c r="L265" s="6"/>
      <c r="M265" s="84">
        <v>0</v>
      </c>
      <c r="N265" s="273">
        <f t="shared" si="30"/>
        <v>0</v>
      </c>
      <c r="O265" s="88">
        <v>0</v>
      </c>
      <c r="P265" s="316">
        <f t="shared" si="31"/>
        <v>0</v>
      </c>
      <c r="Q265" s="273">
        <f t="shared" si="28"/>
        <v>0</v>
      </c>
      <c r="R265" s="198" t="s">
        <v>94</v>
      </c>
      <c r="S265" s="273" t="e">
        <f>IFERROR(SUM(VLOOKUP(B265,Estoque!$A$4:$M$2540,8,)*I265),VLOOKUP(B265,'Combos Promocionais'!$A$3:$K$2252,11,0))</f>
        <v>#N/A</v>
      </c>
      <c r="T265" s="305" t="e">
        <f t="shared" si="29"/>
        <v>#N/A</v>
      </c>
      <c r="U265" s="305" t="e">
        <f t="shared" si="32"/>
        <v>#N/A</v>
      </c>
      <c r="V265" s="322" t="e">
        <f t="shared" si="33"/>
        <v>#N/A</v>
      </c>
    </row>
    <row r="266" spans="1:22" ht="15" customHeight="1">
      <c r="A266" s="20">
        <v>262</v>
      </c>
      <c r="B266" s="24"/>
      <c r="C266" s="307" t="e">
        <f>VLOOKUP(B266,Estoque!$A$4:$M$2540,2,)</f>
        <v>#N/A</v>
      </c>
      <c r="D266" s="308" t="e">
        <f>VLOOKUP(B266,Estoque!$A$4:$M$2540,3,)</f>
        <v>#N/A</v>
      </c>
      <c r="E266" s="194"/>
      <c r="F266" s="310" t="e">
        <f>VLOOKUP(B266,Estoque!$A$4:$M$2540,4,)</f>
        <v>#N/A</v>
      </c>
      <c r="G266" s="28"/>
      <c r="H266" s="313" t="e">
        <f>IFERROR(VLOOKUP(B266,Estoque!$A$4:$M$2540,10,),VLOOKUP(B266,'Combos Promocionais'!$A$3:$O$2976,15,0))</f>
        <v>#N/A</v>
      </c>
      <c r="I266" s="32"/>
      <c r="J266" s="40"/>
      <c r="K266" s="40"/>
      <c r="L266" s="40"/>
      <c r="M266" s="83">
        <v>0</v>
      </c>
      <c r="N266" s="315">
        <f t="shared" si="30"/>
        <v>0</v>
      </c>
      <c r="O266" s="87">
        <v>0</v>
      </c>
      <c r="P266" s="317">
        <f t="shared" si="31"/>
        <v>0</v>
      </c>
      <c r="Q266" s="315">
        <f t="shared" si="28"/>
        <v>0</v>
      </c>
      <c r="R266" s="197" t="s">
        <v>94</v>
      </c>
      <c r="S266" s="315" t="e">
        <f>IFERROR(SUM(VLOOKUP(B266,Estoque!$A$4:$M$2540,8,)*I266),VLOOKUP(B266,'Combos Promocionais'!$A$3:$K$2252,11,0))</f>
        <v>#N/A</v>
      </c>
      <c r="T266" s="320" t="e">
        <f t="shared" si="29"/>
        <v>#N/A</v>
      </c>
      <c r="U266" s="320" t="e">
        <f t="shared" si="32"/>
        <v>#N/A</v>
      </c>
      <c r="V266" s="321" t="e">
        <f t="shared" si="33"/>
        <v>#N/A</v>
      </c>
    </row>
    <row r="267" spans="1:22" ht="15" customHeight="1">
      <c r="A267" s="21">
        <v>263</v>
      </c>
      <c r="B267" s="25"/>
      <c r="C267" s="239" t="e">
        <f>VLOOKUP(B267,Estoque!$A$4:$M$2540,2,)</f>
        <v>#N/A</v>
      </c>
      <c r="D267" s="244" t="e">
        <f>VLOOKUP(B267,Estoque!$A$4:$M$2540,3,)</f>
        <v>#N/A</v>
      </c>
      <c r="E267" s="193"/>
      <c r="F267" s="311" t="e">
        <f>VLOOKUP(B267,Estoque!$A$4:$M$2540,4,)</f>
        <v>#N/A</v>
      </c>
      <c r="G267" s="29"/>
      <c r="H267" s="314" t="e">
        <f>IFERROR(VLOOKUP(B267,Estoque!$A$4:$M$2540,10,),VLOOKUP(B267,'Combos Promocionais'!$A$3:$O$2976,15,0))</f>
        <v>#N/A</v>
      </c>
      <c r="I267" s="33"/>
      <c r="J267" s="6"/>
      <c r="K267" s="6"/>
      <c r="L267" s="6"/>
      <c r="M267" s="84">
        <v>0</v>
      </c>
      <c r="N267" s="273">
        <f t="shared" si="30"/>
        <v>0</v>
      </c>
      <c r="O267" s="88">
        <v>0</v>
      </c>
      <c r="P267" s="316">
        <f t="shared" si="31"/>
        <v>0</v>
      </c>
      <c r="Q267" s="273">
        <f t="shared" si="28"/>
        <v>0</v>
      </c>
      <c r="R267" s="198" t="s">
        <v>94</v>
      </c>
      <c r="S267" s="273" t="e">
        <f>IFERROR(SUM(VLOOKUP(B267,Estoque!$A$4:$M$2540,8,)*I267),VLOOKUP(B267,'Combos Promocionais'!$A$3:$K$2252,11,0))</f>
        <v>#N/A</v>
      </c>
      <c r="T267" s="305" t="e">
        <f t="shared" si="29"/>
        <v>#N/A</v>
      </c>
      <c r="U267" s="305" t="e">
        <f t="shared" si="32"/>
        <v>#N/A</v>
      </c>
      <c r="V267" s="322" t="e">
        <f t="shared" si="33"/>
        <v>#N/A</v>
      </c>
    </row>
    <row r="268" spans="1:22" ht="15" customHeight="1">
      <c r="A268" s="20">
        <v>264</v>
      </c>
      <c r="B268" s="24"/>
      <c r="C268" s="307" t="e">
        <f>VLOOKUP(B268,Estoque!$A$4:$M$2540,2,)</f>
        <v>#N/A</v>
      </c>
      <c r="D268" s="308" t="e">
        <f>VLOOKUP(B268,Estoque!$A$4:$M$2540,3,)</f>
        <v>#N/A</v>
      </c>
      <c r="E268" s="194"/>
      <c r="F268" s="310" t="e">
        <f>VLOOKUP(B268,Estoque!$A$4:$M$2540,4,)</f>
        <v>#N/A</v>
      </c>
      <c r="G268" s="28"/>
      <c r="H268" s="313" t="e">
        <f>IFERROR(VLOOKUP(B268,Estoque!$A$4:$M$2540,10,),VLOOKUP(B268,'Combos Promocionais'!$A$3:$O$2976,15,0))</f>
        <v>#N/A</v>
      </c>
      <c r="I268" s="32"/>
      <c r="J268" s="40"/>
      <c r="K268" s="40"/>
      <c r="L268" s="40"/>
      <c r="M268" s="83">
        <v>0</v>
      </c>
      <c r="N268" s="315">
        <f t="shared" si="30"/>
        <v>0</v>
      </c>
      <c r="O268" s="87">
        <v>0</v>
      </c>
      <c r="P268" s="317">
        <f t="shared" si="31"/>
        <v>0</v>
      </c>
      <c r="Q268" s="315">
        <f t="shared" si="28"/>
        <v>0</v>
      </c>
      <c r="R268" s="197" t="s">
        <v>94</v>
      </c>
      <c r="S268" s="315" t="e">
        <f>IFERROR(SUM(VLOOKUP(B268,Estoque!$A$4:$M$2540,8,)*I268),VLOOKUP(B268,'Combos Promocionais'!$A$3:$K$2252,11,0))</f>
        <v>#N/A</v>
      </c>
      <c r="T268" s="320" t="e">
        <f t="shared" si="29"/>
        <v>#N/A</v>
      </c>
      <c r="U268" s="320" t="e">
        <f t="shared" si="32"/>
        <v>#N/A</v>
      </c>
      <c r="V268" s="321" t="e">
        <f t="shared" si="33"/>
        <v>#N/A</v>
      </c>
    </row>
    <row r="269" spans="1:22" ht="15" customHeight="1">
      <c r="A269" s="21">
        <v>265</v>
      </c>
      <c r="B269" s="25"/>
      <c r="C269" s="239" t="e">
        <f>VLOOKUP(B269,Estoque!$A$4:$M$2540,2,)</f>
        <v>#N/A</v>
      </c>
      <c r="D269" s="244" t="e">
        <f>VLOOKUP(B269,Estoque!$A$4:$M$2540,3,)</f>
        <v>#N/A</v>
      </c>
      <c r="E269" s="193"/>
      <c r="F269" s="311" t="e">
        <f>VLOOKUP(B269,Estoque!$A$4:$M$2540,4,)</f>
        <v>#N/A</v>
      </c>
      <c r="G269" s="29"/>
      <c r="H269" s="314" t="e">
        <f>IFERROR(VLOOKUP(B269,Estoque!$A$4:$M$2540,10,),VLOOKUP(B269,'Combos Promocionais'!$A$3:$O$2976,15,0))</f>
        <v>#N/A</v>
      </c>
      <c r="I269" s="33"/>
      <c r="J269" s="6"/>
      <c r="K269" s="6"/>
      <c r="L269" s="6"/>
      <c r="M269" s="84">
        <v>0</v>
      </c>
      <c r="N269" s="273">
        <f t="shared" si="30"/>
        <v>0</v>
      </c>
      <c r="O269" s="88">
        <v>0</v>
      </c>
      <c r="P269" s="316">
        <f t="shared" si="31"/>
        <v>0</v>
      </c>
      <c r="Q269" s="273">
        <f t="shared" si="28"/>
        <v>0</v>
      </c>
      <c r="R269" s="198" t="s">
        <v>94</v>
      </c>
      <c r="S269" s="273" t="e">
        <f>IFERROR(SUM(VLOOKUP(B269,Estoque!$A$4:$M$2540,8,)*I269),VLOOKUP(B269,'Combos Promocionais'!$A$3:$K$2252,11,0))</f>
        <v>#N/A</v>
      </c>
      <c r="T269" s="305" t="e">
        <f t="shared" si="29"/>
        <v>#N/A</v>
      </c>
      <c r="U269" s="305" t="e">
        <f t="shared" si="32"/>
        <v>#N/A</v>
      </c>
      <c r="V269" s="322" t="e">
        <f t="shared" si="33"/>
        <v>#N/A</v>
      </c>
    </row>
    <row r="270" spans="1:22" ht="15" customHeight="1">
      <c r="A270" s="20">
        <v>266</v>
      </c>
      <c r="B270" s="24"/>
      <c r="C270" s="307" t="e">
        <f>VLOOKUP(B270,Estoque!$A$4:$M$2540,2,)</f>
        <v>#N/A</v>
      </c>
      <c r="D270" s="308" t="e">
        <f>VLOOKUP(B270,Estoque!$A$4:$M$2540,3,)</f>
        <v>#N/A</v>
      </c>
      <c r="E270" s="194"/>
      <c r="F270" s="310" t="e">
        <f>VLOOKUP(B270,Estoque!$A$4:$M$2540,4,)</f>
        <v>#N/A</v>
      </c>
      <c r="G270" s="28"/>
      <c r="H270" s="313" t="e">
        <f>IFERROR(VLOOKUP(B270,Estoque!$A$4:$M$2540,10,),VLOOKUP(B270,'Combos Promocionais'!$A$3:$O$2976,15,0))</f>
        <v>#N/A</v>
      </c>
      <c r="I270" s="32"/>
      <c r="J270" s="40"/>
      <c r="K270" s="40"/>
      <c r="L270" s="40"/>
      <c r="M270" s="83">
        <v>0</v>
      </c>
      <c r="N270" s="315">
        <f t="shared" si="30"/>
        <v>0</v>
      </c>
      <c r="O270" s="87">
        <v>0</v>
      </c>
      <c r="P270" s="317">
        <f t="shared" si="31"/>
        <v>0</v>
      </c>
      <c r="Q270" s="315">
        <f t="shared" si="28"/>
        <v>0</v>
      </c>
      <c r="R270" s="197" t="s">
        <v>94</v>
      </c>
      <c r="S270" s="315" t="e">
        <f>IFERROR(SUM(VLOOKUP(B270,Estoque!$A$4:$M$2540,8,)*I270),VLOOKUP(B270,'Combos Promocionais'!$A$3:$K$2252,11,0))</f>
        <v>#N/A</v>
      </c>
      <c r="T270" s="320" t="e">
        <f t="shared" si="29"/>
        <v>#N/A</v>
      </c>
      <c r="U270" s="320" t="e">
        <f t="shared" si="32"/>
        <v>#N/A</v>
      </c>
      <c r="V270" s="321" t="e">
        <f t="shared" si="33"/>
        <v>#N/A</v>
      </c>
    </row>
    <row r="271" spans="1:22">
      <c r="C271" s="247"/>
      <c r="D271" s="247"/>
      <c r="F271" s="247"/>
      <c r="H271" s="247" t="e">
        <f>IFERROR(VLOOKUP(B271,Estoque!$A$4:$M$2540,10,),VLOOKUP(B271,'Combos Promocionais'!$A$3:$O$2976,15,0))</f>
        <v>#N/A</v>
      </c>
      <c r="N271" s="247"/>
      <c r="P271" s="247"/>
      <c r="Q271" s="247"/>
      <c r="S271" s="247" t="e">
        <f>IFERROR(SUM(VLOOKUP(B271,Estoque!$A$4:$M$2540,8,)*I271),VLOOKUP(B271,'Combos Promocionais'!$A$3:$K$2252,11,0))</f>
        <v>#N/A</v>
      </c>
      <c r="T271" s="247"/>
      <c r="U271" s="247"/>
      <c r="V271" s="247"/>
    </row>
    <row r="272" spans="1:22">
      <c r="C272" s="247"/>
      <c r="D272" s="247"/>
      <c r="F272" s="247"/>
      <c r="H272" s="247" t="e">
        <f>IFERROR(VLOOKUP(B272,Estoque!$A$4:$M$2540,10,),VLOOKUP(B272,'Combos Promocionais'!$A$3:$O$2976,15,0))</f>
        <v>#N/A</v>
      </c>
      <c r="N272" s="247"/>
      <c r="P272" s="247"/>
      <c r="Q272" s="247"/>
      <c r="S272" s="247" t="e">
        <f>IFERROR(SUM(VLOOKUP(B272,Estoque!$A$4:$M$2540,8,)*I272),VLOOKUP(B272,'Combos Promocionais'!$A$3:$K$2252,11,0))</f>
        <v>#N/A</v>
      </c>
      <c r="T272" s="247"/>
      <c r="U272" s="247"/>
      <c r="V272" s="247"/>
    </row>
    <row r="273" spans="3:22">
      <c r="C273" s="247"/>
      <c r="D273" s="247"/>
      <c r="F273" s="247"/>
      <c r="H273" s="247" t="e">
        <f>IFERROR(VLOOKUP(B273,Estoque!$A$4:$M$2540,10,),VLOOKUP(B273,'Combos Promocionais'!$A$3:$O$2976,15,0))</f>
        <v>#N/A</v>
      </c>
      <c r="N273" s="247"/>
      <c r="P273" s="247"/>
      <c r="Q273" s="247"/>
      <c r="S273" s="247" t="e">
        <f>IFERROR(SUM(VLOOKUP(B273,Estoque!$A$4:$M$2540,8,)*I273),VLOOKUP(B273,'Combos Promocionais'!$A$3:$K$2252,11,0))</f>
        <v>#N/A</v>
      </c>
      <c r="T273" s="247"/>
      <c r="U273" s="247"/>
      <c r="V273" s="247"/>
    </row>
    <row r="274" spans="3:22">
      <c r="C274" s="247"/>
      <c r="D274" s="247"/>
      <c r="F274" s="247"/>
      <c r="H274" s="247" t="e">
        <f>IFERROR(VLOOKUP(B274,Estoque!$A$4:$M$2540,10,),VLOOKUP(B274,'Combos Promocionais'!$A$3:$O$2976,15,0))</f>
        <v>#N/A</v>
      </c>
      <c r="N274" s="247"/>
      <c r="P274" s="247"/>
      <c r="Q274" s="247"/>
      <c r="S274" s="247" t="e">
        <f>IFERROR(SUM(VLOOKUP(B274,Estoque!$A$4:$M$2540,8,)*I274),VLOOKUP(B274,'Combos Promocionais'!$A$3:$K$2252,11,0))</f>
        <v>#N/A</v>
      </c>
      <c r="T274" s="247"/>
      <c r="U274" s="247"/>
      <c r="V274" s="247"/>
    </row>
    <row r="275" spans="3:22">
      <c r="C275" s="247"/>
      <c r="D275" s="247"/>
      <c r="F275" s="247"/>
      <c r="H275" s="247" t="e">
        <f>IFERROR(VLOOKUP(B275,Estoque!$A$4:$M$2540,10,),VLOOKUP(B275,'Combos Promocionais'!$A$3:$O$2976,15,0))</f>
        <v>#N/A</v>
      </c>
      <c r="N275" s="247"/>
      <c r="P275" s="247"/>
      <c r="Q275" s="247"/>
      <c r="S275" s="247" t="e">
        <f>IFERROR(SUM(VLOOKUP(B275,Estoque!$A$4:$M$2540,8,)*I275),VLOOKUP(B275,'Combos Promocionais'!$A$3:$K$2252,11,0))</f>
        <v>#N/A</v>
      </c>
      <c r="T275" s="247"/>
      <c r="U275" s="247"/>
      <c r="V275" s="247"/>
    </row>
    <row r="276" spans="3:22">
      <c r="C276" s="247"/>
      <c r="D276" s="247"/>
      <c r="F276" s="247"/>
      <c r="H276" s="247" t="e">
        <f>IFERROR(VLOOKUP(B276,Estoque!$A$4:$M$2540,10,),VLOOKUP(B276,'Combos Promocionais'!$A$3:$O$2976,15,0))</f>
        <v>#N/A</v>
      </c>
      <c r="N276" s="247"/>
      <c r="P276" s="247"/>
      <c r="Q276" s="247"/>
      <c r="S276" s="247" t="e">
        <f>IFERROR(SUM(VLOOKUP(B276,Estoque!$A$4:$M$2540,8,)*I276),VLOOKUP(B276,'Combos Promocionais'!$A$3:$K$2252,11,0))</f>
        <v>#N/A</v>
      </c>
      <c r="T276" s="247"/>
      <c r="U276" s="247"/>
      <c r="V276" s="247"/>
    </row>
    <row r="277" spans="3:22">
      <c r="C277" s="247"/>
      <c r="D277" s="247"/>
      <c r="F277" s="247"/>
      <c r="H277" s="247" t="e">
        <f>IFERROR(VLOOKUP(B277,Estoque!$A$4:$M$2540,10,),VLOOKUP(B277,'Combos Promocionais'!$A$3:$O$2976,15,0))</f>
        <v>#N/A</v>
      </c>
      <c r="N277" s="247"/>
      <c r="P277" s="247"/>
      <c r="Q277" s="247"/>
      <c r="S277" s="247" t="e">
        <f>IFERROR(SUM(VLOOKUP(B277,Estoque!$A$4:$M$2540,8,)*I277),VLOOKUP(B277,'Combos Promocionais'!$A$3:$K$2252,11,0))</f>
        <v>#N/A</v>
      </c>
      <c r="T277" s="247"/>
      <c r="U277" s="247"/>
      <c r="V277" s="247"/>
    </row>
    <row r="278" spans="3:22">
      <c r="C278" s="247"/>
      <c r="D278" s="247"/>
      <c r="F278" s="247"/>
      <c r="H278" s="247" t="e">
        <f>IFERROR(VLOOKUP(B278,Estoque!$A$4:$M$2540,10,),VLOOKUP(B278,'Combos Promocionais'!$A$3:$O$2976,15,0))</f>
        <v>#N/A</v>
      </c>
      <c r="N278" s="247"/>
      <c r="P278" s="247"/>
      <c r="Q278" s="247"/>
      <c r="S278" s="247" t="e">
        <f>IFERROR(SUM(VLOOKUP(B278,Estoque!$A$4:$M$2540,8,)*I278),VLOOKUP(B278,'Combos Promocionais'!$A$3:$K$2252,11,0))</f>
        <v>#N/A</v>
      </c>
      <c r="T278" s="247"/>
      <c r="U278" s="247"/>
      <c r="V278" s="247"/>
    </row>
    <row r="279" spans="3:22">
      <c r="C279" s="247"/>
      <c r="D279" s="247"/>
      <c r="F279" s="247"/>
      <c r="H279" s="247" t="e">
        <f>IFERROR(VLOOKUP(B279,Estoque!$A$4:$M$2540,10,),VLOOKUP(B279,'Combos Promocionais'!$A$3:$O$2976,15,0))</f>
        <v>#N/A</v>
      </c>
      <c r="N279" s="247"/>
      <c r="P279" s="247"/>
      <c r="Q279" s="247"/>
      <c r="S279" s="247" t="e">
        <f>IFERROR(SUM(VLOOKUP(B279,Estoque!$A$4:$M$2540,8,)*I279),VLOOKUP(B279,'Combos Promocionais'!$A$3:$K$2252,11,0))</f>
        <v>#N/A</v>
      </c>
      <c r="T279" s="247"/>
      <c r="U279" s="247"/>
      <c r="V279" s="247"/>
    </row>
    <row r="280" spans="3:22">
      <c r="C280" s="247"/>
      <c r="D280" s="247"/>
      <c r="F280" s="247"/>
      <c r="H280" s="247" t="e">
        <f>IFERROR(VLOOKUP(B280,Estoque!$A$4:$M$2540,10,),VLOOKUP(B280,'Combos Promocionais'!$A$3:$O$2976,15,0))</f>
        <v>#N/A</v>
      </c>
      <c r="N280" s="247"/>
      <c r="P280" s="247"/>
      <c r="Q280" s="247"/>
      <c r="S280" s="247" t="e">
        <f>IFERROR(SUM(VLOOKUP(B280,Estoque!$A$4:$M$2540,8,)*I280),VLOOKUP(B280,'Combos Promocionais'!$A$3:$K$2252,11,0))</f>
        <v>#N/A</v>
      </c>
      <c r="T280" s="247"/>
      <c r="U280" s="247"/>
      <c r="V280" s="247"/>
    </row>
    <row r="281" spans="3:22">
      <c r="C281" s="247"/>
      <c r="D281" s="247"/>
      <c r="F281" s="247"/>
      <c r="H281" s="247" t="e">
        <f>IFERROR(VLOOKUP(B281,Estoque!$A$4:$M$2540,10,),VLOOKUP(B281,'Combos Promocionais'!$A$3:$O$2976,15,0))</f>
        <v>#N/A</v>
      </c>
      <c r="N281" s="247"/>
      <c r="P281" s="247"/>
      <c r="Q281" s="247"/>
      <c r="S281" s="247" t="e">
        <f>IFERROR(SUM(VLOOKUP(B281,Estoque!$A$4:$M$2540,8,)*I281),VLOOKUP(B281,'Combos Promocionais'!$A$3:$K$2252,11,0))</f>
        <v>#N/A</v>
      </c>
      <c r="T281" s="247"/>
      <c r="U281" s="247"/>
      <c r="V281" s="247"/>
    </row>
    <row r="282" spans="3:22">
      <c r="C282" s="247"/>
      <c r="D282" s="247"/>
      <c r="F282" s="247"/>
      <c r="H282" s="247" t="e">
        <f>IFERROR(VLOOKUP(B282,Estoque!$A$4:$M$2540,10,),VLOOKUP(B282,'Combos Promocionais'!$A$3:$O$2976,15,0))</f>
        <v>#N/A</v>
      </c>
      <c r="N282" s="247"/>
      <c r="P282" s="247"/>
      <c r="Q282" s="247"/>
      <c r="S282" s="247" t="e">
        <f>IFERROR(SUM(VLOOKUP(B282,Estoque!$A$4:$M$2540,8,)*I282),VLOOKUP(B282,'Combos Promocionais'!$A$3:$K$2252,11,0))</f>
        <v>#N/A</v>
      </c>
      <c r="T282" s="247"/>
      <c r="U282" s="247"/>
      <c r="V282" s="247"/>
    </row>
    <row r="283" spans="3:22">
      <c r="C283" s="247"/>
      <c r="D283" s="247"/>
      <c r="F283" s="247"/>
      <c r="H283" s="247" t="e">
        <f>IFERROR(VLOOKUP(B283,Estoque!$A$4:$M$2540,10,),VLOOKUP(B283,'Combos Promocionais'!$A$3:$O$2976,15,0))</f>
        <v>#N/A</v>
      </c>
      <c r="N283" s="247"/>
      <c r="P283" s="247"/>
      <c r="Q283" s="247"/>
      <c r="S283" s="247" t="e">
        <f>IFERROR(SUM(VLOOKUP(B283,Estoque!$A$4:$M$2540,8,)*I283),VLOOKUP(B283,'Combos Promocionais'!$A$3:$K$2252,11,0))</f>
        <v>#N/A</v>
      </c>
      <c r="T283" s="247"/>
      <c r="U283" s="247"/>
      <c r="V283" s="247"/>
    </row>
    <row r="284" spans="3:22">
      <c r="C284" s="247"/>
      <c r="D284" s="247"/>
      <c r="F284" s="247"/>
      <c r="H284" s="247" t="e">
        <f>IFERROR(VLOOKUP(B284,Estoque!$A$4:$M$2540,10,),VLOOKUP(B284,'Combos Promocionais'!$A$3:$O$2976,15,0))</f>
        <v>#N/A</v>
      </c>
      <c r="N284" s="247"/>
      <c r="P284" s="247"/>
      <c r="Q284" s="247"/>
      <c r="S284" s="247" t="e">
        <f>IFERROR(SUM(VLOOKUP(B284,Estoque!$A$4:$M$2540,8,)*I284),VLOOKUP(B284,'Combos Promocionais'!$A$3:$K$2252,11,0))</f>
        <v>#N/A</v>
      </c>
      <c r="T284" s="247"/>
      <c r="U284" s="247"/>
      <c r="V284" s="247"/>
    </row>
    <row r="285" spans="3:22">
      <c r="C285" s="247"/>
      <c r="D285" s="247"/>
      <c r="F285" s="247"/>
      <c r="H285" s="247" t="e">
        <f>IFERROR(VLOOKUP(B285,Estoque!$A$4:$M$2540,10,),VLOOKUP(B285,'Combos Promocionais'!$A$3:$O$2976,15,0))</f>
        <v>#N/A</v>
      </c>
      <c r="N285" s="247"/>
      <c r="P285" s="247"/>
      <c r="Q285" s="247"/>
      <c r="S285" s="247" t="e">
        <f>IFERROR(SUM(VLOOKUP(B285,Estoque!$A$4:$M$2540,8,)*I285),VLOOKUP(B285,'Combos Promocionais'!$A$3:$K$2252,11,0))</f>
        <v>#N/A</v>
      </c>
      <c r="T285" s="247"/>
      <c r="U285" s="247"/>
      <c r="V285" s="247"/>
    </row>
    <row r="286" spans="3:22">
      <c r="C286" s="247"/>
      <c r="D286" s="247"/>
      <c r="F286" s="247"/>
      <c r="H286" s="247" t="e">
        <f>IFERROR(VLOOKUP(B286,Estoque!$A$4:$M$2540,10,),VLOOKUP(B286,'Combos Promocionais'!$A$3:$O$2976,15,0))</f>
        <v>#N/A</v>
      </c>
      <c r="N286" s="247"/>
      <c r="P286" s="247"/>
      <c r="Q286" s="247"/>
      <c r="S286" s="247" t="e">
        <f>IFERROR(SUM(VLOOKUP(B286,Estoque!$A$4:$M$2540,8,)*I286),VLOOKUP(B286,'Combos Promocionais'!$A$3:$K$2252,11,0))</f>
        <v>#N/A</v>
      </c>
      <c r="T286" s="247"/>
      <c r="U286" s="247"/>
      <c r="V286" s="247"/>
    </row>
    <row r="287" spans="3:22">
      <c r="C287" s="247"/>
      <c r="D287" s="247"/>
      <c r="F287" s="247"/>
      <c r="H287" s="247" t="e">
        <f>IFERROR(VLOOKUP(B287,Estoque!$A$4:$M$2540,10,),VLOOKUP(B287,'Combos Promocionais'!$A$3:$O$2976,15,0))</f>
        <v>#N/A</v>
      </c>
      <c r="N287" s="247"/>
      <c r="P287" s="247"/>
      <c r="Q287" s="247"/>
      <c r="S287" s="247" t="e">
        <f>IFERROR(SUM(VLOOKUP(B287,Estoque!$A$4:$M$2540,8,)*I287),VLOOKUP(B287,'Combos Promocionais'!$A$3:$K$2252,11,0))</f>
        <v>#N/A</v>
      </c>
      <c r="T287" s="247"/>
      <c r="U287" s="247"/>
      <c r="V287" s="247"/>
    </row>
    <row r="288" spans="3:22">
      <c r="C288" s="247"/>
      <c r="D288" s="247"/>
      <c r="F288" s="247"/>
      <c r="H288" s="247" t="e">
        <f>IFERROR(VLOOKUP(B288,Estoque!$A$4:$M$2540,10,),VLOOKUP(B288,'Combos Promocionais'!$A$3:$O$2976,15,0))</f>
        <v>#N/A</v>
      </c>
      <c r="N288" s="247"/>
      <c r="P288" s="247"/>
      <c r="Q288" s="247"/>
      <c r="S288" s="247" t="e">
        <f>IFERROR(SUM(VLOOKUP(B288,Estoque!$A$4:$M$2540,8,)*I288),VLOOKUP(B288,'Combos Promocionais'!$A$3:$K$2252,11,0))</f>
        <v>#N/A</v>
      </c>
      <c r="T288" s="247"/>
      <c r="U288" s="247"/>
      <c r="V288" s="247"/>
    </row>
    <row r="289" spans="3:22">
      <c r="C289" s="247"/>
      <c r="D289" s="247"/>
      <c r="F289" s="247"/>
      <c r="H289" s="247" t="e">
        <f>IFERROR(VLOOKUP(B289,Estoque!$A$4:$M$2540,10,),VLOOKUP(B289,'Combos Promocionais'!$A$3:$O$2976,15,0))</f>
        <v>#N/A</v>
      </c>
      <c r="N289" s="247"/>
      <c r="P289" s="247"/>
      <c r="Q289" s="247"/>
      <c r="S289" s="247" t="e">
        <f>IFERROR(SUM(VLOOKUP(B289,Estoque!$A$4:$M$2540,8,)*I289),VLOOKUP(B289,'Combos Promocionais'!$A$3:$K$2252,11,0))</f>
        <v>#N/A</v>
      </c>
      <c r="T289" s="247"/>
      <c r="U289" s="247"/>
      <c r="V289" s="247"/>
    </row>
    <row r="290" spans="3:22">
      <c r="C290" s="247"/>
      <c r="D290" s="247"/>
      <c r="F290" s="247"/>
      <c r="H290" s="247" t="e">
        <f>IFERROR(VLOOKUP(B290,Estoque!$A$4:$M$2540,10,),VLOOKUP(B290,'Combos Promocionais'!$A$3:$O$2976,15,0))</f>
        <v>#N/A</v>
      </c>
      <c r="N290" s="247"/>
      <c r="P290" s="247"/>
      <c r="Q290" s="247"/>
      <c r="S290" s="247" t="e">
        <f>IFERROR(SUM(VLOOKUP(B290,Estoque!$A$4:$M$2540,8,)*I290),VLOOKUP(B290,'Combos Promocionais'!$A$3:$K$2252,11,0))</f>
        <v>#N/A</v>
      </c>
      <c r="T290" s="247"/>
      <c r="U290" s="247"/>
      <c r="V290" s="247"/>
    </row>
    <row r="291" spans="3:22">
      <c r="C291" s="247"/>
      <c r="D291" s="247"/>
      <c r="F291" s="247"/>
      <c r="H291" s="247" t="e">
        <f>IFERROR(VLOOKUP(B291,Estoque!$A$4:$M$2540,10,),VLOOKUP(B291,'Combos Promocionais'!$A$3:$O$2976,15,0))</f>
        <v>#N/A</v>
      </c>
      <c r="N291" s="247"/>
      <c r="P291" s="247"/>
      <c r="Q291" s="247"/>
      <c r="S291" s="247" t="e">
        <f>IFERROR(SUM(VLOOKUP(B291,Estoque!$A$4:$M$2540,8,)*I291),VLOOKUP(B291,'Combos Promocionais'!$A$3:$K$2252,11,0))</f>
        <v>#N/A</v>
      </c>
      <c r="T291" s="247"/>
      <c r="U291" s="247"/>
      <c r="V291" s="247"/>
    </row>
    <row r="292" spans="3:22">
      <c r="C292" s="247"/>
      <c r="D292" s="247"/>
      <c r="F292" s="247"/>
      <c r="H292" s="247" t="e">
        <f>IFERROR(VLOOKUP(B292,Estoque!$A$4:$M$2540,10,),VLOOKUP(B292,'Combos Promocionais'!$A$3:$O$2976,15,0))</f>
        <v>#N/A</v>
      </c>
      <c r="N292" s="247"/>
      <c r="P292" s="247"/>
      <c r="Q292" s="247"/>
      <c r="S292" s="247" t="e">
        <f>IFERROR(SUM(VLOOKUP(B292,Estoque!$A$4:$M$2540,8,)*I292),VLOOKUP(B292,'Combos Promocionais'!$A$3:$K$2252,11,0))</f>
        <v>#N/A</v>
      </c>
      <c r="T292" s="247"/>
      <c r="U292" s="247"/>
      <c r="V292" s="247"/>
    </row>
    <row r="293" spans="3:22">
      <c r="C293" s="247"/>
      <c r="D293" s="247"/>
      <c r="F293" s="247"/>
      <c r="H293" s="247" t="e">
        <f>IFERROR(VLOOKUP(B293,Estoque!$A$4:$M$2540,10,),VLOOKUP(B293,'Combos Promocionais'!$A$3:$O$2976,15,0))</f>
        <v>#N/A</v>
      </c>
      <c r="N293" s="247"/>
      <c r="P293" s="247"/>
      <c r="Q293" s="247"/>
      <c r="S293" s="247" t="e">
        <f>IFERROR(SUM(VLOOKUP(B293,Estoque!$A$4:$M$2540,8,)*I293),VLOOKUP(B293,'Combos Promocionais'!$A$3:$K$2252,11,0))</f>
        <v>#N/A</v>
      </c>
      <c r="T293" s="247"/>
      <c r="U293" s="247"/>
      <c r="V293" s="247"/>
    </row>
    <row r="294" spans="3:22">
      <c r="C294" s="247"/>
      <c r="D294" s="247"/>
      <c r="F294" s="247"/>
      <c r="H294" s="247" t="e">
        <f>IFERROR(VLOOKUP(B294,Estoque!$A$4:$M$2540,10,),VLOOKUP(B294,'Combos Promocionais'!$A$3:$O$2976,15,0))</f>
        <v>#N/A</v>
      </c>
      <c r="N294" s="247"/>
      <c r="P294" s="247"/>
      <c r="Q294" s="247"/>
      <c r="S294" s="247" t="e">
        <f>IFERROR(SUM(VLOOKUP(B294,Estoque!$A$4:$M$2540,8,)*I294),VLOOKUP(B294,'Combos Promocionais'!$A$3:$K$2252,11,0))</f>
        <v>#N/A</v>
      </c>
      <c r="T294" s="247"/>
      <c r="U294" s="247"/>
      <c r="V294" s="247"/>
    </row>
    <row r="295" spans="3:22">
      <c r="C295" s="247"/>
      <c r="D295" s="247"/>
      <c r="F295" s="247"/>
      <c r="H295" s="247" t="e">
        <f>IFERROR(VLOOKUP(B295,Estoque!$A$4:$M$2540,10,),VLOOKUP(B295,'Combos Promocionais'!$A$3:$O$2976,15,0))</f>
        <v>#N/A</v>
      </c>
      <c r="N295" s="247"/>
      <c r="P295" s="247"/>
      <c r="Q295" s="247"/>
      <c r="S295" s="247" t="e">
        <f>IFERROR(SUM(VLOOKUP(B295,Estoque!$A$4:$M$2540,8,)*I295),VLOOKUP(B295,'Combos Promocionais'!$A$3:$K$2252,11,0))</f>
        <v>#N/A</v>
      </c>
      <c r="T295" s="247"/>
      <c r="U295" s="247"/>
      <c r="V295" s="247"/>
    </row>
    <row r="296" spans="3:22">
      <c r="C296" s="247"/>
      <c r="D296" s="247"/>
      <c r="F296" s="247"/>
      <c r="H296" s="247" t="e">
        <f>IFERROR(VLOOKUP(B296,Estoque!$A$4:$M$2540,10,),VLOOKUP(B296,'Combos Promocionais'!$A$3:$O$2976,15,0))</f>
        <v>#N/A</v>
      </c>
      <c r="N296" s="247"/>
      <c r="P296" s="247"/>
      <c r="Q296" s="247"/>
      <c r="S296" s="247" t="e">
        <f>IFERROR(SUM(VLOOKUP(B296,Estoque!$A$4:$M$2540,8,)*I296),VLOOKUP(B296,'Combos Promocionais'!$A$3:$K$2252,11,0))</f>
        <v>#N/A</v>
      </c>
      <c r="T296" s="247"/>
      <c r="U296" s="247"/>
      <c r="V296" s="247"/>
    </row>
    <row r="297" spans="3:22">
      <c r="C297" s="247"/>
      <c r="D297" s="247"/>
      <c r="F297" s="247"/>
      <c r="H297" s="247" t="e">
        <f>IFERROR(VLOOKUP(B297,Estoque!$A$4:$M$2540,10,),VLOOKUP(B297,'Combos Promocionais'!$A$3:$O$2976,15,0))</f>
        <v>#N/A</v>
      </c>
      <c r="N297" s="247"/>
      <c r="P297" s="247"/>
      <c r="Q297" s="247"/>
      <c r="S297" s="247" t="e">
        <f>IFERROR(SUM(VLOOKUP(B297,Estoque!$A$4:$M$2540,8,)*I297),VLOOKUP(B297,'Combos Promocionais'!$A$3:$K$2252,11,0))</f>
        <v>#N/A</v>
      </c>
      <c r="T297" s="247"/>
      <c r="U297" s="247"/>
      <c r="V297" s="247"/>
    </row>
    <row r="298" spans="3:22">
      <c r="C298" s="247"/>
      <c r="D298" s="247"/>
      <c r="F298" s="247"/>
      <c r="H298" s="247" t="e">
        <f>IFERROR(VLOOKUP(B298,Estoque!$A$4:$M$2540,10,),VLOOKUP(B298,'Combos Promocionais'!$A$3:$O$2976,15,0))</f>
        <v>#N/A</v>
      </c>
      <c r="N298" s="247"/>
      <c r="P298" s="247"/>
      <c r="Q298" s="247"/>
      <c r="S298" s="247" t="e">
        <f>IFERROR(SUM(VLOOKUP(B298,Estoque!$A$4:$M$2540,8,)*I298),VLOOKUP(B298,'Combos Promocionais'!$A$3:$K$2252,11,0))</f>
        <v>#N/A</v>
      </c>
      <c r="T298" s="247"/>
      <c r="U298" s="247"/>
      <c r="V298" s="247"/>
    </row>
    <row r="299" spans="3:22">
      <c r="C299" s="247"/>
      <c r="D299" s="247"/>
      <c r="F299" s="247"/>
      <c r="H299" s="247" t="e">
        <f>IFERROR(VLOOKUP(B299,Estoque!$A$4:$M$2540,10,),VLOOKUP(B299,'Combos Promocionais'!$A$3:$O$2976,15,0))</f>
        <v>#N/A</v>
      </c>
      <c r="N299" s="247"/>
      <c r="P299" s="247"/>
      <c r="Q299" s="247"/>
      <c r="S299" s="247" t="e">
        <f>IFERROR(SUM(VLOOKUP(B299,Estoque!$A$4:$M$2540,8,)*I299),VLOOKUP(B299,'Combos Promocionais'!$A$3:$K$2252,11,0))</f>
        <v>#N/A</v>
      </c>
      <c r="T299" s="247"/>
      <c r="U299" s="247"/>
      <c r="V299" s="247"/>
    </row>
    <row r="300" spans="3:22">
      <c r="C300" s="247"/>
      <c r="D300" s="247"/>
      <c r="F300" s="247"/>
      <c r="H300" s="247" t="e">
        <f>IFERROR(VLOOKUP(B300,Estoque!$A$4:$M$2540,10,),VLOOKUP(B300,'Combos Promocionais'!$A$3:$O$2976,15,0))</f>
        <v>#N/A</v>
      </c>
      <c r="N300" s="247"/>
      <c r="P300" s="247"/>
      <c r="Q300" s="247"/>
      <c r="S300" s="247" t="e">
        <f>IFERROR(SUM(VLOOKUP(B300,Estoque!$A$4:$M$2540,8,)*I300),VLOOKUP(B300,'Combos Promocionais'!$A$3:$K$2252,11,0))</f>
        <v>#N/A</v>
      </c>
      <c r="T300" s="247"/>
      <c r="U300" s="247"/>
      <c r="V300" s="247"/>
    </row>
    <row r="301" spans="3:22">
      <c r="C301" s="247"/>
      <c r="D301" s="247"/>
      <c r="F301" s="247"/>
      <c r="H301" s="247" t="e">
        <f>IFERROR(VLOOKUP(B301,Estoque!$A$4:$M$2540,10,),VLOOKUP(B301,'Combos Promocionais'!$A$3:$O$2976,15,0))</f>
        <v>#N/A</v>
      </c>
      <c r="N301" s="247"/>
      <c r="P301" s="247"/>
      <c r="Q301" s="247"/>
      <c r="S301" s="247" t="e">
        <f>IFERROR(SUM(VLOOKUP(B301,Estoque!$A$4:$M$2540,8,)*I301),VLOOKUP(B301,'Combos Promocionais'!$A$3:$K$2252,11,0))</f>
        <v>#N/A</v>
      </c>
      <c r="T301" s="247"/>
      <c r="U301" s="247"/>
      <c r="V301" s="247"/>
    </row>
    <row r="302" spans="3:22">
      <c r="C302" s="247"/>
      <c r="D302" s="247"/>
      <c r="F302" s="247"/>
      <c r="H302" s="247" t="e">
        <f>IFERROR(VLOOKUP(B302,Estoque!$A$4:$M$2540,10,),VLOOKUP(B302,'Combos Promocionais'!$A$3:$O$2976,15,0))</f>
        <v>#N/A</v>
      </c>
      <c r="N302" s="247"/>
      <c r="P302" s="247"/>
      <c r="Q302" s="247"/>
      <c r="S302" s="247" t="e">
        <f>IFERROR(SUM(VLOOKUP(B302,Estoque!$A$4:$M$2540,8,)*I302),VLOOKUP(B302,'Combos Promocionais'!$A$3:$K$2252,11,0))</f>
        <v>#N/A</v>
      </c>
      <c r="T302" s="247"/>
      <c r="U302" s="247"/>
      <c r="V302" s="247"/>
    </row>
    <row r="303" spans="3:22">
      <c r="C303" s="247"/>
      <c r="D303" s="247"/>
      <c r="F303" s="247"/>
      <c r="H303" s="247" t="e">
        <f>IFERROR(VLOOKUP(B303,Estoque!$A$4:$M$2540,10,),VLOOKUP(B303,'Combos Promocionais'!$A$3:$O$2976,15,0))</f>
        <v>#N/A</v>
      </c>
      <c r="N303" s="247"/>
      <c r="P303" s="247"/>
      <c r="Q303" s="247"/>
      <c r="S303" s="247" t="e">
        <f>IFERROR(SUM(VLOOKUP(B303,Estoque!$A$4:$M$2540,8,)*I303),VLOOKUP(B303,'Combos Promocionais'!$A$3:$K$2252,11,0))</f>
        <v>#N/A</v>
      </c>
      <c r="T303" s="247"/>
      <c r="U303" s="247"/>
      <c r="V303" s="247"/>
    </row>
    <row r="304" spans="3:22">
      <c r="C304" s="247"/>
      <c r="D304" s="247"/>
      <c r="F304" s="247"/>
      <c r="H304" s="247" t="e">
        <f>IFERROR(VLOOKUP(B304,Estoque!$A$4:$M$2540,10,),VLOOKUP(B304,'Combos Promocionais'!$A$3:$O$2976,15,0))</f>
        <v>#N/A</v>
      </c>
      <c r="N304" s="247"/>
      <c r="P304" s="247"/>
      <c r="Q304" s="247"/>
      <c r="S304" s="247" t="e">
        <f>IFERROR(SUM(VLOOKUP(B304,Estoque!$A$4:$M$2540,8,)*I304),VLOOKUP(B304,'Combos Promocionais'!$A$3:$K$2252,11,0))</f>
        <v>#N/A</v>
      </c>
      <c r="T304" s="247"/>
      <c r="U304" s="247"/>
      <c r="V304" s="247"/>
    </row>
    <row r="305" spans="3:22">
      <c r="C305" s="247"/>
      <c r="D305" s="247"/>
      <c r="F305" s="247"/>
      <c r="H305" s="247" t="e">
        <f>IFERROR(VLOOKUP(B305,Estoque!$A$4:$M$2540,10,),VLOOKUP(B305,'Combos Promocionais'!$A$3:$O$2976,15,0))</f>
        <v>#N/A</v>
      </c>
      <c r="N305" s="247"/>
      <c r="P305" s="247"/>
      <c r="Q305" s="247"/>
      <c r="S305" s="247" t="e">
        <f>IFERROR(SUM(VLOOKUP(B305,Estoque!$A$4:$M$2540,8,)*I305),VLOOKUP(B305,'Combos Promocionais'!$A$3:$K$2252,11,0))</f>
        <v>#N/A</v>
      </c>
      <c r="T305" s="247"/>
      <c r="U305" s="247"/>
      <c r="V305" s="247"/>
    </row>
    <row r="306" spans="3:22">
      <c r="C306" s="247"/>
      <c r="D306" s="247"/>
      <c r="F306" s="247"/>
      <c r="H306" s="247" t="e">
        <f>IFERROR(VLOOKUP(B306,Estoque!$A$4:$M$2540,10,),VLOOKUP(B306,'Combos Promocionais'!$A$3:$O$2976,15,0))</f>
        <v>#N/A</v>
      </c>
      <c r="N306" s="247"/>
      <c r="P306" s="247"/>
      <c r="Q306" s="247"/>
      <c r="S306" s="247" t="e">
        <f>IFERROR(SUM(VLOOKUP(B306,Estoque!$A$4:$M$2540,8,)*I306),VLOOKUP(B306,'Combos Promocionais'!$A$3:$K$2252,11,0))</f>
        <v>#N/A</v>
      </c>
      <c r="T306" s="247"/>
      <c r="U306" s="247"/>
      <c r="V306" s="247"/>
    </row>
    <row r="307" spans="3:22">
      <c r="C307" s="247"/>
      <c r="D307" s="247"/>
      <c r="F307" s="247"/>
      <c r="H307" s="247" t="e">
        <f>IFERROR(VLOOKUP(B307,Estoque!$A$4:$M$2540,10,),VLOOKUP(B307,'Combos Promocionais'!$A$3:$O$2976,15,0))</f>
        <v>#N/A</v>
      </c>
      <c r="N307" s="247"/>
      <c r="P307" s="247"/>
      <c r="Q307" s="247"/>
      <c r="S307" s="247" t="e">
        <f>IFERROR(SUM(VLOOKUP(B307,Estoque!$A$4:$M$2540,8,)*I307),VLOOKUP(B307,'Combos Promocionais'!$A$3:$K$2252,11,0))</f>
        <v>#N/A</v>
      </c>
      <c r="T307" s="247"/>
      <c r="U307" s="247"/>
      <c r="V307" s="247"/>
    </row>
    <row r="308" spans="3:22">
      <c r="C308" s="247"/>
      <c r="D308" s="247"/>
      <c r="F308" s="247"/>
      <c r="H308" s="247" t="e">
        <f>IFERROR(VLOOKUP(B308,Estoque!$A$4:$M$2540,10,),VLOOKUP(B308,'Combos Promocionais'!$A$3:$O$2976,15,0))</f>
        <v>#N/A</v>
      </c>
      <c r="N308" s="247"/>
      <c r="P308" s="247"/>
      <c r="Q308" s="247"/>
      <c r="S308" s="247" t="e">
        <f>IFERROR(SUM(VLOOKUP(B308,Estoque!$A$4:$M$2540,8,)*I308),VLOOKUP(B308,'Combos Promocionais'!$A$3:$K$2252,11,0))</f>
        <v>#N/A</v>
      </c>
      <c r="T308" s="247"/>
      <c r="U308" s="247"/>
      <c r="V308" s="247"/>
    </row>
    <row r="309" spans="3:22">
      <c r="C309" s="247"/>
      <c r="D309" s="247"/>
      <c r="F309" s="247"/>
      <c r="H309" s="247" t="e">
        <f>IFERROR(VLOOKUP(B309,Estoque!$A$4:$M$2540,10,),VLOOKUP(B309,'Combos Promocionais'!$A$3:$O$2976,15,0))</f>
        <v>#N/A</v>
      </c>
      <c r="N309" s="247"/>
      <c r="P309" s="247"/>
      <c r="Q309" s="247"/>
      <c r="S309" s="247" t="e">
        <f>IFERROR(SUM(VLOOKUP(B309,Estoque!$A$4:$M$2540,8,)*I309),VLOOKUP(B309,'Combos Promocionais'!$A$3:$K$2252,11,0))</f>
        <v>#N/A</v>
      </c>
      <c r="T309" s="247"/>
      <c r="U309" s="247"/>
      <c r="V309" s="247"/>
    </row>
    <row r="310" spans="3:22">
      <c r="C310" s="247"/>
      <c r="D310" s="247"/>
      <c r="F310" s="247"/>
      <c r="H310" s="247" t="e">
        <f>IFERROR(VLOOKUP(B310,Estoque!$A$4:$M$2540,10,),VLOOKUP(B310,'Combos Promocionais'!$A$3:$O$2976,15,0))</f>
        <v>#N/A</v>
      </c>
      <c r="N310" s="247"/>
      <c r="P310" s="247"/>
      <c r="Q310" s="247"/>
      <c r="S310" s="247" t="e">
        <f>IFERROR(SUM(VLOOKUP(B310,Estoque!$A$4:$M$2540,8,)*I310),VLOOKUP(B310,'Combos Promocionais'!$A$3:$K$2252,11,0))</f>
        <v>#N/A</v>
      </c>
      <c r="T310" s="247"/>
      <c r="U310" s="247"/>
      <c r="V310" s="247"/>
    </row>
    <row r="311" spans="3:22">
      <c r="C311" s="247"/>
      <c r="D311" s="247"/>
      <c r="F311" s="247"/>
      <c r="H311" s="247" t="e">
        <f>IFERROR(VLOOKUP(B311,Estoque!$A$4:$M$2540,10,),VLOOKUP(B311,'Combos Promocionais'!$A$3:$O$2976,15,0))</f>
        <v>#N/A</v>
      </c>
      <c r="N311" s="247"/>
      <c r="P311" s="247"/>
      <c r="Q311" s="247"/>
      <c r="S311" s="247" t="e">
        <f>IFERROR(SUM(VLOOKUP(B311,Estoque!$A$4:$M$2540,8,)*I311),VLOOKUP(B311,'Combos Promocionais'!$A$3:$K$2252,11,0))</f>
        <v>#N/A</v>
      </c>
      <c r="T311" s="247"/>
      <c r="U311" s="247"/>
      <c r="V311" s="247"/>
    </row>
    <row r="312" spans="3:22">
      <c r="C312" s="247"/>
      <c r="D312" s="247"/>
      <c r="F312" s="247"/>
      <c r="H312" s="247" t="e">
        <f>IFERROR(VLOOKUP(B312,Estoque!$A$4:$M$2540,10,),VLOOKUP(B312,'Combos Promocionais'!$A$3:$O$2976,15,0))</f>
        <v>#N/A</v>
      </c>
      <c r="N312" s="247"/>
      <c r="P312" s="247"/>
      <c r="Q312" s="247"/>
      <c r="S312" s="247" t="e">
        <f>IFERROR(SUM(VLOOKUP(B312,Estoque!$A$4:$M$2540,8,)*I312),VLOOKUP(B312,'Combos Promocionais'!$A$3:$K$2252,11,0))</f>
        <v>#N/A</v>
      </c>
      <c r="T312" s="247"/>
      <c r="U312" s="247"/>
      <c r="V312" s="247"/>
    </row>
    <row r="313" spans="3:22">
      <c r="C313" s="247"/>
      <c r="D313" s="247"/>
      <c r="F313" s="247"/>
      <c r="H313" s="247" t="e">
        <f>IFERROR(VLOOKUP(B313,Estoque!$A$4:$M$2540,10,),VLOOKUP(B313,'Combos Promocionais'!$A$3:$O$2976,15,0))</f>
        <v>#N/A</v>
      </c>
      <c r="N313" s="247"/>
      <c r="P313" s="247"/>
      <c r="Q313" s="247"/>
      <c r="S313" s="247" t="e">
        <f>IFERROR(SUM(VLOOKUP(B313,Estoque!$A$4:$M$2540,8,)*I313),VLOOKUP(B313,'Combos Promocionais'!$A$3:$K$2252,11,0))</f>
        <v>#N/A</v>
      </c>
      <c r="T313" s="247"/>
      <c r="U313" s="247"/>
      <c r="V313" s="247"/>
    </row>
    <row r="314" spans="3:22">
      <c r="C314" s="247"/>
      <c r="D314" s="247"/>
      <c r="F314" s="247"/>
      <c r="H314" s="247" t="e">
        <f>IFERROR(VLOOKUP(B314,Estoque!$A$4:$M$2540,10,),VLOOKUP(B314,'Combos Promocionais'!$A$3:$O$2976,15,0))</f>
        <v>#N/A</v>
      </c>
      <c r="N314" s="247"/>
      <c r="P314" s="247"/>
      <c r="Q314" s="247"/>
      <c r="S314" s="247" t="e">
        <f>IFERROR(SUM(VLOOKUP(B314,Estoque!$A$4:$M$2540,8,)*I314),VLOOKUP(B314,'Combos Promocionais'!$A$3:$K$2252,11,0))</f>
        <v>#N/A</v>
      </c>
      <c r="T314" s="247"/>
      <c r="U314" s="247"/>
      <c r="V314" s="247"/>
    </row>
    <row r="315" spans="3:22">
      <c r="C315" s="247"/>
      <c r="D315" s="247"/>
      <c r="F315" s="247"/>
      <c r="H315" s="247" t="e">
        <f>IFERROR(VLOOKUP(B315,Estoque!$A$4:$M$2540,10,),VLOOKUP(B315,'Combos Promocionais'!$A$3:$O$2976,15,0))</f>
        <v>#N/A</v>
      </c>
      <c r="N315" s="247"/>
      <c r="P315" s="247"/>
      <c r="Q315" s="247"/>
      <c r="S315" s="247" t="e">
        <f>IFERROR(SUM(VLOOKUP(B315,Estoque!$A$4:$M$2540,8,)*I315),VLOOKUP(B315,'Combos Promocionais'!$A$3:$K$2252,11,0))</f>
        <v>#N/A</v>
      </c>
      <c r="T315" s="247"/>
      <c r="U315" s="247"/>
      <c r="V315" s="247"/>
    </row>
    <row r="316" spans="3:22">
      <c r="C316" s="247"/>
      <c r="D316" s="247"/>
      <c r="F316" s="247"/>
      <c r="H316" s="247" t="e">
        <f>IFERROR(VLOOKUP(B316,Estoque!$A$4:$M$2540,10,),VLOOKUP(B316,'Combos Promocionais'!$A$3:$O$2976,15,0))</f>
        <v>#N/A</v>
      </c>
      <c r="N316" s="247"/>
      <c r="P316" s="247"/>
      <c r="Q316" s="247"/>
      <c r="S316" s="247" t="e">
        <f>IFERROR(SUM(VLOOKUP(B316,Estoque!$A$4:$M$2540,8,)*I316),VLOOKUP(B316,'Combos Promocionais'!$A$3:$K$2252,11,0))</f>
        <v>#N/A</v>
      </c>
      <c r="T316" s="247"/>
      <c r="U316" s="247"/>
      <c r="V316" s="247"/>
    </row>
    <row r="317" spans="3:22">
      <c r="C317" s="247"/>
      <c r="D317" s="247"/>
      <c r="F317" s="247"/>
      <c r="H317" s="247" t="e">
        <f>IFERROR(VLOOKUP(B317,Estoque!$A$4:$M$2540,10,),VLOOKUP(B317,'Combos Promocionais'!$A$3:$O$2976,15,0))</f>
        <v>#N/A</v>
      </c>
      <c r="N317" s="247"/>
      <c r="P317" s="247"/>
      <c r="Q317" s="247"/>
      <c r="S317" s="247" t="e">
        <f>IFERROR(SUM(VLOOKUP(B317,Estoque!$A$4:$M$2540,8,)*I317),VLOOKUP(B317,'Combos Promocionais'!$A$3:$K$2252,11,0))</f>
        <v>#N/A</v>
      </c>
      <c r="T317" s="247"/>
      <c r="U317" s="247"/>
      <c r="V317" s="247"/>
    </row>
    <row r="318" spans="3:22">
      <c r="C318" s="247"/>
      <c r="D318" s="247"/>
      <c r="F318" s="247"/>
      <c r="H318" s="247" t="e">
        <f>IFERROR(VLOOKUP(B318,Estoque!$A$4:$M$2540,10,),VLOOKUP(B318,'Combos Promocionais'!$A$3:$O$2976,15,0))</f>
        <v>#N/A</v>
      </c>
      <c r="N318" s="247"/>
      <c r="P318" s="247"/>
      <c r="Q318" s="247"/>
      <c r="S318" s="247" t="e">
        <f>IFERROR(SUM(VLOOKUP(B318,Estoque!$A$4:$M$2540,8,)*I318),VLOOKUP(B318,'Combos Promocionais'!$A$3:$K$2252,11,0))</f>
        <v>#N/A</v>
      </c>
      <c r="T318" s="247"/>
      <c r="U318" s="247"/>
      <c r="V318" s="247"/>
    </row>
    <row r="319" spans="3:22">
      <c r="C319" s="247"/>
      <c r="D319" s="247"/>
      <c r="F319" s="247"/>
      <c r="H319" s="247" t="e">
        <f>IFERROR(VLOOKUP(B319,Estoque!$A$4:$M$2540,10,),VLOOKUP(B319,'Combos Promocionais'!$A$3:$O$2976,15,0))</f>
        <v>#N/A</v>
      </c>
      <c r="N319" s="247"/>
      <c r="P319" s="247"/>
      <c r="Q319" s="247"/>
      <c r="S319" s="247" t="e">
        <f>IFERROR(SUM(VLOOKUP(B319,Estoque!$A$4:$M$2540,8,)*I319),VLOOKUP(B319,'Combos Promocionais'!$A$3:$K$2252,11,0))</f>
        <v>#N/A</v>
      </c>
      <c r="T319" s="247"/>
      <c r="U319" s="247"/>
      <c r="V319" s="247"/>
    </row>
    <row r="320" spans="3:22">
      <c r="C320" s="247"/>
      <c r="D320" s="247"/>
      <c r="F320" s="247"/>
      <c r="H320" s="247" t="e">
        <f>IFERROR(VLOOKUP(B320,Estoque!$A$4:$M$2540,10,),VLOOKUP(B320,'Combos Promocionais'!$A$3:$O$2976,15,0))</f>
        <v>#N/A</v>
      </c>
      <c r="N320" s="247"/>
      <c r="P320" s="247"/>
      <c r="Q320" s="247"/>
      <c r="S320" s="247" t="e">
        <f>IFERROR(SUM(VLOOKUP(B320,Estoque!$A$4:$M$2540,8,)*I320),VLOOKUP(B320,'Combos Promocionais'!$A$3:$K$2252,11,0))</f>
        <v>#N/A</v>
      </c>
      <c r="T320" s="247"/>
      <c r="U320" s="247"/>
      <c r="V320" s="247"/>
    </row>
    <row r="321" spans="3:22">
      <c r="C321" s="247"/>
      <c r="D321" s="247"/>
      <c r="F321" s="247"/>
      <c r="H321" s="247" t="e">
        <f>IFERROR(VLOOKUP(B321,Estoque!$A$4:$M$2540,10,),VLOOKUP(B321,'Combos Promocionais'!$A$3:$O$2976,15,0))</f>
        <v>#N/A</v>
      </c>
      <c r="N321" s="247"/>
      <c r="P321" s="247"/>
      <c r="Q321" s="247"/>
      <c r="S321" s="247" t="e">
        <f>IFERROR(SUM(VLOOKUP(B321,Estoque!$A$4:$M$2540,8,)*I321),VLOOKUP(B321,'Combos Promocionais'!$A$3:$K$2252,11,0))</f>
        <v>#N/A</v>
      </c>
      <c r="T321" s="247"/>
      <c r="U321" s="247"/>
      <c r="V321" s="247"/>
    </row>
    <row r="322" spans="3:22">
      <c r="C322" s="247"/>
      <c r="D322" s="247"/>
      <c r="F322" s="247"/>
      <c r="H322" s="247" t="e">
        <f>IFERROR(VLOOKUP(B322,Estoque!$A$4:$M$2540,10,),VLOOKUP(B322,'Combos Promocionais'!$A$3:$O$2976,15,0))</f>
        <v>#N/A</v>
      </c>
      <c r="N322" s="247"/>
      <c r="P322" s="247"/>
      <c r="Q322" s="247"/>
      <c r="S322" s="247" t="e">
        <f>IFERROR(SUM(VLOOKUP(B322,Estoque!$A$4:$M$2540,8,)*I322),VLOOKUP(B322,'Combos Promocionais'!$A$3:$K$2252,11,0))</f>
        <v>#N/A</v>
      </c>
      <c r="T322" s="247"/>
      <c r="U322" s="247"/>
      <c r="V322" s="247"/>
    </row>
    <row r="323" spans="3:22">
      <c r="C323" s="247"/>
      <c r="D323" s="247"/>
      <c r="F323" s="247"/>
      <c r="H323" s="247" t="e">
        <f>IFERROR(VLOOKUP(B323,Estoque!$A$4:$M$2540,10,),VLOOKUP(B323,'Combos Promocionais'!$A$3:$O$2976,15,0))</f>
        <v>#N/A</v>
      </c>
      <c r="N323" s="247"/>
      <c r="P323" s="247"/>
      <c r="Q323" s="247"/>
      <c r="S323" s="247" t="e">
        <f>IFERROR(SUM(VLOOKUP(B323,Estoque!$A$4:$M$2540,8,)*I323),VLOOKUP(B323,'Combos Promocionais'!$A$3:$K$2252,11,0))</f>
        <v>#N/A</v>
      </c>
      <c r="T323" s="247"/>
      <c r="U323" s="247"/>
      <c r="V323" s="247"/>
    </row>
    <row r="324" spans="3:22">
      <c r="C324" s="247"/>
      <c r="D324" s="247"/>
      <c r="F324" s="247"/>
      <c r="H324" s="247" t="e">
        <f>IFERROR(VLOOKUP(B324,Estoque!$A$4:$M$2540,10,),VLOOKUP(B324,'Combos Promocionais'!$A$3:$O$2976,15,0))</f>
        <v>#N/A</v>
      </c>
      <c r="N324" s="247"/>
      <c r="P324" s="247"/>
      <c r="Q324" s="247"/>
      <c r="S324" s="247" t="e">
        <f>IFERROR(SUM(VLOOKUP(B324,Estoque!$A$4:$M$2540,8,)*I324),VLOOKUP(B324,'Combos Promocionais'!$A$3:$K$2252,11,0))</f>
        <v>#N/A</v>
      </c>
      <c r="T324" s="247"/>
      <c r="U324" s="247"/>
      <c r="V324" s="247"/>
    </row>
    <row r="325" spans="3:22">
      <c r="C325" s="247"/>
      <c r="D325" s="247"/>
      <c r="F325" s="247"/>
      <c r="H325" s="247" t="e">
        <f>IFERROR(VLOOKUP(B325,Estoque!$A$4:$M$2540,10,),VLOOKUP(B325,'Combos Promocionais'!$A$3:$O$2976,15,0))</f>
        <v>#N/A</v>
      </c>
      <c r="N325" s="247"/>
      <c r="P325" s="247"/>
      <c r="Q325" s="247"/>
      <c r="S325" s="247" t="e">
        <f>IFERROR(SUM(VLOOKUP(B325,Estoque!$A$4:$M$2540,8,)*I325),VLOOKUP(B325,'Combos Promocionais'!$A$3:$K$2252,11,0))</f>
        <v>#N/A</v>
      </c>
      <c r="T325" s="247"/>
      <c r="U325" s="247"/>
      <c r="V325" s="247"/>
    </row>
    <row r="326" spans="3:22">
      <c r="C326" s="247"/>
      <c r="D326" s="247"/>
      <c r="F326" s="247"/>
      <c r="H326" s="247" t="e">
        <f>IFERROR(VLOOKUP(B326,Estoque!$A$4:$M$2540,10,),VLOOKUP(B326,'Combos Promocionais'!$A$3:$O$2976,15,0))</f>
        <v>#N/A</v>
      </c>
      <c r="N326" s="247"/>
      <c r="P326" s="247"/>
      <c r="Q326" s="247"/>
      <c r="S326" s="247" t="e">
        <f>IFERROR(SUM(VLOOKUP(B326,Estoque!$A$4:$M$2540,8,)*I326),VLOOKUP(B326,'Combos Promocionais'!$A$3:$K$2252,11,0))</f>
        <v>#N/A</v>
      </c>
      <c r="T326" s="247"/>
      <c r="U326" s="247"/>
      <c r="V326" s="247"/>
    </row>
    <row r="327" spans="3:22">
      <c r="C327" s="247"/>
      <c r="D327" s="247"/>
      <c r="F327" s="247"/>
      <c r="H327" s="247" t="e">
        <f>IFERROR(VLOOKUP(B327,Estoque!$A$4:$M$2540,10,),VLOOKUP(B327,'Combos Promocionais'!$A$3:$O$2976,15,0))</f>
        <v>#N/A</v>
      </c>
      <c r="N327" s="247"/>
      <c r="P327" s="247"/>
      <c r="Q327" s="247"/>
      <c r="S327" s="247" t="e">
        <f>IFERROR(SUM(VLOOKUP(B327,Estoque!$A$4:$M$2540,8,)*I327),VLOOKUP(B327,'Combos Promocionais'!$A$3:$K$2252,11,0))</f>
        <v>#N/A</v>
      </c>
      <c r="T327" s="247"/>
      <c r="U327" s="247"/>
      <c r="V327" s="247"/>
    </row>
    <row r="328" spans="3:22">
      <c r="C328" s="247"/>
      <c r="D328" s="247"/>
      <c r="F328" s="247"/>
      <c r="H328" s="247" t="e">
        <f>IFERROR(VLOOKUP(B328,Estoque!$A$4:$M$2540,10,),VLOOKUP(B328,'Combos Promocionais'!$A$3:$O$2976,15,0))</f>
        <v>#N/A</v>
      </c>
      <c r="N328" s="247"/>
      <c r="P328" s="247"/>
      <c r="Q328" s="247"/>
      <c r="S328" s="247" t="e">
        <f>IFERROR(SUM(VLOOKUP(B328,Estoque!$A$4:$M$2540,8,)*I328),VLOOKUP(B328,'Combos Promocionais'!$A$3:$K$2252,11,0))</f>
        <v>#N/A</v>
      </c>
      <c r="T328" s="247"/>
      <c r="U328" s="247"/>
      <c r="V328" s="247"/>
    </row>
    <row r="329" spans="3:22">
      <c r="C329" s="247"/>
      <c r="D329" s="247"/>
      <c r="F329" s="247"/>
      <c r="H329" s="247" t="e">
        <f>IFERROR(VLOOKUP(B329,Estoque!$A$4:$M$2540,10,),VLOOKUP(B329,'Combos Promocionais'!$A$3:$O$2976,15,0))</f>
        <v>#N/A</v>
      </c>
      <c r="N329" s="247"/>
      <c r="P329" s="247"/>
      <c r="Q329" s="247"/>
      <c r="S329" s="247" t="e">
        <f>IFERROR(SUM(VLOOKUP(B329,Estoque!$A$4:$M$2540,8,)*I329),VLOOKUP(B329,'Combos Promocionais'!$A$3:$K$2252,11,0))</f>
        <v>#N/A</v>
      </c>
      <c r="T329" s="247"/>
      <c r="U329" s="247"/>
      <c r="V329" s="247"/>
    </row>
    <row r="330" spans="3:22">
      <c r="C330" s="247"/>
      <c r="D330" s="247"/>
      <c r="F330" s="247"/>
      <c r="H330" s="247" t="e">
        <f>IFERROR(VLOOKUP(B330,Estoque!$A$4:$M$2540,10,),VLOOKUP(B330,'Combos Promocionais'!$A$3:$O$2976,15,0))</f>
        <v>#N/A</v>
      </c>
      <c r="N330" s="247"/>
      <c r="P330" s="247"/>
      <c r="Q330" s="247"/>
      <c r="S330" s="247" t="e">
        <f>IFERROR(SUM(VLOOKUP(B330,Estoque!$A$4:$M$2540,8,)*I330),VLOOKUP(B330,'Combos Promocionais'!$A$3:$K$2252,11,0))</f>
        <v>#N/A</v>
      </c>
      <c r="T330" s="247"/>
      <c r="U330" s="247"/>
      <c r="V330" s="247"/>
    </row>
    <row r="331" spans="3:22">
      <c r="C331" s="247"/>
      <c r="D331" s="247"/>
      <c r="F331" s="247"/>
      <c r="H331" s="247" t="e">
        <f>IFERROR(VLOOKUP(B331,Estoque!$A$4:$M$2540,10,),VLOOKUP(B331,'Combos Promocionais'!$A$3:$O$2976,15,0))</f>
        <v>#N/A</v>
      </c>
      <c r="N331" s="247"/>
      <c r="P331" s="247"/>
      <c r="Q331" s="247"/>
      <c r="S331" s="247" t="e">
        <f>IFERROR(SUM(VLOOKUP(B331,Estoque!$A$4:$M$2540,8,)*I331),VLOOKUP(B331,'Combos Promocionais'!$A$3:$K$2252,11,0))</f>
        <v>#N/A</v>
      </c>
      <c r="T331" s="247"/>
      <c r="U331" s="247"/>
      <c r="V331" s="247"/>
    </row>
    <row r="332" spans="3:22">
      <c r="C332" s="247"/>
      <c r="D332" s="247"/>
      <c r="F332" s="247"/>
      <c r="H332" s="247" t="e">
        <f>IFERROR(VLOOKUP(B332,Estoque!$A$4:$M$2540,10,),VLOOKUP(B332,'Combos Promocionais'!$A$3:$O$2976,15,0))</f>
        <v>#N/A</v>
      </c>
      <c r="N332" s="247"/>
      <c r="P332" s="247"/>
      <c r="Q332" s="247"/>
      <c r="S332" s="247" t="e">
        <f>IFERROR(SUM(VLOOKUP(B332,Estoque!$A$4:$M$2540,8,)*I332),VLOOKUP(B332,'Combos Promocionais'!$A$3:$K$2252,11,0))</f>
        <v>#N/A</v>
      </c>
      <c r="T332" s="247"/>
      <c r="U332" s="247"/>
      <c r="V332" s="247"/>
    </row>
    <row r="333" spans="3:22">
      <c r="C333" s="247"/>
      <c r="D333" s="247"/>
      <c r="F333" s="247"/>
      <c r="H333" s="247" t="e">
        <f>IFERROR(VLOOKUP(B333,Estoque!$A$4:$M$2540,10,),VLOOKUP(B333,'Combos Promocionais'!$A$3:$O$2976,15,0))</f>
        <v>#N/A</v>
      </c>
      <c r="N333" s="247"/>
      <c r="P333" s="247"/>
      <c r="Q333" s="247"/>
      <c r="S333" s="247" t="e">
        <f>IFERROR(SUM(VLOOKUP(B333,Estoque!$A$4:$M$2540,8,)*I333),VLOOKUP(B333,'Combos Promocionais'!$A$3:$K$2252,11,0))</f>
        <v>#N/A</v>
      </c>
      <c r="T333" s="247"/>
      <c r="U333" s="247"/>
      <c r="V333" s="247"/>
    </row>
    <row r="334" spans="3:22">
      <c r="C334" s="247"/>
      <c r="D334" s="247"/>
      <c r="F334" s="247"/>
      <c r="H334" s="247" t="e">
        <f>IFERROR(VLOOKUP(B334,Estoque!$A$4:$M$2540,10,),VLOOKUP(B334,'Combos Promocionais'!$A$3:$O$2976,15,0))</f>
        <v>#N/A</v>
      </c>
      <c r="N334" s="247"/>
      <c r="P334" s="247"/>
      <c r="Q334" s="247"/>
      <c r="S334" s="247" t="e">
        <f>IFERROR(SUM(VLOOKUP(B334,Estoque!$A$4:$M$2540,8,)*I334),VLOOKUP(B334,'Combos Promocionais'!$A$3:$K$2252,11,0))</f>
        <v>#N/A</v>
      </c>
      <c r="T334" s="247"/>
      <c r="U334" s="247"/>
      <c r="V334" s="247"/>
    </row>
    <row r="335" spans="3:22">
      <c r="C335" s="247"/>
      <c r="D335" s="247"/>
      <c r="F335" s="247"/>
      <c r="H335" s="247" t="e">
        <f>IFERROR(VLOOKUP(B335,Estoque!$A$4:$M$2540,10,),VLOOKUP(B335,'Combos Promocionais'!$A$3:$O$2976,15,0))</f>
        <v>#N/A</v>
      </c>
      <c r="N335" s="247"/>
      <c r="P335" s="247"/>
      <c r="Q335" s="247"/>
      <c r="S335" s="247" t="e">
        <f>IFERROR(SUM(VLOOKUP(B335,Estoque!$A$4:$M$2540,8,)*I335),VLOOKUP(B335,'Combos Promocionais'!$A$3:$K$2252,11,0))</f>
        <v>#N/A</v>
      </c>
      <c r="T335" s="247"/>
      <c r="U335" s="247"/>
      <c r="V335" s="247"/>
    </row>
    <row r="336" spans="3:22">
      <c r="C336" s="247"/>
      <c r="D336" s="247"/>
      <c r="F336" s="247"/>
      <c r="H336" s="247" t="e">
        <f>IFERROR(VLOOKUP(B336,Estoque!$A$4:$M$2540,10,),VLOOKUP(B336,'Combos Promocionais'!$A$3:$O$2976,15,0))</f>
        <v>#N/A</v>
      </c>
      <c r="N336" s="247"/>
      <c r="P336" s="247"/>
      <c r="Q336" s="247"/>
      <c r="S336" s="247" t="e">
        <f>IFERROR(SUM(VLOOKUP(B336,Estoque!$A$4:$M$2540,8,)*I336),VLOOKUP(B336,'Combos Promocionais'!$A$3:$K$2252,11,0))</f>
        <v>#N/A</v>
      </c>
      <c r="T336" s="247"/>
      <c r="U336" s="247"/>
      <c r="V336" s="247"/>
    </row>
    <row r="337" spans="3:22">
      <c r="C337" s="247"/>
      <c r="D337" s="247"/>
      <c r="F337" s="247"/>
      <c r="H337" s="247" t="e">
        <f>IFERROR(VLOOKUP(B337,Estoque!$A$4:$M$2540,10,),VLOOKUP(B337,'Combos Promocionais'!$A$3:$O$2976,15,0))</f>
        <v>#N/A</v>
      </c>
      <c r="N337" s="247"/>
      <c r="P337" s="247"/>
      <c r="Q337" s="247"/>
      <c r="S337" s="247" t="e">
        <f>IFERROR(SUM(VLOOKUP(B337,Estoque!$A$4:$M$2540,8,)*I337),VLOOKUP(B337,'Combos Promocionais'!$A$3:$K$2252,11,0))</f>
        <v>#N/A</v>
      </c>
      <c r="T337" s="247"/>
      <c r="U337" s="247"/>
      <c r="V337" s="247"/>
    </row>
    <row r="338" spans="3:22">
      <c r="C338" s="247"/>
      <c r="D338" s="247"/>
      <c r="F338" s="247"/>
      <c r="H338" s="247" t="e">
        <f>IFERROR(VLOOKUP(B338,Estoque!$A$4:$M$2540,10,),VLOOKUP(B338,'Combos Promocionais'!$A$3:$O$2976,15,0))</f>
        <v>#N/A</v>
      </c>
      <c r="N338" s="247"/>
      <c r="P338" s="247"/>
      <c r="Q338" s="247"/>
      <c r="S338" s="247" t="e">
        <f>IFERROR(SUM(VLOOKUP(B338,Estoque!$A$4:$M$2540,8,)*I338),VLOOKUP(B338,'Combos Promocionais'!$A$3:$K$2252,11,0))</f>
        <v>#N/A</v>
      </c>
      <c r="T338" s="247"/>
      <c r="U338" s="247"/>
      <c r="V338" s="247"/>
    </row>
    <row r="339" spans="3:22">
      <c r="C339" s="247"/>
      <c r="D339" s="247"/>
      <c r="F339" s="247"/>
      <c r="H339" s="247" t="e">
        <f>IFERROR(VLOOKUP(B339,Estoque!$A$4:$M$2540,10,),VLOOKUP(B339,'Combos Promocionais'!$A$3:$O$2976,15,0))</f>
        <v>#N/A</v>
      </c>
      <c r="N339" s="247"/>
      <c r="P339" s="247"/>
      <c r="Q339" s="247"/>
      <c r="S339" s="247" t="e">
        <f>IFERROR(SUM(VLOOKUP(B339,Estoque!$A$4:$M$2540,8,)*I339),VLOOKUP(B339,'Combos Promocionais'!$A$3:$K$2252,11,0))</f>
        <v>#N/A</v>
      </c>
      <c r="T339" s="247"/>
      <c r="U339" s="247"/>
      <c r="V339" s="247"/>
    </row>
    <row r="340" spans="3:22">
      <c r="C340" s="247"/>
      <c r="D340" s="247"/>
      <c r="F340" s="247"/>
      <c r="H340" s="247" t="e">
        <f>IFERROR(VLOOKUP(B340,Estoque!$A$4:$M$2540,10,),VLOOKUP(B340,'Combos Promocionais'!$A$3:$O$2976,15,0))</f>
        <v>#N/A</v>
      </c>
      <c r="N340" s="247"/>
      <c r="P340" s="247"/>
      <c r="Q340" s="247"/>
      <c r="S340" s="247" t="e">
        <f>IFERROR(SUM(VLOOKUP(B340,Estoque!$A$4:$M$2540,8,)*I340),VLOOKUP(B340,'Combos Promocionais'!$A$3:$K$2252,11,0))</f>
        <v>#N/A</v>
      </c>
      <c r="T340" s="247"/>
      <c r="U340" s="247"/>
      <c r="V340" s="247"/>
    </row>
    <row r="341" spans="3:22">
      <c r="C341" s="247"/>
      <c r="D341" s="247"/>
      <c r="F341" s="247"/>
      <c r="H341" s="247" t="e">
        <f>IFERROR(VLOOKUP(B341,Estoque!$A$4:$M$2540,10,),VLOOKUP(B341,'Combos Promocionais'!$A$3:$O$2976,15,0))</f>
        <v>#N/A</v>
      </c>
      <c r="N341" s="247"/>
      <c r="P341" s="247"/>
      <c r="Q341" s="247"/>
      <c r="S341" s="247" t="e">
        <f>IFERROR(SUM(VLOOKUP(B341,Estoque!$A$4:$M$2540,8,)*I341),VLOOKUP(B341,'Combos Promocionais'!$A$3:$K$2252,11,0))</f>
        <v>#N/A</v>
      </c>
      <c r="T341" s="247"/>
      <c r="U341" s="247"/>
      <c r="V341" s="247"/>
    </row>
    <row r="342" spans="3:22">
      <c r="C342" s="247"/>
      <c r="D342" s="247"/>
      <c r="F342" s="247"/>
      <c r="H342" s="247" t="e">
        <f>IFERROR(VLOOKUP(B342,Estoque!$A$4:$M$2540,10,),VLOOKUP(B342,'Combos Promocionais'!$A$3:$O$2976,15,0))</f>
        <v>#N/A</v>
      </c>
      <c r="N342" s="247"/>
      <c r="P342" s="247"/>
      <c r="Q342" s="247"/>
      <c r="S342" s="247" t="e">
        <f>IFERROR(SUM(VLOOKUP(B342,Estoque!$A$4:$M$2540,8,)*I342),VLOOKUP(B342,'Combos Promocionais'!$A$3:$K$2252,11,0))</f>
        <v>#N/A</v>
      </c>
      <c r="T342" s="247"/>
      <c r="U342" s="247"/>
      <c r="V342" s="247"/>
    </row>
    <row r="343" spans="3:22">
      <c r="C343" s="247"/>
      <c r="D343" s="247"/>
      <c r="F343" s="247"/>
      <c r="H343" s="247" t="e">
        <f>IFERROR(VLOOKUP(B343,Estoque!$A$4:$M$2540,10,),VLOOKUP(B343,'Combos Promocionais'!$A$3:$O$2976,15,0))</f>
        <v>#N/A</v>
      </c>
      <c r="N343" s="247"/>
      <c r="P343" s="247"/>
      <c r="Q343" s="247"/>
      <c r="S343" s="247" t="e">
        <f>IFERROR(SUM(VLOOKUP(B343,Estoque!$A$4:$M$2540,8,)*I343),VLOOKUP(B343,'Combos Promocionais'!$A$3:$K$2252,11,0))</f>
        <v>#N/A</v>
      </c>
      <c r="T343" s="247"/>
      <c r="U343" s="247"/>
      <c r="V343" s="247"/>
    </row>
    <row r="344" spans="3:22">
      <c r="C344" s="247"/>
      <c r="D344" s="247"/>
      <c r="F344" s="247"/>
      <c r="H344" s="247" t="e">
        <f>IFERROR(VLOOKUP(B344,Estoque!$A$4:$M$2540,10,),VLOOKUP(B344,'Combos Promocionais'!$A$3:$O$2976,15,0))</f>
        <v>#N/A</v>
      </c>
      <c r="N344" s="247"/>
      <c r="P344" s="247"/>
      <c r="Q344" s="247"/>
      <c r="S344" s="247" t="e">
        <f>IFERROR(SUM(VLOOKUP(B344,Estoque!$A$4:$M$2540,8,)*I344),VLOOKUP(B344,'Combos Promocionais'!$A$3:$K$2252,11,0))</f>
        <v>#N/A</v>
      </c>
      <c r="T344" s="247"/>
      <c r="U344" s="247"/>
      <c r="V344" s="247"/>
    </row>
    <row r="345" spans="3:22">
      <c r="C345" s="247"/>
      <c r="D345" s="247"/>
      <c r="F345" s="247"/>
      <c r="H345" s="247" t="e">
        <f>IFERROR(VLOOKUP(B345,Estoque!$A$4:$M$2540,10,),VLOOKUP(B345,'Combos Promocionais'!$A$3:$O$2976,15,0))</f>
        <v>#N/A</v>
      </c>
      <c r="N345" s="247"/>
      <c r="P345" s="247"/>
      <c r="Q345" s="247"/>
      <c r="S345" s="247" t="e">
        <f>IFERROR(SUM(VLOOKUP(B345,Estoque!$A$4:$M$2540,8,)*I345),VLOOKUP(B345,'Combos Promocionais'!$A$3:$K$2252,11,0))</f>
        <v>#N/A</v>
      </c>
      <c r="T345" s="247"/>
      <c r="U345" s="247"/>
      <c r="V345" s="247"/>
    </row>
    <row r="346" spans="3:22">
      <c r="C346" s="247"/>
      <c r="D346" s="247"/>
      <c r="F346" s="247"/>
      <c r="H346" s="247" t="e">
        <f>IFERROR(VLOOKUP(B346,Estoque!$A$4:$M$2540,10,),VLOOKUP(B346,'Combos Promocionais'!$A$3:$O$2976,15,0))</f>
        <v>#N/A</v>
      </c>
      <c r="N346" s="247"/>
      <c r="P346" s="247"/>
      <c r="Q346" s="247"/>
      <c r="S346" s="247" t="e">
        <f>IFERROR(SUM(VLOOKUP(B346,Estoque!$A$4:$M$2540,8,)*I346),VLOOKUP(B346,'Combos Promocionais'!$A$3:$K$2252,11,0))</f>
        <v>#N/A</v>
      </c>
      <c r="T346" s="247"/>
      <c r="U346" s="247"/>
      <c r="V346" s="247"/>
    </row>
    <row r="347" spans="3:22">
      <c r="C347" s="247"/>
      <c r="D347" s="247"/>
      <c r="F347" s="247"/>
      <c r="H347" s="247" t="e">
        <f>IFERROR(VLOOKUP(B347,Estoque!$A$4:$M$2540,10,),VLOOKUP(B347,'Combos Promocionais'!$A$3:$O$2976,15,0))</f>
        <v>#N/A</v>
      </c>
      <c r="N347" s="247"/>
      <c r="P347" s="247"/>
      <c r="Q347" s="247"/>
      <c r="S347" s="247" t="e">
        <f>IFERROR(SUM(VLOOKUP(B347,Estoque!$A$4:$M$2540,8,)*I347),VLOOKUP(B347,'Combos Promocionais'!$A$3:$K$2252,11,0))</f>
        <v>#N/A</v>
      </c>
      <c r="T347" s="247"/>
      <c r="U347" s="247"/>
      <c r="V347" s="247"/>
    </row>
    <row r="348" spans="3:22">
      <c r="C348" s="247"/>
      <c r="D348" s="247"/>
      <c r="F348" s="247"/>
      <c r="H348" s="247" t="e">
        <f>IFERROR(VLOOKUP(B348,Estoque!$A$4:$M$2540,10,),VLOOKUP(B348,'Combos Promocionais'!$A$3:$O$2976,15,0))</f>
        <v>#N/A</v>
      </c>
      <c r="N348" s="247"/>
      <c r="P348" s="247"/>
      <c r="Q348" s="247"/>
      <c r="S348" s="247" t="e">
        <f>IFERROR(SUM(VLOOKUP(B348,Estoque!$A$4:$M$2540,8,)*I348),VLOOKUP(B348,'Combos Promocionais'!$A$3:$K$2252,11,0))</f>
        <v>#N/A</v>
      </c>
      <c r="T348" s="247"/>
      <c r="U348" s="247"/>
      <c r="V348" s="247"/>
    </row>
    <row r="349" spans="3:22">
      <c r="C349" s="247"/>
      <c r="D349" s="247"/>
      <c r="F349" s="247"/>
      <c r="H349" s="247" t="e">
        <f>IFERROR(VLOOKUP(B349,Estoque!$A$4:$M$2540,10,),VLOOKUP(B349,'Combos Promocionais'!$A$3:$O$2976,15,0))</f>
        <v>#N/A</v>
      </c>
      <c r="N349" s="247"/>
      <c r="P349" s="247"/>
      <c r="Q349" s="247"/>
      <c r="S349" s="247" t="e">
        <f>IFERROR(SUM(VLOOKUP(B349,Estoque!$A$4:$M$2540,8,)*I349),VLOOKUP(B349,'Combos Promocionais'!$A$3:$K$2252,11,0))</f>
        <v>#N/A</v>
      </c>
      <c r="T349" s="247"/>
      <c r="U349" s="247"/>
      <c r="V349" s="247"/>
    </row>
    <row r="350" spans="3:22">
      <c r="C350" s="247"/>
      <c r="D350" s="247"/>
      <c r="F350" s="247"/>
      <c r="H350" s="247" t="e">
        <f>IFERROR(VLOOKUP(B350,Estoque!$A$4:$M$2540,10,),VLOOKUP(B350,'Combos Promocionais'!$A$3:$O$2976,15,0))</f>
        <v>#N/A</v>
      </c>
      <c r="N350" s="247"/>
      <c r="P350" s="247"/>
      <c r="Q350" s="247"/>
      <c r="S350" s="247" t="e">
        <f>IFERROR(SUM(VLOOKUP(B350,Estoque!$A$4:$M$2540,8,)*I350),VLOOKUP(B350,'Combos Promocionais'!$A$3:$K$2252,11,0))</f>
        <v>#N/A</v>
      </c>
      <c r="T350" s="247"/>
      <c r="U350" s="247"/>
      <c r="V350" s="247"/>
    </row>
    <row r="351" spans="3:22">
      <c r="C351" s="247"/>
      <c r="D351" s="247"/>
      <c r="F351" s="247"/>
      <c r="H351" s="247" t="e">
        <f>IFERROR(VLOOKUP(B351,Estoque!$A$4:$M$2540,10,),VLOOKUP(B351,'Combos Promocionais'!$A$3:$O$2976,15,0))</f>
        <v>#N/A</v>
      </c>
      <c r="N351" s="247"/>
      <c r="P351" s="247"/>
      <c r="Q351" s="247"/>
      <c r="S351" s="247" t="e">
        <f>IFERROR(SUM(VLOOKUP(B351,Estoque!$A$4:$M$2540,8,)*I351),VLOOKUP(B351,'Combos Promocionais'!$A$3:$K$2252,11,0))</f>
        <v>#N/A</v>
      </c>
      <c r="T351" s="247"/>
      <c r="U351" s="247"/>
      <c r="V351" s="247"/>
    </row>
    <row r="352" spans="3:22">
      <c r="C352" s="247"/>
      <c r="D352" s="247"/>
      <c r="F352" s="247"/>
      <c r="H352" s="247" t="e">
        <f>IFERROR(VLOOKUP(B352,Estoque!$A$4:$M$2540,10,),VLOOKUP(B352,'Combos Promocionais'!$A$3:$O$2976,15,0))</f>
        <v>#N/A</v>
      </c>
      <c r="N352" s="247"/>
      <c r="P352" s="247"/>
      <c r="Q352" s="247"/>
      <c r="S352" s="247" t="e">
        <f>IFERROR(SUM(VLOOKUP(B352,Estoque!$A$4:$M$2540,8,)*I352),VLOOKUP(B352,'Combos Promocionais'!$A$3:$K$2252,11,0))</f>
        <v>#N/A</v>
      </c>
      <c r="T352" s="247"/>
      <c r="U352" s="247"/>
      <c r="V352" s="247"/>
    </row>
    <row r="353" spans="3:22">
      <c r="C353" s="247"/>
      <c r="D353" s="247"/>
      <c r="F353" s="247"/>
      <c r="H353" s="247" t="e">
        <f>IFERROR(VLOOKUP(B353,Estoque!$A$4:$M$2540,10,),VLOOKUP(B353,'Combos Promocionais'!$A$3:$O$2976,15,0))</f>
        <v>#N/A</v>
      </c>
      <c r="N353" s="247"/>
      <c r="P353" s="247"/>
      <c r="Q353" s="247"/>
      <c r="S353" s="247" t="e">
        <f>IFERROR(SUM(VLOOKUP(B353,Estoque!$A$4:$M$2540,8,)*I353),VLOOKUP(B353,'Combos Promocionais'!$A$3:$K$2252,11,0))</f>
        <v>#N/A</v>
      </c>
      <c r="T353" s="247"/>
      <c r="U353" s="247"/>
      <c r="V353" s="247"/>
    </row>
    <row r="354" spans="3:22">
      <c r="C354" s="247"/>
      <c r="D354" s="247"/>
      <c r="F354" s="247"/>
      <c r="H354" s="247" t="e">
        <f>IFERROR(VLOOKUP(B354,Estoque!$A$4:$M$2540,10,),VLOOKUP(B354,'Combos Promocionais'!$A$3:$O$2976,15,0))</f>
        <v>#N/A</v>
      </c>
      <c r="N354" s="247"/>
      <c r="P354" s="247"/>
      <c r="Q354" s="247"/>
      <c r="S354" s="247" t="e">
        <f>IFERROR(SUM(VLOOKUP(B354,Estoque!$A$4:$M$2540,8,)*I354),VLOOKUP(B354,'Combos Promocionais'!$A$3:$K$2252,11,0))</f>
        <v>#N/A</v>
      </c>
      <c r="T354" s="247"/>
      <c r="U354" s="247"/>
      <c r="V354" s="247"/>
    </row>
    <row r="355" spans="3:22">
      <c r="C355" s="247"/>
      <c r="D355" s="247"/>
      <c r="F355" s="247"/>
      <c r="H355" s="247" t="e">
        <f>IFERROR(VLOOKUP(B355,Estoque!$A$4:$M$2540,10,),VLOOKUP(B355,'Combos Promocionais'!$A$3:$O$2976,15,0))</f>
        <v>#N/A</v>
      </c>
      <c r="N355" s="247"/>
      <c r="P355" s="247"/>
      <c r="Q355" s="247"/>
      <c r="S355" s="247" t="e">
        <f>IFERROR(SUM(VLOOKUP(B355,Estoque!$A$4:$M$2540,8,)*I355),VLOOKUP(B355,'Combos Promocionais'!$A$3:$K$2252,11,0))</f>
        <v>#N/A</v>
      </c>
      <c r="T355" s="247"/>
      <c r="U355" s="247"/>
      <c r="V355" s="247"/>
    </row>
    <row r="356" spans="3:22">
      <c r="C356" s="247"/>
      <c r="D356" s="247"/>
      <c r="F356" s="247"/>
      <c r="H356" s="247" t="e">
        <f>IFERROR(VLOOKUP(B356,Estoque!$A$4:$M$2540,10,),VLOOKUP(B356,'Combos Promocionais'!$A$3:$O$2976,15,0))</f>
        <v>#N/A</v>
      </c>
      <c r="N356" s="247"/>
      <c r="P356" s="247"/>
      <c r="Q356" s="247"/>
      <c r="S356" s="247" t="e">
        <f>IFERROR(SUM(VLOOKUP(B356,Estoque!$A$4:$M$2540,8,)*I356),VLOOKUP(B356,'Combos Promocionais'!$A$3:$K$2252,11,0))</f>
        <v>#N/A</v>
      </c>
      <c r="T356" s="247"/>
      <c r="U356" s="247"/>
      <c r="V356" s="247"/>
    </row>
    <row r="357" spans="3:22">
      <c r="C357" s="247"/>
      <c r="D357" s="247"/>
      <c r="F357" s="247"/>
      <c r="H357" s="247" t="e">
        <f>IFERROR(VLOOKUP(B357,Estoque!$A$4:$M$2540,10,),VLOOKUP(B357,'Combos Promocionais'!$A$3:$O$2976,15,0))</f>
        <v>#N/A</v>
      </c>
      <c r="N357" s="247"/>
      <c r="P357" s="247"/>
      <c r="Q357" s="247"/>
      <c r="S357" s="247" t="e">
        <f>IFERROR(SUM(VLOOKUP(B357,Estoque!$A$4:$M$2540,8,)*I357),VLOOKUP(B357,'Combos Promocionais'!$A$3:$K$2252,11,0))</f>
        <v>#N/A</v>
      </c>
      <c r="T357" s="247"/>
      <c r="U357" s="247"/>
      <c r="V357" s="247"/>
    </row>
    <row r="358" spans="3:22">
      <c r="C358" s="247"/>
      <c r="D358" s="247"/>
      <c r="F358" s="247"/>
      <c r="H358" s="247" t="e">
        <f>IFERROR(VLOOKUP(B358,Estoque!$A$4:$M$2540,10,),VLOOKUP(B358,'Combos Promocionais'!$A$3:$O$2976,15,0))</f>
        <v>#N/A</v>
      </c>
      <c r="N358" s="247"/>
      <c r="P358" s="247"/>
      <c r="Q358" s="247"/>
      <c r="S358" s="247" t="e">
        <f>IFERROR(SUM(VLOOKUP(B358,Estoque!$A$4:$M$2540,8,)*I358),VLOOKUP(B358,'Combos Promocionais'!$A$3:$K$2252,11,0))</f>
        <v>#N/A</v>
      </c>
      <c r="T358" s="247"/>
      <c r="U358" s="247"/>
      <c r="V358" s="247"/>
    </row>
    <row r="359" spans="3:22">
      <c r="C359" s="247"/>
      <c r="D359" s="247"/>
      <c r="F359" s="247"/>
      <c r="H359" s="247" t="e">
        <f>IFERROR(VLOOKUP(B359,Estoque!$A$4:$M$2540,10,),VLOOKUP(B359,'Combos Promocionais'!$A$3:$O$2976,15,0))</f>
        <v>#N/A</v>
      </c>
      <c r="N359" s="247"/>
      <c r="P359" s="247"/>
      <c r="Q359" s="247"/>
      <c r="S359" s="247" t="e">
        <f>IFERROR(SUM(VLOOKUP(B359,Estoque!$A$4:$M$2540,8,)*I359),VLOOKUP(B359,'Combos Promocionais'!$A$3:$K$2252,11,0))</f>
        <v>#N/A</v>
      </c>
      <c r="T359" s="247"/>
      <c r="U359" s="247"/>
      <c r="V359" s="247"/>
    </row>
    <row r="360" spans="3:22">
      <c r="C360" s="247"/>
      <c r="D360" s="247"/>
      <c r="F360" s="247"/>
      <c r="H360" s="247" t="e">
        <f>IFERROR(VLOOKUP(B360,Estoque!$A$4:$M$2540,10,),VLOOKUP(B360,'Combos Promocionais'!$A$3:$O$2976,15,0))</f>
        <v>#N/A</v>
      </c>
      <c r="N360" s="247"/>
      <c r="P360" s="247"/>
      <c r="Q360" s="247"/>
      <c r="S360" s="247" t="e">
        <f>IFERROR(SUM(VLOOKUP(B360,Estoque!$A$4:$M$2540,8,)*I360),VLOOKUP(B360,'Combos Promocionais'!$A$3:$K$2252,11,0))</f>
        <v>#N/A</v>
      </c>
      <c r="T360" s="247"/>
      <c r="U360" s="247"/>
      <c r="V360" s="247"/>
    </row>
    <row r="361" spans="3:22">
      <c r="C361" s="247"/>
      <c r="D361" s="247"/>
      <c r="F361" s="247"/>
      <c r="H361" s="247" t="e">
        <f>IFERROR(VLOOKUP(B361,Estoque!$A$4:$M$2540,10,),VLOOKUP(B361,'Combos Promocionais'!$A$3:$O$2976,15,0))</f>
        <v>#N/A</v>
      </c>
      <c r="N361" s="247"/>
      <c r="P361" s="247"/>
      <c r="Q361" s="247"/>
      <c r="S361" s="247" t="e">
        <f>IFERROR(SUM(VLOOKUP(B361,Estoque!$A$4:$M$2540,8,)*I361),VLOOKUP(B361,'Combos Promocionais'!$A$3:$K$2252,11,0))</f>
        <v>#N/A</v>
      </c>
      <c r="T361" s="247"/>
      <c r="U361" s="247"/>
      <c r="V361" s="247"/>
    </row>
    <row r="362" spans="3:22">
      <c r="C362" s="247"/>
      <c r="D362" s="247"/>
      <c r="F362" s="247"/>
      <c r="H362" s="247" t="e">
        <f>IFERROR(VLOOKUP(B362,Estoque!$A$4:$M$2540,10,),VLOOKUP(B362,'Combos Promocionais'!$A$3:$O$2976,15,0))</f>
        <v>#N/A</v>
      </c>
      <c r="N362" s="247"/>
      <c r="P362" s="247"/>
      <c r="Q362" s="247"/>
      <c r="S362" s="247" t="e">
        <f>IFERROR(SUM(VLOOKUP(B362,Estoque!$A$4:$M$2540,8,)*I362),VLOOKUP(B362,'Combos Promocionais'!$A$3:$K$2252,11,0))</f>
        <v>#N/A</v>
      </c>
      <c r="T362" s="247"/>
      <c r="U362" s="247"/>
      <c r="V362" s="247"/>
    </row>
    <row r="363" spans="3:22">
      <c r="C363" s="247"/>
      <c r="D363" s="247"/>
      <c r="F363" s="247"/>
      <c r="H363" s="247" t="e">
        <f>IFERROR(VLOOKUP(B363,Estoque!$A$4:$M$2540,10,),VLOOKUP(B363,'Combos Promocionais'!$A$3:$O$2976,15,0))</f>
        <v>#N/A</v>
      </c>
      <c r="N363" s="247"/>
      <c r="P363" s="247"/>
      <c r="Q363" s="247"/>
      <c r="S363" s="247" t="e">
        <f>IFERROR(SUM(VLOOKUP(B363,Estoque!$A$4:$M$2540,8,)*I363),VLOOKUP(B363,'Combos Promocionais'!$A$3:$K$2252,11,0))</f>
        <v>#N/A</v>
      </c>
      <c r="T363" s="247"/>
      <c r="U363" s="247"/>
      <c r="V363" s="247"/>
    </row>
    <row r="364" spans="3:22">
      <c r="C364" s="247"/>
      <c r="D364" s="247"/>
      <c r="F364" s="247"/>
      <c r="H364" s="247" t="e">
        <f>IFERROR(VLOOKUP(B364,Estoque!$A$4:$M$2540,10,),VLOOKUP(B364,'Combos Promocionais'!$A$3:$O$2976,15,0))</f>
        <v>#N/A</v>
      </c>
      <c r="N364" s="247"/>
      <c r="P364" s="247"/>
      <c r="Q364" s="247"/>
      <c r="S364" s="247" t="e">
        <f>IFERROR(SUM(VLOOKUP(B364,Estoque!$A$4:$M$2540,8,)*I364),VLOOKUP(B364,'Combos Promocionais'!$A$3:$K$2252,11,0))</f>
        <v>#N/A</v>
      </c>
      <c r="T364" s="247"/>
      <c r="U364" s="247"/>
      <c r="V364" s="247"/>
    </row>
    <row r="365" spans="3:22">
      <c r="C365" s="247"/>
      <c r="D365" s="247"/>
      <c r="F365" s="247"/>
      <c r="H365" s="247" t="e">
        <f>IFERROR(VLOOKUP(B365,Estoque!$A$4:$M$2540,10,),VLOOKUP(B365,'Combos Promocionais'!$A$3:$O$2976,15,0))</f>
        <v>#N/A</v>
      </c>
      <c r="N365" s="247"/>
      <c r="P365" s="247"/>
      <c r="Q365" s="247"/>
      <c r="S365" s="247" t="e">
        <f>IFERROR(SUM(VLOOKUP(B365,Estoque!$A$4:$M$2540,8,)*I365),VLOOKUP(B365,'Combos Promocionais'!$A$3:$K$2252,11,0))</f>
        <v>#N/A</v>
      </c>
      <c r="T365" s="247"/>
      <c r="U365" s="247"/>
      <c r="V365" s="247"/>
    </row>
    <row r="366" spans="3:22">
      <c r="C366" s="247"/>
      <c r="D366" s="247"/>
      <c r="F366" s="247"/>
      <c r="H366" s="247" t="e">
        <f>IFERROR(VLOOKUP(B366,Estoque!$A$4:$M$2540,10,),VLOOKUP(B366,'Combos Promocionais'!$A$3:$O$2976,15,0))</f>
        <v>#N/A</v>
      </c>
      <c r="N366" s="247"/>
      <c r="P366" s="247"/>
      <c r="Q366" s="247"/>
      <c r="S366" s="247" t="e">
        <f>IFERROR(SUM(VLOOKUP(B366,Estoque!$A$4:$M$2540,8,)*I366),VLOOKUP(B366,'Combos Promocionais'!$A$3:$K$2252,11,0))</f>
        <v>#N/A</v>
      </c>
      <c r="T366" s="247"/>
      <c r="U366" s="247"/>
      <c r="V366" s="247"/>
    </row>
    <row r="367" spans="3:22">
      <c r="C367" s="247"/>
      <c r="D367" s="247"/>
      <c r="F367" s="247"/>
      <c r="H367" s="247" t="e">
        <f>IFERROR(VLOOKUP(B367,Estoque!$A$4:$M$2540,10,),VLOOKUP(B367,'Combos Promocionais'!$A$3:$O$2976,15,0))</f>
        <v>#N/A</v>
      </c>
      <c r="N367" s="247"/>
      <c r="P367" s="247"/>
      <c r="Q367" s="247"/>
      <c r="S367" s="247" t="e">
        <f>IFERROR(SUM(VLOOKUP(B367,Estoque!$A$4:$M$2540,8,)*I367),VLOOKUP(B367,'Combos Promocionais'!$A$3:$K$2252,11,0))</f>
        <v>#N/A</v>
      </c>
      <c r="T367" s="247"/>
      <c r="U367" s="247"/>
      <c r="V367" s="247"/>
    </row>
    <row r="368" spans="3:22">
      <c r="C368" s="247"/>
      <c r="D368" s="247"/>
      <c r="F368" s="247"/>
      <c r="H368" s="247" t="e">
        <f>IFERROR(VLOOKUP(B368,Estoque!$A$4:$M$2540,10,),VLOOKUP(B368,'Combos Promocionais'!$A$3:$O$2976,15,0))</f>
        <v>#N/A</v>
      </c>
      <c r="N368" s="247"/>
      <c r="P368" s="247"/>
      <c r="Q368" s="247"/>
      <c r="S368" s="247" t="e">
        <f>IFERROR(SUM(VLOOKUP(B368,Estoque!$A$4:$M$2540,8,)*I368),VLOOKUP(B368,'Combos Promocionais'!$A$3:$K$2252,11,0))</f>
        <v>#N/A</v>
      </c>
      <c r="T368" s="247"/>
      <c r="U368" s="247"/>
      <c r="V368" s="247"/>
    </row>
    <row r="369" spans="3:22">
      <c r="C369" s="247"/>
      <c r="D369" s="247"/>
      <c r="F369" s="247"/>
      <c r="H369" s="247" t="e">
        <f>IFERROR(VLOOKUP(B369,Estoque!$A$4:$M$2540,10,),VLOOKUP(B369,'Combos Promocionais'!$A$3:$O$2976,15,0))</f>
        <v>#N/A</v>
      </c>
      <c r="N369" s="247"/>
      <c r="P369" s="247"/>
      <c r="Q369" s="247"/>
      <c r="S369" s="247" t="e">
        <f>IFERROR(SUM(VLOOKUP(B369,Estoque!$A$4:$M$2540,8,)*I369),VLOOKUP(B369,'Combos Promocionais'!$A$3:$K$2252,11,0))</f>
        <v>#N/A</v>
      </c>
      <c r="T369" s="247"/>
      <c r="U369" s="247"/>
      <c r="V369" s="247"/>
    </row>
    <row r="370" spans="3:22">
      <c r="C370" s="247"/>
      <c r="D370" s="247"/>
      <c r="F370" s="247"/>
      <c r="H370" s="247" t="e">
        <f>IFERROR(VLOOKUP(B370,Estoque!$A$4:$M$2540,10,),VLOOKUP(B370,'Combos Promocionais'!$A$3:$O$2976,15,0))</f>
        <v>#N/A</v>
      </c>
      <c r="N370" s="247"/>
      <c r="P370" s="247"/>
      <c r="Q370" s="247"/>
      <c r="S370" s="247" t="e">
        <f>IFERROR(SUM(VLOOKUP(B370,Estoque!$A$4:$M$2540,8,)*I370),VLOOKUP(B370,'Combos Promocionais'!$A$3:$K$2252,11,0))</f>
        <v>#N/A</v>
      </c>
      <c r="T370" s="247"/>
      <c r="U370" s="247"/>
      <c r="V370" s="247"/>
    </row>
    <row r="371" spans="3:22">
      <c r="C371" s="247"/>
      <c r="D371" s="247"/>
      <c r="F371" s="247"/>
      <c r="H371" s="247" t="e">
        <f>IFERROR(VLOOKUP(B371,Estoque!$A$4:$M$2540,10,),VLOOKUP(B371,'Combos Promocionais'!$A$3:$O$2976,15,0))</f>
        <v>#N/A</v>
      </c>
      <c r="N371" s="247"/>
      <c r="P371" s="247"/>
      <c r="Q371" s="247"/>
      <c r="S371" s="247" t="e">
        <f>IFERROR(SUM(VLOOKUP(B371,Estoque!$A$4:$M$2540,8,)*I371),VLOOKUP(B371,'Combos Promocionais'!$A$3:$K$2252,11,0))</f>
        <v>#N/A</v>
      </c>
      <c r="T371" s="247"/>
      <c r="U371" s="247"/>
      <c r="V371" s="247"/>
    </row>
    <row r="372" spans="3:22">
      <c r="C372" s="247"/>
      <c r="D372" s="247"/>
      <c r="F372" s="247"/>
      <c r="H372" s="247" t="e">
        <f>IFERROR(VLOOKUP(B372,Estoque!$A$4:$M$2540,10,),VLOOKUP(B372,'Combos Promocionais'!$A$3:$O$2976,15,0))</f>
        <v>#N/A</v>
      </c>
      <c r="N372" s="247"/>
      <c r="P372" s="247"/>
      <c r="Q372" s="247"/>
      <c r="S372" s="247" t="e">
        <f>IFERROR(SUM(VLOOKUP(B372,Estoque!$A$4:$M$2540,8,)*I372),VLOOKUP(B372,'Combos Promocionais'!$A$3:$K$2252,11,0))</f>
        <v>#N/A</v>
      </c>
      <c r="T372" s="247"/>
      <c r="U372" s="247"/>
      <c r="V372" s="247"/>
    </row>
    <row r="373" spans="3:22">
      <c r="C373" s="247"/>
      <c r="D373" s="247"/>
      <c r="F373" s="247"/>
      <c r="H373" s="247" t="e">
        <f>IFERROR(VLOOKUP(B373,Estoque!$A$4:$M$2540,10,),VLOOKUP(B373,'Combos Promocionais'!$A$3:$O$2976,15,0))</f>
        <v>#N/A</v>
      </c>
      <c r="N373" s="247"/>
      <c r="P373" s="247"/>
      <c r="Q373" s="247"/>
      <c r="S373" s="247" t="e">
        <f>IFERROR(SUM(VLOOKUP(B373,Estoque!$A$4:$M$2540,8,)*I373),VLOOKUP(B373,'Combos Promocionais'!$A$3:$K$2252,11,0))</f>
        <v>#N/A</v>
      </c>
      <c r="T373" s="247"/>
      <c r="U373" s="247"/>
      <c r="V373" s="247"/>
    </row>
    <row r="374" spans="3:22">
      <c r="C374" s="247"/>
      <c r="D374" s="247"/>
      <c r="F374" s="247"/>
      <c r="H374" s="247" t="e">
        <f>IFERROR(VLOOKUP(B374,Estoque!$A$4:$M$2540,10,),VLOOKUP(B374,'Combos Promocionais'!$A$3:$O$2976,15,0))</f>
        <v>#N/A</v>
      </c>
      <c r="N374" s="247"/>
      <c r="P374" s="247"/>
      <c r="Q374" s="247"/>
      <c r="S374" s="247" t="e">
        <f>IFERROR(SUM(VLOOKUP(B374,Estoque!$A$4:$M$2540,8,)*I374),VLOOKUP(B374,'Combos Promocionais'!$A$3:$K$2252,11,0))</f>
        <v>#N/A</v>
      </c>
      <c r="T374" s="247"/>
      <c r="U374" s="247"/>
      <c r="V374" s="247"/>
    </row>
    <row r="375" spans="3:22">
      <c r="C375" s="247"/>
      <c r="D375" s="247"/>
      <c r="F375" s="247"/>
      <c r="H375" s="247" t="e">
        <f>IFERROR(VLOOKUP(B375,Estoque!$A$4:$M$2540,10,),VLOOKUP(B375,'Combos Promocionais'!$A$3:$O$2976,15,0))</f>
        <v>#N/A</v>
      </c>
      <c r="N375" s="247"/>
      <c r="P375" s="247"/>
      <c r="Q375" s="247"/>
      <c r="S375" s="247" t="e">
        <f>IFERROR(SUM(VLOOKUP(B375,Estoque!$A$4:$M$2540,8,)*I375),VLOOKUP(B375,'Combos Promocionais'!$A$3:$K$2252,11,0))</f>
        <v>#N/A</v>
      </c>
      <c r="T375" s="247"/>
      <c r="U375" s="247"/>
      <c r="V375" s="247"/>
    </row>
    <row r="376" spans="3:22">
      <c r="C376" s="247"/>
      <c r="D376" s="247"/>
      <c r="F376" s="247"/>
      <c r="H376" s="247" t="e">
        <f>IFERROR(VLOOKUP(B376,Estoque!$A$4:$M$2540,10,),VLOOKUP(B376,'Combos Promocionais'!$A$3:$O$2976,15,0))</f>
        <v>#N/A</v>
      </c>
      <c r="N376" s="247"/>
      <c r="P376" s="247"/>
      <c r="Q376" s="247"/>
      <c r="S376" s="247" t="e">
        <f>IFERROR(SUM(VLOOKUP(B376,Estoque!$A$4:$M$2540,8,)*I376),VLOOKUP(B376,'Combos Promocionais'!$A$3:$K$2252,11,0))</f>
        <v>#N/A</v>
      </c>
      <c r="T376" s="247"/>
      <c r="U376" s="247"/>
      <c r="V376" s="247"/>
    </row>
    <row r="377" spans="3:22">
      <c r="C377" s="247"/>
      <c r="D377" s="247"/>
      <c r="F377" s="247"/>
      <c r="H377" s="247" t="e">
        <f>IFERROR(VLOOKUP(B377,Estoque!$A$4:$M$2540,10,),VLOOKUP(B377,'Combos Promocionais'!$A$3:$O$2976,15,0))</f>
        <v>#N/A</v>
      </c>
      <c r="N377" s="247"/>
      <c r="P377" s="247"/>
      <c r="Q377" s="247"/>
      <c r="S377" s="247" t="e">
        <f>IFERROR(SUM(VLOOKUP(B377,Estoque!$A$4:$M$2540,8,)*I377),VLOOKUP(B377,'Combos Promocionais'!$A$3:$K$2252,11,0))</f>
        <v>#N/A</v>
      </c>
      <c r="T377" s="247"/>
      <c r="U377" s="247"/>
      <c r="V377" s="247"/>
    </row>
    <row r="378" spans="3:22">
      <c r="C378" s="247"/>
      <c r="D378" s="247"/>
      <c r="F378" s="247"/>
      <c r="H378" s="247" t="e">
        <f>IFERROR(VLOOKUP(B378,Estoque!$A$4:$M$2540,10,),VLOOKUP(B378,'Combos Promocionais'!$A$3:$O$2976,15,0))</f>
        <v>#N/A</v>
      </c>
      <c r="N378" s="247"/>
      <c r="P378" s="247"/>
      <c r="Q378" s="247"/>
      <c r="S378" s="247" t="e">
        <f>IFERROR(SUM(VLOOKUP(B378,Estoque!$A$4:$M$2540,8,)*I378),VLOOKUP(B378,'Combos Promocionais'!$A$3:$K$2252,11,0))</f>
        <v>#N/A</v>
      </c>
      <c r="T378" s="247"/>
      <c r="U378" s="247"/>
      <c r="V378" s="247"/>
    </row>
    <row r="379" spans="3:22">
      <c r="C379" s="247"/>
      <c r="D379" s="247"/>
      <c r="F379" s="247"/>
      <c r="H379" s="247" t="e">
        <f>IFERROR(VLOOKUP(B379,Estoque!$A$4:$M$2540,10,),VLOOKUP(B379,'Combos Promocionais'!$A$3:$O$2976,15,0))</f>
        <v>#N/A</v>
      </c>
      <c r="N379" s="247"/>
      <c r="P379" s="247"/>
      <c r="Q379" s="247"/>
      <c r="S379" s="247" t="e">
        <f>IFERROR(SUM(VLOOKUP(B379,Estoque!$A$4:$M$2540,8,)*I379),VLOOKUP(B379,'Combos Promocionais'!$A$3:$K$2252,11,0))</f>
        <v>#N/A</v>
      </c>
      <c r="T379" s="247"/>
      <c r="U379" s="247"/>
      <c r="V379" s="247"/>
    </row>
    <row r="380" spans="3:22">
      <c r="C380" s="247"/>
      <c r="D380" s="247"/>
      <c r="F380" s="247"/>
      <c r="H380" s="247" t="e">
        <f>IFERROR(VLOOKUP(B380,Estoque!$A$4:$M$2540,10,),VLOOKUP(B380,'Combos Promocionais'!$A$3:$O$2976,15,0))</f>
        <v>#N/A</v>
      </c>
      <c r="N380" s="247"/>
      <c r="P380" s="247"/>
      <c r="Q380" s="247"/>
      <c r="S380" s="247" t="e">
        <f>IFERROR(SUM(VLOOKUP(B380,Estoque!$A$4:$M$2540,8,)*I380),VLOOKUP(B380,'Combos Promocionais'!$A$3:$K$2252,11,0))</f>
        <v>#N/A</v>
      </c>
      <c r="T380" s="247"/>
      <c r="U380" s="247"/>
      <c r="V380" s="247"/>
    </row>
    <row r="381" spans="3:22">
      <c r="C381" s="247"/>
      <c r="D381" s="247"/>
      <c r="F381" s="247"/>
      <c r="H381" s="247" t="e">
        <f>IFERROR(VLOOKUP(B381,Estoque!$A$4:$M$2540,10,),VLOOKUP(B381,'Combos Promocionais'!$A$3:$O$2976,15,0))</f>
        <v>#N/A</v>
      </c>
      <c r="N381" s="247"/>
      <c r="P381" s="247"/>
      <c r="Q381" s="247"/>
      <c r="S381" s="247" t="e">
        <f>IFERROR(SUM(VLOOKUP(B381,Estoque!$A$4:$M$2540,8,)*I381),VLOOKUP(B381,'Combos Promocionais'!$A$3:$K$2252,11,0))</f>
        <v>#N/A</v>
      </c>
      <c r="T381" s="247"/>
      <c r="U381" s="247"/>
      <c r="V381" s="247"/>
    </row>
    <row r="382" spans="3:22">
      <c r="C382" s="247"/>
      <c r="D382" s="247"/>
      <c r="F382" s="247"/>
      <c r="H382" s="247" t="e">
        <f>IFERROR(VLOOKUP(B382,Estoque!$A$4:$M$2540,10,),VLOOKUP(B382,'Combos Promocionais'!$A$3:$O$2976,15,0))</f>
        <v>#N/A</v>
      </c>
      <c r="N382" s="247"/>
      <c r="P382" s="247"/>
      <c r="Q382" s="247"/>
      <c r="S382" s="247" t="e">
        <f>IFERROR(SUM(VLOOKUP(B382,Estoque!$A$4:$M$2540,8,)*I382),VLOOKUP(B382,'Combos Promocionais'!$A$3:$K$2252,11,0))</f>
        <v>#N/A</v>
      </c>
      <c r="T382" s="247"/>
      <c r="U382" s="247"/>
      <c r="V382" s="247"/>
    </row>
    <row r="383" spans="3:22">
      <c r="C383" s="247"/>
      <c r="D383" s="247"/>
      <c r="F383" s="247"/>
      <c r="H383" s="247" t="e">
        <f>IFERROR(VLOOKUP(B383,Estoque!$A$4:$M$2540,10,),VLOOKUP(B383,'Combos Promocionais'!$A$3:$O$2976,15,0))</f>
        <v>#N/A</v>
      </c>
      <c r="N383" s="247"/>
      <c r="P383" s="247"/>
      <c r="Q383" s="247"/>
      <c r="S383" s="247" t="e">
        <f>IFERROR(SUM(VLOOKUP(B383,Estoque!$A$4:$M$2540,8,)*I383),VLOOKUP(B383,'Combos Promocionais'!$A$3:$K$2252,11,0))</f>
        <v>#N/A</v>
      </c>
      <c r="T383" s="247"/>
      <c r="U383" s="247"/>
      <c r="V383" s="247"/>
    </row>
    <row r="384" spans="3:22">
      <c r="C384" s="247"/>
      <c r="D384" s="247"/>
      <c r="F384" s="247"/>
      <c r="H384" s="247" t="e">
        <f>IFERROR(VLOOKUP(B384,Estoque!$A$4:$M$2540,10,),VLOOKUP(B384,'Combos Promocionais'!$A$3:$O$2976,15,0))</f>
        <v>#N/A</v>
      </c>
      <c r="N384" s="247"/>
      <c r="P384" s="247"/>
      <c r="Q384" s="247"/>
      <c r="S384" s="247" t="e">
        <f>IFERROR(SUM(VLOOKUP(B384,Estoque!$A$4:$M$2540,8,)*I384),VLOOKUP(B384,'Combos Promocionais'!$A$3:$K$2252,11,0))</f>
        <v>#N/A</v>
      </c>
      <c r="T384" s="247"/>
      <c r="U384" s="247"/>
      <c r="V384" s="247"/>
    </row>
    <row r="385" spans="3:22">
      <c r="C385" s="247"/>
      <c r="D385" s="247"/>
      <c r="F385" s="247"/>
      <c r="H385" s="247" t="e">
        <f>IFERROR(VLOOKUP(B385,Estoque!$A$4:$M$2540,10,),VLOOKUP(B385,'Combos Promocionais'!$A$3:$O$2976,15,0))</f>
        <v>#N/A</v>
      </c>
      <c r="N385" s="247"/>
      <c r="P385" s="247"/>
      <c r="Q385" s="247"/>
      <c r="S385" s="247" t="e">
        <f>IFERROR(SUM(VLOOKUP(B385,Estoque!$A$4:$M$2540,8,)*I385),VLOOKUP(B385,'Combos Promocionais'!$A$3:$K$2252,11,0))</f>
        <v>#N/A</v>
      </c>
      <c r="T385" s="247"/>
      <c r="U385" s="247"/>
      <c r="V385" s="247"/>
    </row>
    <row r="386" spans="3:22">
      <c r="C386" s="247"/>
      <c r="D386" s="247"/>
      <c r="F386" s="247"/>
      <c r="H386" s="247" t="e">
        <f>IFERROR(VLOOKUP(B386,Estoque!$A$4:$M$2540,10,),VLOOKUP(B386,'Combos Promocionais'!$A$3:$O$2976,15,0))</f>
        <v>#N/A</v>
      </c>
      <c r="N386" s="247"/>
      <c r="P386" s="247"/>
      <c r="Q386" s="247"/>
      <c r="S386" s="247" t="e">
        <f>IFERROR(SUM(VLOOKUP(B386,Estoque!$A$4:$M$2540,8,)*I386),VLOOKUP(B386,'Combos Promocionais'!$A$3:$K$2252,11,0))</f>
        <v>#N/A</v>
      </c>
      <c r="T386" s="247"/>
      <c r="U386" s="247"/>
      <c r="V386" s="247"/>
    </row>
    <row r="387" spans="3:22">
      <c r="C387" s="247"/>
      <c r="D387" s="247"/>
      <c r="F387" s="247"/>
      <c r="H387" s="247" t="e">
        <f>IFERROR(VLOOKUP(B387,Estoque!$A$4:$M$2540,10,),VLOOKUP(B387,'Combos Promocionais'!$A$3:$O$2976,15,0))</f>
        <v>#N/A</v>
      </c>
      <c r="N387" s="247"/>
      <c r="P387" s="247"/>
      <c r="Q387" s="247"/>
      <c r="S387" s="247" t="e">
        <f>IFERROR(SUM(VLOOKUP(B387,Estoque!$A$4:$M$2540,8,)*I387),VLOOKUP(B387,'Combos Promocionais'!$A$3:$K$2252,11,0))</f>
        <v>#N/A</v>
      </c>
      <c r="T387" s="247"/>
      <c r="U387" s="247"/>
      <c r="V387" s="247"/>
    </row>
    <row r="388" spans="3:22">
      <c r="C388" s="247"/>
      <c r="D388" s="247"/>
      <c r="F388" s="247"/>
      <c r="H388" s="247" t="e">
        <f>IFERROR(VLOOKUP(B388,Estoque!$A$4:$M$2540,10,),VLOOKUP(B388,'Combos Promocionais'!$A$3:$O$2976,15,0))</f>
        <v>#N/A</v>
      </c>
      <c r="N388" s="247"/>
      <c r="P388" s="247"/>
      <c r="Q388" s="247"/>
      <c r="S388" s="247" t="e">
        <f>IFERROR(SUM(VLOOKUP(B388,Estoque!$A$4:$M$2540,8,)*I388),VLOOKUP(B388,'Combos Promocionais'!$A$3:$K$2252,11,0))</f>
        <v>#N/A</v>
      </c>
      <c r="T388" s="247"/>
      <c r="U388" s="247"/>
      <c r="V388" s="247"/>
    </row>
    <row r="389" spans="3:22">
      <c r="C389" s="247"/>
      <c r="D389" s="247"/>
      <c r="F389" s="247"/>
      <c r="H389" s="247" t="e">
        <f>IFERROR(VLOOKUP(B389,Estoque!$A$4:$M$2540,10,),VLOOKUP(B389,'Combos Promocionais'!$A$3:$O$2976,15,0))</f>
        <v>#N/A</v>
      </c>
      <c r="N389" s="247"/>
      <c r="P389" s="247"/>
      <c r="Q389" s="247"/>
      <c r="S389" s="247" t="e">
        <f>IFERROR(SUM(VLOOKUP(B389,Estoque!$A$4:$M$2540,8,)*I389),VLOOKUP(B389,'Combos Promocionais'!$A$3:$K$2252,11,0))</f>
        <v>#N/A</v>
      </c>
      <c r="T389" s="247"/>
      <c r="U389" s="247"/>
      <c r="V389" s="247"/>
    </row>
    <row r="390" spans="3:22">
      <c r="C390" s="247"/>
      <c r="D390" s="247"/>
      <c r="F390" s="247"/>
      <c r="H390" s="247" t="e">
        <f>IFERROR(VLOOKUP(B390,Estoque!$A$4:$M$2540,10,),VLOOKUP(B390,'Combos Promocionais'!$A$3:$O$2976,15,0))</f>
        <v>#N/A</v>
      </c>
      <c r="N390" s="247"/>
      <c r="P390" s="247"/>
      <c r="Q390" s="247"/>
      <c r="S390" s="247" t="e">
        <f>IFERROR(SUM(VLOOKUP(B390,Estoque!$A$4:$M$2540,8,)*I390),VLOOKUP(B390,'Combos Promocionais'!$A$3:$K$2252,11,0))</f>
        <v>#N/A</v>
      </c>
      <c r="T390" s="247"/>
      <c r="U390" s="247"/>
      <c r="V390" s="247"/>
    </row>
    <row r="391" spans="3:22">
      <c r="C391" s="247"/>
      <c r="D391" s="247"/>
      <c r="F391" s="247"/>
      <c r="H391" s="247" t="e">
        <f>IFERROR(VLOOKUP(B391,Estoque!$A$4:$M$2540,10,),VLOOKUP(B391,'Combos Promocionais'!$A$3:$O$2976,15,0))</f>
        <v>#N/A</v>
      </c>
      <c r="N391" s="247"/>
      <c r="P391" s="247"/>
      <c r="Q391" s="247"/>
      <c r="S391" s="247" t="e">
        <f>IFERROR(SUM(VLOOKUP(B391,Estoque!$A$4:$M$2540,8,)*I391),VLOOKUP(B391,'Combos Promocionais'!$A$3:$K$2252,11,0))</f>
        <v>#N/A</v>
      </c>
      <c r="T391" s="247"/>
      <c r="U391" s="247"/>
      <c r="V391" s="247"/>
    </row>
    <row r="392" spans="3:22">
      <c r="C392" s="247"/>
      <c r="D392" s="247"/>
      <c r="F392" s="247"/>
      <c r="H392" s="247" t="e">
        <f>IFERROR(VLOOKUP(B392,Estoque!$A$4:$M$2540,10,),VLOOKUP(B392,'Combos Promocionais'!$A$3:$O$2976,15,0))</f>
        <v>#N/A</v>
      </c>
      <c r="N392" s="247"/>
      <c r="P392" s="247"/>
      <c r="Q392" s="247"/>
      <c r="S392" s="247" t="e">
        <f>IFERROR(SUM(VLOOKUP(B392,Estoque!$A$4:$M$2540,8,)*I392),VLOOKUP(B392,'Combos Promocionais'!$A$3:$K$2252,11,0))</f>
        <v>#N/A</v>
      </c>
      <c r="T392" s="247"/>
      <c r="U392" s="247"/>
      <c r="V392" s="247"/>
    </row>
    <row r="393" spans="3:22">
      <c r="C393" s="247"/>
      <c r="D393" s="247"/>
      <c r="F393" s="247"/>
      <c r="H393" s="247" t="e">
        <f>IFERROR(VLOOKUP(B393,Estoque!$A$4:$M$2540,10,),VLOOKUP(B393,'Combos Promocionais'!$A$3:$O$2976,15,0))</f>
        <v>#N/A</v>
      </c>
      <c r="N393" s="247"/>
      <c r="P393" s="247"/>
      <c r="Q393" s="247"/>
      <c r="S393" s="247" t="e">
        <f>IFERROR(SUM(VLOOKUP(B393,Estoque!$A$4:$M$2540,8,)*I393),VLOOKUP(B393,'Combos Promocionais'!$A$3:$K$2252,11,0))</f>
        <v>#N/A</v>
      </c>
      <c r="T393" s="247"/>
      <c r="U393" s="247"/>
      <c r="V393" s="247"/>
    </row>
    <row r="394" spans="3:22">
      <c r="C394" s="247"/>
      <c r="D394" s="247"/>
      <c r="F394" s="247"/>
      <c r="H394" s="247" t="e">
        <f>IFERROR(VLOOKUP(B394,Estoque!$A$4:$M$2540,10,),VLOOKUP(B394,'Combos Promocionais'!$A$3:$O$2976,15,0))</f>
        <v>#N/A</v>
      </c>
      <c r="N394" s="247"/>
      <c r="P394" s="247"/>
      <c r="Q394" s="247"/>
      <c r="S394" s="247" t="e">
        <f>IFERROR(SUM(VLOOKUP(B394,Estoque!$A$4:$M$2540,8,)*I394),VLOOKUP(B394,'Combos Promocionais'!$A$3:$K$2252,11,0))</f>
        <v>#N/A</v>
      </c>
      <c r="T394" s="247"/>
      <c r="U394" s="247"/>
      <c r="V394" s="247"/>
    </row>
    <row r="395" spans="3:22">
      <c r="C395" s="247"/>
      <c r="D395" s="247"/>
      <c r="F395" s="247"/>
      <c r="H395" s="247" t="e">
        <f>IFERROR(VLOOKUP(B395,Estoque!$A$4:$M$2540,10,),VLOOKUP(B395,'Combos Promocionais'!$A$3:$O$2976,15,0))</f>
        <v>#N/A</v>
      </c>
      <c r="N395" s="247"/>
      <c r="P395" s="247"/>
      <c r="Q395" s="247"/>
      <c r="S395" s="247" t="e">
        <f>IFERROR(SUM(VLOOKUP(B395,Estoque!$A$4:$M$2540,8,)*I395),VLOOKUP(B395,'Combos Promocionais'!$A$3:$K$2252,11,0))</f>
        <v>#N/A</v>
      </c>
      <c r="T395" s="247"/>
      <c r="U395" s="247"/>
      <c r="V395" s="247"/>
    </row>
    <row r="396" spans="3:22">
      <c r="C396" s="247"/>
      <c r="D396" s="247"/>
      <c r="F396" s="247"/>
      <c r="H396" s="247" t="e">
        <f>IFERROR(VLOOKUP(B396,Estoque!$A$4:$M$2540,10,),VLOOKUP(B396,'Combos Promocionais'!$A$3:$O$2976,15,0))</f>
        <v>#N/A</v>
      </c>
      <c r="N396" s="247"/>
      <c r="P396" s="247"/>
      <c r="Q396" s="247"/>
      <c r="S396" s="247" t="e">
        <f>IFERROR(SUM(VLOOKUP(B396,Estoque!$A$4:$M$2540,8,)*I396),VLOOKUP(B396,'Combos Promocionais'!$A$3:$K$2252,11,0))</f>
        <v>#N/A</v>
      </c>
      <c r="T396" s="247"/>
      <c r="U396" s="247"/>
      <c r="V396" s="247"/>
    </row>
    <row r="397" spans="3:22">
      <c r="C397" s="247"/>
      <c r="D397" s="247"/>
      <c r="F397" s="247"/>
      <c r="H397" s="247" t="e">
        <f>IFERROR(VLOOKUP(B397,Estoque!$A$4:$M$2540,10,),VLOOKUP(B397,'Combos Promocionais'!$A$3:$O$2976,15,0))</f>
        <v>#N/A</v>
      </c>
      <c r="N397" s="247"/>
      <c r="P397" s="247"/>
      <c r="Q397" s="247"/>
      <c r="S397" s="247" t="e">
        <f>IFERROR(SUM(VLOOKUP(B397,Estoque!$A$4:$M$2540,8,)*I397),VLOOKUP(B397,'Combos Promocionais'!$A$3:$K$2252,11,0))</f>
        <v>#N/A</v>
      </c>
      <c r="T397" s="247"/>
      <c r="U397" s="247"/>
      <c r="V397" s="247"/>
    </row>
    <row r="398" spans="3:22">
      <c r="C398" s="247"/>
      <c r="D398" s="247"/>
      <c r="F398" s="247"/>
      <c r="H398" s="247" t="e">
        <f>IFERROR(VLOOKUP(B398,Estoque!$A$4:$M$2540,10,),VLOOKUP(B398,'Combos Promocionais'!$A$3:$O$2976,15,0))</f>
        <v>#N/A</v>
      </c>
      <c r="N398" s="247"/>
      <c r="P398" s="247"/>
      <c r="Q398" s="247"/>
      <c r="S398" s="247" t="e">
        <f>IFERROR(SUM(VLOOKUP(B398,Estoque!$A$4:$M$2540,8,)*I398),VLOOKUP(B398,'Combos Promocionais'!$A$3:$K$2252,11,0))</f>
        <v>#N/A</v>
      </c>
      <c r="T398" s="247"/>
      <c r="U398" s="247"/>
      <c r="V398" s="247"/>
    </row>
    <row r="399" spans="3:22">
      <c r="C399" s="247"/>
      <c r="D399" s="247"/>
      <c r="F399" s="247"/>
      <c r="H399" s="247" t="e">
        <f>IFERROR(VLOOKUP(B399,Estoque!$A$4:$M$2540,10,),VLOOKUP(B399,'Combos Promocionais'!$A$3:$O$2976,15,0))</f>
        <v>#N/A</v>
      </c>
      <c r="N399" s="247"/>
      <c r="P399" s="247"/>
      <c r="Q399" s="247"/>
      <c r="S399" s="247" t="e">
        <f>IFERROR(SUM(VLOOKUP(B399,Estoque!$A$4:$M$2540,8,)*I399),VLOOKUP(B399,'Combos Promocionais'!$A$3:$K$2252,11,0))</f>
        <v>#N/A</v>
      </c>
      <c r="T399" s="247"/>
      <c r="U399" s="247"/>
      <c r="V399" s="247"/>
    </row>
    <row r="400" spans="3:22">
      <c r="C400" s="247"/>
      <c r="D400" s="247"/>
      <c r="F400" s="247"/>
      <c r="H400" s="247" t="e">
        <f>IFERROR(VLOOKUP(B400,Estoque!$A$4:$M$2540,10,),VLOOKUP(B400,'Combos Promocionais'!$A$3:$O$2976,15,0))</f>
        <v>#N/A</v>
      </c>
      <c r="N400" s="247"/>
      <c r="P400" s="247"/>
      <c r="Q400" s="247"/>
      <c r="S400" s="247" t="e">
        <f>IFERROR(SUM(VLOOKUP(B400,Estoque!$A$4:$M$2540,8,)*I400),VLOOKUP(B400,'Combos Promocionais'!$A$3:$K$2252,11,0))</f>
        <v>#N/A</v>
      </c>
      <c r="T400" s="247"/>
      <c r="U400" s="247"/>
      <c r="V400" s="247"/>
    </row>
    <row r="401" spans="3:22">
      <c r="C401" s="247"/>
      <c r="D401" s="247"/>
      <c r="F401" s="247"/>
      <c r="H401" s="247" t="e">
        <f>IFERROR(VLOOKUP(B401,Estoque!$A$4:$M$2540,10,),VLOOKUP(B401,'Combos Promocionais'!$A$3:$O$2976,15,0))</f>
        <v>#N/A</v>
      </c>
      <c r="N401" s="247"/>
      <c r="P401" s="247"/>
      <c r="Q401" s="247"/>
      <c r="S401" s="247" t="e">
        <f>IFERROR(SUM(VLOOKUP(B401,Estoque!$A$4:$M$2540,8,)*I401),VLOOKUP(B401,'Combos Promocionais'!$A$3:$K$2252,11,0))</f>
        <v>#N/A</v>
      </c>
      <c r="T401" s="247"/>
      <c r="U401" s="247"/>
      <c r="V401" s="247"/>
    </row>
    <row r="402" spans="3:22">
      <c r="C402" s="247"/>
      <c r="D402" s="247"/>
      <c r="F402" s="247"/>
      <c r="H402" s="247" t="e">
        <f>IFERROR(VLOOKUP(B402,Estoque!$A$4:$M$2540,10,),VLOOKUP(B402,'Combos Promocionais'!$A$3:$O$2976,15,0))</f>
        <v>#N/A</v>
      </c>
      <c r="N402" s="247"/>
      <c r="P402" s="247"/>
      <c r="Q402" s="247"/>
      <c r="S402" s="247" t="e">
        <f>IFERROR(SUM(VLOOKUP(B402,Estoque!$A$4:$M$2540,8,)*I402),VLOOKUP(B402,'Combos Promocionais'!$A$3:$K$2252,11,0))</f>
        <v>#N/A</v>
      </c>
      <c r="T402" s="247"/>
      <c r="U402" s="247"/>
      <c r="V402" s="247"/>
    </row>
    <row r="403" spans="3:22">
      <c r="C403" s="247"/>
      <c r="D403" s="247"/>
      <c r="F403" s="247"/>
      <c r="H403" s="247" t="e">
        <f>IFERROR(VLOOKUP(B403,Estoque!$A$4:$M$2540,10,),VLOOKUP(B403,'Combos Promocionais'!$A$3:$O$2976,15,0))</f>
        <v>#N/A</v>
      </c>
      <c r="N403" s="247"/>
      <c r="P403" s="247"/>
      <c r="Q403" s="247"/>
      <c r="S403" s="247" t="e">
        <f>IFERROR(SUM(VLOOKUP(B403,Estoque!$A$4:$M$2540,8,)*I403),VLOOKUP(B403,'Combos Promocionais'!$A$3:$K$2252,11,0))</f>
        <v>#N/A</v>
      </c>
      <c r="T403" s="247"/>
      <c r="U403" s="247"/>
      <c r="V403" s="247"/>
    </row>
    <row r="404" spans="3:22">
      <c r="C404" s="247"/>
      <c r="D404" s="247"/>
      <c r="F404" s="247"/>
      <c r="H404" s="247" t="e">
        <f>IFERROR(VLOOKUP(B404,Estoque!$A$4:$M$2540,10,),VLOOKUP(B404,'Combos Promocionais'!$A$3:$O$2976,15,0))</f>
        <v>#N/A</v>
      </c>
      <c r="N404" s="247"/>
      <c r="P404" s="247"/>
      <c r="Q404" s="247"/>
      <c r="S404" s="247" t="e">
        <f>IFERROR(SUM(VLOOKUP(B404,Estoque!$A$4:$M$2540,8,)*I404),VLOOKUP(B404,'Combos Promocionais'!$A$3:$K$2252,11,0))</f>
        <v>#N/A</v>
      </c>
      <c r="T404" s="247"/>
      <c r="U404" s="247"/>
      <c r="V404" s="247"/>
    </row>
    <row r="405" spans="3:22">
      <c r="C405" s="247"/>
      <c r="D405" s="247"/>
      <c r="F405" s="247"/>
      <c r="H405" s="247" t="e">
        <f>IFERROR(VLOOKUP(B405,Estoque!$A$4:$M$2540,10,),VLOOKUP(B405,'Combos Promocionais'!$A$3:$O$2976,15,0))</f>
        <v>#N/A</v>
      </c>
      <c r="N405" s="247"/>
      <c r="P405" s="247"/>
      <c r="Q405" s="247"/>
      <c r="S405" s="247" t="e">
        <f>IFERROR(SUM(VLOOKUP(B405,Estoque!$A$4:$M$2540,8,)*I405),VLOOKUP(B405,'Combos Promocionais'!$A$3:$K$2252,11,0))</f>
        <v>#N/A</v>
      </c>
      <c r="T405" s="247"/>
      <c r="U405" s="247"/>
      <c r="V405" s="247"/>
    </row>
    <row r="406" spans="3:22">
      <c r="C406" s="247"/>
      <c r="D406" s="247"/>
      <c r="F406" s="247"/>
      <c r="H406" s="247" t="e">
        <f>IFERROR(VLOOKUP(B406,Estoque!$A$4:$M$2540,10,),VLOOKUP(B406,'Combos Promocionais'!$A$3:$O$2976,15,0))</f>
        <v>#N/A</v>
      </c>
      <c r="N406" s="247"/>
      <c r="P406" s="247"/>
      <c r="Q406" s="247"/>
      <c r="S406" s="247" t="e">
        <f>IFERROR(SUM(VLOOKUP(B406,Estoque!$A$4:$M$2540,8,)*I406),VLOOKUP(B406,'Combos Promocionais'!$A$3:$K$2252,11,0))</f>
        <v>#N/A</v>
      </c>
      <c r="T406" s="247"/>
      <c r="U406" s="247"/>
      <c r="V406" s="247"/>
    </row>
    <row r="407" spans="3:22">
      <c r="C407" s="247"/>
      <c r="D407" s="247"/>
      <c r="F407" s="247"/>
      <c r="H407" s="247" t="e">
        <f>IFERROR(VLOOKUP(B407,Estoque!$A$4:$M$2540,10,),VLOOKUP(B407,'Combos Promocionais'!$A$3:$O$2976,15,0))</f>
        <v>#N/A</v>
      </c>
      <c r="N407" s="247"/>
      <c r="P407" s="247"/>
      <c r="Q407" s="247"/>
      <c r="S407" s="247" t="e">
        <f>IFERROR(SUM(VLOOKUP(B407,Estoque!$A$4:$M$2540,8,)*I407),VLOOKUP(B407,'Combos Promocionais'!$A$3:$K$2252,11,0))</f>
        <v>#N/A</v>
      </c>
      <c r="T407" s="247"/>
      <c r="U407" s="247"/>
      <c r="V407" s="247"/>
    </row>
    <row r="408" spans="3:22">
      <c r="C408" s="247"/>
      <c r="D408" s="247"/>
      <c r="F408" s="247"/>
      <c r="H408" s="247" t="e">
        <f>IFERROR(VLOOKUP(B408,Estoque!$A$4:$M$2540,10,),VLOOKUP(B408,'Combos Promocionais'!$A$3:$O$2976,15,0))</f>
        <v>#N/A</v>
      </c>
      <c r="N408" s="247"/>
      <c r="P408" s="247"/>
      <c r="Q408" s="247"/>
      <c r="S408" s="247" t="e">
        <f>IFERROR(SUM(VLOOKUP(B408,Estoque!$A$4:$M$2540,8,)*I408),VLOOKUP(B408,'Combos Promocionais'!$A$3:$K$2252,11,0))</f>
        <v>#N/A</v>
      </c>
      <c r="T408" s="247"/>
      <c r="U408" s="247"/>
      <c r="V408" s="247"/>
    </row>
    <row r="409" spans="3:22">
      <c r="C409" s="247"/>
      <c r="D409" s="247"/>
      <c r="F409" s="247"/>
      <c r="H409" s="247" t="e">
        <f>IFERROR(VLOOKUP(B409,Estoque!$A$4:$M$2540,10,),VLOOKUP(B409,'Combos Promocionais'!$A$3:$O$2976,15,0))</f>
        <v>#N/A</v>
      </c>
      <c r="N409" s="247"/>
      <c r="P409" s="247"/>
      <c r="Q409" s="247"/>
      <c r="S409" s="247" t="e">
        <f>IFERROR(SUM(VLOOKUP(B409,Estoque!$A$4:$M$2540,8,)*I409),VLOOKUP(B409,'Combos Promocionais'!$A$3:$K$2252,11,0))</f>
        <v>#N/A</v>
      </c>
      <c r="T409" s="247"/>
      <c r="U409" s="247"/>
      <c r="V409" s="247"/>
    </row>
    <row r="410" spans="3:22">
      <c r="C410" s="247"/>
      <c r="D410" s="247"/>
      <c r="F410" s="247"/>
      <c r="H410" s="247" t="e">
        <f>IFERROR(VLOOKUP(B410,Estoque!$A$4:$M$2540,10,),VLOOKUP(B410,'Combos Promocionais'!$A$3:$O$2976,15,0))</f>
        <v>#N/A</v>
      </c>
      <c r="N410" s="247"/>
      <c r="P410" s="247"/>
      <c r="Q410" s="247"/>
      <c r="S410" s="247" t="e">
        <f>IFERROR(SUM(VLOOKUP(B410,Estoque!$A$4:$M$2540,8,)*I410),VLOOKUP(B410,'Combos Promocionais'!$A$3:$K$2252,11,0))</f>
        <v>#N/A</v>
      </c>
      <c r="T410" s="247"/>
      <c r="U410" s="247"/>
      <c r="V410" s="247"/>
    </row>
    <row r="411" spans="3:22">
      <c r="C411" s="247"/>
      <c r="D411" s="247"/>
      <c r="F411" s="247"/>
      <c r="H411" s="247" t="e">
        <f>IFERROR(VLOOKUP(B411,Estoque!$A$4:$M$2540,10,),VLOOKUP(B411,'Combos Promocionais'!$A$3:$O$2976,15,0))</f>
        <v>#N/A</v>
      </c>
      <c r="N411" s="247"/>
      <c r="P411" s="247"/>
      <c r="Q411" s="247"/>
      <c r="S411" s="247" t="e">
        <f>IFERROR(SUM(VLOOKUP(B411,Estoque!$A$4:$M$2540,8,)*I411),VLOOKUP(B411,'Combos Promocionais'!$A$3:$K$2252,11,0))</f>
        <v>#N/A</v>
      </c>
      <c r="T411" s="247"/>
      <c r="U411" s="247"/>
      <c r="V411" s="247"/>
    </row>
    <row r="412" spans="3:22">
      <c r="C412" s="247"/>
      <c r="D412" s="247"/>
      <c r="F412" s="247"/>
      <c r="H412" s="247" t="e">
        <f>IFERROR(VLOOKUP(B412,Estoque!$A$4:$M$2540,10,),VLOOKUP(B412,'Combos Promocionais'!$A$3:$O$2976,15,0))</f>
        <v>#N/A</v>
      </c>
      <c r="N412" s="247"/>
      <c r="P412" s="247"/>
      <c r="Q412" s="247"/>
      <c r="S412" s="247" t="e">
        <f>IFERROR(SUM(VLOOKUP(B412,Estoque!$A$4:$M$2540,8,)*I412),VLOOKUP(B412,'Combos Promocionais'!$A$3:$K$2252,11,0))</f>
        <v>#N/A</v>
      </c>
      <c r="T412" s="247"/>
      <c r="U412" s="247"/>
      <c r="V412" s="247"/>
    </row>
    <row r="413" spans="3:22">
      <c r="C413" s="247"/>
      <c r="D413" s="247"/>
      <c r="F413" s="247"/>
      <c r="H413" s="247" t="e">
        <f>IFERROR(VLOOKUP(B413,Estoque!$A$4:$M$2540,10,),VLOOKUP(B413,'Combos Promocionais'!$A$3:$O$2976,15,0))</f>
        <v>#N/A</v>
      </c>
      <c r="N413" s="247"/>
      <c r="P413" s="247"/>
      <c r="Q413" s="247"/>
      <c r="S413" s="247" t="e">
        <f>IFERROR(SUM(VLOOKUP(B413,Estoque!$A$4:$M$2540,8,)*I413),VLOOKUP(B413,'Combos Promocionais'!$A$3:$K$2252,11,0))</f>
        <v>#N/A</v>
      </c>
      <c r="T413" s="247"/>
      <c r="U413" s="247"/>
      <c r="V413" s="247"/>
    </row>
    <row r="414" spans="3:22">
      <c r="C414" s="247"/>
      <c r="D414" s="247"/>
      <c r="F414" s="247"/>
      <c r="H414" s="247" t="e">
        <f>IFERROR(VLOOKUP(B414,Estoque!$A$4:$M$2540,10,),VLOOKUP(B414,'Combos Promocionais'!$A$3:$O$2976,15,0))</f>
        <v>#N/A</v>
      </c>
      <c r="N414" s="247"/>
      <c r="P414" s="247"/>
      <c r="Q414" s="247"/>
      <c r="S414" s="247" t="e">
        <f>IFERROR(SUM(VLOOKUP(B414,Estoque!$A$4:$M$2540,8,)*I414),VLOOKUP(B414,'Combos Promocionais'!$A$3:$K$2252,11,0))</f>
        <v>#N/A</v>
      </c>
      <c r="T414" s="247"/>
      <c r="U414" s="247"/>
      <c r="V414" s="247"/>
    </row>
    <row r="415" spans="3:22">
      <c r="C415" s="247"/>
      <c r="D415" s="247"/>
      <c r="F415" s="247"/>
      <c r="H415" s="247" t="e">
        <f>IFERROR(VLOOKUP(B415,Estoque!$A$4:$M$2540,10,),VLOOKUP(B415,'Combos Promocionais'!$A$3:$O$2976,15,0))</f>
        <v>#N/A</v>
      </c>
      <c r="N415" s="247"/>
      <c r="P415" s="247"/>
      <c r="Q415" s="247"/>
      <c r="S415" s="247" t="e">
        <f>IFERROR(SUM(VLOOKUP(B415,Estoque!$A$4:$M$2540,8,)*I415),VLOOKUP(B415,'Combos Promocionais'!$A$3:$K$2252,11,0))</f>
        <v>#N/A</v>
      </c>
      <c r="T415" s="247"/>
      <c r="U415" s="247"/>
      <c r="V415" s="247"/>
    </row>
    <row r="416" spans="3:22">
      <c r="C416" s="247"/>
      <c r="D416" s="247"/>
      <c r="F416" s="247"/>
      <c r="H416" s="247" t="e">
        <f>IFERROR(VLOOKUP(B416,Estoque!$A$4:$M$2540,10,),VLOOKUP(B416,'Combos Promocionais'!$A$3:$O$2976,15,0))</f>
        <v>#N/A</v>
      </c>
      <c r="N416" s="247"/>
      <c r="P416" s="247"/>
      <c r="Q416" s="247"/>
      <c r="S416" s="247" t="e">
        <f>IFERROR(SUM(VLOOKUP(B416,Estoque!$A$4:$M$2540,8,)*I416),VLOOKUP(B416,'Combos Promocionais'!$A$3:$K$2252,11,0))</f>
        <v>#N/A</v>
      </c>
      <c r="T416" s="247"/>
      <c r="U416" s="247"/>
      <c r="V416" s="247"/>
    </row>
    <row r="417" spans="3:22">
      <c r="C417" s="247"/>
      <c r="D417" s="247"/>
      <c r="F417" s="247"/>
      <c r="H417" s="247" t="e">
        <f>IFERROR(VLOOKUP(B417,Estoque!$A$4:$M$2540,10,),VLOOKUP(B417,'Combos Promocionais'!$A$3:$O$2976,15,0))</f>
        <v>#N/A</v>
      </c>
      <c r="N417" s="247"/>
      <c r="P417" s="247"/>
      <c r="Q417" s="247"/>
      <c r="S417" s="247" t="e">
        <f>IFERROR(SUM(VLOOKUP(B417,Estoque!$A$4:$M$2540,8,)*I417),VLOOKUP(B417,'Combos Promocionais'!$A$3:$K$2252,11,0))</f>
        <v>#N/A</v>
      </c>
      <c r="T417" s="247"/>
      <c r="U417" s="247"/>
      <c r="V417" s="247"/>
    </row>
    <row r="418" spans="3:22">
      <c r="C418" s="247"/>
      <c r="D418" s="247"/>
      <c r="F418" s="247"/>
      <c r="H418" s="247" t="e">
        <f>IFERROR(VLOOKUP(B418,Estoque!$A$4:$M$2540,10,),VLOOKUP(B418,'Combos Promocionais'!$A$3:$O$2976,15,0))</f>
        <v>#N/A</v>
      </c>
      <c r="N418" s="247"/>
      <c r="P418" s="247"/>
      <c r="Q418" s="247"/>
      <c r="S418" s="247" t="e">
        <f>IFERROR(SUM(VLOOKUP(B418,Estoque!$A$4:$M$2540,8,)*I418),VLOOKUP(B418,'Combos Promocionais'!$A$3:$K$2252,11,0))</f>
        <v>#N/A</v>
      </c>
      <c r="T418" s="247"/>
      <c r="U418" s="247"/>
      <c r="V418" s="247"/>
    </row>
    <row r="419" spans="3:22">
      <c r="C419" s="247"/>
      <c r="D419" s="247"/>
      <c r="F419" s="247"/>
      <c r="H419" s="247" t="e">
        <f>IFERROR(VLOOKUP(B419,Estoque!$A$4:$M$2540,10,),VLOOKUP(B419,'Combos Promocionais'!$A$3:$O$2976,15,0))</f>
        <v>#N/A</v>
      </c>
      <c r="N419" s="247"/>
      <c r="P419" s="247"/>
      <c r="Q419" s="247"/>
      <c r="S419" s="247" t="e">
        <f>IFERROR(SUM(VLOOKUP(B419,Estoque!$A$4:$M$2540,8,)*I419),VLOOKUP(B419,'Combos Promocionais'!$A$3:$K$2252,11,0))</f>
        <v>#N/A</v>
      </c>
      <c r="T419" s="247"/>
      <c r="U419" s="247"/>
      <c r="V419" s="247"/>
    </row>
    <row r="420" spans="3:22">
      <c r="C420" s="247"/>
      <c r="D420" s="247"/>
      <c r="F420" s="247"/>
      <c r="H420" s="247" t="e">
        <f>IFERROR(VLOOKUP(B420,Estoque!$A$4:$M$2540,10,),VLOOKUP(B420,'Combos Promocionais'!$A$3:$O$2976,15,0))</f>
        <v>#N/A</v>
      </c>
      <c r="N420" s="247"/>
      <c r="P420" s="247"/>
      <c r="Q420" s="247"/>
      <c r="S420" s="247" t="e">
        <f>IFERROR(SUM(VLOOKUP(B420,Estoque!$A$4:$M$2540,8,)*I420),VLOOKUP(B420,'Combos Promocionais'!$A$3:$K$2252,11,0))</f>
        <v>#N/A</v>
      </c>
      <c r="T420" s="247"/>
      <c r="U420" s="247"/>
      <c r="V420" s="247"/>
    </row>
    <row r="421" spans="3:22">
      <c r="C421" s="247"/>
      <c r="D421" s="247"/>
      <c r="F421" s="247"/>
      <c r="H421" s="247" t="e">
        <f>IFERROR(VLOOKUP(B421,Estoque!$A$4:$M$2540,10,),VLOOKUP(B421,'Combos Promocionais'!$A$3:$O$2976,15,0))</f>
        <v>#N/A</v>
      </c>
      <c r="N421" s="247"/>
      <c r="P421" s="247"/>
      <c r="Q421" s="247"/>
      <c r="S421" s="247" t="e">
        <f>IFERROR(SUM(VLOOKUP(B421,Estoque!$A$4:$M$2540,8,)*I421),VLOOKUP(B421,'Combos Promocionais'!$A$3:$K$2252,11,0))</f>
        <v>#N/A</v>
      </c>
      <c r="T421" s="247"/>
      <c r="U421" s="247"/>
      <c r="V421" s="247"/>
    </row>
    <row r="422" spans="3:22">
      <c r="C422" s="247"/>
      <c r="D422" s="247"/>
      <c r="F422" s="247"/>
      <c r="H422" s="247" t="e">
        <f>IFERROR(VLOOKUP(B422,Estoque!$A$4:$M$2540,10,),VLOOKUP(B422,'Combos Promocionais'!$A$3:$O$2976,15,0))</f>
        <v>#N/A</v>
      </c>
      <c r="N422" s="247"/>
      <c r="P422" s="247"/>
      <c r="Q422" s="247"/>
      <c r="S422" s="247" t="e">
        <f>IFERROR(SUM(VLOOKUP(B422,Estoque!$A$4:$M$2540,8,)*I422),VLOOKUP(B422,'Combos Promocionais'!$A$3:$K$2252,11,0))</f>
        <v>#N/A</v>
      </c>
      <c r="T422" s="247"/>
      <c r="U422" s="247"/>
      <c r="V422" s="247"/>
    </row>
    <row r="423" spans="3:22">
      <c r="C423" s="247"/>
      <c r="D423" s="247"/>
      <c r="F423" s="247"/>
      <c r="H423" s="247" t="e">
        <f>IFERROR(VLOOKUP(B423,Estoque!$A$4:$M$2540,10,),VLOOKUP(B423,'Combos Promocionais'!$A$3:$O$2976,15,0))</f>
        <v>#N/A</v>
      </c>
      <c r="N423" s="247"/>
      <c r="P423" s="247"/>
      <c r="Q423" s="247"/>
      <c r="S423" s="247" t="e">
        <f>IFERROR(SUM(VLOOKUP(B423,Estoque!$A$4:$M$2540,8,)*I423),VLOOKUP(B423,'Combos Promocionais'!$A$3:$K$2252,11,0))</f>
        <v>#N/A</v>
      </c>
      <c r="T423" s="247"/>
      <c r="U423" s="247"/>
      <c r="V423" s="247"/>
    </row>
    <row r="424" spans="3:22">
      <c r="C424" s="247"/>
      <c r="D424" s="247"/>
      <c r="F424" s="247"/>
      <c r="H424" s="247" t="e">
        <f>IFERROR(VLOOKUP(B424,Estoque!$A$4:$M$2540,10,),VLOOKUP(B424,'Combos Promocionais'!$A$3:$O$2976,15,0))</f>
        <v>#N/A</v>
      </c>
      <c r="N424" s="247"/>
      <c r="P424" s="247"/>
      <c r="Q424" s="247"/>
      <c r="S424" s="247" t="e">
        <f>IFERROR(SUM(VLOOKUP(B424,Estoque!$A$4:$M$2540,8,)*I424),VLOOKUP(B424,'Combos Promocionais'!$A$3:$K$2252,11,0))</f>
        <v>#N/A</v>
      </c>
      <c r="T424" s="247"/>
      <c r="U424" s="247"/>
      <c r="V424" s="247"/>
    </row>
    <row r="425" spans="3:22">
      <c r="C425" s="247"/>
      <c r="D425" s="247"/>
      <c r="F425" s="247"/>
      <c r="H425" s="247" t="e">
        <f>IFERROR(VLOOKUP(B425,Estoque!$A$4:$M$2540,10,),VLOOKUP(B425,'Combos Promocionais'!$A$3:$O$2976,15,0))</f>
        <v>#N/A</v>
      </c>
      <c r="N425" s="247"/>
      <c r="P425" s="247"/>
      <c r="Q425" s="247"/>
      <c r="S425" s="247" t="e">
        <f>IFERROR(SUM(VLOOKUP(B425,Estoque!$A$4:$M$2540,8,)*I425),VLOOKUP(B425,'Combos Promocionais'!$A$3:$K$2252,11,0))</f>
        <v>#N/A</v>
      </c>
      <c r="T425" s="247"/>
      <c r="U425" s="247"/>
      <c r="V425" s="247"/>
    </row>
    <row r="426" spans="3:22">
      <c r="C426" s="247"/>
      <c r="D426" s="247"/>
      <c r="F426" s="247"/>
      <c r="H426" s="247" t="e">
        <f>IFERROR(VLOOKUP(B426,Estoque!$A$4:$M$2540,10,),VLOOKUP(B426,'Combos Promocionais'!$A$3:$O$2976,15,0))</f>
        <v>#N/A</v>
      </c>
      <c r="N426" s="247"/>
      <c r="P426" s="247"/>
      <c r="Q426" s="247"/>
      <c r="S426" s="247" t="e">
        <f>IFERROR(SUM(VLOOKUP(B426,Estoque!$A$4:$M$2540,8,)*I426),VLOOKUP(B426,'Combos Promocionais'!$A$3:$K$2252,11,0))</f>
        <v>#N/A</v>
      </c>
      <c r="T426" s="247"/>
      <c r="U426" s="247"/>
      <c r="V426" s="247"/>
    </row>
    <row r="427" spans="3:22">
      <c r="C427" s="247"/>
      <c r="D427" s="247"/>
      <c r="F427" s="247"/>
      <c r="H427" s="247" t="e">
        <f>IFERROR(VLOOKUP(B427,Estoque!$A$4:$M$2540,10,),VLOOKUP(B427,'Combos Promocionais'!$A$3:$O$2976,15,0))</f>
        <v>#N/A</v>
      </c>
      <c r="N427" s="247"/>
      <c r="P427" s="247"/>
      <c r="Q427" s="247"/>
      <c r="S427" s="247" t="e">
        <f>IFERROR(SUM(VLOOKUP(B427,Estoque!$A$4:$M$2540,8,)*I427),VLOOKUP(B427,'Combos Promocionais'!$A$3:$K$2252,11,0))</f>
        <v>#N/A</v>
      </c>
      <c r="T427" s="247"/>
      <c r="U427" s="247"/>
      <c r="V427" s="247"/>
    </row>
    <row r="428" spans="3:22">
      <c r="C428" s="247"/>
      <c r="D428" s="247"/>
      <c r="F428" s="247"/>
      <c r="H428" s="247" t="e">
        <f>IFERROR(VLOOKUP(B428,Estoque!$A$4:$M$2540,10,),VLOOKUP(B428,'Combos Promocionais'!$A$3:$O$2976,15,0))</f>
        <v>#N/A</v>
      </c>
      <c r="N428" s="247"/>
      <c r="P428" s="247"/>
      <c r="Q428" s="247"/>
      <c r="S428" s="247" t="e">
        <f>IFERROR(SUM(VLOOKUP(B428,Estoque!$A$4:$M$2540,8,)*I428),VLOOKUP(B428,'Combos Promocionais'!$A$3:$K$2252,11,0))</f>
        <v>#N/A</v>
      </c>
      <c r="T428" s="247"/>
      <c r="U428" s="247"/>
      <c r="V428" s="247"/>
    </row>
    <row r="429" spans="3:22">
      <c r="C429" s="247"/>
      <c r="D429" s="247"/>
      <c r="F429" s="247"/>
      <c r="H429" s="247" t="e">
        <f>IFERROR(VLOOKUP(B429,Estoque!$A$4:$M$2540,10,),VLOOKUP(B429,'Combos Promocionais'!$A$3:$O$2976,15,0))</f>
        <v>#N/A</v>
      </c>
      <c r="N429" s="247"/>
      <c r="P429" s="247"/>
      <c r="Q429" s="247"/>
      <c r="S429" s="247" t="e">
        <f>IFERROR(SUM(VLOOKUP(B429,Estoque!$A$4:$M$2540,8,)*I429),VLOOKUP(B429,'Combos Promocionais'!$A$3:$K$2252,11,0))</f>
        <v>#N/A</v>
      </c>
      <c r="T429" s="247"/>
      <c r="U429" s="247"/>
      <c r="V429" s="247"/>
    </row>
    <row r="430" spans="3:22">
      <c r="C430" s="247"/>
      <c r="D430" s="247"/>
      <c r="F430" s="247"/>
      <c r="H430" s="247" t="e">
        <f>IFERROR(VLOOKUP(B430,Estoque!$A$4:$M$2540,10,),VLOOKUP(B430,'Combos Promocionais'!$A$3:$O$2976,15,0))</f>
        <v>#N/A</v>
      </c>
      <c r="N430" s="247"/>
      <c r="P430" s="247"/>
      <c r="Q430" s="247"/>
      <c r="S430" s="247" t="e">
        <f>IFERROR(SUM(VLOOKUP(B430,Estoque!$A$4:$M$2540,8,)*I430),VLOOKUP(B430,'Combos Promocionais'!$A$3:$K$2252,11,0))</f>
        <v>#N/A</v>
      </c>
      <c r="T430" s="247"/>
      <c r="U430" s="247"/>
      <c r="V430" s="247"/>
    </row>
    <row r="431" spans="3:22">
      <c r="C431" s="247"/>
      <c r="D431" s="247"/>
      <c r="F431" s="247"/>
      <c r="H431" s="247" t="e">
        <f>IFERROR(VLOOKUP(B431,Estoque!$A$4:$M$2540,10,),VLOOKUP(B431,'Combos Promocionais'!$A$3:$O$2976,15,0))</f>
        <v>#N/A</v>
      </c>
      <c r="N431" s="247"/>
      <c r="P431" s="247"/>
      <c r="Q431" s="247"/>
      <c r="S431" s="247" t="e">
        <f>IFERROR(SUM(VLOOKUP(B431,Estoque!$A$4:$M$2540,8,)*I431),VLOOKUP(B431,'Combos Promocionais'!$A$3:$K$2252,11,0))</f>
        <v>#N/A</v>
      </c>
      <c r="T431" s="247"/>
      <c r="U431" s="247"/>
      <c r="V431" s="247"/>
    </row>
    <row r="432" spans="3:22">
      <c r="C432" s="247"/>
      <c r="D432" s="247"/>
      <c r="F432" s="247"/>
      <c r="H432" s="247" t="e">
        <f>IFERROR(VLOOKUP(B432,Estoque!$A$4:$M$2540,10,),VLOOKUP(B432,'Combos Promocionais'!$A$3:$O$2976,15,0))</f>
        <v>#N/A</v>
      </c>
      <c r="N432" s="247"/>
      <c r="P432" s="247"/>
      <c r="Q432" s="247"/>
      <c r="S432" s="247" t="e">
        <f>IFERROR(SUM(VLOOKUP(B432,Estoque!$A$4:$M$2540,8,)*I432),VLOOKUP(B432,'Combos Promocionais'!$A$3:$K$2252,11,0))</f>
        <v>#N/A</v>
      </c>
      <c r="T432" s="247"/>
      <c r="U432" s="247"/>
      <c r="V432" s="247"/>
    </row>
    <row r="433" spans="3:22">
      <c r="C433" s="247"/>
      <c r="D433" s="247"/>
      <c r="F433" s="247"/>
      <c r="H433" s="247" t="e">
        <f>IFERROR(VLOOKUP(B433,Estoque!$A$4:$M$2540,10,),VLOOKUP(B433,'Combos Promocionais'!$A$3:$O$2976,15,0))</f>
        <v>#N/A</v>
      </c>
      <c r="N433" s="247"/>
      <c r="P433" s="247"/>
      <c r="Q433" s="247"/>
      <c r="S433" s="247" t="e">
        <f>IFERROR(SUM(VLOOKUP(B433,Estoque!$A$4:$M$2540,8,)*I433),VLOOKUP(B433,'Combos Promocionais'!$A$3:$K$2252,11,0))</f>
        <v>#N/A</v>
      </c>
      <c r="T433" s="247"/>
      <c r="U433" s="247"/>
      <c r="V433" s="247"/>
    </row>
    <row r="434" spans="3:22">
      <c r="C434" s="247"/>
      <c r="D434" s="247"/>
      <c r="F434" s="247"/>
      <c r="H434" s="247" t="e">
        <f>IFERROR(VLOOKUP(B434,Estoque!$A$4:$M$2540,10,),VLOOKUP(B434,'Combos Promocionais'!$A$3:$O$2976,15,0))</f>
        <v>#N/A</v>
      </c>
      <c r="N434" s="247"/>
      <c r="P434" s="247"/>
      <c r="Q434" s="247"/>
      <c r="S434" s="247" t="e">
        <f>IFERROR(SUM(VLOOKUP(B434,Estoque!$A$4:$M$2540,8,)*I434),VLOOKUP(B434,'Combos Promocionais'!$A$3:$K$2252,11,0))</f>
        <v>#N/A</v>
      </c>
      <c r="T434" s="247"/>
      <c r="U434" s="247"/>
      <c r="V434" s="247"/>
    </row>
    <row r="435" spans="3:22">
      <c r="C435" s="247"/>
      <c r="D435" s="247"/>
      <c r="F435" s="247"/>
      <c r="H435" s="247" t="e">
        <f>IFERROR(VLOOKUP(B435,Estoque!$A$4:$M$2540,10,),VLOOKUP(B435,'Combos Promocionais'!$A$3:$O$2976,15,0))</f>
        <v>#N/A</v>
      </c>
      <c r="N435" s="247"/>
      <c r="P435" s="247"/>
      <c r="Q435" s="247"/>
      <c r="S435" s="247" t="e">
        <f>IFERROR(SUM(VLOOKUP(B435,Estoque!$A$4:$M$2540,8,)*I435),VLOOKUP(B435,'Combos Promocionais'!$A$3:$K$2252,11,0))</f>
        <v>#N/A</v>
      </c>
      <c r="T435" s="247"/>
      <c r="U435" s="247"/>
      <c r="V435" s="247"/>
    </row>
    <row r="436" spans="3:22">
      <c r="C436" s="247"/>
      <c r="D436" s="247"/>
      <c r="F436" s="247"/>
      <c r="H436" s="247" t="e">
        <f>IFERROR(VLOOKUP(B436,Estoque!$A$4:$M$2540,10,),VLOOKUP(B436,'Combos Promocionais'!$A$3:$O$2976,15,0))</f>
        <v>#N/A</v>
      </c>
      <c r="N436" s="247"/>
      <c r="P436" s="247"/>
      <c r="Q436" s="247"/>
      <c r="S436" s="247" t="e">
        <f>IFERROR(SUM(VLOOKUP(B436,Estoque!$A$4:$M$2540,8,)*I436),VLOOKUP(B436,'Combos Promocionais'!$A$3:$K$2252,11,0))</f>
        <v>#N/A</v>
      </c>
      <c r="T436" s="247"/>
      <c r="U436" s="247"/>
      <c r="V436" s="247"/>
    </row>
    <row r="437" spans="3:22">
      <c r="C437" s="247"/>
      <c r="D437" s="247"/>
      <c r="F437" s="247"/>
      <c r="H437" s="247" t="e">
        <f>IFERROR(VLOOKUP(B437,Estoque!$A$4:$M$2540,10,),VLOOKUP(B437,'Combos Promocionais'!$A$3:$O$2976,15,0))</f>
        <v>#N/A</v>
      </c>
      <c r="N437" s="247"/>
      <c r="P437" s="247"/>
      <c r="Q437" s="247"/>
      <c r="S437" s="247" t="e">
        <f>IFERROR(SUM(VLOOKUP(B437,Estoque!$A$4:$M$2540,8,)*I437),VLOOKUP(B437,'Combos Promocionais'!$A$3:$K$2252,11,0))</f>
        <v>#N/A</v>
      </c>
      <c r="T437" s="247"/>
      <c r="U437" s="247"/>
      <c r="V437" s="247"/>
    </row>
    <row r="438" spans="3:22">
      <c r="C438" s="247"/>
      <c r="D438" s="247"/>
      <c r="F438" s="247"/>
      <c r="H438" s="247" t="e">
        <f>IFERROR(VLOOKUP(B438,Estoque!$A$4:$M$2540,10,),VLOOKUP(B438,'Combos Promocionais'!$A$3:$O$2976,15,0))</f>
        <v>#N/A</v>
      </c>
      <c r="N438" s="247"/>
      <c r="P438" s="247"/>
      <c r="Q438" s="247"/>
      <c r="S438" s="247" t="e">
        <f>IFERROR(SUM(VLOOKUP(B438,Estoque!$A$4:$M$2540,8,)*I438),VLOOKUP(B438,'Combos Promocionais'!$A$3:$K$2252,11,0))</f>
        <v>#N/A</v>
      </c>
      <c r="T438" s="247"/>
      <c r="U438" s="247"/>
      <c r="V438" s="247"/>
    </row>
    <row r="439" spans="3:22">
      <c r="C439" s="247"/>
      <c r="D439" s="247"/>
      <c r="F439" s="247"/>
      <c r="H439" s="247" t="e">
        <f>IFERROR(VLOOKUP(B439,Estoque!$A$4:$M$2540,10,),VLOOKUP(B439,'Combos Promocionais'!$A$3:$O$2976,15,0))</f>
        <v>#N/A</v>
      </c>
      <c r="N439" s="247"/>
      <c r="P439" s="247"/>
      <c r="Q439" s="247"/>
      <c r="S439" s="247" t="e">
        <f>IFERROR(SUM(VLOOKUP(B439,Estoque!$A$4:$M$2540,8,)*I439),VLOOKUP(B439,'Combos Promocionais'!$A$3:$K$2252,11,0))</f>
        <v>#N/A</v>
      </c>
      <c r="T439" s="247"/>
      <c r="U439" s="247"/>
      <c r="V439" s="247"/>
    </row>
    <row r="440" spans="3:22">
      <c r="C440" s="247"/>
      <c r="D440" s="247"/>
      <c r="F440" s="247"/>
      <c r="H440" s="247" t="e">
        <f>IFERROR(VLOOKUP(B440,Estoque!$A$4:$M$2540,10,),VLOOKUP(B440,'Combos Promocionais'!$A$3:$O$2976,15,0))</f>
        <v>#N/A</v>
      </c>
      <c r="N440" s="247"/>
      <c r="P440" s="247"/>
      <c r="Q440" s="247"/>
      <c r="S440" s="247" t="e">
        <f>IFERROR(SUM(VLOOKUP(B440,Estoque!$A$4:$M$2540,8,)*I440),VLOOKUP(B440,'Combos Promocionais'!$A$3:$K$2252,11,0))</f>
        <v>#N/A</v>
      </c>
      <c r="T440" s="247"/>
      <c r="U440" s="247"/>
      <c r="V440" s="247"/>
    </row>
    <row r="441" spans="3:22">
      <c r="C441" s="247"/>
      <c r="D441" s="247"/>
      <c r="F441" s="247"/>
      <c r="H441" s="247" t="e">
        <f>IFERROR(VLOOKUP(B441,Estoque!$A$4:$M$2540,10,),VLOOKUP(B441,'Combos Promocionais'!$A$3:$O$2976,15,0))</f>
        <v>#N/A</v>
      </c>
      <c r="N441" s="247"/>
      <c r="P441" s="247"/>
      <c r="Q441" s="247"/>
      <c r="S441" s="247" t="e">
        <f>IFERROR(SUM(VLOOKUP(B441,Estoque!$A$4:$M$2540,8,)*I441),VLOOKUP(B441,'Combos Promocionais'!$A$3:$K$2252,11,0))</f>
        <v>#N/A</v>
      </c>
      <c r="T441" s="247"/>
      <c r="U441" s="247"/>
      <c r="V441" s="247"/>
    </row>
    <row r="442" spans="3:22">
      <c r="C442" s="247"/>
      <c r="D442" s="247"/>
      <c r="F442" s="247"/>
      <c r="H442" s="247" t="e">
        <f>IFERROR(VLOOKUP(B442,Estoque!$A$4:$M$2540,10,),VLOOKUP(B442,'Combos Promocionais'!$A$3:$O$2976,15,0))</f>
        <v>#N/A</v>
      </c>
      <c r="N442" s="247"/>
      <c r="P442" s="247"/>
      <c r="Q442" s="247"/>
      <c r="S442" s="247" t="e">
        <f>IFERROR(SUM(VLOOKUP(B442,Estoque!$A$4:$M$2540,8,)*I442),VLOOKUP(B442,'Combos Promocionais'!$A$3:$K$2252,11,0))</f>
        <v>#N/A</v>
      </c>
      <c r="T442" s="247"/>
      <c r="U442" s="247"/>
      <c r="V442" s="247"/>
    </row>
    <row r="443" spans="3:22">
      <c r="C443" s="247"/>
      <c r="D443" s="247"/>
      <c r="F443" s="247"/>
      <c r="H443" s="247" t="e">
        <f>IFERROR(VLOOKUP(B443,Estoque!$A$4:$M$2540,10,),VLOOKUP(B443,'Combos Promocionais'!$A$3:$O$2976,15,0))</f>
        <v>#N/A</v>
      </c>
      <c r="N443" s="247"/>
      <c r="P443" s="247"/>
      <c r="Q443" s="247"/>
      <c r="S443" s="247" t="e">
        <f>IFERROR(SUM(VLOOKUP(B443,Estoque!$A$4:$M$2540,8,)*I443),VLOOKUP(B443,'Combos Promocionais'!$A$3:$K$2252,11,0))</f>
        <v>#N/A</v>
      </c>
      <c r="T443" s="247"/>
      <c r="U443" s="247"/>
      <c r="V443" s="247"/>
    </row>
    <row r="444" spans="3:22">
      <c r="C444" s="247"/>
      <c r="D444" s="247"/>
      <c r="F444" s="247"/>
      <c r="H444" s="247" t="e">
        <f>IFERROR(VLOOKUP(B444,Estoque!$A$4:$M$2540,10,),VLOOKUP(B444,'Combos Promocionais'!$A$3:$O$2976,15,0))</f>
        <v>#N/A</v>
      </c>
      <c r="N444" s="247"/>
      <c r="P444" s="247"/>
      <c r="Q444" s="247"/>
      <c r="S444" s="247" t="e">
        <f>IFERROR(SUM(VLOOKUP(B444,Estoque!$A$4:$M$2540,8,)*I444),VLOOKUP(B444,'Combos Promocionais'!$A$3:$K$2252,11,0))</f>
        <v>#N/A</v>
      </c>
      <c r="T444" s="247"/>
      <c r="U444" s="247"/>
      <c r="V444" s="247"/>
    </row>
    <row r="445" spans="3:22">
      <c r="C445" s="247"/>
      <c r="D445" s="247"/>
      <c r="F445" s="247"/>
      <c r="H445" s="247" t="e">
        <f>IFERROR(VLOOKUP(B445,Estoque!$A$4:$M$2540,10,),VLOOKUP(B445,'Combos Promocionais'!$A$3:$O$2976,15,0))</f>
        <v>#N/A</v>
      </c>
      <c r="N445" s="247"/>
      <c r="P445" s="247"/>
      <c r="Q445" s="247"/>
      <c r="S445" s="247" t="e">
        <f>IFERROR(SUM(VLOOKUP(B445,Estoque!$A$4:$M$2540,8,)*I445),VLOOKUP(B445,'Combos Promocionais'!$A$3:$K$2252,11,0))</f>
        <v>#N/A</v>
      </c>
      <c r="T445" s="247"/>
      <c r="U445" s="247"/>
      <c r="V445" s="247"/>
    </row>
    <row r="446" spans="3:22">
      <c r="C446" s="247"/>
      <c r="D446" s="247"/>
      <c r="F446" s="247"/>
      <c r="H446" s="247" t="e">
        <f>IFERROR(VLOOKUP(B446,Estoque!$A$4:$M$2540,10,),VLOOKUP(B446,'Combos Promocionais'!$A$3:$O$2976,15,0))</f>
        <v>#N/A</v>
      </c>
      <c r="N446" s="247"/>
      <c r="P446" s="247"/>
      <c r="Q446" s="247"/>
      <c r="S446" s="247" t="e">
        <f>IFERROR(SUM(VLOOKUP(B446,Estoque!$A$4:$M$2540,8,)*I446),VLOOKUP(B446,'Combos Promocionais'!$A$3:$K$2252,11,0))</f>
        <v>#N/A</v>
      </c>
      <c r="T446" s="247"/>
      <c r="U446" s="247"/>
      <c r="V446" s="247"/>
    </row>
    <row r="447" spans="3:22">
      <c r="C447" s="247"/>
      <c r="D447" s="247"/>
      <c r="F447" s="247"/>
      <c r="H447" s="247" t="e">
        <f>IFERROR(VLOOKUP(B447,Estoque!$A$4:$M$2540,10,),VLOOKUP(B447,'Combos Promocionais'!$A$3:$O$2976,15,0))</f>
        <v>#N/A</v>
      </c>
      <c r="N447" s="247"/>
      <c r="P447" s="247"/>
      <c r="Q447" s="247"/>
      <c r="S447" s="247" t="e">
        <f>IFERROR(SUM(VLOOKUP(B447,Estoque!$A$4:$M$2540,8,)*I447),VLOOKUP(B447,'Combos Promocionais'!$A$3:$K$2252,11,0))</f>
        <v>#N/A</v>
      </c>
      <c r="T447" s="247"/>
      <c r="U447" s="247"/>
      <c r="V447" s="247"/>
    </row>
    <row r="448" spans="3:22">
      <c r="C448" s="247"/>
      <c r="D448" s="247"/>
      <c r="F448" s="247"/>
      <c r="H448" s="247" t="e">
        <f>IFERROR(VLOOKUP(B448,Estoque!$A$4:$M$2540,10,),VLOOKUP(B448,'Combos Promocionais'!$A$3:$O$2976,15,0))</f>
        <v>#N/A</v>
      </c>
      <c r="N448" s="247"/>
      <c r="P448" s="247"/>
      <c r="Q448" s="247"/>
      <c r="S448" s="247" t="e">
        <f>IFERROR(SUM(VLOOKUP(B448,Estoque!$A$4:$M$2540,8,)*I448),VLOOKUP(B448,'Combos Promocionais'!$A$3:$K$2252,11,0))</f>
        <v>#N/A</v>
      </c>
      <c r="T448" s="247"/>
      <c r="U448" s="247"/>
      <c r="V448" s="247"/>
    </row>
    <row r="449" spans="3:22">
      <c r="C449" s="247"/>
      <c r="D449" s="247"/>
      <c r="F449" s="247"/>
      <c r="H449" s="247" t="e">
        <f>IFERROR(VLOOKUP(B449,Estoque!$A$4:$M$2540,10,),VLOOKUP(B449,'Combos Promocionais'!$A$3:$O$2976,15,0))</f>
        <v>#N/A</v>
      </c>
      <c r="N449" s="247"/>
      <c r="P449" s="247"/>
      <c r="Q449" s="247"/>
      <c r="S449" s="247" t="e">
        <f>IFERROR(SUM(VLOOKUP(B449,Estoque!$A$4:$M$2540,8,)*I449),VLOOKUP(B449,'Combos Promocionais'!$A$3:$K$2252,11,0))</f>
        <v>#N/A</v>
      </c>
      <c r="T449" s="247"/>
      <c r="U449" s="247"/>
      <c r="V449" s="247"/>
    </row>
    <row r="450" spans="3:22">
      <c r="C450" s="247"/>
      <c r="D450" s="247"/>
      <c r="F450" s="247"/>
      <c r="H450" s="247" t="e">
        <f>IFERROR(VLOOKUP(B450,Estoque!$A$4:$M$2540,10,),VLOOKUP(B450,'Combos Promocionais'!$A$3:$O$2976,15,0))</f>
        <v>#N/A</v>
      </c>
      <c r="N450" s="247"/>
      <c r="P450" s="247"/>
      <c r="Q450" s="247"/>
      <c r="S450" s="247" t="e">
        <f>IFERROR(SUM(VLOOKUP(B450,Estoque!$A$4:$M$2540,8,)*I450),VLOOKUP(B450,'Combos Promocionais'!$A$3:$K$2252,11,0))</f>
        <v>#N/A</v>
      </c>
      <c r="T450" s="247"/>
      <c r="U450" s="247"/>
      <c r="V450" s="247"/>
    </row>
    <row r="451" spans="3:22">
      <c r="C451" s="247"/>
      <c r="D451" s="247"/>
      <c r="F451" s="247"/>
      <c r="H451" s="247" t="e">
        <f>IFERROR(VLOOKUP(B451,Estoque!$A$4:$M$2540,10,),VLOOKUP(B451,'Combos Promocionais'!$A$3:$O$2976,15,0))</f>
        <v>#N/A</v>
      </c>
      <c r="N451" s="247"/>
      <c r="P451" s="247"/>
      <c r="Q451" s="247"/>
      <c r="S451" s="247" t="e">
        <f>IFERROR(SUM(VLOOKUP(B451,Estoque!$A$4:$M$2540,8,)*I451),VLOOKUP(B451,'Combos Promocionais'!$A$3:$K$2252,11,0))</f>
        <v>#N/A</v>
      </c>
      <c r="T451" s="247"/>
      <c r="U451" s="247"/>
      <c r="V451" s="247"/>
    </row>
    <row r="452" spans="3:22">
      <c r="C452" s="247"/>
      <c r="D452" s="247"/>
      <c r="F452" s="247"/>
      <c r="H452" s="247" t="e">
        <f>IFERROR(VLOOKUP(B452,Estoque!$A$4:$M$2540,10,),VLOOKUP(B452,'Combos Promocionais'!$A$3:$O$2976,15,0))</f>
        <v>#N/A</v>
      </c>
      <c r="N452" s="247"/>
      <c r="P452" s="247"/>
      <c r="Q452" s="247"/>
      <c r="S452" s="247" t="e">
        <f>IFERROR(SUM(VLOOKUP(B452,Estoque!$A$4:$M$2540,8,)*I452),VLOOKUP(B452,'Combos Promocionais'!$A$3:$K$2252,11,0))</f>
        <v>#N/A</v>
      </c>
      <c r="T452" s="247"/>
      <c r="U452" s="247"/>
      <c r="V452" s="247"/>
    </row>
    <row r="453" spans="3:22">
      <c r="C453" s="247"/>
      <c r="D453" s="247"/>
      <c r="F453" s="247"/>
      <c r="H453" s="247" t="e">
        <f>IFERROR(VLOOKUP(B453,Estoque!$A$4:$M$2540,10,),VLOOKUP(B453,'Combos Promocionais'!$A$3:$O$2976,15,0))</f>
        <v>#N/A</v>
      </c>
      <c r="N453" s="247"/>
      <c r="P453" s="247"/>
      <c r="Q453" s="247"/>
      <c r="S453" s="247" t="e">
        <f>IFERROR(SUM(VLOOKUP(B453,Estoque!$A$4:$M$2540,8,)*I453),VLOOKUP(B453,'Combos Promocionais'!$A$3:$K$2252,11,0))</f>
        <v>#N/A</v>
      </c>
      <c r="T453" s="247"/>
      <c r="U453" s="247"/>
      <c r="V453" s="247"/>
    </row>
    <row r="454" spans="3:22">
      <c r="C454" s="247"/>
      <c r="D454" s="247"/>
      <c r="F454" s="247"/>
      <c r="H454" s="247" t="e">
        <f>IFERROR(VLOOKUP(B454,Estoque!$A$4:$M$2540,10,),VLOOKUP(B454,'Combos Promocionais'!$A$3:$O$2976,15,0))</f>
        <v>#N/A</v>
      </c>
      <c r="N454" s="247"/>
      <c r="P454" s="247"/>
      <c r="Q454" s="247"/>
      <c r="S454" s="247" t="e">
        <f>IFERROR(SUM(VLOOKUP(B454,Estoque!$A$4:$M$2540,8,)*I454),VLOOKUP(B454,'Combos Promocionais'!$A$3:$K$2252,11,0))</f>
        <v>#N/A</v>
      </c>
      <c r="T454" s="247"/>
      <c r="U454" s="247"/>
      <c r="V454" s="247"/>
    </row>
    <row r="455" spans="3:22">
      <c r="C455" s="247"/>
      <c r="D455" s="247"/>
      <c r="F455" s="247"/>
      <c r="H455" s="247" t="e">
        <f>IFERROR(VLOOKUP(B455,Estoque!$A$4:$M$2540,10,),VLOOKUP(B455,'Combos Promocionais'!$A$3:$O$2976,15,0))</f>
        <v>#N/A</v>
      </c>
      <c r="N455" s="247"/>
      <c r="P455" s="247"/>
      <c r="Q455" s="247"/>
      <c r="S455" s="247" t="e">
        <f>IFERROR(SUM(VLOOKUP(B455,Estoque!$A$4:$M$2540,8,)*I455),VLOOKUP(B455,'Combos Promocionais'!$A$3:$K$2252,11,0))</f>
        <v>#N/A</v>
      </c>
      <c r="T455" s="247"/>
      <c r="U455" s="247"/>
      <c r="V455" s="247"/>
    </row>
    <row r="456" spans="3:22">
      <c r="C456" s="247"/>
      <c r="D456" s="247"/>
      <c r="F456" s="247"/>
      <c r="H456" s="247" t="e">
        <f>IFERROR(VLOOKUP(B456,Estoque!$A$4:$M$2540,10,),VLOOKUP(B456,'Combos Promocionais'!$A$3:$O$2976,15,0))</f>
        <v>#N/A</v>
      </c>
      <c r="N456" s="247"/>
      <c r="P456" s="247"/>
      <c r="Q456" s="247"/>
      <c r="S456" s="247" t="e">
        <f>IFERROR(SUM(VLOOKUP(B456,Estoque!$A$4:$M$2540,8,)*I456),VLOOKUP(B456,'Combos Promocionais'!$A$3:$K$2252,11,0))</f>
        <v>#N/A</v>
      </c>
      <c r="T456" s="247"/>
      <c r="U456" s="247"/>
      <c r="V456" s="247"/>
    </row>
    <row r="457" spans="3:22">
      <c r="C457" s="247"/>
      <c r="D457" s="247"/>
      <c r="F457" s="247"/>
      <c r="H457" s="247" t="e">
        <f>IFERROR(VLOOKUP(B457,Estoque!$A$4:$M$2540,10,),VLOOKUP(B457,'Combos Promocionais'!$A$3:$O$2976,15,0))</f>
        <v>#N/A</v>
      </c>
      <c r="N457" s="247"/>
      <c r="P457" s="247"/>
      <c r="Q457" s="247"/>
      <c r="S457" s="247" t="e">
        <f>IFERROR(SUM(VLOOKUP(B457,Estoque!$A$4:$M$2540,8,)*I457),VLOOKUP(B457,'Combos Promocionais'!$A$3:$K$2252,11,0))</f>
        <v>#N/A</v>
      </c>
      <c r="T457" s="247"/>
      <c r="U457" s="247"/>
      <c r="V457" s="247"/>
    </row>
    <row r="458" spans="3:22">
      <c r="C458" s="247"/>
      <c r="D458" s="247"/>
      <c r="F458" s="247"/>
      <c r="H458" s="247" t="e">
        <f>IFERROR(VLOOKUP(B458,Estoque!$A$4:$M$2540,10,),VLOOKUP(B458,'Combos Promocionais'!$A$3:$O$2976,15,0))</f>
        <v>#N/A</v>
      </c>
      <c r="N458" s="247"/>
      <c r="P458" s="247"/>
      <c r="Q458" s="247"/>
      <c r="S458" s="247" t="e">
        <f>IFERROR(SUM(VLOOKUP(B458,Estoque!$A$4:$M$2540,8,)*I458),VLOOKUP(B458,'Combos Promocionais'!$A$3:$K$2252,11,0))</f>
        <v>#N/A</v>
      </c>
      <c r="T458" s="247"/>
      <c r="U458" s="247"/>
      <c r="V458" s="247"/>
    </row>
    <row r="459" spans="3:22">
      <c r="C459" s="247"/>
      <c r="D459" s="247"/>
      <c r="F459" s="247"/>
      <c r="H459" s="247" t="e">
        <f>IFERROR(VLOOKUP(B459,Estoque!$A$4:$M$2540,10,),VLOOKUP(B459,'Combos Promocionais'!$A$3:$O$2976,15,0))</f>
        <v>#N/A</v>
      </c>
      <c r="N459" s="247"/>
      <c r="P459" s="247"/>
      <c r="Q459" s="247"/>
      <c r="S459" s="247" t="e">
        <f>IFERROR(SUM(VLOOKUP(B459,Estoque!$A$4:$M$2540,8,)*I459),VLOOKUP(B459,'Combos Promocionais'!$A$3:$K$2252,11,0))</f>
        <v>#N/A</v>
      </c>
      <c r="T459" s="247"/>
      <c r="U459" s="247"/>
      <c r="V459" s="247"/>
    </row>
    <row r="460" spans="3:22">
      <c r="C460" s="247"/>
      <c r="D460" s="247"/>
      <c r="F460" s="247"/>
      <c r="H460" s="247" t="e">
        <f>IFERROR(VLOOKUP(B460,Estoque!$A$4:$M$2540,10,),VLOOKUP(B460,'Combos Promocionais'!$A$3:$O$2976,15,0))</f>
        <v>#N/A</v>
      </c>
      <c r="N460" s="247"/>
      <c r="P460" s="247"/>
      <c r="Q460" s="247"/>
      <c r="S460" s="247" t="e">
        <f>IFERROR(SUM(VLOOKUP(B460,Estoque!$A$4:$M$2540,8,)*I460),VLOOKUP(B460,'Combos Promocionais'!$A$3:$K$2252,11,0))</f>
        <v>#N/A</v>
      </c>
      <c r="T460" s="247"/>
      <c r="U460" s="247"/>
      <c r="V460" s="247"/>
    </row>
    <row r="461" spans="3:22">
      <c r="C461" s="247"/>
      <c r="D461" s="247"/>
      <c r="F461" s="247"/>
      <c r="H461" s="247" t="e">
        <f>IFERROR(VLOOKUP(B461,Estoque!$A$4:$M$2540,10,),VLOOKUP(B461,'Combos Promocionais'!$A$3:$O$2976,15,0))</f>
        <v>#N/A</v>
      </c>
      <c r="N461" s="247"/>
      <c r="P461" s="247"/>
      <c r="Q461" s="247"/>
      <c r="S461" s="247" t="e">
        <f>IFERROR(SUM(VLOOKUP(B461,Estoque!$A$4:$M$2540,8,)*I461),VLOOKUP(B461,'Combos Promocionais'!$A$3:$K$2252,11,0))</f>
        <v>#N/A</v>
      </c>
      <c r="T461" s="247"/>
      <c r="U461" s="247"/>
      <c r="V461" s="247"/>
    </row>
    <row r="462" spans="3:22">
      <c r="C462" s="247"/>
      <c r="D462" s="247"/>
      <c r="F462" s="247"/>
      <c r="H462" s="247" t="e">
        <f>IFERROR(VLOOKUP(B462,Estoque!$A$4:$M$2540,10,),VLOOKUP(B462,'Combos Promocionais'!$A$3:$O$2976,15,0))</f>
        <v>#N/A</v>
      </c>
      <c r="N462" s="247"/>
      <c r="P462" s="247"/>
      <c r="Q462" s="247"/>
      <c r="S462" s="247" t="e">
        <f>IFERROR(SUM(VLOOKUP(B462,Estoque!$A$4:$M$2540,8,)*I462),VLOOKUP(B462,'Combos Promocionais'!$A$3:$K$2252,11,0))</f>
        <v>#N/A</v>
      </c>
      <c r="T462" s="247"/>
      <c r="U462" s="247"/>
      <c r="V462" s="247"/>
    </row>
    <row r="463" spans="3:22">
      <c r="C463" s="247"/>
      <c r="D463" s="247"/>
      <c r="F463" s="247"/>
      <c r="H463" s="247" t="e">
        <f>IFERROR(VLOOKUP(B463,Estoque!$A$4:$M$2540,10,),VLOOKUP(B463,'Combos Promocionais'!$A$3:$O$2976,15,0))</f>
        <v>#N/A</v>
      </c>
      <c r="N463" s="247"/>
      <c r="P463" s="247"/>
      <c r="Q463" s="247"/>
      <c r="S463" s="247" t="e">
        <f>IFERROR(SUM(VLOOKUP(B463,Estoque!$A$4:$M$2540,8,)*I463),VLOOKUP(B463,'Combos Promocionais'!$A$3:$K$2252,11,0))</f>
        <v>#N/A</v>
      </c>
      <c r="T463" s="247"/>
      <c r="U463" s="247"/>
      <c r="V463" s="247"/>
    </row>
    <row r="464" spans="3:22">
      <c r="C464" s="247"/>
      <c r="D464" s="247"/>
      <c r="F464" s="247"/>
      <c r="H464" s="247" t="e">
        <f>IFERROR(VLOOKUP(B464,Estoque!$A$4:$M$2540,10,),VLOOKUP(B464,'Combos Promocionais'!$A$3:$O$2976,15,0))</f>
        <v>#N/A</v>
      </c>
      <c r="N464" s="247"/>
      <c r="P464" s="247"/>
      <c r="Q464" s="247"/>
      <c r="S464" s="247" t="e">
        <f>IFERROR(SUM(VLOOKUP(B464,Estoque!$A$4:$M$2540,8,)*I464),VLOOKUP(B464,'Combos Promocionais'!$A$3:$K$2252,11,0))</f>
        <v>#N/A</v>
      </c>
      <c r="T464" s="247"/>
      <c r="U464" s="247"/>
      <c r="V464" s="247"/>
    </row>
    <row r="465" spans="3:22">
      <c r="C465" s="247"/>
      <c r="D465" s="247"/>
      <c r="F465" s="247"/>
      <c r="H465" s="247" t="e">
        <f>IFERROR(VLOOKUP(B465,Estoque!$A$4:$M$2540,10,),VLOOKUP(B465,'Combos Promocionais'!$A$3:$O$2976,15,0))</f>
        <v>#N/A</v>
      </c>
      <c r="N465" s="247"/>
      <c r="P465" s="247"/>
      <c r="Q465" s="247"/>
      <c r="S465" s="247" t="e">
        <f>IFERROR(SUM(VLOOKUP(B465,Estoque!$A$4:$M$2540,8,)*I465),VLOOKUP(B465,'Combos Promocionais'!$A$3:$K$2252,11,0))</f>
        <v>#N/A</v>
      </c>
      <c r="T465" s="247"/>
      <c r="U465" s="247"/>
      <c r="V465" s="247"/>
    </row>
    <row r="466" spans="3:22">
      <c r="C466" s="247"/>
      <c r="D466" s="247"/>
      <c r="F466" s="247"/>
      <c r="H466" s="247" t="e">
        <f>IFERROR(VLOOKUP(B466,Estoque!$A$4:$M$2540,10,),VLOOKUP(B466,'Combos Promocionais'!$A$3:$O$2976,15,0))</f>
        <v>#N/A</v>
      </c>
      <c r="N466" s="247"/>
      <c r="P466" s="247"/>
      <c r="Q466" s="247"/>
      <c r="S466" s="247" t="e">
        <f>IFERROR(SUM(VLOOKUP(B466,Estoque!$A$4:$M$2540,8,)*I466),VLOOKUP(B466,'Combos Promocionais'!$A$3:$K$2252,11,0))</f>
        <v>#N/A</v>
      </c>
      <c r="T466" s="247"/>
      <c r="U466" s="247"/>
      <c r="V466" s="247"/>
    </row>
    <row r="467" spans="3:22">
      <c r="C467" s="247"/>
      <c r="D467" s="247"/>
      <c r="F467" s="247"/>
      <c r="H467" s="247" t="e">
        <f>IFERROR(VLOOKUP(B467,Estoque!$A$4:$M$2540,10,),VLOOKUP(B467,'Combos Promocionais'!$A$3:$O$2976,15,0))</f>
        <v>#N/A</v>
      </c>
      <c r="N467" s="247"/>
      <c r="P467" s="247"/>
      <c r="Q467" s="247"/>
      <c r="S467" s="247" t="e">
        <f>IFERROR(SUM(VLOOKUP(B467,Estoque!$A$4:$M$2540,8,)*I467),VLOOKUP(B467,'Combos Promocionais'!$A$3:$K$2252,11,0))</f>
        <v>#N/A</v>
      </c>
      <c r="T467" s="247"/>
      <c r="U467" s="247"/>
      <c r="V467" s="247"/>
    </row>
    <row r="468" spans="3:22">
      <c r="C468" s="247"/>
      <c r="D468" s="247"/>
      <c r="F468" s="247"/>
      <c r="H468" s="247" t="e">
        <f>IFERROR(VLOOKUP(B468,Estoque!$A$4:$M$2540,10,),VLOOKUP(B468,'Combos Promocionais'!$A$3:$O$2976,15,0))</f>
        <v>#N/A</v>
      </c>
      <c r="N468" s="247"/>
      <c r="P468" s="247"/>
      <c r="Q468" s="247"/>
      <c r="S468" s="247" t="e">
        <f>IFERROR(SUM(VLOOKUP(B468,Estoque!$A$4:$M$2540,8,)*I468),VLOOKUP(B468,'Combos Promocionais'!$A$3:$K$2252,11,0))</f>
        <v>#N/A</v>
      </c>
      <c r="T468" s="247"/>
      <c r="U468" s="247"/>
      <c r="V468" s="247"/>
    </row>
    <row r="469" spans="3:22">
      <c r="C469" s="247"/>
      <c r="D469" s="247"/>
      <c r="F469" s="247"/>
      <c r="H469" s="247" t="e">
        <f>IFERROR(VLOOKUP(B469,Estoque!$A$4:$M$2540,10,),VLOOKUP(B469,'Combos Promocionais'!$A$3:$O$2976,15,0))</f>
        <v>#N/A</v>
      </c>
      <c r="N469" s="247"/>
      <c r="P469" s="247"/>
      <c r="Q469" s="247"/>
      <c r="S469" s="247" t="e">
        <f>IFERROR(SUM(VLOOKUP(B469,Estoque!$A$4:$M$2540,8,)*I469),VLOOKUP(B469,'Combos Promocionais'!$A$3:$K$2252,11,0))</f>
        <v>#N/A</v>
      </c>
      <c r="T469" s="247"/>
      <c r="U469" s="247"/>
      <c r="V469" s="247"/>
    </row>
    <row r="470" spans="3:22">
      <c r="C470" s="247"/>
      <c r="D470" s="247"/>
      <c r="F470" s="247"/>
      <c r="H470" s="247" t="e">
        <f>IFERROR(VLOOKUP(B470,Estoque!$A$4:$M$2540,10,),VLOOKUP(B470,'Combos Promocionais'!$A$3:$O$2976,15,0))</f>
        <v>#N/A</v>
      </c>
      <c r="N470" s="247"/>
      <c r="P470" s="247"/>
      <c r="Q470" s="247"/>
      <c r="S470" s="247" t="e">
        <f>IFERROR(SUM(VLOOKUP(B470,Estoque!$A$4:$M$2540,8,)*I470),VLOOKUP(B470,'Combos Promocionais'!$A$3:$K$2252,11,0))</f>
        <v>#N/A</v>
      </c>
      <c r="T470" s="247"/>
      <c r="U470" s="247"/>
      <c r="V470" s="247"/>
    </row>
    <row r="471" spans="3:22">
      <c r="C471" s="247"/>
      <c r="D471" s="247"/>
      <c r="F471" s="247"/>
      <c r="H471" s="247" t="e">
        <f>IFERROR(VLOOKUP(B471,Estoque!$A$4:$M$2540,10,),VLOOKUP(B471,'Combos Promocionais'!$A$3:$O$2976,15,0))</f>
        <v>#N/A</v>
      </c>
      <c r="N471" s="247"/>
      <c r="P471" s="247"/>
      <c r="Q471" s="247"/>
      <c r="S471" s="247" t="e">
        <f>IFERROR(SUM(VLOOKUP(B471,Estoque!$A$4:$M$2540,8,)*I471),VLOOKUP(B471,'Combos Promocionais'!$A$3:$K$2252,11,0))</f>
        <v>#N/A</v>
      </c>
      <c r="T471" s="247"/>
      <c r="U471" s="247"/>
      <c r="V471" s="247"/>
    </row>
    <row r="472" spans="3:22">
      <c r="C472" s="247"/>
      <c r="D472" s="247"/>
      <c r="F472" s="247"/>
      <c r="H472" s="247" t="e">
        <f>IFERROR(VLOOKUP(B472,Estoque!$A$4:$M$2540,10,),VLOOKUP(B472,'Combos Promocionais'!$A$3:$O$2976,15,0))</f>
        <v>#N/A</v>
      </c>
      <c r="N472" s="247"/>
      <c r="P472" s="247"/>
      <c r="Q472" s="247"/>
      <c r="S472" s="247" t="e">
        <f>IFERROR(SUM(VLOOKUP(B472,Estoque!$A$4:$M$2540,8,)*I472),VLOOKUP(B472,'Combos Promocionais'!$A$3:$K$2252,11,0))</f>
        <v>#N/A</v>
      </c>
      <c r="T472" s="247"/>
      <c r="U472" s="247"/>
      <c r="V472" s="247"/>
    </row>
    <row r="473" spans="3:22">
      <c r="C473" s="247"/>
      <c r="D473" s="247"/>
      <c r="F473" s="247"/>
      <c r="H473" s="247" t="e">
        <f>IFERROR(VLOOKUP(B473,Estoque!$A$4:$M$2540,10,),VLOOKUP(B473,'Combos Promocionais'!$A$3:$O$2976,15,0))</f>
        <v>#N/A</v>
      </c>
      <c r="N473" s="247"/>
      <c r="P473" s="247"/>
      <c r="Q473" s="247"/>
      <c r="S473" s="247" t="e">
        <f>IFERROR(SUM(VLOOKUP(B473,Estoque!$A$4:$M$2540,8,)*I473),VLOOKUP(B473,'Combos Promocionais'!$A$3:$K$2252,11,0))</f>
        <v>#N/A</v>
      </c>
      <c r="T473" s="247"/>
      <c r="U473" s="247"/>
      <c r="V473" s="247"/>
    </row>
    <row r="474" spans="3:22">
      <c r="C474" s="247"/>
      <c r="D474" s="247"/>
      <c r="F474" s="247"/>
      <c r="H474" s="247" t="e">
        <f>IFERROR(VLOOKUP(B474,Estoque!$A$4:$M$2540,10,),VLOOKUP(B474,'Combos Promocionais'!$A$3:$O$2976,15,0))</f>
        <v>#N/A</v>
      </c>
      <c r="N474" s="247"/>
      <c r="P474" s="247"/>
      <c r="Q474" s="247"/>
      <c r="S474" s="247" t="e">
        <f>IFERROR(SUM(VLOOKUP(B474,Estoque!$A$4:$M$2540,8,)*I474),VLOOKUP(B474,'Combos Promocionais'!$A$3:$K$2252,11,0))</f>
        <v>#N/A</v>
      </c>
      <c r="T474" s="247"/>
      <c r="U474" s="247"/>
      <c r="V474" s="247"/>
    </row>
    <row r="475" spans="3:22">
      <c r="C475" s="247"/>
      <c r="D475" s="247"/>
      <c r="F475" s="247"/>
      <c r="H475" s="247" t="e">
        <f>IFERROR(VLOOKUP(B475,Estoque!$A$4:$M$2540,10,),VLOOKUP(B475,'Combos Promocionais'!$A$3:$O$2976,15,0))</f>
        <v>#N/A</v>
      </c>
      <c r="N475" s="247"/>
      <c r="P475" s="247"/>
      <c r="Q475" s="247"/>
      <c r="S475" s="247" t="e">
        <f>IFERROR(SUM(VLOOKUP(B475,Estoque!$A$4:$M$2540,8,)*I475),VLOOKUP(B475,'Combos Promocionais'!$A$3:$K$2252,11,0))</f>
        <v>#N/A</v>
      </c>
      <c r="T475" s="247"/>
      <c r="U475" s="247"/>
      <c r="V475" s="247"/>
    </row>
    <row r="476" spans="3:22">
      <c r="C476" s="247"/>
      <c r="D476" s="247"/>
      <c r="F476" s="247"/>
      <c r="H476" s="247" t="e">
        <f>IFERROR(VLOOKUP(B476,Estoque!$A$4:$M$2540,10,),VLOOKUP(B476,'Combos Promocionais'!$A$3:$O$2976,15,0))</f>
        <v>#N/A</v>
      </c>
      <c r="N476" s="247"/>
      <c r="P476" s="247"/>
      <c r="Q476" s="247"/>
      <c r="S476" s="247" t="e">
        <f>IFERROR(SUM(VLOOKUP(B476,Estoque!$A$4:$M$2540,8,)*I476),VLOOKUP(B476,'Combos Promocionais'!$A$3:$K$2252,11,0))</f>
        <v>#N/A</v>
      </c>
      <c r="T476" s="247"/>
      <c r="U476" s="247"/>
      <c r="V476" s="247"/>
    </row>
    <row r="477" spans="3:22">
      <c r="C477" s="247"/>
      <c r="D477" s="247"/>
      <c r="F477" s="247"/>
      <c r="H477" s="247" t="e">
        <f>IFERROR(VLOOKUP(B477,Estoque!$A$4:$M$2540,10,),VLOOKUP(B477,'Combos Promocionais'!$A$3:$O$2976,15,0))</f>
        <v>#N/A</v>
      </c>
      <c r="N477" s="247"/>
      <c r="P477" s="247"/>
      <c r="Q477" s="247"/>
      <c r="S477" s="247" t="e">
        <f>IFERROR(SUM(VLOOKUP(B477,Estoque!$A$4:$M$2540,8,)*I477),VLOOKUP(B477,'Combos Promocionais'!$A$3:$K$2252,11,0))</f>
        <v>#N/A</v>
      </c>
      <c r="T477" s="247"/>
      <c r="U477" s="247"/>
      <c r="V477" s="247"/>
    </row>
    <row r="478" spans="3:22">
      <c r="C478" s="247"/>
      <c r="D478" s="247"/>
      <c r="F478" s="247"/>
      <c r="H478" s="247" t="e">
        <f>IFERROR(VLOOKUP(B478,Estoque!$A$4:$M$2540,10,),VLOOKUP(B478,'Combos Promocionais'!$A$3:$O$2976,15,0))</f>
        <v>#N/A</v>
      </c>
      <c r="N478" s="247"/>
      <c r="P478" s="247"/>
      <c r="Q478" s="247"/>
      <c r="S478" s="247" t="e">
        <f>IFERROR(SUM(VLOOKUP(B478,Estoque!$A$4:$M$2540,8,)*I478),VLOOKUP(B478,'Combos Promocionais'!$A$3:$K$2252,11,0))</f>
        <v>#N/A</v>
      </c>
      <c r="T478" s="247"/>
      <c r="U478" s="247"/>
      <c r="V478" s="247"/>
    </row>
    <row r="479" spans="3:22">
      <c r="C479" s="247"/>
      <c r="D479" s="247"/>
      <c r="F479" s="247"/>
      <c r="H479" s="247" t="e">
        <f>IFERROR(VLOOKUP(B479,Estoque!$A$4:$M$2540,10,),VLOOKUP(B479,'Combos Promocionais'!$A$3:$O$2976,15,0))</f>
        <v>#N/A</v>
      </c>
      <c r="N479" s="247"/>
      <c r="P479" s="247"/>
      <c r="Q479" s="247"/>
      <c r="S479" s="247" t="e">
        <f>IFERROR(SUM(VLOOKUP(B479,Estoque!$A$4:$M$2540,8,)*I479),VLOOKUP(B479,'Combos Promocionais'!$A$3:$K$2252,11,0))</f>
        <v>#N/A</v>
      </c>
      <c r="T479" s="247"/>
      <c r="U479" s="247"/>
      <c r="V479" s="247"/>
    </row>
    <row r="480" spans="3:22">
      <c r="C480" s="247"/>
      <c r="D480" s="247"/>
      <c r="F480" s="247"/>
      <c r="H480" s="247" t="e">
        <f>IFERROR(VLOOKUP(B480,Estoque!$A$4:$M$2540,10,),VLOOKUP(B480,'Combos Promocionais'!$A$3:$O$2976,15,0))</f>
        <v>#N/A</v>
      </c>
      <c r="N480" s="247"/>
      <c r="P480" s="247"/>
      <c r="Q480" s="247"/>
      <c r="S480" s="247" t="e">
        <f>IFERROR(SUM(VLOOKUP(B480,Estoque!$A$4:$M$2540,8,)*I480),VLOOKUP(B480,'Combos Promocionais'!$A$3:$K$2252,11,0))</f>
        <v>#N/A</v>
      </c>
      <c r="T480" s="247"/>
      <c r="U480" s="247"/>
      <c r="V480" s="247"/>
    </row>
    <row r="481" spans="3:22">
      <c r="C481" s="247"/>
      <c r="D481" s="247"/>
      <c r="F481" s="247"/>
      <c r="H481" s="247" t="e">
        <f>IFERROR(VLOOKUP(B481,Estoque!$A$4:$M$2540,10,),VLOOKUP(B481,'Combos Promocionais'!$A$3:$O$2976,15,0))</f>
        <v>#N/A</v>
      </c>
      <c r="N481" s="247"/>
      <c r="P481" s="247"/>
      <c r="Q481" s="247"/>
      <c r="S481" s="247" t="e">
        <f>IFERROR(SUM(VLOOKUP(B481,Estoque!$A$4:$M$2540,8,)*I481),VLOOKUP(B481,'Combos Promocionais'!$A$3:$K$2252,11,0))</f>
        <v>#N/A</v>
      </c>
      <c r="T481" s="247"/>
      <c r="U481" s="247"/>
      <c r="V481" s="247"/>
    </row>
    <row r="482" spans="3:22">
      <c r="C482" s="247"/>
      <c r="D482" s="247"/>
      <c r="F482" s="247"/>
      <c r="H482" s="247" t="e">
        <f>IFERROR(VLOOKUP(B482,Estoque!$A$4:$M$2540,10,),VLOOKUP(B482,'Combos Promocionais'!$A$3:$O$2976,15,0))</f>
        <v>#N/A</v>
      </c>
      <c r="N482" s="247"/>
      <c r="P482" s="247"/>
      <c r="Q482" s="247"/>
      <c r="S482" s="247" t="e">
        <f>IFERROR(SUM(VLOOKUP(B482,Estoque!$A$4:$M$2540,8,)*I482),VLOOKUP(B482,'Combos Promocionais'!$A$3:$K$2252,11,0))</f>
        <v>#N/A</v>
      </c>
      <c r="T482" s="247"/>
      <c r="U482" s="247"/>
      <c r="V482" s="247"/>
    </row>
    <row r="483" spans="3:22">
      <c r="C483" s="247"/>
      <c r="D483" s="247"/>
      <c r="F483" s="247"/>
      <c r="H483" s="247" t="e">
        <f>IFERROR(VLOOKUP(B483,Estoque!$A$4:$M$2540,10,),VLOOKUP(B483,'Combos Promocionais'!$A$3:$O$2976,15,0))</f>
        <v>#N/A</v>
      </c>
      <c r="N483" s="247"/>
      <c r="P483" s="247"/>
      <c r="Q483" s="247"/>
      <c r="S483" s="247" t="e">
        <f>IFERROR(SUM(VLOOKUP(B483,Estoque!$A$4:$M$2540,8,)*I483),VLOOKUP(B483,'Combos Promocionais'!$A$3:$K$2252,11,0))</f>
        <v>#N/A</v>
      </c>
      <c r="T483" s="247"/>
      <c r="U483" s="247"/>
      <c r="V483" s="247"/>
    </row>
    <row r="484" spans="3:22">
      <c r="C484" s="247"/>
      <c r="D484" s="247"/>
      <c r="F484" s="247"/>
      <c r="H484" s="247" t="e">
        <f>IFERROR(VLOOKUP(B484,Estoque!$A$4:$M$2540,10,),VLOOKUP(B484,'Combos Promocionais'!$A$3:$O$2976,15,0))</f>
        <v>#N/A</v>
      </c>
      <c r="N484" s="247"/>
      <c r="P484" s="247"/>
      <c r="Q484" s="247"/>
      <c r="S484" s="247" t="e">
        <f>IFERROR(SUM(VLOOKUP(B484,Estoque!$A$4:$M$2540,8,)*I484),VLOOKUP(B484,'Combos Promocionais'!$A$3:$K$2252,11,0))</f>
        <v>#N/A</v>
      </c>
      <c r="T484" s="247"/>
      <c r="U484" s="247"/>
      <c r="V484" s="247"/>
    </row>
    <row r="485" spans="3:22">
      <c r="C485" s="247"/>
      <c r="D485" s="247"/>
      <c r="F485" s="247"/>
      <c r="H485" s="247" t="e">
        <f>IFERROR(VLOOKUP(B485,Estoque!$A$4:$M$2540,10,),VLOOKUP(B485,'Combos Promocionais'!$A$3:$O$2976,15,0))</f>
        <v>#N/A</v>
      </c>
      <c r="N485" s="247"/>
      <c r="P485" s="247"/>
      <c r="Q485" s="247"/>
      <c r="S485" s="247" t="e">
        <f>IFERROR(SUM(VLOOKUP(B485,Estoque!$A$4:$M$2540,8,)*I485),VLOOKUP(B485,'Combos Promocionais'!$A$3:$K$2252,11,0))</f>
        <v>#N/A</v>
      </c>
      <c r="T485" s="247"/>
      <c r="U485" s="247"/>
      <c r="V485" s="247"/>
    </row>
    <row r="486" spans="3:22">
      <c r="C486" s="247"/>
      <c r="D486" s="247"/>
      <c r="F486" s="247"/>
      <c r="H486" s="247" t="e">
        <f>IFERROR(VLOOKUP(B486,Estoque!$A$4:$M$2540,10,),VLOOKUP(B486,'Combos Promocionais'!$A$3:$O$2976,15,0))</f>
        <v>#N/A</v>
      </c>
      <c r="N486" s="247"/>
      <c r="P486" s="247"/>
      <c r="Q486" s="247"/>
      <c r="S486" s="247" t="e">
        <f>IFERROR(SUM(VLOOKUP(B486,Estoque!$A$4:$M$2540,8,)*I486),VLOOKUP(B486,'Combos Promocionais'!$A$3:$K$2252,11,0))</f>
        <v>#N/A</v>
      </c>
      <c r="T486" s="247"/>
      <c r="U486" s="247"/>
      <c r="V486" s="247"/>
    </row>
    <row r="487" spans="3:22">
      <c r="C487" s="247"/>
      <c r="D487" s="247"/>
      <c r="F487" s="247"/>
      <c r="H487" s="247" t="e">
        <f>IFERROR(VLOOKUP(B487,Estoque!$A$4:$M$2540,10,),VLOOKUP(B487,'Combos Promocionais'!$A$3:$O$2976,15,0))</f>
        <v>#N/A</v>
      </c>
      <c r="N487" s="247"/>
      <c r="P487" s="247"/>
      <c r="Q487" s="247"/>
      <c r="S487" s="247" t="e">
        <f>IFERROR(SUM(VLOOKUP(B487,Estoque!$A$4:$M$2540,8,)*I487),VLOOKUP(B487,'Combos Promocionais'!$A$3:$K$2252,11,0))</f>
        <v>#N/A</v>
      </c>
      <c r="T487" s="247"/>
      <c r="U487" s="247"/>
      <c r="V487" s="247"/>
    </row>
    <row r="488" spans="3:22">
      <c r="C488" s="247"/>
      <c r="D488" s="247"/>
      <c r="F488" s="247"/>
      <c r="H488" s="247" t="e">
        <f>IFERROR(VLOOKUP(B488,Estoque!$A$4:$M$2540,10,),VLOOKUP(B488,'Combos Promocionais'!$A$3:$O$2976,15,0))</f>
        <v>#N/A</v>
      </c>
      <c r="N488" s="247"/>
      <c r="P488" s="247"/>
      <c r="Q488" s="247"/>
      <c r="S488" s="247" t="e">
        <f>IFERROR(SUM(VLOOKUP(B488,Estoque!$A$4:$M$2540,8,)*I488),VLOOKUP(B488,'Combos Promocionais'!$A$3:$K$2252,11,0))</f>
        <v>#N/A</v>
      </c>
      <c r="T488" s="247"/>
      <c r="U488" s="247"/>
      <c r="V488" s="247"/>
    </row>
    <row r="489" spans="3:22">
      <c r="C489" s="247"/>
      <c r="D489" s="247"/>
      <c r="F489" s="247"/>
      <c r="H489" s="247" t="e">
        <f>IFERROR(VLOOKUP(B489,Estoque!$A$4:$M$2540,10,),VLOOKUP(B489,'Combos Promocionais'!$A$3:$O$2976,15,0))</f>
        <v>#N/A</v>
      </c>
      <c r="N489" s="247"/>
      <c r="P489" s="247"/>
      <c r="Q489" s="247"/>
      <c r="S489" s="247" t="e">
        <f>IFERROR(SUM(VLOOKUP(B489,Estoque!$A$4:$M$2540,8,)*I489),VLOOKUP(B489,'Combos Promocionais'!$A$3:$K$2252,11,0))</f>
        <v>#N/A</v>
      </c>
      <c r="T489" s="247"/>
      <c r="U489" s="247"/>
      <c r="V489" s="247"/>
    </row>
    <row r="490" spans="3:22">
      <c r="C490" s="247"/>
      <c r="D490" s="247"/>
      <c r="F490" s="247"/>
      <c r="H490" s="247" t="e">
        <f>IFERROR(VLOOKUP(B490,Estoque!$A$4:$M$2540,10,),VLOOKUP(B490,'Combos Promocionais'!$A$3:$O$2976,15,0))</f>
        <v>#N/A</v>
      </c>
      <c r="N490" s="247"/>
      <c r="P490" s="247"/>
      <c r="Q490" s="247"/>
      <c r="S490" s="247" t="e">
        <f>IFERROR(SUM(VLOOKUP(B490,Estoque!$A$4:$M$2540,8,)*I490),VLOOKUP(B490,'Combos Promocionais'!$A$3:$K$2252,11,0))</f>
        <v>#N/A</v>
      </c>
      <c r="T490" s="247"/>
      <c r="U490" s="247"/>
      <c r="V490" s="247"/>
    </row>
    <row r="491" spans="3:22">
      <c r="C491" s="247"/>
      <c r="D491" s="247"/>
      <c r="F491" s="247"/>
      <c r="H491" s="247" t="e">
        <f>IFERROR(VLOOKUP(B491,Estoque!$A$4:$M$2540,10,),VLOOKUP(B491,'Combos Promocionais'!$A$3:$O$2976,15,0))</f>
        <v>#N/A</v>
      </c>
      <c r="N491" s="247"/>
      <c r="P491" s="247"/>
      <c r="Q491" s="247"/>
      <c r="S491" s="247" t="e">
        <f>IFERROR(SUM(VLOOKUP(B491,Estoque!$A$4:$M$2540,8,)*I491),VLOOKUP(B491,'Combos Promocionais'!$A$3:$K$2252,11,0))</f>
        <v>#N/A</v>
      </c>
      <c r="T491" s="247"/>
      <c r="U491" s="247"/>
      <c r="V491" s="247"/>
    </row>
    <row r="492" spans="3:22">
      <c r="C492" s="247"/>
      <c r="D492" s="247"/>
      <c r="F492" s="247"/>
      <c r="H492" s="247" t="e">
        <f>IFERROR(VLOOKUP(B492,Estoque!$A$4:$M$2540,10,),VLOOKUP(B492,'Combos Promocionais'!$A$3:$O$2976,15,0))</f>
        <v>#N/A</v>
      </c>
      <c r="N492" s="247"/>
      <c r="P492" s="247"/>
      <c r="Q492" s="247"/>
      <c r="S492" s="247" t="e">
        <f>IFERROR(SUM(VLOOKUP(B492,Estoque!$A$4:$M$2540,8,)*I492),VLOOKUP(B492,'Combos Promocionais'!$A$3:$K$2252,11,0))</f>
        <v>#N/A</v>
      </c>
      <c r="T492" s="247"/>
      <c r="U492" s="247"/>
      <c r="V492" s="247"/>
    </row>
    <row r="493" spans="3:22">
      <c r="C493" s="247"/>
      <c r="D493" s="247"/>
      <c r="F493" s="247"/>
      <c r="H493" s="247" t="e">
        <f>IFERROR(VLOOKUP(B493,Estoque!$A$4:$M$2540,10,),VLOOKUP(B493,'Combos Promocionais'!$A$3:$O$2976,15,0))</f>
        <v>#N/A</v>
      </c>
      <c r="N493" s="247"/>
      <c r="P493" s="247"/>
      <c r="Q493" s="247"/>
      <c r="S493" s="247" t="e">
        <f>IFERROR(SUM(VLOOKUP(B493,Estoque!$A$4:$M$2540,8,)*I493),VLOOKUP(B493,'Combos Promocionais'!$A$3:$K$2252,11,0))</f>
        <v>#N/A</v>
      </c>
      <c r="T493" s="247"/>
      <c r="U493" s="247"/>
      <c r="V493" s="247"/>
    </row>
    <row r="494" spans="3:22">
      <c r="C494" s="247"/>
      <c r="D494" s="247"/>
      <c r="F494" s="247"/>
      <c r="H494" s="247" t="e">
        <f>IFERROR(VLOOKUP(B494,Estoque!$A$4:$M$2540,10,),VLOOKUP(B494,'Combos Promocionais'!$A$3:$O$2976,15,0))</f>
        <v>#N/A</v>
      </c>
      <c r="N494" s="247"/>
      <c r="P494" s="247"/>
      <c r="Q494" s="247"/>
      <c r="S494" s="247" t="e">
        <f>IFERROR(SUM(VLOOKUP(B494,Estoque!$A$4:$M$2540,8,)*I494),VLOOKUP(B494,'Combos Promocionais'!$A$3:$K$2252,11,0))</f>
        <v>#N/A</v>
      </c>
      <c r="T494" s="247"/>
      <c r="U494" s="247"/>
      <c r="V494" s="247"/>
    </row>
    <row r="495" spans="3:22">
      <c r="C495" s="247"/>
      <c r="D495" s="247"/>
      <c r="F495" s="247"/>
      <c r="H495" s="247" t="e">
        <f>IFERROR(VLOOKUP(B495,Estoque!$A$4:$M$2540,10,),VLOOKUP(B495,'Combos Promocionais'!$A$3:$O$2976,15,0))</f>
        <v>#N/A</v>
      </c>
      <c r="N495" s="247"/>
      <c r="P495" s="247"/>
      <c r="Q495" s="247"/>
      <c r="S495" s="247" t="e">
        <f>IFERROR(SUM(VLOOKUP(B495,Estoque!$A$4:$M$2540,8,)*I495),VLOOKUP(B495,'Combos Promocionais'!$A$3:$K$2252,11,0))</f>
        <v>#N/A</v>
      </c>
      <c r="T495" s="247"/>
      <c r="U495" s="247"/>
      <c r="V495" s="247"/>
    </row>
    <row r="496" spans="3:22">
      <c r="C496" s="247"/>
      <c r="D496" s="247"/>
      <c r="F496" s="247"/>
      <c r="H496" s="247" t="e">
        <f>IFERROR(VLOOKUP(B496,Estoque!$A$4:$M$2540,10,),VLOOKUP(B496,'Combos Promocionais'!$A$3:$O$2976,15,0))</f>
        <v>#N/A</v>
      </c>
      <c r="N496" s="247"/>
      <c r="P496" s="247"/>
      <c r="Q496" s="247"/>
      <c r="S496" s="247" t="e">
        <f>IFERROR(SUM(VLOOKUP(B496,Estoque!$A$4:$M$2540,8,)*I496),VLOOKUP(B496,'Combos Promocionais'!$A$3:$K$2252,11,0))</f>
        <v>#N/A</v>
      </c>
      <c r="T496" s="247"/>
      <c r="U496" s="247"/>
      <c r="V496" s="247"/>
    </row>
    <row r="497" spans="3:22">
      <c r="C497" s="247"/>
      <c r="D497" s="247"/>
      <c r="F497" s="247"/>
      <c r="H497" s="247" t="e">
        <f>IFERROR(VLOOKUP(B497,Estoque!$A$4:$M$2540,10,),VLOOKUP(B497,'Combos Promocionais'!$A$3:$O$2976,15,0))</f>
        <v>#N/A</v>
      </c>
      <c r="N497" s="247"/>
      <c r="P497" s="247"/>
      <c r="Q497" s="247"/>
      <c r="S497" s="247" t="e">
        <f>IFERROR(SUM(VLOOKUP(B497,Estoque!$A$4:$M$2540,8,)*I497),VLOOKUP(B497,'Combos Promocionais'!$A$3:$K$2252,11,0))</f>
        <v>#N/A</v>
      </c>
      <c r="T497" s="247"/>
      <c r="U497" s="247"/>
      <c r="V497" s="247"/>
    </row>
    <row r="498" spans="3:22">
      <c r="C498" s="247"/>
      <c r="D498" s="247"/>
      <c r="F498" s="247"/>
      <c r="H498" s="247" t="e">
        <f>IFERROR(VLOOKUP(B498,Estoque!$A$4:$M$2540,10,),VLOOKUP(B498,'Combos Promocionais'!$A$3:$O$2976,15,0))</f>
        <v>#N/A</v>
      </c>
      <c r="N498" s="247"/>
      <c r="P498" s="247"/>
      <c r="Q498" s="247"/>
      <c r="S498" s="247" t="e">
        <f>IFERROR(SUM(VLOOKUP(B498,Estoque!$A$4:$M$2540,8,)*I498),VLOOKUP(B498,'Combos Promocionais'!$A$3:$K$2252,11,0))</f>
        <v>#N/A</v>
      </c>
      <c r="T498" s="247"/>
      <c r="U498" s="247"/>
      <c r="V498" s="247"/>
    </row>
    <row r="499" spans="3:22">
      <c r="C499" s="247"/>
      <c r="D499" s="247"/>
      <c r="F499" s="247"/>
      <c r="H499" s="247" t="e">
        <f>IFERROR(VLOOKUP(B499,Estoque!$A$4:$M$2540,10,),VLOOKUP(B499,'Combos Promocionais'!$A$3:$O$2976,15,0))</f>
        <v>#N/A</v>
      </c>
      <c r="N499" s="247"/>
      <c r="P499" s="247"/>
      <c r="Q499" s="247"/>
      <c r="S499" s="247" t="e">
        <f>IFERROR(SUM(VLOOKUP(B499,Estoque!$A$4:$M$2540,8,)*I499),VLOOKUP(B499,'Combos Promocionais'!$A$3:$K$2252,11,0))</f>
        <v>#N/A</v>
      </c>
      <c r="T499" s="247"/>
      <c r="U499" s="247"/>
      <c r="V499" s="247"/>
    </row>
    <row r="500" spans="3:22">
      <c r="C500" s="247"/>
      <c r="D500" s="247"/>
      <c r="F500" s="247"/>
      <c r="H500" s="247" t="e">
        <f>IFERROR(VLOOKUP(B500,Estoque!$A$4:$M$2540,10,),VLOOKUP(B500,'Combos Promocionais'!$A$3:$O$2976,15,0))</f>
        <v>#N/A</v>
      </c>
      <c r="N500" s="247"/>
      <c r="P500" s="247"/>
      <c r="Q500" s="247"/>
      <c r="S500" s="247" t="e">
        <f>IFERROR(SUM(VLOOKUP(B500,Estoque!$A$4:$M$2540,8,)*I500),VLOOKUP(B500,'Combos Promocionais'!$A$3:$K$2252,11,0))</f>
        <v>#N/A</v>
      </c>
      <c r="T500" s="247"/>
      <c r="U500" s="247"/>
      <c r="V500" s="247"/>
    </row>
    <row r="501" spans="3:22">
      <c r="C501" s="247"/>
      <c r="D501" s="247"/>
      <c r="F501" s="247"/>
      <c r="H501" s="247" t="e">
        <f>IFERROR(VLOOKUP(B501,Estoque!$A$4:$M$2540,10,),VLOOKUP(B501,'Combos Promocionais'!$A$3:$O$2976,15,0))</f>
        <v>#N/A</v>
      </c>
      <c r="N501" s="247"/>
      <c r="P501" s="247"/>
      <c r="Q501" s="247"/>
      <c r="S501" s="247" t="e">
        <f>IFERROR(SUM(VLOOKUP(B501,Estoque!$A$4:$M$2540,8,)*I501),VLOOKUP(B501,'Combos Promocionais'!$A$3:$K$2252,11,0))</f>
        <v>#N/A</v>
      </c>
      <c r="T501" s="247"/>
      <c r="U501" s="247"/>
      <c r="V501" s="247"/>
    </row>
    <row r="502" spans="3:22">
      <c r="C502" s="247"/>
      <c r="D502" s="247"/>
      <c r="F502" s="247"/>
      <c r="H502" s="247" t="e">
        <f>IFERROR(VLOOKUP(B502,Estoque!$A$4:$M$2540,10,),VLOOKUP(B502,'Combos Promocionais'!$A$3:$O$2976,15,0))</f>
        <v>#N/A</v>
      </c>
      <c r="N502" s="247"/>
      <c r="P502" s="247"/>
      <c r="Q502" s="247"/>
      <c r="S502" s="247" t="e">
        <f>IFERROR(SUM(VLOOKUP(B502,Estoque!$A$4:$M$2540,8,)*I502),VLOOKUP(B502,'Combos Promocionais'!$A$3:$K$2252,11,0))</f>
        <v>#N/A</v>
      </c>
      <c r="T502" s="247"/>
      <c r="U502" s="247"/>
      <c r="V502" s="247"/>
    </row>
    <row r="503" spans="3:22">
      <c r="C503" s="247"/>
      <c r="D503" s="247"/>
      <c r="F503" s="247"/>
      <c r="H503" s="247" t="e">
        <f>IFERROR(VLOOKUP(B503,Estoque!$A$4:$M$2540,10,),VLOOKUP(B503,'Combos Promocionais'!$A$3:$O$2976,15,0))</f>
        <v>#N/A</v>
      </c>
      <c r="N503" s="247"/>
      <c r="P503" s="247"/>
      <c r="Q503" s="247"/>
      <c r="S503" s="247" t="e">
        <f>IFERROR(SUM(VLOOKUP(B503,Estoque!$A$4:$M$2540,8,)*I503),VLOOKUP(B503,'Combos Promocionais'!$A$3:$K$2252,11,0))</f>
        <v>#N/A</v>
      </c>
      <c r="T503" s="247"/>
      <c r="U503" s="247"/>
      <c r="V503" s="247"/>
    </row>
    <row r="504" spans="3:22">
      <c r="C504" s="247"/>
      <c r="D504" s="247"/>
      <c r="F504" s="247"/>
      <c r="H504" s="247" t="e">
        <f>IFERROR(VLOOKUP(B504,Estoque!$A$4:$M$2540,10,),VLOOKUP(B504,'Combos Promocionais'!$A$3:$O$2976,15,0))</f>
        <v>#N/A</v>
      </c>
      <c r="N504" s="247"/>
      <c r="P504" s="247"/>
      <c r="Q504" s="247"/>
      <c r="S504" s="247" t="e">
        <f>IFERROR(SUM(VLOOKUP(B504,Estoque!$A$4:$M$2540,8,)*I504),VLOOKUP(B504,'Combos Promocionais'!$A$3:$K$2252,11,0))</f>
        <v>#N/A</v>
      </c>
      <c r="T504" s="247"/>
      <c r="U504" s="247"/>
      <c r="V504" s="247"/>
    </row>
    <row r="505" spans="3:22">
      <c r="C505" s="247"/>
      <c r="D505" s="247"/>
      <c r="F505" s="247"/>
      <c r="H505" s="247" t="e">
        <f>IFERROR(VLOOKUP(B505,Estoque!$A$4:$M$2540,10,),VLOOKUP(B505,'Combos Promocionais'!$A$3:$O$2976,15,0))</f>
        <v>#N/A</v>
      </c>
      <c r="N505" s="247"/>
      <c r="P505" s="247"/>
      <c r="Q505" s="247"/>
      <c r="S505" s="247" t="e">
        <f>IFERROR(SUM(VLOOKUP(B505,Estoque!$A$4:$M$2540,8,)*I505),VLOOKUP(B505,'Combos Promocionais'!$A$3:$K$2252,11,0))</f>
        <v>#N/A</v>
      </c>
      <c r="T505" s="247"/>
      <c r="U505" s="247"/>
      <c r="V505" s="247"/>
    </row>
    <row r="506" spans="3:22">
      <c r="C506" s="247"/>
      <c r="D506" s="247"/>
      <c r="F506" s="247"/>
      <c r="H506" s="247" t="e">
        <f>IFERROR(VLOOKUP(B506,Estoque!$A$4:$M$2540,10,),VLOOKUP(B506,'Combos Promocionais'!$A$3:$O$2976,15,0))</f>
        <v>#N/A</v>
      </c>
      <c r="N506" s="247"/>
      <c r="P506" s="247"/>
      <c r="Q506" s="247"/>
      <c r="S506" s="247" t="e">
        <f>IFERROR(SUM(VLOOKUP(B506,Estoque!$A$4:$M$2540,8,)*I506),VLOOKUP(B506,'Combos Promocionais'!$A$3:$K$2252,11,0))</f>
        <v>#N/A</v>
      </c>
      <c r="T506" s="247"/>
      <c r="U506" s="247"/>
      <c r="V506" s="247"/>
    </row>
    <row r="507" spans="3:22">
      <c r="C507" s="247"/>
      <c r="D507" s="247"/>
      <c r="F507" s="247"/>
      <c r="H507" s="247" t="e">
        <f>IFERROR(VLOOKUP(B507,Estoque!$A$4:$M$2540,10,),VLOOKUP(B507,'Combos Promocionais'!$A$3:$O$2976,15,0))</f>
        <v>#N/A</v>
      </c>
      <c r="N507" s="247"/>
      <c r="P507" s="247"/>
      <c r="Q507" s="247"/>
      <c r="S507" s="247" t="e">
        <f>IFERROR(SUM(VLOOKUP(B507,Estoque!$A$4:$M$2540,8,)*I507),VLOOKUP(B507,'Combos Promocionais'!$A$3:$K$2252,11,0))</f>
        <v>#N/A</v>
      </c>
      <c r="T507" s="247"/>
      <c r="U507" s="247"/>
      <c r="V507" s="247"/>
    </row>
    <row r="508" spans="3:22">
      <c r="C508" s="247"/>
      <c r="D508" s="247"/>
      <c r="F508" s="247"/>
      <c r="H508" s="247" t="e">
        <f>IFERROR(VLOOKUP(B508,Estoque!$A$4:$M$2540,10,),VLOOKUP(B508,'Combos Promocionais'!$A$3:$O$2976,15,0))</f>
        <v>#N/A</v>
      </c>
      <c r="N508" s="247"/>
      <c r="P508" s="247"/>
      <c r="Q508" s="247"/>
      <c r="S508" s="247" t="e">
        <f>IFERROR(SUM(VLOOKUP(B508,Estoque!$A$4:$M$2540,8,)*I508),VLOOKUP(B508,'Combos Promocionais'!$A$3:$K$2252,11,0))</f>
        <v>#N/A</v>
      </c>
      <c r="T508" s="247"/>
      <c r="U508" s="247"/>
      <c r="V508" s="247"/>
    </row>
    <row r="509" spans="3:22">
      <c r="C509" s="247"/>
      <c r="D509" s="247"/>
      <c r="F509" s="247"/>
      <c r="H509" s="247" t="e">
        <f>IFERROR(VLOOKUP(B509,Estoque!$A$4:$M$2540,10,),VLOOKUP(B509,'Combos Promocionais'!$A$3:$O$2976,15,0))</f>
        <v>#N/A</v>
      </c>
      <c r="N509" s="247"/>
      <c r="P509" s="247"/>
      <c r="Q509" s="247"/>
      <c r="S509" s="247" t="e">
        <f>IFERROR(SUM(VLOOKUP(B509,Estoque!$A$4:$M$2540,8,)*I509),VLOOKUP(B509,'Combos Promocionais'!$A$3:$K$2252,11,0))</f>
        <v>#N/A</v>
      </c>
      <c r="T509" s="247"/>
      <c r="U509" s="247"/>
      <c r="V509" s="247"/>
    </row>
    <row r="510" spans="3:22">
      <c r="C510" s="247"/>
      <c r="D510" s="247"/>
      <c r="F510" s="247"/>
      <c r="H510" s="247" t="e">
        <f>IFERROR(VLOOKUP(B510,Estoque!$A$4:$M$2540,10,),VLOOKUP(B510,'Combos Promocionais'!$A$3:$O$2976,15,0))</f>
        <v>#N/A</v>
      </c>
      <c r="N510" s="247"/>
      <c r="P510" s="247"/>
      <c r="Q510" s="247"/>
      <c r="S510" s="247" t="e">
        <f>IFERROR(SUM(VLOOKUP(B510,Estoque!$A$4:$M$2540,8,)*I510),VLOOKUP(B510,'Combos Promocionais'!$A$3:$K$2252,11,0))</f>
        <v>#N/A</v>
      </c>
      <c r="T510" s="247"/>
      <c r="U510" s="247"/>
      <c r="V510" s="247"/>
    </row>
    <row r="511" spans="3:22">
      <c r="C511" s="247"/>
      <c r="D511" s="247"/>
      <c r="F511" s="247"/>
      <c r="H511" s="247" t="e">
        <f>IFERROR(VLOOKUP(B511,Estoque!$A$4:$M$2540,10,),VLOOKUP(B511,'Combos Promocionais'!$A$3:$O$2976,15,0))</f>
        <v>#N/A</v>
      </c>
      <c r="N511" s="247"/>
      <c r="P511" s="247"/>
      <c r="Q511" s="247"/>
      <c r="S511" s="247" t="e">
        <f>IFERROR(SUM(VLOOKUP(B511,Estoque!$A$4:$M$2540,8,)*I511),VLOOKUP(B511,'Combos Promocionais'!$A$3:$K$2252,11,0))</f>
        <v>#N/A</v>
      </c>
      <c r="T511" s="247"/>
      <c r="U511" s="247"/>
      <c r="V511" s="247"/>
    </row>
    <row r="512" spans="3:22">
      <c r="C512" s="247"/>
      <c r="D512" s="247"/>
      <c r="F512" s="247"/>
      <c r="H512" s="247" t="e">
        <f>IFERROR(VLOOKUP(B512,Estoque!$A$4:$M$2540,10,),VLOOKUP(B512,'Combos Promocionais'!$A$3:$O$2976,15,0))</f>
        <v>#N/A</v>
      </c>
      <c r="N512" s="247"/>
      <c r="P512" s="247"/>
      <c r="Q512" s="247"/>
      <c r="S512" s="247" t="e">
        <f>IFERROR(SUM(VLOOKUP(B512,Estoque!$A$4:$M$2540,8,)*I512),VLOOKUP(B512,'Combos Promocionais'!$A$3:$K$2252,11,0))</f>
        <v>#N/A</v>
      </c>
      <c r="T512" s="247"/>
      <c r="U512" s="247"/>
      <c r="V512" s="247"/>
    </row>
    <row r="513" spans="3:22">
      <c r="C513" s="247"/>
      <c r="D513" s="247"/>
      <c r="F513" s="247"/>
      <c r="H513" s="247" t="e">
        <f>IFERROR(VLOOKUP(B513,Estoque!$A$4:$M$2540,10,),VLOOKUP(B513,'Combos Promocionais'!$A$3:$O$2976,15,0))</f>
        <v>#N/A</v>
      </c>
      <c r="N513" s="247"/>
      <c r="P513" s="247"/>
      <c r="Q513" s="247"/>
      <c r="S513" s="247" t="e">
        <f>IFERROR(SUM(VLOOKUP(B513,Estoque!$A$4:$M$2540,8,)*I513),VLOOKUP(B513,'Combos Promocionais'!$A$3:$K$2252,11,0))</f>
        <v>#N/A</v>
      </c>
      <c r="T513" s="247"/>
      <c r="U513" s="247"/>
      <c r="V513" s="247"/>
    </row>
    <row r="514" spans="3:22">
      <c r="C514" s="247"/>
      <c r="D514" s="247"/>
      <c r="F514" s="247"/>
      <c r="H514" s="247" t="e">
        <f>IFERROR(VLOOKUP(B514,Estoque!$A$4:$M$2540,10,),VLOOKUP(B514,'Combos Promocionais'!$A$3:$O$2976,15,0))</f>
        <v>#N/A</v>
      </c>
      <c r="N514" s="247"/>
      <c r="P514" s="247"/>
      <c r="Q514" s="247"/>
      <c r="S514" s="247" t="e">
        <f>IFERROR(SUM(VLOOKUP(B514,Estoque!$A$4:$M$2540,8,)*I514),VLOOKUP(B514,'Combos Promocionais'!$A$3:$K$2252,11,0))</f>
        <v>#N/A</v>
      </c>
      <c r="T514" s="247"/>
      <c r="U514" s="247"/>
      <c r="V514" s="247"/>
    </row>
    <row r="515" spans="3:22">
      <c r="C515" s="247"/>
      <c r="D515" s="247"/>
      <c r="F515" s="247"/>
      <c r="H515" s="247" t="e">
        <f>IFERROR(VLOOKUP(B515,Estoque!$A$4:$M$2540,10,),VLOOKUP(B515,'Combos Promocionais'!$A$3:$O$2976,15,0))</f>
        <v>#N/A</v>
      </c>
      <c r="N515" s="247"/>
      <c r="P515" s="247"/>
      <c r="Q515" s="247"/>
      <c r="S515" s="247" t="e">
        <f>IFERROR(SUM(VLOOKUP(B515,Estoque!$A$4:$M$2540,8,)*I515),VLOOKUP(B515,'Combos Promocionais'!$A$3:$K$2252,11,0))</f>
        <v>#N/A</v>
      </c>
      <c r="T515" s="247"/>
      <c r="U515" s="247"/>
      <c r="V515" s="247"/>
    </row>
    <row r="516" spans="3:22">
      <c r="C516" s="247"/>
      <c r="D516" s="247"/>
      <c r="F516" s="247"/>
      <c r="H516" s="247" t="e">
        <f>IFERROR(VLOOKUP(B516,Estoque!$A$4:$M$2540,10,),VLOOKUP(B516,'Combos Promocionais'!$A$3:$O$2976,15,0))</f>
        <v>#N/A</v>
      </c>
      <c r="N516" s="247"/>
      <c r="P516" s="247"/>
      <c r="Q516" s="247"/>
      <c r="S516" s="247" t="e">
        <f>IFERROR(SUM(VLOOKUP(B516,Estoque!$A$4:$M$2540,8,)*I516),VLOOKUP(B516,'Combos Promocionais'!$A$3:$K$2252,11,0))</f>
        <v>#N/A</v>
      </c>
      <c r="T516" s="247"/>
      <c r="U516" s="247"/>
      <c r="V516" s="247"/>
    </row>
    <row r="517" spans="3:22">
      <c r="C517" s="247"/>
      <c r="D517" s="247"/>
      <c r="F517" s="247"/>
      <c r="H517" s="247" t="e">
        <f>IFERROR(VLOOKUP(B517,Estoque!$A$4:$M$2540,10,),VLOOKUP(B517,'Combos Promocionais'!$A$3:$O$2976,15,0))</f>
        <v>#N/A</v>
      </c>
      <c r="N517" s="247"/>
      <c r="P517" s="247"/>
      <c r="Q517" s="247"/>
      <c r="S517" s="247" t="e">
        <f>IFERROR(SUM(VLOOKUP(B517,Estoque!$A$4:$M$2540,8,)*I517),VLOOKUP(B517,'Combos Promocionais'!$A$3:$K$2252,11,0))</f>
        <v>#N/A</v>
      </c>
      <c r="T517" s="247"/>
      <c r="U517" s="247"/>
      <c r="V517" s="247"/>
    </row>
    <row r="518" spans="3:22">
      <c r="C518" s="247"/>
      <c r="D518" s="247"/>
      <c r="F518" s="247"/>
      <c r="H518" s="247" t="e">
        <f>IFERROR(VLOOKUP(B518,Estoque!$A$4:$M$2540,10,),VLOOKUP(B518,'Combos Promocionais'!$A$3:$O$2976,15,0))</f>
        <v>#N/A</v>
      </c>
      <c r="N518" s="247"/>
      <c r="P518" s="247"/>
      <c r="Q518" s="247"/>
      <c r="S518" s="247" t="e">
        <f>IFERROR(SUM(VLOOKUP(B518,Estoque!$A$4:$M$2540,8,)*I518),VLOOKUP(B518,'Combos Promocionais'!$A$3:$K$2252,11,0))</f>
        <v>#N/A</v>
      </c>
      <c r="T518" s="247"/>
      <c r="U518" s="247"/>
      <c r="V518" s="247"/>
    </row>
    <row r="519" spans="3:22">
      <c r="C519" s="247"/>
      <c r="D519" s="247"/>
      <c r="F519" s="247"/>
      <c r="H519" s="247" t="e">
        <f>IFERROR(VLOOKUP(B519,Estoque!$A$4:$M$2540,10,),VLOOKUP(B519,'Combos Promocionais'!$A$3:$O$2976,15,0))</f>
        <v>#N/A</v>
      </c>
      <c r="N519" s="247"/>
      <c r="P519" s="247"/>
      <c r="Q519" s="247"/>
      <c r="S519" s="247" t="e">
        <f>IFERROR(SUM(VLOOKUP(B519,Estoque!$A$4:$M$2540,8,)*I519),VLOOKUP(B519,'Combos Promocionais'!$A$3:$K$2252,11,0))</f>
        <v>#N/A</v>
      </c>
      <c r="T519" s="247"/>
      <c r="U519" s="247"/>
      <c r="V519" s="247"/>
    </row>
    <row r="520" spans="3:22">
      <c r="C520" s="247"/>
      <c r="D520" s="247"/>
      <c r="F520" s="247"/>
      <c r="H520" s="247" t="e">
        <f>IFERROR(VLOOKUP(B520,Estoque!$A$4:$M$2540,10,),VLOOKUP(B520,'Combos Promocionais'!$A$3:$O$2976,15,0))</f>
        <v>#N/A</v>
      </c>
      <c r="N520" s="247"/>
      <c r="P520" s="247"/>
      <c r="Q520" s="247"/>
      <c r="S520" s="247" t="e">
        <f>IFERROR(SUM(VLOOKUP(B520,Estoque!$A$4:$M$2540,8,)*I520),VLOOKUP(B520,'Combos Promocionais'!$A$3:$K$2252,11,0))</f>
        <v>#N/A</v>
      </c>
      <c r="T520" s="247"/>
      <c r="U520" s="247"/>
      <c r="V520" s="247"/>
    </row>
    <row r="521" spans="3:22">
      <c r="C521" s="247"/>
      <c r="D521" s="247"/>
      <c r="F521" s="247"/>
      <c r="H521" s="247" t="e">
        <f>IFERROR(VLOOKUP(B521,Estoque!$A$4:$M$2540,10,),VLOOKUP(B521,'Combos Promocionais'!$A$3:$O$2976,15,0))</f>
        <v>#N/A</v>
      </c>
      <c r="N521" s="247"/>
      <c r="P521" s="247"/>
      <c r="Q521" s="247"/>
      <c r="S521" s="247" t="e">
        <f>IFERROR(SUM(VLOOKUP(B521,Estoque!$A$4:$M$2540,8,)*I521),VLOOKUP(B521,'Combos Promocionais'!$A$3:$K$2252,11,0))</f>
        <v>#N/A</v>
      </c>
      <c r="T521" s="247"/>
      <c r="U521" s="247"/>
      <c r="V521" s="247"/>
    </row>
    <row r="522" spans="3:22">
      <c r="C522" s="247"/>
      <c r="D522" s="247"/>
      <c r="F522" s="247"/>
      <c r="H522" s="247" t="e">
        <f>IFERROR(VLOOKUP(B522,Estoque!$A$4:$M$2540,10,),VLOOKUP(B522,'Combos Promocionais'!$A$3:$O$2976,15,0))</f>
        <v>#N/A</v>
      </c>
      <c r="N522" s="247"/>
      <c r="P522" s="247"/>
      <c r="Q522" s="247"/>
      <c r="S522" s="247" t="e">
        <f>IFERROR(SUM(VLOOKUP(B522,Estoque!$A$4:$M$2540,8,)*I522),VLOOKUP(B522,'Combos Promocionais'!$A$3:$K$2252,11,0))</f>
        <v>#N/A</v>
      </c>
      <c r="T522" s="247"/>
      <c r="U522" s="247"/>
      <c r="V522" s="247"/>
    </row>
    <row r="523" spans="3:22">
      <c r="C523" s="247"/>
      <c r="D523" s="247"/>
      <c r="F523" s="247"/>
      <c r="H523" s="247" t="e">
        <f>IFERROR(VLOOKUP(B523,Estoque!$A$4:$M$2540,10,),VLOOKUP(B523,'Combos Promocionais'!$A$3:$O$2976,15,0))</f>
        <v>#N/A</v>
      </c>
      <c r="N523" s="247"/>
      <c r="P523" s="247"/>
      <c r="Q523" s="247"/>
      <c r="S523" s="247" t="e">
        <f>IFERROR(SUM(VLOOKUP(B523,Estoque!$A$4:$M$2540,8,)*I523),VLOOKUP(B523,'Combos Promocionais'!$A$3:$K$2252,11,0))</f>
        <v>#N/A</v>
      </c>
      <c r="T523" s="247"/>
      <c r="U523" s="247"/>
      <c r="V523" s="247"/>
    </row>
    <row r="524" spans="3:22">
      <c r="C524" s="247"/>
      <c r="D524" s="247"/>
      <c r="F524" s="247"/>
      <c r="H524" s="247" t="e">
        <f>IFERROR(VLOOKUP(B524,Estoque!$A$4:$M$2540,10,),VLOOKUP(B524,'Combos Promocionais'!$A$3:$O$2976,15,0))</f>
        <v>#N/A</v>
      </c>
      <c r="N524" s="247"/>
      <c r="P524" s="247"/>
      <c r="Q524" s="247"/>
      <c r="S524" s="247" t="e">
        <f>IFERROR(SUM(VLOOKUP(B524,Estoque!$A$4:$M$2540,8,)*I524),VLOOKUP(B524,'Combos Promocionais'!$A$3:$K$2252,11,0))</f>
        <v>#N/A</v>
      </c>
      <c r="T524" s="247"/>
      <c r="U524" s="247"/>
      <c r="V524" s="247"/>
    </row>
    <row r="525" spans="3:22">
      <c r="C525" s="247"/>
      <c r="D525" s="247"/>
      <c r="F525" s="247"/>
      <c r="H525" s="247" t="e">
        <f>IFERROR(VLOOKUP(B525,Estoque!$A$4:$M$2540,10,),VLOOKUP(B525,'Combos Promocionais'!$A$3:$O$2976,15,0))</f>
        <v>#N/A</v>
      </c>
      <c r="N525" s="247"/>
      <c r="P525" s="247"/>
      <c r="Q525" s="247"/>
      <c r="S525" s="247" t="e">
        <f>IFERROR(SUM(VLOOKUP(B525,Estoque!$A$4:$M$2540,8,)*I525),VLOOKUP(B525,'Combos Promocionais'!$A$3:$K$2252,11,0))</f>
        <v>#N/A</v>
      </c>
      <c r="T525" s="247"/>
      <c r="U525" s="247"/>
      <c r="V525" s="247"/>
    </row>
    <row r="526" spans="3:22">
      <c r="C526" s="247"/>
      <c r="D526" s="247"/>
      <c r="F526" s="247"/>
      <c r="H526" s="247" t="e">
        <f>IFERROR(VLOOKUP(B526,Estoque!$A$4:$M$2540,10,),VLOOKUP(B526,'Combos Promocionais'!$A$3:$O$2976,15,0))</f>
        <v>#N/A</v>
      </c>
      <c r="N526" s="247"/>
      <c r="P526" s="247"/>
      <c r="Q526" s="247"/>
      <c r="S526" s="247" t="e">
        <f>IFERROR(SUM(VLOOKUP(B526,Estoque!$A$4:$M$2540,8,)*I526),VLOOKUP(B526,'Combos Promocionais'!$A$3:$K$2252,11,0))</f>
        <v>#N/A</v>
      </c>
      <c r="T526" s="247"/>
      <c r="U526" s="247"/>
      <c r="V526" s="247"/>
    </row>
    <row r="527" spans="3:22">
      <c r="C527" s="247"/>
      <c r="D527" s="247"/>
      <c r="F527" s="247"/>
      <c r="H527" s="247" t="e">
        <f>IFERROR(VLOOKUP(B527,Estoque!$A$4:$M$2540,10,),VLOOKUP(B527,'Combos Promocionais'!$A$3:$O$2976,15,0))</f>
        <v>#N/A</v>
      </c>
      <c r="N527" s="247"/>
      <c r="P527" s="247"/>
      <c r="Q527" s="247"/>
      <c r="S527" s="247" t="e">
        <f>IFERROR(SUM(VLOOKUP(B527,Estoque!$A$4:$M$2540,8,)*I527),VLOOKUP(B527,'Combos Promocionais'!$A$3:$K$2252,11,0))</f>
        <v>#N/A</v>
      </c>
      <c r="T527" s="247"/>
      <c r="U527" s="247"/>
      <c r="V527" s="247"/>
    </row>
    <row r="528" spans="3:22">
      <c r="C528" s="247"/>
      <c r="D528" s="247"/>
      <c r="F528" s="247"/>
      <c r="H528" s="247" t="e">
        <f>IFERROR(VLOOKUP(B528,Estoque!$A$4:$M$2540,10,),VLOOKUP(B528,'Combos Promocionais'!$A$3:$O$2976,15,0))</f>
        <v>#N/A</v>
      </c>
      <c r="N528" s="247"/>
      <c r="P528" s="247"/>
      <c r="Q528" s="247"/>
      <c r="S528" s="247" t="e">
        <f>IFERROR(SUM(VLOOKUP(B528,Estoque!$A$4:$M$2540,8,)*I528),VLOOKUP(B528,'Combos Promocionais'!$A$3:$K$2252,11,0))</f>
        <v>#N/A</v>
      </c>
      <c r="T528" s="247"/>
      <c r="U528" s="247"/>
      <c r="V528" s="247"/>
    </row>
    <row r="529" spans="3:22">
      <c r="C529" s="247"/>
      <c r="D529" s="247"/>
      <c r="F529" s="247"/>
      <c r="H529" s="247" t="e">
        <f>IFERROR(VLOOKUP(B529,Estoque!$A$4:$M$2540,10,),VLOOKUP(B529,'Combos Promocionais'!$A$3:$O$2976,15,0))</f>
        <v>#N/A</v>
      </c>
      <c r="N529" s="247"/>
      <c r="P529" s="247"/>
      <c r="Q529" s="247"/>
      <c r="S529" s="247" t="e">
        <f>IFERROR(SUM(VLOOKUP(B529,Estoque!$A$4:$M$2540,8,)*I529),VLOOKUP(B529,'Combos Promocionais'!$A$3:$K$2252,11,0))</f>
        <v>#N/A</v>
      </c>
      <c r="T529" s="247"/>
      <c r="U529" s="247"/>
      <c r="V529" s="247"/>
    </row>
    <row r="530" spans="3:22">
      <c r="C530" s="247"/>
      <c r="D530" s="247"/>
      <c r="F530" s="247"/>
      <c r="H530" s="247" t="e">
        <f>IFERROR(VLOOKUP(B530,Estoque!$A$4:$M$2540,10,),VLOOKUP(B530,'Combos Promocionais'!$A$3:$O$2976,15,0))</f>
        <v>#N/A</v>
      </c>
      <c r="N530" s="247"/>
      <c r="P530" s="247"/>
      <c r="Q530" s="247"/>
      <c r="S530" s="247" t="e">
        <f>IFERROR(SUM(VLOOKUP(B530,Estoque!$A$4:$M$2540,8,)*I530),VLOOKUP(B530,'Combos Promocionais'!$A$3:$K$2252,11,0))</f>
        <v>#N/A</v>
      </c>
      <c r="T530" s="247"/>
      <c r="U530" s="247"/>
      <c r="V530" s="247"/>
    </row>
    <row r="531" spans="3:22">
      <c r="C531" s="247"/>
      <c r="D531" s="247"/>
      <c r="F531" s="247"/>
      <c r="H531" s="247" t="e">
        <f>IFERROR(VLOOKUP(B531,Estoque!$A$4:$M$2540,10,),VLOOKUP(B531,'Combos Promocionais'!$A$3:$O$2976,15,0))</f>
        <v>#N/A</v>
      </c>
      <c r="N531" s="247"/>
      <c r="P531" s="247"/>
      <c r="Q531" s="247"/>
      <c r="S531" s="247" t="e">
        <f>IFERROR(SUM(VLOOKUP(B531,Estoque!$A$4:$M$2540,8,)*I531),VLOOKUP(B531,'Combos Promocionais'!$A$3:$K$2252,11,0))</f>
        <v>#N/A</v>
      </c>
      <c r="T531" s="247"/>
      <c r="U531" s="247"/>
      <c r="V531" s="247"/>
    </row>
    <row r="532" spans="3:22">
      <c r="C532" s="247"/>
      <c r="D532" s="247"/>
      <c r="F532" s="247"/>
      <c r="H532" s="247" t="e">
        <f>IFERROR(VLOOKUP(B532,Estoque!$A$4:$M$2540,10,),VLOOKUP(B532,'Combos Promocionais'!$A$3:$O$2976,15,0))</f>
        <v>#N/A</v>
      </c>
      <c r="N532" s="247"/>
      <c r="P532" s="247"/>
      <c r="Q532" s="247"/>
      <c r="S532" s="247" t="e">
        <f>IFERROR(SUM(VLOOKUP(B532,Estoque!$A$4:$M$2540,8,)*I532),VLOOKUP(B532,'Combos Promocionais'!$A$3:$K$2252,11,0))</f>
        <v>#N/A</v>
      </c>
      <c r="T532" s="247"/>
      <c r="U532" s="247"/>
      <c r="V532" s="247"/>
    </row>
    <row r="533" spans="3:22">
      <c r="C533" s="247"/>
      <c r="D533" s="247"/>
      <c r="F533" s="247"/>
      <c r="H533" s="247" t="e">
        <f>IFERROR(VLOOKUP(B533,Estoque!$A$4:$M$2540,10,),VLOOKUP(B533,'Combos Promocionais'!$A$3:$O$2976,15,0))</f>
        <v>#N/A</v>
      </c>
      <c r="N533" s="247"/>
      <c r="P533" s="247"/>
      <c r="Q533" s="247"/>
      <c r="S533" s="247" t="e">
        <f>IFERROR(SUM(VLOOKUP(B533,Estoque!$A$4:$M$2540,8,)*I533),VLOOKUP(B533,'Combos Promocionais'!$A$3:$K$2252,11,0))</f>
        <v>#N/A</v>
      </c>
      <c r="T533" s="247"/>
      <c r="U533" s="247"/>
      <c r="V533" s="247"/>
    </row>
    <row r="534" spans="3:22">
      <c r="C534" s="247"/>
      <c r="D534" s="247"/>
      <c r="F534" s="247"/>
      <c r="H534" s="247" t="e">
        <f>IFERROR(VLOOKUP(B534,Estoque!$A$4:$M$2540,10,),VLOOKUP(B534,'Combos Promocionais'!$A$3:$O$2976,15,0))</f>
        <v>#N/A</v>
      </c>
      <c r="N534" s="247"/>
      <c r="P534" s="247"/>
      <c r="Q534" s="247"/>
      <c r="S534" s="247" t="e">
        <f>IFERROR(SUM(VLOOKUP(B534,Estoque!$A$4:$M$2540,8,)*I534),VLOOKUP(B534,'Combos Promocionais'!$A$3:$K$2252,11,0))</f>
        <v>#N/A</v>
      </c>
      <c r="T534" s="247"/>
      <c r="U534" s="247"/>
      <c r="V534" s="247"/>
    </row>
    <row r="535" spans="3:22">
      <c r="C535" s="247"/>
      <c r="D535" s="247"/>
      <c r="F535" s="247"/>
      <c r="H535" s="247" t="e">
        <f>IFERROR(VLOOKUP(B535,Estoque!$A$4:$M$2540,10,),VLOOKUP(B535,'Combos Promocionais'!$A$3:$O$2976,15,0))</f>
        <v>#N/A</v>
      </c>
      <c r="N535" s="247"/>
      <c r="P535" s="247"/>
      <c r="Q535" s="247"/>
      <c r="S535" s="247" t="e">
        <f>IFERROR(SUM(VLOOKUP(B535,Estoque!$A$4:$M$2540,8,)*I535),VLOOKUP(B535,'Combos Promocionais'!$A$3:$K$2252,11,0))</f>
        <v>#N/A</v>
      </c>
      <c r="T535" s="247"/>
      <c r="U535" s="247"/>
      <c r="V535" s="247"/>
    </row>
    <row r="536" spans="3:22">
      <c r="C536" s="247"/>
      <c r="D536" s="247"/>
      <c r="F536" s="247"/>
      <c r="H536" s="247" t="e">
        <f>IFERROR(VLOOKUP(B536,Estoque!$A$4:$M$2540,10,),VLOOKUP(B536,'Combos Promocionais'!$A$3:$O$2976,15,0))</f>
        <v>#N/A</v>
      </c>
      <c r="N536" s="247"/>
      <c r="P536" s="247"/>
      <c r="Q536" s="247"/>
      <c r="S536" s="247" t="e">
        <f>IFERROR(SUM(VLOOKUP(B536,Estoque!$A$4:$M$2540,8,)*I536),VLOOKUP(B536,'Combos Promocionais'!$A$3:$K$2252,11,0))</f>
        <v>#N/A</v>
      </c>
      <c r="T536" s="247"/>
      <c r="U536" s="247"/>
      <c r="V536" s="247"/>
    </row>
    <row r="537" spans="3:22">
      <c r="C537" s="247"/>
      <c r="D537" s="247"/>
      <c r="F537" s="247"/>
      <c r="H537" s="247" t="e">
        <f>IFERROR(VLOOKUP(B537,Estoque!$A$4:$M$2540,10,),VLOOKUP(B537,'Combos Promocionais'!$A$3:$O$2976,15,0))</f>
        <v>#N/A</v>
      </c>
      <c r="N537" s="247"/>
      <c r="P537" s="247"/>
      <c r="Q537" s="247"/>
      <c r="S537" s="247" t="e">
        <f>IFERROR(SUM(VLOOKUP(B537,Estoque!$A$4:$M$2540,8,)*I537),VLOOKUP(B537,'Combos Promocionais'!$A$3:$K$2252,11,0))</f>
        <v>#N/A</v>
      </c>
      <c r="T537" s="247"/>
      <c r="U537" s="247"/>
      <c r="V537" s="247"/>
    </row>
    <row r="538" spans="3:22">
      <c r="C538" s="247"/>
      <c r="D538" s="247"/>
      <c r="F538" s="247"/>
      <c r="H538" s="247" t="e">
        <f>IFERROR(VLOOKUP(B538,Estoque!$A$4:$M$2540,10,),VLOOKUP(B538,'Combos Promocionais'!$A$3:$O$2976,15,0))</f>
        <v>#N/A</v>
      </c>
      <c r="N538" s="247"/>
      <c r="P538" s="247"/>
      <c r="Q538" s="247"/>
      <c r="S538" s="247" t="e">
        <f>IFERROR(SUM(VLOOKUP(B538,Estoque!$A$4:$M$2540,8,)*I538),VLOOKUP(B538,'Combos Promocionais'!$A$3:$K$2252,11,0))</f>
        <v>#N/A</v>
      </c>
      <c r="T538" s="247"/>
      <c r="U538" s="247"/>
      <c r="V538" s="247"/>
    </row>
    <row r="539" spans="3:22">
      <c r="C539" s="247"/>
      <c r="D539" s="247"/>
      <c r="F539" s="247"/>
      <c r="H539" s="247" t="e">
        <f>IFERROR(VLOOKUP(B539,Estoque!$A$4:$M$2540,10,),VLOOKUP(B539,'Combos Promocionais'!$A$3:$O$2976,15,0))</f>
        <v>#N/A</v>
      </c>
      <c r="N539" s="247"/>
      <c r="P539" s="247"/>
      <c r="Q539" s="247"/>
      <c r="S539" s="247" t="e">
        <f>IFERROR(SUM(VLOOKUP(B539,Estoque!$A$4:$M$2540,8,)*I539),VLOOKUP(B539,'Combos Promocionais'!$A$3:$K$2252,11,0))</f>
        <v>#N/A</v>
      </c>
      <c r="T539" s="247"/>
      <c r="U539" s="247"/>
      <c r="V539" s="247"/>
    </row>
    <row r="540" spans="3:22">
      <c r="C540" s="247"/>
      <c r="D540" s="247"/>
      <c r="F540" s="247"/>
      <c r="H540" s="247" t="e">
        <f>IFERROR(VLOOKUP(B540,Estoque!$A$4:$M$2540,10,),VLOOKUP(B540,'Combos Promocionais'!$A$3:$O$2976,15,0))</f>
        <v>#N/A</v>
      </c>
      <c r="N540" s="247"/>
      <c r="P540" s="247"/>
      <c r="Q540" s="247"/>
      <c r="S540" s="247" t="e">
        <f>IFERROR(SUM(VLOOKUP(B540,Estoque!$A$4:$M$2540,8,)*I540),VLOOKUP(B540,'Combos Promocionais'!$A$3:$K$2252,11,0))</f>
        <v>#N/A</v>
      </c>
      <c r="T540" s="247"/>
      <c r="U540" s="247"/>
      <c r="V540" s="247"/>
    </row>
    <row r="541" spans="3:22">
      <c r="C541" s="247"/>
      <c r="D541" s="247"/>
      <c r="F541" s="247"/>
      <c r="H541" s="247" t="e">
        <f>IFERROR(VLOOKUP(B541,Estoque!$A$4:$M$2540,10,),VLOOKUP(B541,'Combos Promocionais'!$A$3:$O$2976,15,0))</f>
        <v>#N/A</v>
      </c>
      <c r="N541" s="247"/>
      <c r="P541" s="247"/>
      <c r="Q541" s="247"/>
      <c r="S541" s="247" t="e">
        <f>IFERROR(SUM(VLOOKUP(B541,Estoque!$A$4:$M$2540,8,)*I541),VLOOKUP(B541,'Combos Promocionais'!$A$3:$K$2252,11,0))</f>
        <v>#N/A</v>
      </c>
      <c r="T541" s="247"/>
      <c r="U541" s="247"/>
      <c r="V541" s="247"/>
    </row>
    <row r="542" spans="3:22">
      <c r="C542" s="247"/>
      <c r="D542" s="247"/>
      <c r="F542" s="247"/>
      <c r="H542" s="247" t="e">
        <f>IFERROR(VLOOKUP(B542,Estoque!$A$4:$M$2540,10,),VLOOKUP(B542,'Combos Promocionais'!$A$3:$O$2976,15,0))</f>
        <v>#N/A</v>
      </c>
      <c r="N542" s="247"/>
      <c r="P542" s="247"/>
      <c r="Q542" s="247"/>
      <c r="S542" s="247" t="e">
        <f>IFERROR(SUM(VLOOKUP(B542,Estoque!$A$4:$M$2540,8,)*I542),VLOOKUP(B542,'Combos Promocionais'!$A$3:$K$2252,11,0))</f>
        <v>#N/A</v>
      </c>
      <c r="T542" s="247"/>
      <c r="U542" s="247"/>
      <c r="V542" s="247"/>
    </row>
    <row r="543" spans="3:22">
      <c r="C543" s="247"/>
      <c r="D543" s="247"/>
      <c r="F543" s="247"/>
      <c r="H543" s="247" t="e">
        <f>IFERROR(VLOOKUP(B543,Estoque!$A$4:$M$2540,10,),VLOOKUP(B543,'Combos Promocionais'!$A$3:$O$2976,15,0))</f>
        <v>#N/A</v>
      </c>
      <c r="N543" s="247"/>
      <c r="P543" s="247"/>
      <c r="Q543" s="247"/>
      <c r="S543" s="247" t="e">
        <f>IFERROR(SUM(VLOOKUP(B543,Estoque!$A$4:$M$2540,8,)*I543),VLOOKUP(B543,'Combos Promocionais'!$A$3:$K$2252,11,0))</f>
        <v>#N/A</v>
      </c>
      <c r="T543" s="247"/>
      <c r="U543" s="247"/>
      <c r="V543" s="247"/>
    </row>
    <row r="544" spans="3:22">
      <c r="C544" s="247"/>
      <c r="D544" s="247"/>
      <c r="F544" s="247"/>
      <c r="H544" s="247" t="e">
        <f>IFERROR(VLOOKUP(B544,Estoque!$A$4:$M$2540,10,),VLOOKUP(B544,'Combos Promocionais'!$A$3:$O$2976,15,0))</f>
        <v>#N/A</v>
      </c>
      <c r="N544" s="247"/>
      <c r="P544" s="247"/>
      <c r="Q544" s="247"/>
      <c r="S544" s="247" t="e">
        <f>IFERROR(SUM(VLOOKUP(B544,Estoque!$A$4:$M$2540,8,)*I544),VLOOKUP(B544,'Combos Promocionais'!$A$3:$K$2252,11,0))</f>
        <v>#N/A</v>
      </c>
      <c r="T544" s="247"/>
      <c r="U544" s="247"/>
      <c r="V544" s="247"/>
    </row>
    <row r="545" spans="3:22">
      <c r="C545" s="247"/>
      <c r="D545" s="247"/>
      <c r="F545" s="247"/>
      <c r="H545" s="247" t="e">
        <f>IFERROR(VLOOKUP(B545,Estoque!$A$4:$M$2540,10,),VLOOKUP(B545,'Combos Promocionais'!$A$3:$O$2976,15,0))</f>
        <v>#N/A</v>
      </c>
      <c r="N545" s="247"/>
      <c r="P545" s="247"/>
      <c r="Q545" s="247"/>
      <c r="S545" s="247" t="e">
        <f>IFERROR(SUM(VLOOKUP(B545,Estoque!$A$4:$M$2540,8,)*I545),VLOOKUP(B545,'Combos Promocionais'!$A$3:$K$2252,11,0))</f>
        <v>#N/A</v>
      </c>
      <c r="T545" s="247"/>
      <c r="U545" s="247"/>
      <c r="V545" s="247"/>
    </row>
    <row r="546" spans="3:22">
      <c r="C546" s="247"/>
      <c r="D546" s="247"/>
      <c r="F546" s="247"/>
      <c r="H546" s="247" t="e">
        <f>IFERROR(VLOOKUP(B546,Estoque!$A$4:$M$2540,10,),VLOOKUP(B546,'Combos Promocionais'!$A$3:$O$2976,15,0))</f>
        <v>#N/A</v>
      </c>
      <c r="N546" s="247"/>
      <c r="P546" s="247"/>
      <c r="Q546" s="247"/>
      <c r="S546" s="247" t="e">
        <f>IFERROR(SUM(VLOOKUP(B546,Estoque!$A$4:$M$2540,8,)*I546),VLOOKUP(B546,'Combos Promocionais'!$A$3:$K$2252,11,0))</f>
        <v>#N/A</v>
      </c>
      <c r="T546" s="247"/>
      <c r="U546" s="247"/>
      <c r="V546" s="247"/>
    </row>
    <row r="547" spans="3:22">
      <c r="C547" s="247"/>
      <c r="D547" s="247"/>
      <c r="F547" s="247"/>
      <c r="H547" s="247" t="e">
        <f>IFERROR(VLOOKUP(B547,Estoque!$A$4:$M$2540,10,),VLOOKUP(B547,'Combos Promocionais'!$A$3:$O$2976,15,0))</f>
        <v>#N/A</v>
      </c>
      <c r="N547" s="247"/>
      <c r="P547" s="247"/>
      <c r="Q547" s="247"/>
      <c r="S547" s="247" t="e">
        <f>IFERROR(SUM(VLOOKUP(B547,Estoque!$A$4:$M$2540,8,)*I547),VLOOKUP(B547,'Combos Promocionais'!$A$3:$K$2252,11,0))</f>
        <v>#N/A</v>
      </c>
      <c r="T547" s="247"/>
      <c r="U547" s="247"/>
      <c r="V547" s="247"/>
    </row>
    <row r="548" spans="3:22">
      <c r="C548" s="247"/>
      <c r="D548" s="247"/>
      <c r="F548" s="247"/>
      <c r="H548" s="247" t="e">
        <f>IFERROR(VLOOKUP(B548,Estoque!$A$4:$M$2540,10,),VLOOKUP(B548,'Combos Promocionais'!$A$3:$O$2976,15,0))</f>
        <v>#N/A</v>
      </c>
      <c r="N548" s="247"/>
      <c r="P548" s="247"/>
      <c r="Q548" s="247"/>
      <c r="S548" s="247" t="e">
        <f>IFERROR(SUM(VLOOKUP(B548,Estoque!$A$4:$M$2540,8,)*I548),VLOOKUP(B548,'Combos Promocionais'!$A$3:$K$2252,11,0))</f>
        <v>#N/A</v>
      </c>
      <c r="T548" s="247"/>
      <c r="U548" s="247"/>
      <c r="V548" s="247"/>
    </row>
    <row r="549" spans="3:22">
      <c r="C549" s="247"/>
      <c r="D549" s="247"/>
      <c r="F549" s="247"/>
      <c r="H549" s="247" t="e">
        <f>IFERROR(VLOOKUP(B549,Estoque!$A$4:$M$2540,10,),VLOOKUP(B549,'Combos Promocionais'!$A$3:$O$2976,15,0))</f>
        <v>#N/A</v>
      </c>
      <c r="N549" s="247"/>
      <c r="P549" s="247"/>
      <c r="Q549" s="247"/>
      <c r="S549" s="247" t="e">
        <f>IFERROR(SUM(VLOOKUP(B549,Estoque!$A$4:$M$2540,8,)*I549),VLOOKUP(B549,'Combos Promocionais'!$A$3:$K$2252,11,0))</f>
        <v>#N/A</v>
      </c>
      <c r="T549" s="247"/>
      <c r="U549" s="247"/>
      <c r="V549" s="247"/>
    </row>
    <row r="550" spans="3:22">
      <c r="C550" s="247"/>
      <c r="D550" s="247"/>
      <c r="F550" s="247"/>
      <c r="H550" s="247" t="e">
        <f>IFERROR(VLOOKUP(B550,Estoque!$A$4:$M$2540,10,),VLOOKUP(B550,'Combos Promocionais'!$A$3:$O$2976,15,0))</f>
        <v>#N/A</v>
      </c>
      <c r="N550" s="247"/>
      <c r="P550" s="247"/>
      <c r="Q550" s="247"/>
      <c r="S550" s="247" t="e">
        <f>IFERROR(SUM(VLOOKUP(B550,Estoque!$A$4:$M$2540,8,)*I550),VLOOKUP(B550,'Combos Promocionais'!$A$3:$K$2252,11,0))</f>
        <v>#N/A</v>
      </c>
      <c r="T550" s="247"/>
      <c r="U550" s="247"/>
      <c r="V550" s="247"/>
    </row>
    <row r="551" spans="3:22">
      <c r="C551" s="247"/>
      <c r="D551" s="247"/>
      <c r="F551" s="247"/>
      <c r="H551" s="247" t="e">
        <f>IFERROR(VLOOKUP(B551,Estoque!$A$4:$M$2540,10,),VLOOKUP(B551,'Combos Promocionais'!$A$3:$O$2976,15,0))</f>
        <v>#N/A</v>
      </c>
      <c r="N551" s="247"/>
      <c r="P551" s="247"/>
      <c r="Q551" s="247"/>
      <c r="S551" s="247" t="e">
        <f>IFERROR(SUM(VLOOKUP(B551,Estoque!$A$4:$M$2540,8,)*I551),VLOOKUP(B551,'Combos Promocionais'!$A$3:$K$2252,11,0))</f>
        <v>#N/A</v>
      </c>
      <c r="T551" s="247"/>
      <c r="U551" s="247"/>
      <c r="V551" s="247"/>
    </row>
    <row r="552" spans="3:22">
      <c r="C552" s="247"/>
      <c r="D552" s="247"/>
      <c r="F552" s="247"/>
      <c r="H552" s="247" t="e">
        <f>IFERROR(VLOOKUP(B552,Estoque!$A$4:$M$2540,10,),VLOOKUP(B552,'Combos Promocionais'!$A$3:$O$2976,15,0))</f>
        <v>#N/A</v>
      </c>
      <c r="N552" s="247"/>
      <c r="P552" s="247"/>
      <c r="Q552" s="247"/>
      <c r="S552" s="247" t="e">
        <f>IFERROR(SUM(VLOOKUP(B552,Estoque!$A$4:$M$2540,8,)*I552),VLOOKUP(B552,'Combos Promocionais'!$A$3:$K$2252,11,0))</f>
        <v>#N/A</v>
      </c>
      <c r="T552" s="247"/>
      <c r="U552" s="247"/>
      <c r="V552" s="247"/>
    </row>
    <row r="553" spans="3:22">
      <c r="C553" s="247"/>
      <c r="D553" s="247"/>
      <c r="F553" s="247"/>
      <c r="H553" s="247" t="e">
        <f>IFERROR(VLOOKUP(B553,Estoque!$A$4:$M$2540,10,),VLOOKUP(B553,'Combos Promocionais'!$A$3:$O$2976,15,0))</f>
        <v>#N/A</v>
      </c>
      <c r="N553" s="247"/>
      <c r="P553" s="247"/>
      <c r="Q553" s="247"/>
      <c r="S553" s="247" t="e">
        <f>IFERROR(SUM(VLOOKUP(B553,Estoque!$A$4:$M$2540,8,)*I553),VLOOKUP(B553,'Combos Promocionais'!$A$3:$K$2252,11,0))</f>
        <v>#N/A</v>
      </c>
      <c r="T553" s="247"/>
      <c r="U553" s="247"/>
      <c r="V553" s="247"/>
    </row>
    <row r="554" spans="3:22">
      <c r="C554" s="247"/>
      <c r="D554" s="247"/>
      <c r="F554" s="247"/>
      <c r="H554" s="247" t="e">
        <f>IFERROR(VLOOKUP(B554,Estoque!$A$4:$M$2540,10,),VLOOKUP(B554,'Combos Promocionais'!$A$3:$O$2976,15,0))</f>
        <v>#N/A</v>
      </c>
      <c r="N554" s="247"/>
      <c r="P554" s="247"/>
      <c r="Q554" s="247"/>
      <c r="S554" s="247" t="e">
        <f>IFERROR(SUM(VLOOKUP(B554,Estoque!$A$4:$M$2540,8,)*I554),VLOOKUP(B554,'Combos Promocionais'!$A$3:$K$2252,11,0))</f>
        <v>#N/A</v>
      </c>
      <c r="T554" s="247"/>
      <c r="U554" s="247"/>
      <c r="V554" s="247"/>
    </row>
    <row r="555" spans="3:22">
      <c r="C555" s="247"/>
      <c r="D555" s="247"/>
      <c r="F555" s="247"/>
      <c r="H555" s="247" t="e">
        <f>IFERROR(VLOOKUP(B555,Estoque!$A$4:$M$2540,10,),VLOOKUP(B555,'Combos Promocionais'!$A$3:$O$2976,15,0))</f>
        <v>#N/A</v>
      </c>
      <c r="N555" s="247"/>
      <c r="P555" s="247"/>
      <c r="Q555" s="247"/>
      <c r="S555" s="247" t="e">
        <f>IFERROR(SUM(VLOOKUP(B555,Estoque!$A$4:$M$2540,8,)*I555),VLOOKUP(B555,'Combos Promocionais'!$A$3:$K$2252,11,0))</f>
        <v>#N/A</v>
      </c>
      <c r="T555" s="247"/>
      <c r="U555" s="247"/>
      <c r="V555" s="247"/>
    </row>
    <row r="556" spans="3:22">
      <c r="C556" s="247"/>
      <c r="D556" s="247"/>
      <c r="F556" s="247"/>
      <c r="H556" s="247" t="e">
        <f>IFERROR(VLOOKUP(B556,Estoque!$A$4:$M$2540,10,),VLOOKUP(B556,'Combos Promocionais'!$A$3:$O$2976,15,0))</f>
        <v>#N/A</v>
      </c>
      <c r="N556" s="247"/>
      <c r="P556" s="247"/>
      <c r="Q556" s="247"/>
      <c r="S556" s="247" t="e">
        <f>IFERROR(SUM(VLOOKUP(B556,Estoque!$A$4:$M$2540,8,)*I556),VLOOKUP(B556,'Combos Promocionais'!$A$3:$K$2252,11,0))</f>
        <v>#N/A</v>
      </c>
      <c r="T556" s="247"/>
      <c r="U556" s="247"/>
      <c r="V556" s="247"/>
    </row>
    <row r="557" spans="3:22">
      <c r="C557" s="247"/>
      <c r="D557" s="247"/>
      <c r="F557" s="247"/>
      <c r="H557" s="247" t="e">
        <f>IFERROR(VLOOKUP(B557,Estoque!$A$4:$M$2540,10,),VLOOKUP(B557,'Combos Promocionais'!$A$3:$O$2976,15,0))</f>
        <v>#N/A</v>
      </c>
      <c r="N557" s="247"/>
      <c r="P557" s="247"/>
      <c r="Q557" s="247"/>
      <c r="S557" s="247" t="e">
        <f>IFERROR(SUM(VLOOKUP(B557,Estoque!$A$4:$M$2540,8,)*I557),VLOOKUP(B557,'Combos Promocionais'!$A$3:$K$2252,11,0))</f>
        <v>#N/A</v>
      </c>
      <c r="T557" s="247"/>
      <c r="U557" s="247"/>
      <c r="V557" s="247"/>
    </row>
    <row r="558" spans="3:22">
      <c r="C558" s="247"/>
      <c r="D558" s="247"/>
      <c r="F558" s="247"/>
      <c r="H558" s="247" t="e">
        <f>IFERROR(VLOOKUP(B558,Estoque!$A$4:$M$2540,10,),VLOOKUP(B558,'Combos Promocionais'!$A$3:$O$2976,15,0))</f>
        <v>#N/A</v>
      </c>
      <c r="N558" s="247"/>
      <c r="P558" s="247"/>
      <c r="Q558" s="247"/>
      <c r="S558" s="247" t="e">
        <f>IFERROR(SUM(VLOOKUP(B558,Estoque!$A$4:$M$2540,8,)*I558),VLOOKUP(B558,'Combos Promocionais'!$A$3:$K$2252,11,0))</f>
        <v>#N/A</v>
      </c>
      <c r="T558" s="247"/>
      <c r="U558" s="247"/>
      <c r="V558" s="247"/>
    </row>
    <row r="559" spans="3:22">
      <c r="C559" s="247"/>
      <c r="D559" s="247"/>
      <c r="F559" s="247"/>
      <c r="H559" s="247" t="e">
        <f>IFERROR(VLOOKUP(B559,Estoque!$A$4:$M$2540,10,),VLOOKUP(B559,'Combos Promocionais'!$A$3:$O$2976,15,0))</f>
        <v>#N/A</v>
      </c>
      <c r="N559" s="247"/>
      <c r="P559" s="247"/>
      <c r="Q559" s="247"/>
      <c r="S559" s="247" t="e">
        <f>IFERROR(SUM(VLOOKUP(B559,Estoque!$A$4:$M$2540,8,)*I559),VLOOKUP(B559,'Combos Promocionais'!$A$3:$K$2252,11,0))</f>
        <v>#N/A</v>
      </c>
      <c r="T559" s="247"/>
      <c r="U559" s="247"/>
      <c r="V559" s="247"/>
    </row>
    <row r="560" spans="3:22">
      <c r="C560" s="247"/>
      <c r="D560" s="247"/>
      <c r="F560" s="247"/>
      <c r="H560" s="247" t="e">
        <f>IFERROR(VLOOKUP(B560,Estoque!$A$4:$M$2540,10,),VLOOKUP(B560,'Combos Promocionais'!$A$3:$O$2976,15,0))</f>
        <v>#N/A</v>
      </c>
      <c r="N560" s="247"/>
      <c r="P560" s="247"/>
      <c r="Q560" s="247"/>
      <c r="S560" s="247" t="e">
        <f>IFERROR(SUM(VLOOKUP(B560,Estoque!$A$4:$M$2540,8,)*I560),VLOOKUP(B560,'Combos Promocionais'!$A$3:$K$2252,11,0))</f>
        <v>#N/A</v>
      </c>
      <c r="T560" s="247"/>
      <c r="U560" s="247"/>
      <c r="V560" s="247"/>
    </row>
    <row r="561" spans="3:22">
      <c r="C561" s="247"/>
      <c r="D561" s="247"/>
      <c r="F561" s="247"/>
      <c r="H561" s="247" t="e">
        <f>IFERROR(VLOOKUP(B561,Estoque!$A$4:$M$2540,10,),VLOOKUP(B561,'Combos Promocionais'!$A$3:$O$2976,15,0))</f>
        <v>#N/A</v>
      </c>
      <c r="N561" s="247"/>
      <c r="P561" s="247"/>
      <c r="Q561" s="247"/>
      <c r="S561" s="247" t="e">
        <f>IFERROR(SUM(VLOOKUP(B561,Estoque!$A$4:$M$2540,8,)*I561),VLOOKUP(B561,'Combos Promocionais'!$A$3:$K$2252,11,0))</f>
        <v>#N/A</v>
      </c>
      <c r="T561" s="247"/>
      <c r="U561" s="247"/>
      <c r="V561" s="247"/>
    </row>
    <row r="562" spans="3:22">
      <c r="C562" s="247"/>
      <c r="D562" s="247"/>
      <c r="F562" s="247"/>
      <c r="H562" s="247" t="e">
        <f>IFERROR(VLOOKUP(B562,Estoque!$A$4:$M$2540,10,),VLOOKUP(B562,'Combos Promocionais'!$A$3:$O$2976,15,0))</f>
        <v>#N/A</v>
      </c>
      <c r="N562" s="247"/>
      <c r="P562" s="247"/>
      <c r="Q562" s="247"/>
      <c r="S562" s="247" t="e">
        <f>IFERROR(SUM(VLOOKUP(B562,Estoque!$A$4:$M$2540,8,)*I562),VLOOKUP(B562,'Combos Promocionais'!$A$3:$K$2252,11,0))</f>
        <v>#N/A</v>
      </c>
      <c r="T562" s="247"/>
      <c r="U562" s="247"/>
      <c r="V562" s="247"/>
    </row>
    <row r="563" spans="3:22">
      <c r="C563" s="247"/>
      <c r="D563" s="247"/>
      <c r="F563" s="247"/>
      <c r="H563" s="247" t="e">
        <f>IFERROR(VLOOKUP(B563,Estoque!$A$4:$M$2540,10,),VLOOKUP(B563,'Combos Promocionais'!$A$3:$O$2976,15,0))</f>
        <v>#N/A</v>
      </c>
      <c r="N563" s="247"/>
      <c r="P563" s="247"/>
      <c r="Q563" s="247"/>
      <c r="S563" s="247" t="e">
        <f>IFERROR(SUM(VLOOKUP(B563,Estoque!$A$4:$M$2540,8,)*I563),VLOOKUP(B563,'Combos Promocionais'!$A$3:$K$2252,11,0))</f>
        <v>#N/A</v>
      </c>
      <c r="T563" s="247"/>
      <c r="U563" s="247"/>
      <c r="V563" s="247"/>
    </row>
    <row r="564" spans="3:22">
      <c r="C564" s="247"/>
      <c r="D564" s="247"/>
      <c r="F564" s="247"/>
      <c r="H564" s="247" t="e">
        <f>IFERROR(VLOOKUP(B564,Estoque!$A$4:$M$2540,10,),VLOOKUP(B564,'Combos Promocionais'!$A$3:$O$2976,15,0))</f>
        <v>#N/A</v>
      </c>
      <c r="N564" s="247"/>
      <c r="P564" s="247"/>
      <c r="Q564" s="247"/>
      <c r="S564" s="247" t="e">
        <f>IFERROR(SUM(VLOOKUP(B564,Estoque!$A$4:$M$2540,8,)*I564),VLOOKUP(B564,'Combos Promocionais'!$A$3:$K$2252,11,0))</f>
        <v>#N/A</v>
      </c>
      <c r="T564" s="247"/>
      <c r="U564" s="247"/>
      <c r="V564" s="247"/>
    </row>
    <row r="565" spans="3:22">
      <c r="C565" s="247"/>
      <c r="D565" s="247"/>
      <c r="F565" s="247"/>
      <c r="H565" s="247" t="e">
        <f>IFERROR(VLOOKUP(B565,Estoque!$A$4:$M$2540,10,),VLOOKUP(B565,'Combos Promocionais'!$A$3:$O$2976,15,0))</f>
        <v>#N/A</v>
      </c>
      <c r="N565" s="247"/>
      <c r="P565" s="247"/>
      <c r="Q565" s="247"/>
      <c r="S565" s="247" t="e">
        <f>IFERROR(SUM(VLOOKUP(B565,Estoque!$A$4:$M$2540,8,)*I565),VLOOKUP(B565,'Combos Promocionais'!$A$3:$K$2252,11,0))</f>
        <v>#N/A</v>
      </c>
      <c r="T565" s="247"/>
      <c r="U565" s="247"/>
      <c r="V565" s="247"/>
    </row>
    <row r="566" spans="3:22">
      <c r="C566" s="247"/>
      <c r="D566" s="247"/>
      <c r="F566" s="247"/>
      <c r="H566" s="247" t="e">
        <f>IFERROR(VLOOKUP(B566,Estoque!$A$4:$M$2540,10,),VLOOKUP(B566,'Combos Promocionais'!$A$3:$O$2976,15,0))</f>
        <v>#N/A</v>
      </c>
      <c r="N566" s="247"/>
      <c r="P566" s="247"/>
      <c r="Q566" s="247"/>
      <c r="S566" s="247" t="e">
        <f>IFERROR(SUM(VLOOKUP(B566,Estoque!$A$4:$M$2540,8,)*I566),VLOOKUP(B566,'Combos Promocionais'!$A$3:$K$2252,11,0))</f>
        <v>#N/A</v>
      </c>
      <c r="T566" s="247"/>
      <c r="U566" s="247"/>
      <c r="V566" s="247"/>
    </row>
    <row r="567" spans="3:22">
      <c r="C567" s="247"/>
      <c r="D567" s="247"/>
      <c r="F567" s="247"/>
      <c r="H567" s="247" t="e">
        <f>IFERROR(VLOOKUP(B567,Estoque!$A$4:$M$2540,10,),VLOOKUP(B567,'Combos Promocionais'!$A$3:$O$2976,15,0))</f>
        <v>#N/A</v>
      </c>
      <c r="N567" s="247"/>
      <c r="P567" s="247"/>
      <c r="Q567" s="247"/>
      <c r="S567" s="247" t="e">
        <f>IFERROR(SUM(VLOOKUP(B567,Estoque!$A$4:$M$2540,8,)*I567),VLOOKUP(B567,'Combos Promocionais'!$A$3:$K$2252,11,0))</f>
        <v>#N/A</v>
      </c>
      <c r="T567" s="247"/>
      <c r="U567" s="247"/>
      <c r="V567" s="247"/>
    </row>
    <row r="568" spans="3:22">
      <c r="C568" s="247"/>
      <c r="D568" s="247"/>
      <c r="F568" s="247"/>
      <c r="H568" s="247" t="e">
        <f>IFERROR(VLOOKUP(B568,Estoque!$A$4:$M$2540,10,),VLOOKUP(B568,'Combos Promocionais'!$A$3:$O$2976,15,0))</f>
        <v>#N/A</v>
      </c>
      <c r="N568" s="247"/>
      <c r="P568" s="247"/>
      <c r="Q568" s="247"/>
      <c r="S568" s="247" t="e">
        <f>IFERROR(SUM(VLOOKUP(B568,Estoque!$A$4:$M$2540,8,)*I568),VLOOKUP(B568,'Combos Promocionais'!$A$3:$K$2252,11,0))</f>
        <v>#N/A</v>
      </c>
      <c r="T568" s="247"/>
      <c r="U568" s="247"/>
      <c r="V568" s="247"/>
    </row>
    <row r="569" spans="3:22">
      <c r="C569" s="247"/>
      <c r="D569" s="247"/>
      <c r="F569" s="247"/>
      <c r="H569" s="247" t="e">
        <f>IFERROR(VLOOKUP(B569,Estoque!$A$4:$M$2540,10,),VLOOKUP(B569,'Combos Promocionais'!$A$3:$O$2976,15,0))</f>
        <v>#N/A</v>
      </c>
      <c r="N569" s="247"/>
      <c r="P569" s="247"/>
      <c r="Q569" s="247"/>
      <c r="S569" s="247" t="e">
        <f>IFERROR(SUM(VLOOKUP(B569,Estoque!$A$4:$M$2540,8,)*I569),VLOOKUP(B569,'Combos Promocionais'!$A$3:$K$2252,11,0))</f>
        <v>#N/A</v>
      </c>
      <c r="T569" s="247"/>
      <c r="U569" s="247"/>
      <c r="V569" s="247"/>
    </row>
    <row r="570" spans="3:22">
      <c r="C570" s="247"/>
      <c r="D570" s="247"/>
      <c r="F570" s="247"/>
      <c r="H570" s="247" t="e">
        <f>IFERROR(VLOOKUP(B570,Estoque!$A$4:$M$2540,10,),VLOOKUP(B570,'Combos Promocionais'!$A$3:$O$2976,15,0))</f>
        <v>#N/A</v>
      </c>
      <c r="N570" s="247"/>
      <c r="P570" s="247"/>
      <c r="Q570" s="247"/>
      <c r="S570" s="247" t="e">
        <f>IFERROR(SUM(VLOOKUP(B570,Estoque!$A$4:$M$2540,8,)*I570),VLOOKUP(B570,'Combos Promocionais'!$A$3:$K$2252,11,0))</f>
        <v>#N/A</v>
      </c>
      <c r="T570" s="247"/>
      <c r="U570" s="247"/>
      <c r="V570" s="247"/>
    </row>
    <row r="571" spans="3:22">
      <c r="C571" s="247"/>
      <c r="D571" s="247"/>
      <c r="F571" s="247"/>
      <c r="H571" s="247" t="e">
        <f>IFERROR(VLOOKUP(B571,Estoque!$A$4:$M$2540,10,),VLOOKUP(B571,'Combos Promocionais'!$A$3:$O$2976,15,0))</f>
        <v>#N/A</v>
      </c>
      <c r="N571" s="247"/>
      <c r="P571" s="247"/>
      <c r="Q571" s="247"/>
      <c r="S571" s="247" t="e">
        <f>IFERROR(SUM(VLOOKUP(B571,Estoque!$A$4:$M$2540,8,)*I571),VLOOKUP(B571,'Combos Promocionais'!$A$3:$K$2252,11,0))</f>
        <v>#N/A</v>
      </c>
      <c r="T571" s="247"/>
      <c r="U571" s="247"/>
      <c r="V571" s="247"/>
    </row>
    <row r="572" spans="3:22">
      <c r="C572" s="247"/>
      <c r="D572" s="247"/>
      <c r="F572" s="247"/>
      <c r="H572" s="247" t="e">
        <f>IFERROR(VLOOKUP(B572,Estoque!$A$4:$M$2540,10,),VLOOKUP(B572,'Combos Promocionais'!$A$3:$O$2976,15,0))</f>
        <v>#N/A</v>
      </c>
      <c r="N572" s="247"/>
      <c r="P572" s="247"/>
      <c r="Q572" s="247"/>
      <c r="S572" s="247" t="e">
        <f>IFERROR(SUM(VLOOKUP(B572,Estoque!$A$4:$M$2540,8,)*I572),VLOOKUP(B572,'Combos Promocionais'!$A$3:$K$2252,11,0))</f>
        <v>#N/A</v>
      </c>
      <c r="T572" s="247"/>
      <c r="U572" s="247"/>
      <c r="V572" s="247"/>
    </row>
    <row r="573" spans="3:22">
      <c r="C573" s="247"/>
      <c r="D573" s="247"/>
      <c r="F573" s="247"/>
      <c r="H573" s="247" t="e">
        <f>IFERROR(VLOOKUP(B573,Estoque!$A$4:$M$2540,10,),VLOOKUP(B573,'Combos Promocionais'!$A$3:$O$2976,15,0))</f>
        <v>#N/A</v>
      </c>
      <c r="N573" s="247"/>
      <c r="P573" s="247"/>
      <c r="Q573" s="247"/>
      <c r="S573" s="247" t="e">
        <f>IFERROR(SUM(VLOOKUP(B573,Estoque!$A$4:$M$2540,8,)*I573),VLOOKUP(B573,'Combos Promocionais'!$A$3:$K$2252,11,0))</f>
        <v>#N/A</v>
      </c>
      <c r="T573" s="247"/>
      <c r="U573" s="247"/>
      <c r="V573" s="247"/>
    </row>
    <row r="574" spans="3:22">
      <c r="C574" s="247"/>
      <c r="D574" s="247"/>
      <c r="F574" s="247"/>
      <c r="H574" s="247" t="e">
        <f>IFERROR(VLOOKUP(B574,Estoque!$A$4:$M$2540,10,),VLOOKUP(B574,'Combos Promocionais'!$A$3:$O$2976,15,0))</f>
        <v>#N/A</v>
      </c>
      <c r="N574" s="247"/>
      <c r="P574" s="247"/>
      <c r="Q574" s="247"/>
      <c r="S574" s="247" t="e">
        <f>IFERROR(SUM(VLOOKUP(B574,Estoque!$A$4:$M$2540,8,)*I574),VLOOKUP(B574,'Combos Promocionais'!$A$3:$K$2252,11,0))</f>
        <v>#N/A</v>
      </c>
      <c r="T574" s="247"/>
      <c r="U574" s="247"/>
      <c r="V574" s="247"/>
    </row>
    <row r="575" spans="3:22">
      <c r="C575" s="247"/>
      <c r="D575" s="247"/>
      <c r="F575" s="247"/>
      <c r="H575" s="247" t="e">
        <f>IFERROR(VLOOKUP(B575,Estoque!$A$4:$M$2540,10,),VLOOKUP(B575,'Combos Promocionais'!$A$3:$O$2976,15,0))</f>
        <v>#N/A</v>
      </c>
      <c r="N575" s="247"/>
      <c r="P575" s="247"/>
      <c r="Q575" s="247"/>
      <c r="S575" s="247" t="e">
        <f>IFERROR(SUM(VLOOKUP(B575,Estoque!$A$4:$M$2540,8,)*I575),VLOOKUP(B575,'Combos Promocionais'!$A$3:$K$2252,11,0))</f>
        <v>#N/A</v>
      </c>
      <c r="T575" s="247"/>
      <c r="U575" s="247"/>
      <c r="V575" s="247"/>
    </row>
    <row r="576" spans="3:22">
      <c r="C576" s="247"/>
      <c r="D576" s="247"/>
      <c r="F576" s="247"/>
      <c r="H576" s="247" t="e">
        <f>IFERROR(VLOOKUP(B576,Estoque!$A$4:$M$2540,10,),VLOOKUP(B576,'Combos Promocionais'!$A$3:$O$2976,15,0))</f>
        <v>#N/A</v>
      </c>
      <c r="N576" s="247"/>
      <c r="P576" s="247"/>
      <c r="Q576" s="247"/>
      <c r="S576" s="247" t="e">
        <f>IFERROR(SUM(VLOOKUP(B576,Estoque!$A$4:$M$2540,8,)*I576),VLOOKUP(B576,'Combos Promocionais'!$A$3:$K$2252,11,0))</f>
        <v>#N/A</v>
      </c>
      <c r="T576" s="247"/>
      <c r="U576" s="247"/>
      <c r="V576" s="247"/>
    </row>
    <row r="577" spans="3:22">
      <c r="C577" s="247"/>
      <c r="D577" s="247"/>
      <c r="F577" s="247"/>
      <c r="H577" s="247" t="e">
        <f>IFERROR(VLOOKUP(B577,Estoque!$A$4:$M$2540,10,),VLOOKUP(B577,'Combos Promocionais'!$A$3:$O$2976,15,0))</f>
        <v>#N/A</v>
      </c>
      <c r="N577" s="247"/>
      <c r="P577" s="247"/>
      <c r="Q577" s="247"/>
      <c r="S577" s="247" t="e">
        <f>IFERROR(SUM(VLOOKUP(B577,Estoque!$A$4:$M$2540,8,)*I577),VLOOKUP(B577,'Combos Promocionais'!$A$3:$K$2252,11,0))</f>
        <v>#N/A</v>
      </c>
      <c r="T577" s="247"/>
      <c r="U577" s="247"/>
      <c r="V577" s="247"/>
    </row>
    <row r="578" spans="3:22">
      <c r="C578" s="247"/>
      <c r="D578" s="247"/>
      <c r="F578" s="247"/>
      <c r="H578" s="247" t="e">
        <f>IFERROR(VLOOKUP(B578,Estoque!$A$4:$M$2540,10,),VLOOKUP(B578,'Combos Promocionais'!$A$3:$O$2976,15,0))</f>
        <v>#N/A</v>
      </c>
      <c r="N578" s="247"/>
      <c r="P578" s="247"/>
      <c r="Q578" s="247"/>
      <c r="S578" s="247" t="e">
        <f>IFERROR(SUM(VLOOKUP(B578,Estoque!$A$4:$M$2540,8,)*I578),VLOOKUP(B578,'Combos Promocionais'!$A$3:$K$2252,11,0))</f>
        <v>#N/A</v>
      </c>
      <c r="T578" s="247"/>
      <c r="U578" s="247"/>
      <c r="V578" s="247"/>
    </row>
    <row r="579" spans="3:22">
      <c r="C579" s="247"/>
      <c r="D579" s="247"/>
      <c r="F579" s="247"/>
      <c r="H579" s="247" t="e">
        <f>IFERROR(VLOOKUP(B579,Estoque!$A$4:$M$2540,10,),VLOOKUP(B579,'Combos Promocionais'!$A$3:$O$2976,15,0))</f>
        <v>#N/A</v>
      </c>
      <c r="N579" s="247"/>
      <c r="P579" s="247"/>
      <c r="Q579" s="247"/>
      <c r="S579" s="247" t="e">
        <f>IFERROR(SUM(VLOOKUP(B579,Estoque!$A$4:$M$2540,8,)*I579),VLOOKUP(B579,'Combos Promocionais'!$A$3:$K$2252,11,0))</f>
        <v>#N/A</v>
      </c>
      <c r="T579" s="247"/>
      <c r="U579" s="247"/>
      <c r="V579" s="247"/>
    </row>
    <row r="580" spans="3:22">
      <c r="C580" s="247"/>
      <c r="D580" s="247"/>
      <c r="F580" s="247"/>
      <c r="H580" s="247" t="e">
        <f>IFERROR(VLOOKUP(B580,Estoque!$A$4:$M$2540,10,),VLOOKUP(B580,'Combos Promocionais'!$A$3:$O$2976,15,0))</f>
        <v>#N/A</v>
      </c>
      <c r="N580" s="247"/>
      <c r="P580" s="247"/>
      <c r="Q580" s="247"/>
      <c r="S580" s="247" t="e">
        <f>IFERROR(SUM(VLOOKUP(B580,Estoque!$A$4:$M$2540,8,)*I580),VLOOKUP(B580,'Combos Promocionais'!$A$3:$K$2252,11,0))</f>
        <v>#N/A</v>
      </c>
      <c r="T580" s="247"/>
      <c r="U580" s="247"/>
      <c r="V580" s="247"/>
    </row>
    <row r="581" spans="3:22">
      <c r="C581" s="247"/>
      <c r="D581" s="247"/>
      <c r="F581" s="247"/>
      <c r="H581" s="247" t="e">
        <f>IFERROR(VLOOKUP(B581,Estoque!$A$4:$M$2540,10,),VLOOKUP(B581,'Combos Promocionais'!$A$3:$O$2976,15,0))</f>
        <v>#N/A</v>
      </c>
      <c r="N581" s="247"/>
      <c r="P581" s="247"/>
      <c r="Q581" s="247"/>
      <c r="S581" s="247" t="e">
        <f>IFERROR(SUM(VLOOKUP(B581,Estoque!$A$4:$M$2540,8,)*I581),VLOOKUP(B581,'Combos Promocionais'!$A$3:$K$2252,11,0))</f>
        <v>#N/A</v>
      </c>
      <c r="T581" s="247"/>
      <c r="U581" s="247"/>
      <c r="V581" s="247"/>
    </row>
    <row r="582" spans="3:22">
      <c r="C582" s="247"/>
      <c r="D582" s="247"/>
      <c r="F582" s="247"/>
      <c r="H582" s="247" t="e">
        <f>IFERROR(VLOOKUP(B582,Estoque!$A$4:$M$2540,10,),VLOOKUP(B582,'Combos Promocionais'!$A$3:$O$2976,15,0))</f>
        <v>#N/A</v>
      </c>
      <c r="N582" s="247"/>
      <c r="P582" s="247"/>
      <c r="Q582" s="247"/>
      <c r="S582" s="247" t="e">
        <f>IFERROR(SUM(VLOOKUP(B582,Estoque!$A$4:$M$2540,8,)*I582),VLOOKUP(B582,'Combos Promocionais'!$A$3:$K$2252,11,0))</f>
        <v>#N/A</v>
      </c>
      <c r="T582" s="247"/>
      <c r="U582" s="247"/>
      <c r="V582" s="247"/>
    </row>
    <row r="583" spans="3:22">
      <c r="C583" s="247"/>
      <c r="D583" s="247"/>
      <c r="F583" s="247"/>
      <c r="H583" s="247" t="e">
        <f>IFERROR(VLOOKUP(B583,Estoque!$A$4:$M$2540,10,),VLOOKUP(B583,'Combos Promocionais'!$A$3:$O$2976,15,0))</f>
        <v>#N/A</v>
      </c>
      <c r="N583" s="247"/>
      <c r="P583" s="247"/>
      <c r="Q583" s="247"/>
      <c r="S583" s="247" t="e">
        <f>IFERROR(SUM(VLOOKUP(B583,Estoque!$A$4:$M$2540,8,)*I583),VLOOKUP(B583,'Combos Promocionais'!$A$3:$K$2252,11,0))</f>
        <v>#N/A</v>
      </c>
      <c r="T583" s="247"/>
      <c r="U583" s="247"/>
      <c r="V583" s="247"/>
    </row>
    <row r="584" spans="3:22">
      <c r="C584" s="247"/>
      <c r="D584" s="247"/>
      <c r="F584" s="247"/>
      <c r="H584" s="247" t="e">
        <f>IFERROR(VLOOKUP(B584,Estoque!$A$4:$M$2540,10,),VLOOKUP(B584,'Combos Promocionais'!$A$3:$O$2976,15,0))</f>
        <v>#N/A</v>
      </c>
      <c r="N584" s="247"/>
      <c r="P584" s="247"/>
      <c r="Q584" s="247"/>
      <c r="S584" s="247" t="e">
        <f>IFERROR(SUM(VLOOKUP(B584,Estoque!$A$4:$M$2540,8,)*I584),VLOOKUP(B584,'Combos Promocionais'!$A$3:$K$2252,11,0))</f>
        <v>#N/A</v>
      </c>
      <c r="T584" s="247"/>
      <c r="U584" s="247"/>
      <c r="V584" s="247"/>
    </row>
    <row r="585" spans="3:22">
      <c r="C585" s="247"/>
      <c r="D585" s="247"/>
      <c r="F585" s="247"/>
      <c r="H585" s="247" t="e">
        <f>IFERROR(VLOOKUP(B585,Estoque!$A$4:$M$2540,10,),VLOOKUP(B585,'Combos Promocionais'!$A$3:$O$2976,15,0))</f>
        <v>#N/A</v>
      </c>
      <c r="N585" s="247"/>
      <c r="P585" s="247"/>
      <c r="Q585" s="247"/>
      <c r="S585" s="247" t="e">
        <f>IFERROR(SUM(VLOOKUP(B585,Estoque!$A$4:$M$2540,8,)*I585),VLOOKUP(B585,'Combos Promocionais'!$A$3:$K$2252,11,0))</f>
        <v>#N/A</v>
      </c>
      <c r="T585" s="247"/>
      <c r="U585" s="247"/>
      <c r="V585" s="247"/>
    </row>
    <row r="586" spans="3:22">
      <c r="C586" s="247"/>
      <c r="D586" s="247"/>
      <c r="F586" s="247"/>
      <c r="H586" s="247" t="e">
        <f>IFERROR(VLOOKUP(B586,Estoque!$A$4:$M$2540,10,),VLOOKUP(B586,'Combos Promocionais'!$A$3:$O$2976,15,0))</f>
        <v>#N/A</v>
      </c>
      <c r="N586" s="247"/>
      <c r="P586" s="247"/>
      <c r="Q586" s="247"/>
      <c r="S586" s="247" t="e">
        <f>IFERROR(SUM(VLOOKUP(B586,Estoque!$A$4:$M$2540,8,)*I586),VLOOKUP(B586,'Combos Promocionais'!$A$3:$K$2252,11,0))</f>
        <v>#N/A</v>
      </c>
      <c r="T586" s="247"/>
      <c r="U586" s="247"/>
      <c r="V586" s="247"/>
    </row>
    <row r="587" spans="3:22">
      <c r="C587" s="247"/>
      <c r="D587" s="247"/>
      <c r="F587" s="247"/>
      <c r="H587" s="247" t="e">
        <f>IFERROR(VLOOKUP(B587,Estoque!$A$4:$M$2540,10,),VLOOKUP(B587,'Combos Promocionais'!$A$3:$O$2976,15,0))</f>
        <v>#N/A</v>
      </c>
      <c r="N587" s="247"/>
      <c r="P587" s="247"/>
      <c r="Q587" s="247"/>
      <c r="S587" s="247" t="e">
        <f>IFERROR(SUM(VLOOKUP(B587,Estoque!$A$4:$M$2540,8,)*I587),VLOOKUP(B587,'Combos Promocionais'!$A$3:$K$2252,11,0))</f>
        <v>#N/A</v>
      </c>
      <c r="T587" s="247"/>
      <c r="U587" s="247"/>
      <c r="V587" s="247"/>
    </row>
    <row r="588" spans="3:22">
      <c r="C588" s="247"/>
      <c r="D588" s="247"/>
      <c r="F588" s="247"/>
      <c r="H588" s="247" t="e">
        <f>IFERROR(VLOOKUP(B588,Estoque!$A$4:$M$2540,10,),VLOOKUP(B588,'Combos Promocionais'!$A$3:$O$2976,15,0))</f>
        <v>#N/A</v>
      </c>
      <c r="N588" s="247"/>
      <c r="P588" s="247"/>
      <c r="Q588" s="247"/>
      <c r="S588" s="247" t="e">
        <f>IFERROR(SUM(VLOOKUP(B588,Estoque!$A$4:$M$2540,8,)*I588),VLOOKUP(B588,'Combos Promocionais'!$A$3:$K$2252,11,0))</f>
        <v>#N/A</v>
      </c>
      <c r="T588" s="247"/>
      <c r="U588" s="247"/>
      <c r="V588" s="247"/>
    </row>
    <row r="589" spans="3:22">
      <c r="C589" s="247"/>
      <c r="D589" s="247"/>
      <c r="F589" s="247"/>
      <c r="H589" s="247" t="e">
        <f>IFERROR(VLOOKUP(B589,Estoque!$A$4:$M$2540,10,),VLOOKUP(B589,'Combos Promocionais'!$A$3:$O$2976,15,0))</f>
        <v>#N/A</v>
      </c>
      <c r="N589" s="247"/>
      <c r="P589" s="247"/>
      <c r="Q589" s="247"/>
      <c r="S589" s="247" t="e">
        <f>IFERROR(SUM(VLOOKUP(B589,Estoque!$A$4:$M$2540,8,)*I589),VLOOKUP(B589,'Combos Promocionais'!$A$3:$K$2252,11,0))</f>
        <v>#N/A</v>
      </c>
      <c r="T589" s="247"/>
      <c r="U589" s="247"/>
      <c r="V589" s="247"/>
    </row>
    <row r="590" spans="3:22">
      <c r="C590" s="247"/>
      <c r="D590" s="247"/>
      <c r="F590" s="247"/>
      <c r="H590" s="247" t="e">
        <f>IFERROR(VLOOKUP(B590,Estoque!$A$4:$M$2540,10,),VLOOKUP(B590,'Combos Promocionais'!$A$3:$O$2976,15,0))</f>
        <v>#N/A</v>
      </c>
      <c r="N590" s="247"/>
      <c r="P590" s="247"/>
      <c r="Q590" s="247"/>
      <c r="S590" s="247" t="e">
        <f>IFERROR(SUM(VLOOKUP(B590,Estoque!$A$4:$M$2540,8,)*I590),VLOOKUP(B590,'Combos Promocionais'!$A$3:$K$2252,11,0))</f>
        <v>#N/A</v>
      </c>
      <c r="T590" s="247"/>
      <c r="U590" s="247"/>
      <c r="V590" s="247"/>
    </row>
    <row r="591" spans="3:22">
      <c r="C591" s="247"/>
      <c r="D591" s="247"/>
      <c r="F591" s="247"/>
      <c r="H591" s="247" t="e">
        <f>IFERROR(VLOOKUP(B591,Estoque!$A$4:$M$2540,10,),VLOOKUP(B591,'Combos Promocionais'!$A$3:$O$2976,15,0))</f>
        <v>#N/A</v>
      </c>
      <c r="N591" s="247"/>
      <c r="P591" s="247"/>
      <c r="Q591" s="247"/>
      <c r="S591" s="247" t="e">
        <f>IFERROR(SUM(VLOOKUP(B591,Estoque!$A$4:$M$2540,8,)*I591),VLOOKUP(B591,'Combos Promocionais'!$A$3:$K$2252,11,0))</f>
        <v>#N/A</v>
      </c>
      <c r="T591" s="247"/>
      <c r="U591" s="247"/>
      <c r="V591" s="247"/>
    </row>
    <row r="592" spans="3:22">
      <c r="C592" s="247"/>
      <c r="D592" s="247"/>
      <c r="F592" s="247"/>
      <c r="H592" s="247" t="e">
        <f>IFERROR(VLOOKUP(B592,Estoque!$A$4:$M$2540,10,),VLOOKUP(B592,'Combos Promocionais'!$A$3:$O$2976,15,0))</f>
        <v>#N/A</v>
      </c>
      <c r="N592" s="247"/>
      <c r="P592" s="247"/>
      <c r="Q592" s="247"/>
      <c r="S592" s="247" t="e">
        <f>IFERROR(SUM(VLOOKUP(B592,Estoque!$A$4:$M$2540,8,)*I592),VLOOKUP(B592,'Combos Promocionais'!$A$3:$K$2252,11,0))</f>
        <v>#N/A</v>
      </c>
      <c r="T592" s="247"/>
      <c r="U592" s="247"/>
      <c r="V592" s="247"/>
    </row>
    <row r="593" spans="3:22">
      <c r="C593" s="247"/>
      <c r="D593" s="247"/>
      <c r="F593" s="247"/>
      <c r="H593" s="247" t="e">
        <f>IFERROR(VLOOKUP(B593,Estoque!$A$4:$M$2540,10,),VLOOKUP(B593,'Combos Promocionais'!$A$3:$O$2976,15,0))</f>
        <v>#N/A</v>
      </c>
      <c r="N593" s="247"/>
      <c r="P593" s="247"/>
      <c r="Q593" s="247"/>
      <c r="S593" s="247" t="e">
        <f>IFERROR(SUM(VLOOKUP(B593,Estoque!$A$4:$M$2540,8,)*I593),VLOOKUP(B593,'Combos Promocionais'!$A$3:$K$2252,11,0))</f>
        <v>#N/A</v>
      </c>
      <c r="T593" s="247"/>
      <c r="U593" s="247"/>
      <c r="V593" s="247"/>
    </row>
    <row r="594" spans="3:22">
      <c r="C594" s="247"/>
      <c r="D594" s="247"/>
      <c r="F594" s="247"/>
      <c r="H594" s="247" t="e">
        <f>IFERROR(VLOOKUP(B594,Estoque!$A$4:$M$2540,10,),VLOOKUP(B594,'Combos Promocionais'!$A$3:$O$2976,15,0))</f>
        <v>#N/A</v>
      </c>
      <c r="N594" s="247"/>
      <c r="P594" s="247"/>
      <c r="Q594" s="247"/>
      <c r="S594" s="247" t="e">
        <f>IFERROR(SUM(VLOOKUP(B594,Estoque!$A$4:$M$2540,8,)*I594),VLOOKUP(B594,'Combos Promocionais'!$A$3:$K$2252,11,0))</f>
        <v>#N/A</v>
      </c>
      <c r="T594" s="247"/>
      <c r="U594" s="247"/>
      <c r="V594" s="247"/>
    </row>
    <row r="595" spans="3:22">
      <c r="C595" s="247"/>
      <c r="D595" s="247"/>
      <c r="F595" s="247"/>
      <c r="H595" s="247" t="e">
        <f>IFERROR(VLOOKUP(B595,Estoque!$A$4:$M$2540,10,),VLOOKUP(B595,'Combos Promocionais'!$A$3:$O$2976,15,0))</f>
        <v>#N/A</v>
      </c>
      <c r="N595" s="247"/>
      <c r="P595" s="247"/>
      <c r="Q595" s="247"/>
      <c r="S595" s="247" t="e">
        <f>IFERROR(SUM(VLOOKUP(B595,Estoque!$A$4:$M$2540,8,)*I595),VLOOKUP(B595,'Combos Promocionais'!$A$3:$K$2252,11,0))</f>
        <v>#N/A</v>
      </c>
      <c r="T595" s="247"/>
      <c r="U595" s="247"/>
      <c r="V595" s="247"/>
    </row>
    <row r="596" spans="3:22">
      <c r="C596" s="247"/>
      <c r="D596" s="247"/>
      <c r="F596" s="247"/>
      <c r="H596" s="247" t="e">
        <f>IFERROR(VLOOKUP(B596,Estoque!$A$4:$M$2540,10,),VLOOKUP(B596,'Combos Promocionais'!$A$3:$O$2976,15,0))</f>
        <v>#N/A</v>
      </c>
      <c r="N596" s="247"/>
      <c r="P596" s="247"/>
      <c r="Q596" s="247"/>
      <c r="S596" s="247" t="e">
        <f>IFERROR(SUM(VLOOKUP(B596,Estoque!$A$4:$M$2540,8,)*I596),VLOOKUP(B596,'Combos Promocionais'!$A$3:$K$2252,11,0))</f>
        <v>#N/A</v>
      </c>
      <c r="T596" s="247"/>
      <c r="U596" s="247"/>
      <c r="V596" s="247"/>
    </row>
    <row r="597" spans="3:22">
      <c r="C597" s="247"/>
      <c r="D597" s="247"/>
      <c r="F597" s="247"/>
      <c r="H597" s="247" t="e">
        <f>IFERROR(VLOOKUP(B597,Estoque!$A$4:$M$2540,10,),VLOOKUP(B597,'Combos Promocionais'!$A$3:$O$2976,15,0))</f>
        <v>#N/A</v>
      </c>
      <c r="N597" s="247"/>
      <c r="P597" s="247"/>
      <c r="Q597" s="247"/>
      <c r="S597" s="247" t="e">
        <f>IFERROR(SUM(VLOOKUP(B597,Estoque!$A$4:$M$2540,8,)*I597),VLOOKUP(B597,'Combos Promocionais'!$A$3:$K$2252,11,0))</f>
        <v>#N/A</v>
      </c>
      <c r="T597" s="247"/>
      <c r="U597" s="247"/>
      <c r="V597" s="247"/>
    </row>
    <row r="598" spans="3:22">
      <c r="C598" s="247"/>
      <c r="D598" s="247"/>
      <c r="F598" s="247"/>
      <c r="H598" s="247" t="e">
        <f>IFERROR(VLOOKUP(B598,Estoque!$A$4:$M$2540,10,),VLOOKUP(B598,'Combos Promocionais'!$A$3:$O$2976,15,0))</f>
        <v>#N/A</v>
      </c>
      <c r="N598" s="247"/>
      <c r="P598" s="247"/>
      <c r="Q598" s="247"/>
      <c r="S598" s="247" t="e">
        <f>IFERROR(SUM(VLOOKUP(B598,Estoque!$A$4:$M$2540,8,)*I598),VLOOKUP(B598,'Combos Promocionais'!$A$3:$K$2252,11,0))</f>
        <v>#N/A</v>
      </c>
      <c r="T598" s="247"/>
      <c r="U598" s="247"/>
      <c r="V598" s="247"/>
    </row>
    <row r="599" spans="3:22">
      <c r="C599" s="247"/>
      <c r="D599" s="247"/>
      <c r="F599" s="247"/>
      <c r="H599" s="247" t="e">
        <f>IFERROR(VLOOKUP(B599,Estoque!$A$4:$M$2540,10,),VLOOKUP(B599,'Combos Promocionais'!$A$3:$O$2976,15,0))</f>
        <v>#N/A</v>
      </c>
      <c r="N599" s="247"/>
      <c r="P599" s="247"/>
      <c r="Q599" s="247"/>
      <c r="S599" s="247" t="e">
        <f>IFERROR(SUM(VLOOKUP(B599,Estoque!$A$4:$M$2540,8,)*I599),VLOOKUP(B599,'Combos Promocionais'!$A$3:$K$2252,11,0))</f>
        <v>#N/A</v>
      </c>
      <c r="T599" s="247"/>
      <c r="U599" s="247"/>
      <c r="V599" s="247"/>
    </row>
    <row r="600" spans="3:22">
      <c r="C600" s="247"/>
      <c r="D600" s="247"/>
      <c r="F600" s="247"/>
      <c r="H600" s="247" t="e">
        <f>IFERROR(VLOOKUP(B600,Estoque!$A$4:$M$2540,10,),VLOOKUP(B600,'Combos Promocionais'!$A$3:$O$2976,15,0))</f>
        <v>#N/A</v>
      </c>
      <c r="N600" s="247"/>
      <c r="P600" s="247"/>
      <c r="Q600" s="247"/>
      <c r="S600" s="247" t="e">
        <f>IFERROR(SUM(VLOOKUP(B600,Estoque!$A$4:$M$2540,8,)*I600),VLOOKUP(B600,'Combos Promocionais'!$A$3:$K$2252,11,0))</f>
        <v>#N/A</v>
      </c>
      <c r="T600" s="247"/>
      <c r="U600" s="247"/>
      <c r="V600" s="247"/>
    </row>
    <row r="601" spans="3:22">
      <c r="C601" s="247"/>
      <c r="D601" s="247"/>
      <c r="F601" s="247"/>
      <c r="H601" s="247" t="e">
        <f>IFERROR(VLOOKUP(B601,Estoque!$A$4:$M$2540,10,),VLOOKUP(B601,'Combos Promocionais'!$A$3:$O$2976,15,0))</f>
        <v>#N/A</v>
      </c>
      <c r="N601" s="247"/>
      <c r="P601" s="247"/>
      <c r="Q601" s="247"/>
      <c r="S601" s="247" t="e">
        <f>IFERROR(SUM(VLOOKUP(B601,Estoque!$A$4:$M$2540,8,)*I601),VLOOKUP(B601,'Combos Promocionais'!$A$3:$K$2252,11,0))</f>
        <v>#N/A</v>
      </c>
      <c r="T601" s="247"/>
      <c r="U601" s="247"/>
      <c r="V601" s="247"/>
    </row>
    <row r="602" spans="3:22">
      <c r="C602" s="247"/>
      <c r="D602" s="247"/>
      <c r="F602" s="247"/>
      <c r="H602" s="247" t="e">
        <f>IFERROR(VLOOKUP(B602,Estoque!$A$4:$M$2540,10,),VLOOKUP(B602,'Combos Promocionais'!$A$3:$O$2976,15,0))</f>
        <v>#N/A</v>
      </c>
      <c r="N602" s="247"/>
      <c r="P602" s="247"/>
      <c r="Q602" s="247"/>
      <c r="S602" s="247" t="e">
        <f>IFERROR(SUM(VLOOKUP(B602,Estoque!$A$4:$M$2540,8,)*I602),VLOOKUP(B602,'Combos Promocionais'!$A$3:$K$2252,11,0))</f>
        <v>#N/A</v>
      </c>
      <c r="T602" s="247"/>
      <c r="U602" s="247"/>
      <c r="V602" s="247"/>
    </row>
    <row r="603" spans="3:22">
      <c r="C603" s="247"/>
      <c r="D603" s="247"/>
      <c r="F603" s="247"/>
      <c r="H603" s="247" t="e">
        <f>IFERROR(VLOOKUP(B603,Estoque!$A$4:$M$2540,10,),VLOOKUP(B603,'Combos Promocionais'!$A$3:$O$2976,15,0))</f>
        <v>#N/A</v>
      </c>
      <c r="N603" s="247"/>
      <c r="P603" s="247"/>
      <c r="Q603" s="247"/>
      <c r="S603" s="247" t="e">
        <f>IFERROR(SUM(VLOOKUP(B603,Estoque!$A$4:$M$2540,8,)*I603),VLOOKUP(B603,'Combos Promocionais'!$A$3:$K$2252,11,0))</f>
        <v>#N/A</v>
      </c>
      <c r="T603" s="247"/>
      <c r="U603" s="247"/>
      <c r="V603" s="247"/>
    </row>
    <row r="604" spans="3:22">
      <c r="C604" s="247"/>
      <c r="D604" s="247"/>
      <c r="F604" s="247"/>
      <c r="H604" s="247" t="e">
        <f>IFERROR(VLOOKUP(B604,Estoque!$A$4:$M$2540,10,),VLOOKUP(B604,'Combos Promocionais'!$A$3:$O$2976,15,0))</f>
        <v>#N/A</v>
      </c>
      <c r="N604" s="247"/>
      <c r="P604" s="247"/>
      <c r="Q604" s="247"/>
      <c r="S604" s="247" t="e">
        <f>IFERROR(SUM(VLOOKUP(B604,Estoque!$A$4:$M$2540,8,)*I604),VLOOKUP(B604,'Combos Promocionais'!$A$3:$K$2252,11,0))</f>
        <v>#N/A</v>
      </c>
      <c r="T604" s="247"/>
      <c r="U604" s="247"/>
      <c r="V604" s="247"/>
    </row>
    <row r="605" spans="3:22">
      <c r="C605" s="247"/>
      <c r="D605" s="247"/>
      <c r="F605" s="247"/>
      <c r="H605" s="247" t="e">
        <f>IFERROR(VLOOKUP(B605,Estoque!$A$4:$M$2540,10,),VLOOKUP(B605,'Combos Promocionais'!$A$3:$O$2976,15,0))</f>
        <v>#N/A</v>
      </c>
      <c r="N605" s="247"/>
      <c r="P605" s="247"/>
      <c r="Q605" s="247"/>
      <c r="S605" s="247" t="e">
        <f>IFERROR(SUM(VLOOKUP(B605,Estoque!$A$4:$M$2540,8,)*I605),VLOOKUP(B605,'Combos Promocionais'!$A$3:$K$2252,11,0))</f>
        <v>#N/A</v>
      </c>
      <c r="T605" s="247"/>
      <c r="U605" s="247"/>
      <c r="V605" s="247"/>
    </row>
    <row r="606" spans="3:22">
      <c r="C606" s="247"/>
      <c r="D606" s="247"/>
      <c r="F606" s="247"/>
      <c r="H606" s="247" t="e">
        <f>IFERROR(VLOOKUP(B606,Estoque!$A$4:$M$2540,10,),VLOOKUP(B606,'Combos Promocionais'!$A$3:$O$2976,15,0))</f>
        <v>#N/A</v>
      </c>
      <c r="N606" s="247"/>
      <c r="P606" s="247"/>
      <c r="Q606" s="247"/>
      <c r="S606" s="247" t="e">
        <f>IFERROR(SUM(VLOOKUP(B606,Estoque!$A$4:$M$2540,8,)*I606),VLOOKUP(B606,'Combos Promocionais'!$A$3:$K$2252,11,0))</f>
        <v>#N/A</v>
      </c>
      <c r="T606" s="247"/>
      <c r="U606" s="247"/>
      <c r="V606" s="247"/>
    </row>
    <row r="607" spans="3:22">
      <c r="C607" s="247"/>
      <c r="D607" s="247"/>
      <c r="F607" s="247"/>
      <c r="H607" s="247" t="e">
        <f>IFERROR(VLOOKUP(B607,Estoque!$A$4:$M$2540,10,),VLOOKUP(B607,'Combos Promocionais'!$A$3:$O$2976,15,0))</f>
        <v>#N/A</v>
      </c>
      <c r="N607" s="247"/>
      <c r="P607" s="247"/>
      <c r="Q607" s="247"/>
      <c r="S607" s="247" t="e">
        <f>IFERROR(SUM(VLOOKUP(B607,Estoque!$A$4:$M$2540,8,)*I607),VLOOKUP(B607,'Combos Promocionais'!$A$3:$K$2252,11,0))</f>
        <v>#N/A</v>
      </c>
      <c r="T607" s="247"/>
      <c r="U607" s="247"/>
      <c r="V607" s="247"/>
    </row>
    <row r="608" spans="3:22">
      <c r="C608" s="247"/>
      <c r="D608" s="247"/>
      <c r="F608" s="247"/>
      <c r="H608" s="247" t="e">
        <f>IFERROR(VLOOKUP(B608,Estoque!$A$4:$M$2540,10,),VLOOKUP(B608,'Combos Promocionais'!$A$3:$O$2976,15,0))</f>
        <v>#N/A</v>
      </c>
      <c r="N608" s="247"/>
      <c r="P608" s="247"/>
      <c r="Q608" s="247"/>
      <c r="S608" s="247" t="e">
        <f>IFERROR(SUM(VLOOKUP(B608,Estoque!$A$4:$M$2540,8,)*I608),VLOOKUP(B608,'Combos Promocionais'!$A$3:$K$2252,11,0))</f>
        <v>#N/A</v>
      </c>
      <c r="T608" s="247"/>
      <c r="U608" s="247"/>
      <c r="V608" s="247"/>
    </row>
    <row r="609" spans="3:22">
      <c r="C609" s="247"/>
      <c r="D609" s="247"/>
      <c r="F609" s="247"/>
      <c r="H609" s="247" t="e">
        <f>IFERROR(VLOOKUP(B609,Estoque!$A$4:$M$2540,10,),VLOOKUP(B609,'Combos Promocionais'!$A$3:$O$2976,15,0))</f>
        <v>#N/A</v>
      </c>
      <c r="N609" s="247"/>
      <c r="P609" s="247"/>
      <c r="Q609" s="247"/>
      <c r="S609" s="247" t="e">
        <f>IFERROR(SUM(VLOOKUP(B609,Estoque!$A$4:$M$2540,8,)*I609),VLOOKUP(B609,'Combos Promocionais'!$A$3:$K$2252,11,0))</f>
        <v>#N/A</v>
      </c>
      <c r="T609" s="247"/>
      <c r="U609" s="247"/>
      <c r="V609" s="247"/>
    </row>
    <row r="610" spans="3:22">
      <c r="C610" s="247"/>
      <c r="D610" s="247"/>
      <c r="F610" s="247"/>
      <c r="H610" s="247" t="e">
        <f>IFERROR(VLOOKUP(B610,Estoque!$A$4:$M$2540,10,),VLOOKUP(B610,'Combos Promocionais'!$A$3:$O$2976,15,0))</f>
        <v>#N/A</v>
      </c>
      <c r="N610" s="247"/>
      <c r="P610" s="247"/>
      <c r="Q610" s="247"/>
      <c r="S610" s="247" t="e">
        <f>IFERROR(SUM(VLOOKUP(B610,Estoque!$A$4:$M$2540,8,)*I610),VLOOKUP(B610,'Combos Promocionais'!$A$3:$K$2252,11,0))</f>
        <v>#N/A</v>
      </c>
      <c r="T610" s="247"/>
      <c r="U610" s="247"/>
      <c r="V610" s="247"/>
    </row>
    <row r="611" spans="3:22">
      <c r="C611" s="247"/>
      <c r="D611" s="247"/>
      <c r="F611" s="247"/>
      <c r="H611" s="247" t="e">
        <f>IFERROR(VLOOKUP(B611,Estoque!$A$4:$M$2540,10,),VLOOKUP(B611,'Combos Promocionais'!$A$3:$O$2976,15,0))</f>
        <v>#N/A</v>
      </c>
      <c r="N611" s="247"/>
      <c r="P611" s="247"/>
      <c r="Q611" s="247"/>
      <c r="S611" s="247" t="e">
        <f>IFERROR(SUM(VLOOKUP(B611,Estoque!$A$4:$M$2540,8,)*I611),VLOOKUP(B611,'Combos Promocionais'!$A$3:$K$2252,11,0))</f>
        <v>#N/A</v>
      </c>
      <c r="T611" s="247"/>
      <c r="U611" s="247"/>
      <c r="V611" s="247"/>
    </row>
    <row r="612" spans="3:22">
      <c r="C612" s="247"/>
      <c r="D612" s="247"/>
      <c r="F612" s="247"/>
      <c r="H612" s="247" t="e">
        <f>IFERROR(VLOOKUP(B612,Estoque!$A$4:$M$2540,10,),VLOOKUP(B612,'Combos Promocionais'!$A$3:$O$2976,15,0))</f>
        <v>#N/A</v>
      </c>
      <c r="N612" s="247"/>
      <c r="P612" s="247"/>
      <c r="Q612" s="247"/>
      <c r="S612" s="247" t="e">
        <f>IFERROR(SUM(VLOOKUP(B612,Estoque!$A$4:$M$2540,8,)*I612),VLOOKUP(B612,'Combos Promocionais'!$A$3:$K$2252,11,0))</f>
        <v>#N/A</v>
      </c>
      <c r="T612" s="247"/>
      <c r="U612" s="247"/>
      <c r="V612" s="247"/>
    </row>
    <row r="613" spans="3:22">
      <c r="C613" s="247"/>
      <c r="D613" s="247"/>
      <c r="F613" s="247"/>
      <c r="H613" s="247" t="e">
        <f>IFERROR(VLOOKUP(B613,Estoque!$A$4:$M$2540,10,),VLOOKUP(B613,'Combos Promocionais'!$A$3:$O$2976,15,0))</f>
        <v>#N/A</v>
      </c>
      <c r="N613" s="247"/>
      <c r="P613" s="247"/>
      <c r="Q613" s="247"/>
      <c r="S613" s="247" t="e">
        <f>IFERROR(SUM(VLOOKUP(B613,Estoque!$A$4:$M$2540,8,)*I613),VLOOKUP(B613,'Combos Promocionais'!$A$3:$K$2252,11,0))</f>
        <v>#N/A</v>
      </c>
      <c r="T613" s="247"/>
      <c r="U613" s="247"/>
      <c r="V613" s="247"/>
    </row>
    <row r="614" spans="3:22">
      <c r="C614" s="247"/>
      <c r="D614" s="247"/>
      <c r="F614" s="247"/>
      <c r="H614" s="247" t="e">
        <f>IFERROR(VLOOKUP(B614,Estoque!$A$4:$M$2540,10,),VLOOKUP(B614,'Combos Promocionais'!$A$3:$O$2976,15,0))</f>
        <v>#N/A</v>
      </c>
      <c r="N614" s="247"/>
      <c r="P614" s="247"/>
      <c r="Q614" s="247"/>
      <c r="S614" s="247" t="e">
        <f>IFERROR(SUM(VLOOKUP(B614,Estoque!$A$4:$M$2540,8,)*I614),VLOOKUP(B614,'Combos Promocionais'!$A$3:$K$2252,11,0))</f>
        <v>#N/A</v>
      </c>
      <c r="T614" s="247"/>
      <c r="U614" s="247"/>
      <c r="V614" s="247"/>
    </row>
    <row r="615" spans="3:22">
      <c r="C615" s="247"/>
      <c r="D615" s="247"/>
      <c r="F615" s="247"/>
      <c r="H615" s="247" t="e">
        <f>IFERROR(VLOOKUP(B615,Estoque!$A$4:$M$2540,10,),VLOOKUP(B615,'Combos Promocionais'!$A$3:$O$2976,15,0))</f>
        <v>#N/A</v>
      </c>
      <c r="N615" s="247"/>
      <c r="P615" s="247"/>
      <c r="Q615" s="247"/>
      <c r="S615" s="247" t="e">
        <f>IFERROR(SUM(VLOOKUP(B615,Estoque!$A$4:$M$2540,8,)*I615),VLOOKUP(B615,'Combos Promocionais'!$A$3:$K$2252,11,0))</f>
        <v>#N/A</v>
      </c>
      <c r="T615" s="247"/>
      <c r="U615" s="247"/>
      <c r="V615" s="247"/>
    </row>
    <row r="616" spans="3:22">
      <c r="C616" s="247"/>
      <c r="D616" s="247"/>
      <c r="F616" s="247"/>
      <c r="H616" s="247" t="e">
        <f>IFERROR(VLOOKUP(B616,Estoque!$A$4:$M$2540,10,),VLOOKUP(B616,'Combos Promocionais'!$A$3:$O$2976,15,0))</f>
        <v>#N/A</v>
      </c>
      <c r="N616" s="247"/>
      <c r="P616" s="247"/>
      <c r="Q616" s="247"/>
      <c r="S616" s="247" t="e">
        <f>IFERROR(SUM(VLOOKUP(B616,Estoque!$A$4:$M$2540,8,)*I616),VLOOKUP(B616,'Combos Promocionais'!$A$3:$K$2252,11,0))</f>
        <v>#N/A</v>
      </c>
      <c r="T616" s="247"/>
      <c r="U616" s="247"/>
      <c r="V616" s="247"/>
    </row>
    <row r="617" spans="3:22">
      <c r="C617" s="247"/>
      <c r="D617" s="247"/>
      <c r="F617" s="247"/>
      <c r="H617" s="247" t="e">
        <f>IFERROR(VLOOKUP(B617,Estoque!$A$4:$M$2540,10,),VLOOKUP(B617,'Combos Promocionais'!$A$3:$O$2976,15,0))</f>
        <v>#N/A</v>
      </c>
      <c r="N617" s="247"/>
      <c r="P617" s="247"/>
      <c r="Q617" s="247"/>
      <c r="S617" s="247" t="e">
        <f>IFERROR(SUM(VLOOKUP(B617,Estoque!$A$4:$M$2540,8,)*I617),VLOOKUP(B617,'Combos Promocionais'!$A$3:$K$2252,11,0))</f>
        <v>#N/A</v>
      </c>
      <c r="T617" s="247"/>
      <c r="U617" s="247"/>
      <c r="V617" s="247"/>
    </row>
    <row r="618" spans="3:22">
      <c r="C618" s="247"/>
      <c r="D618" s="247"/>
      <c r="F618" s="247"/>
      <c r="H618" s="247" t="e">
        <f>IFERROR(VLOOKUP(B618,Estoque!$A$4:$M$2540,10,),VLOOKUP(B618,'Combos Promocionais'!$A$3:$O$2976,15,0))</f>
        <v>#N/A</v>
      </c>
      <c r="N618" s="247"/>
      <c r="P618" s="247"/>
      <c r="Q618" s="247"/>
      <c r="S618" s="247" t="e">
        <f>IFERROR(SUM(VLOOKUP(B618,Estoque!$A$4:$M$2540,8,)*I618),VLOOKUP(B618,'Combos Promocionais'!$A$3:$K$2252,11,0))</f>
        <v>#N/A</v>
      </c>
      <c r="T618" s="247"/>
      <c r="U618" s="247"/>
      <c r="V618" s="247"/>
    </row>
    <row r="619" spans="3:22">
      <c r="C619" s="247"/>
      <c r="D619" s="247"/>
      <c r="F619" s="247"/>
      <c r="H619" s="247" t="e">
        <f>IFERROR(VLOOKUP(B619,Estoque!$A$4:$M$2540,10,),VLOOKUP(B619,'Combos Promocionais'!$A$3:$O$2976,15,0))</f>
        <v>#N/A</v>
      </c>
      <c r="N619" s="247"/>
      <c r="P619" s="247"/>
      <c r="Q619" s="247"/>
      <c r="S619" s="247" t="e">
        <f>IFERROR(SUM(VLOOKUP(B619,Estoque!$A$4:$M$2540,8,)*I619),VLOOKUP(B619,'Combos Promocionais'!$A$3:$K$2252,11,0))</f>
        <v>#N/A</v>
      </c>
      <c r="T619" s="247"/>
      <c r="U619" s="247"/>
      <c r="V619" s="247"/>
    </row>
    <row r="620" spans="3:22">
      <c r="C620" s="247"/>
      <c r="D620" s="247"/>
      <c r="F620" s="247"/>
      <c r="H620" s="247" t="e">
        <f>IFERROR(VLOOKUP(B620,Estoque!$A$4:$M$2540,10,),VLOOKUP(B620,'Combos Promocionais'!$A$3:$O$2976,15,0))</f>
        <v>#N/A</v>
      </c>
      <c r="N620" s="247"/>
      <c r="P620" s="247"/>
      <c r="Q620" s="247"/>
      <c r="S620" s="247" t="e">
        <f>IFERROR(SUM(VLOOKUP(B620,Estoque!$A$4:$M$2540,8,)*I620),VLOOKUP(B620,'Combos Promocionais'!$A$3:$K$2252,11,0))</f>
        <v>#N/A</v>
      </c>
      <c r="T620" s="247"/>
      <c r="U620" s="247"/>
      <c r="V620" s="247"/>
    </row>
    <row r="621" spans="3:22">
      <c r="C621" s="247"/>
      <c r="D621" s="247"/>
      <c r="F621" s="247"/>
      <c r="H621" s="247" t="e">
        <f>IFERROR(VLOOKUP(B621,Estoque!$A$4:$M$2540,10,),VLOOKUP(B621,'Combos Promocionais'!$A$3:$O$2976,15,0))</f>
        <v>#N/A</v>
      </c>
      <c r="N621" s="247"/>
      <c r="P621" s="247"/>
      <c r="Q621" s="247"/>
      <c r="S621" s="247" t="e">
        <f>IFERROR(SUM(VLOOKUP(B621,Estoque!$A$4:$M$2540,8,)*I621),VLOOKUP(B621,'Combos Promocionais'!$A$3:$K$2252,11,0))</f>
        <v>#N/A</v>
      </c>
      <c r="T621" s="247"/>
      <c r="U621" s="247"/>
      <c r="V621" s="247"/>
    </row>
    <row r="622" spans="3:22">
      <c r="C622" s="247"/>
      <c r="D622" s="247"/>
      <c r="F622" s="247"/>
      <c r="H622" s="247" t="e">
        <f>IFERROR(VLOOKUP(B622,Estoque!$A$4:$M$2540,10,),VLOOKUP(B622,'Combos Promocionais'!$A$3:$O$2976,15,0))</f>
        <v>#N/A</v>
      </c>
      <c r="N622" s="247"/>
      <c r="P622" s="247"/>
      <c r="Q622" s="247"/>
      <c r="S622" s="247" t="e">
        <f>IFERROR(SUM(VLOOKUP(B622,Estoque!$A$4:$M$2540,8,)*I622),VLOOKUP(B622,'Combos Promocionais'!$A$3:$K$2252,11,0))</f>
        <v>#N/A</v>
      </c>
      <c r="T622" s="247"/>
      <c r="U622" s="247"/>
      <c r="V622" s="247"/>
    </row>
    <row r="623" spans="3:22">
      <c r="C623" s="247"/>
      <c r="D623" s="247"/>
      <c r="F623" s="247"/>
      <c r="H623" s="247" t="e">
        <f>IFERROR(VLOOKUP(B623,Estoque!$A$4:$M$2540,10,),VLOOKUP(B623,'Combos Promocionais'!$A$3:$O$2976,15,0))</f>
        <v>#N/A</v>
      </c>
      <c r="N623" s="247"/>
      <c r="P623" s="247"/>
      <c r="Q623" s="247"/>
      <c r="S623" s="247" t="e">
        <f>IFERROR(SUM(VLOOKUP(B623,Estoque!$A$4:$M$2540,8,)*I623),VLOOKUP(B623,'Combos Promocionais'!$A$3:$K$2252,11,0))</f>
        <v>#N/A</v>
      </c>
      <c r="T623" s="247"/>
      <c r="U623" s="247"/>
      <c r="V623" s="247"/>
    </row>
    <row r="624" spans="3:22">
      <c r="C624" s="247"/>
      <c r="D624" s="247"/>
      <c r="F624" s="247"/>
      <c r="H624" s="247" t="e">
        <f>IFERROR(VLOOKUP(B624,Estoque!$A$4:$M$2540,10,),VLOOKUP(B624,'Combos Promocionais'!$A$3:$O$2976,15,0))</f>
        <v>#N/A</v>
      </c>
      <c r="N624" s="247"/>
      <c r="P624" s="247"/>
      <c r="Q624" s="247"/>
      <c r="S624" s="247" t="e">
        <f>IFERROR(SUM(VLOOKUP(B624,Estoque!$A$4:$M$2540,8,)*I624),VLOOKUP(B624,'Combos Promocionais'!$A$3:$K$2252,11,0))</f>
        <v>#N/A</v>
      </c>
      <c r="T624" s="247"/>
      <c r="U624" s="247"/>
      <c r="V624" s="247"/>
    </row>
    <row r="625" spans="3:22">
      <c r="C625" s="247"/>
      <c r="D625" s="247"/>
      <c r="F625" s="247"/>
      <c r="H625" s="247" t="e">
        <f>IFERROR(VLOOKUP(B625,Estoque!$A$4:$M$2540,10,),VLOOKUP(B625,'Combos Promocionais'!$A$3:$O$2976,15,0))</f>
        <v>#N/A</v>
      </c>
      <c r="N625" s="247"/>
      <c r="P625" s="247"/>
      <c r="Q625" s="247"/>
      <c r="S625" s="247" t="e">
        <f>IFERROR(SUM(VLOOKUP(B625,Estoque!$A$4:$M$2540,8,)*I625),VLOOKUP(B625,'Combos Promocionais'!$A$3:$K$2252,11,0))</f>
        <v>#N/A</v>
      </c>
      <c r="T625" s="247"/>
      <c r="U625" s="247"/>
      <c r="V625" s="247"/>
    </row>
    <row r="626" spans="3:22">
      <c r="C626" s="247"/>
      <c r="D626" s="247"/>
      <c r="F626" s="247"/>
      <c r="H626" s="247" t="e">
        <f>IFERROR(VLOOKUP(B626,Estoque!$A$4:$M$2540,10,),VLOOKUP(B626,'Combos Promocionais'!$A$3:$O$2976,15,0))</f>
        <v>#N/A</v>
      </c>
      <c r="N626" s="247"/>
      <c r="P626" s="247"/>
      <c r="Q626" s="247"/>
      <c r="S626" s="247" t="e">
        <f>IFERROR(SUM(VLOOKUP(B626,Estoque!$A$4:$M$2540,8,)*I626),VLOOKUP(B626,'Combos Promocionais'!$A$3:$K$2252,11,0))</f>
        <v>#N/A</v>
      </c>
      <c r="T626" s="247"/>
      <c r="U626" s="247"/>
      <c r="V626" s="247"/>
    </row>
    <row r="627" spans="3:22">
      <c r="C627" s="247"/>
      <c r="D627" s="247"/>
      <c r="F627" s="247"/>
      <c r="H627" s="247" t="e">
        <f>IFERROR(VLOOKUP(B627,Estoque!$A$4:$M$2540,10,),VLOOKUP(B627,'Combos Promocionais'!$A$3:$O$2976,15,0))</f>
        <v>#N/A</v>
      </c>
      <c r="N627" s="247"/>
      <c r="P627" s="247"/>
      <c r="Q627" s="247"/>
      <c r="S627" s="247" t="e">
        <f>IFERROR(SUM(VLOOKUP(B627,Estoque!$A$4:$M$2540,8,)*I627),VLOOKUP(B627,'Combos Promocionais'!$A$3:$K$2252,11,0))</f>
        <v>#N/A</v>
      </c>
      <c r="T627" s="247"/>
      <c r="U627" s="247"/>
      <c r="V627" s="247"/>
    </row>
    <row r="628" spans="3:22">
      <c r="C628" s="247"/>
      <c r="D628" s="247"/>
      <c r="F628" s="247"/>
      <c r="H628" s="247" t="e">
        <f>IFERROR(VLOOKUP(B628,Estoque!$A$4:$M$2540,10,),VLOOKUP(B628,'Combos Promocionais'!$A$3:$O$2976,15,0))</f>
        <v>#N/A</v>
      </c>
      <c r="N628" s="247"/>
      <c r="P628" s="247"/>
      <c r="Q628" s="247"/>
      <c r="S628" s="247" t="e">
        <f>IFERROR(SUM(VLOOKUP(B628,Estoque!$A$4:$M$2540,8,)*I628),VLOOKUP(B628,'Combos Promocionais'!$A$3:$K$2252,11,0))</f>
        <v>#N/A</v>
      </c>
      <c r="T628" s="247"/>
      <c r="U628" s="247"/>
      <c r="V628" s="247"/>
    </row>
    <row r="629" spans="3:22">
      <c r="C629" s="247"/>
      <c r="D629" s="247"/>
      <c r="F629" s="247"/>
      <c r="H629" s="247" t="e">
        <f>IFERROR(VLOOKUP(B629,Estoque!$A$4:$M$2540,10,),VLOOKUP(B629,'Combos Promocionais'!$A$3:$O$2976,15,0))</f>
        <v>#N/A</v>
      </c>
      <c r="N629" s="247"/>
      <c r="P629" s="247"/>
      <c r="Q629" s="247"/>
      <c r="S629" s="247" t="e">
        <f>IFERROR(SUM(VLOOKUP(B629,Estoque!$A$4:$M$2540,8,)*I629),VLOOKUP(B629,'Combos Promocionais'!$A$3:$K$2252,11,0))</f>
        <v>#N/A</v>
      </c>
      <c r="T629" s="247"/>
      <c r="U629" s="247"/>
      <c r="V629" s="247"/>
    </row>
    <row r="630" spans="3:22">
      <c r="C630" s="247"/>
      <c r="D630" s="247"/>
      <c r="F630" s="247"/>
      <c r="H630" s="247" t="e">
        <f>IFERROR(VLOOKUP(B630,Estoque!$A$4:$M$2540,10,),VLOOKUP(B630,'Combos Promocionais'!$A$3:$O$2976,15,0))</f>
        <v>#N/A</v>
      </c>
      <c r="N630" s="247"/>
      <c r="P630" s="247"/>
      <c r="Q630" s="247"/>
      <c r="S630" s="247" t="e">
        <f>IFERROR(SUM(VLOOKUP(B630,Estoque!$A$4:$M$2540,8,)*I630),VLOOKUP(B630,'Combos Promocionais'!$A$3:$K$2252,11,0))</f>
        <v>#N/A</v>
      </c>
      <c r="T630" s="247"/>
      <c r="U630" s="247"/>
      <c r="V630" s="247"/>
    </row>
    <row r="631" spans="3:22">
      <c r="C631" s="247"/>
      <c r="D631" s="247"/>
      <c r="F631" s="247"/>
      <c r="H631" s="247" t="e">
        <f>IFERROR(VLOOKUP(B631,Estoque!$A$4:$M$2540,10,),VLOOKUP(B631,'Combos Promocionais'!$A$3:$O$2976,15,0))</f>
        <v>#N/A</v>
      </c>
      <c r="N631" s="247"/>
      <c r="P631" s="247"/>
      <c r="Q631" s="247"/>
      <c r="S631" s="247" t="e">
        <f>IFERROR(SUM(VLOOKUP(B631,Estoque!$A$4:$M$2540,8,)*I631),VLOOKUP(B631,'Combos Promocionais'!$A$3:$K$2252,11,0))</f>
        <v>#N/A</v>
      </c>
      <c r="T631" s="247"/>
      <c r="U631" s="247"/>
      <c r="V631" s="247"/>
    </row>
    <row r="632" spans="3:22">
      <c r="C632" s="247"/>
      <c r="D632" s="247"/>
      <c r="F632" s="247"/>
      <c r="H632" s="247" t="e">
        <f>IFERROR(VLOOKUP(B632,Estoque!$A$4:$M$2540,10,),VLOOKUP(B632,'Combos Promocionais'!$A$3:$O$2976,15,0))</f>
        <v>#N/A</v>
      </c>
      <c r="N632" s="247"/>
      <c r="P632" s="247"/>
      <c r="Q632" s="247"/>
      <c r="S632" s="247" t="e">
        <f>IFERROR(SUM(VLOOKUP(B632,Estoque!$A$4:$M$2540,8,)*I632),VLOOKUP(B632,'Combos Promocionais'!$A$3:$K$2252,11,0))</f>
        <v>#N/A</v>
      </c>
      <c r="T632" s="247"/>
      <c r="U632" s="247"/>
      <c r="V632" s="247"/>
    </row>
    <row r="633" spans="3:22">
      <c r="C633" s="247"/>
      <c r="D633" s="247"/>
      <c r="F633" s="247"/>
      <c r="H633" s="247" t="e">
        <f>IFERROR(VLOOKUP(B633,Estoque!$A$4:$M$2540,10,),VLOOKUP(B633,'Combos Promocionais'!$A$3:$O$2976,15,0))</f>
        <v>#N/A</v>
      </c>
      <c r="N633" s="247"/>
      <c r="P633" s="247"/>
      <c r="Q633" s="247"/>
      <c r="S633" s="247" t="e">
        <f>IFERROR(SUM(VLOOKUP(B633,Estoque!$A$4:$M$2540,8,)*I633),VLOOKUP(B633,'Combos Promocionais'!$A$3:$K$2252,11,0))</f>
        <v>#N/A</v>
      </c>
      <c r="T633" s="247"/>
      <c r="U633" s="247"/>
      <c r="V633" s="247"/>
    </row>
    <row r="634" spans="3:22">
      <c r="C634" s="247"/>
      <c r="D634" s="247"/>
      <c r="F634" s="247"/>
      <c r="H634" s="247" t="e">
        <f>IFERROR(VLOOKUP(B634,Estoque!$A$4:$M$2540,10,),VLOOKUP(B634,'Combos Promocionais'!$A$3:$O$2976,15,0))</f>
        <v>#N/A</v>
      </c>
      <c r="N634" s="247"/>
      <c r="P634" s="247"/>
      <c r="Q634" s="247"/>
      <c r="S634" s="247" t="e">
        <f>IFERROR(SUM(VLOOKUP(B634,Estoque!$A$4:$M$2540,8,)*I634),VLOOKUP(B634,'Combos Promocionais'!$A$3:$K$2252,11,0))</f>
        <v>#N/A</v>
      </c>
      <c r="T634" s="247"/>
      <c r="U634" s="247"/>
      <c r="V634" s="247"/>
    </row>
    <row r="635" spans="3:22">
      <c r="C635" s="247"/>
      <c r="D635" s="247"/>
      <c r="F635" s="247"/>
      <c r="H635" s="247" t="e">
        <f>IFERROR(VLOOKUP(B635,Estoque!$A$4:$M$2540,10,),VLOOKUP(B635,'Combos Promocionais'!$A$3:$O$2976,15,0))</f>
        <v>#N/A</v>
      </c>
      <c r="N635" s="247"/>
      <c r="P635" s="247"/>
      <c r="Q635" s="247"/>
      <c r="S635" s="247" t="e">
        <f>IFERROR(SUM(VLOOKUP(B635,Estoque!$A$4:$M$2540,8,)*I635),VLOOKUP(B635,'Combos Promocionais'!$A$3:$K$2252,11,0))</f>
        <v>#N/A</v>
      </c>
      <c r="T635" s="247"/>
      <c r="U635" s="247"/>
      <c r="V635" s="247"/>
    </row>
    <row r="636" spans="3:22">
      <c r="C636" s="247"/>
      <c r="D636" s="247"/>
      <c r="F636" s="247"/>
      <c r="H636" s="247" t="e">
        <f>IFERROR(VLOOKUP(B636,Estoque!$A$4:$M$2540,10,),VLOOKUP(B636,'Combos Promocionais'!$A$3:$O$2976,15,0))</f>
        <v>#N/A</v>
      </c>
      <c r="N636" s="247"/>
      <c r="P636" s="247"/>
      <c r="Q636" s="247"/>
      <c r="S636" s="247" t="e">
        <f>IFERROR(SUM(VLOOKUP(B636,Estoque!$A$4:$M$2540,8,)*I636),VLOOKUP(B636,'Combos Promocionais'!$A$3:$K$2252,11,0))</f>
        <v>#N/A</v>
      </c>
      <c r="T636" s="247"/>
      <c r="U636" s="247"/>
      <c r="V636" s="247"/>
    </row>
    <row r="637" spans="3:22">
      <c r="C637" s="247"/>
      <c r="D637" s="247"/>
      <c r="F637" s="247"/>
      <c r="H637" s="247" t="e">
        <f>IFERROR(VLOOKUP(B637,Estoque!$A$4:$M$2540,10,),VLOOKUP(B637,'Combos Promocionais'!$A$3:$O$2976,15,0))</f>
        <v>#N/A</v>
      </c>
      <c r="N637" s="247"/>
      <c r="P637" s="247"/>
      <c r="Q637" s="247"/>
      <c r="S637" s="247" t="e">
        <f>IFERROR(SUM(VLOOKUP(B637,Estoque!$A$4:$M$2540,8,)*I637),VLOOKUP(B637,'Combos Promocionais'!$A$3:$K$2252,11,0))</f>
        <v>#N/A</v>
      </c>
      <c r="T637" s="247"/>
      <c r="U637" s="247"/>
      <c r="V637" s="247"/>
    </row>
    <row r="638" spans="3:22">
      <c r="C638" s="247"/>
      <c r="D638" s="247"/>
      <c r="F638" s="247"/>
      <c r="H638" s="247" t="e">
        <f>IFERROR(VLOOKUP(B638,Estoque!$A$4:$M$2540,10,),VLOOKUP(B638,'Combos Promocionais'!$A$3:$O$2976,15,0))</f>
        <v>#N/A</v>
      </c>
      <c r="N638" s="247"/>
      <c r="P638" s="247"/>
      <c r="Q638" s="247"/>
      <c r="S638" s="247" t="e">
        <f>IFERROR(SUM(VLOOKUP(B638,Estoque!$A$4:$M$2540,8,)*I638),VLOOKUP(B638,'Combos Promocionais'!$A$3:$K$2252,11,0))</f>
        <v>#N/A</v>
      </c>
      <c r="T638" s="247"/>
      <c r="U638" s="247"/>
      <c r="V638" s="247"/>
    </row>
    <row r="639" spans="3:22">
      <c r="C639" s="247"/>
      <c r="D639" s="247"/>
      <c r="F639" s="247"/>
      <c r="H639" s="247" t="e">
        <f>IFERROR(VLOOKUP(B639,Estoque!$A$4:$M$2540,10,),VLOOKUP(B639,'Combos Promocionais'!$A$3:$O$2976,15,0))</f>
        <v>#N/A</v>
      </c>
      <c r="N639" s="247"/>
      <c r="P639" s="247"/>
      <c r="Q639" s="247"/>
      <c r="S639" s="247" t="e">
        <f>IFERROR(SUM(VLOOKUP(B639,Estoque!$A$4:$M$2540,8,)*I639),VLOOKUP(B639,'Combos Promocionais'!$A$3:$K$2252,11,0))</f>
        <v>#N/A</v>
      </c>
      <c r="T639" s="247"/>
      <c r="U639" s="247"/>
      <c r="V639" s="247"/>
    </row>
    <row r="640" spans="3:22">
      <c r="C640" s="247"/>
      <c r="D640" s="247"/>
      <c r="F640" s="247"/>
      <c r="H640" s="247" t="e">
        <f>IFERROR(VLOOKUP(B640,Estoque!$A$4:$M$2540,10,),VLOOKUP(B640,'Combos Promocionais'!$A$3:$O$2976,15,0))</f>
        <v>#N/A</v>
      </c>
      <c r="N640" s="247"/>
      <c r="P640" s="247"/>
      <c r="Q640" s="247"/>
      <c r="S640" s="247" t="e">
        <f>IFERROR(SUM(VLOOKUP(B640,Estoque!$A$4:$M$2540,8,)*I640),VLOOKUP(B640,'Combos Promocionais'!$A$3:$K$2252,11,0))</f>
        <v>#N/A</v>
      </c>
      <c r="T640" s="247"/>
      <c r="U640" s="247"/>
      <c r="V640" s="247"/>
    </row>
    <row r="641" spans="3:22">
      <c r="C641" s="247"/>
      <c r="D641" s="247"/>
      <c r="F641" s="247"/>
      <c r="H641" s="247" t="e">
        <f>IFERROR(VLOOKUP(B641,Estoque!$A$4:$M$2540,10,),VLOOKUP(B641,'Combos Promocionais'!$A$3:$O$2976,15,0))</f>
        <v>#N/A</v>
      </c>
      <c r="N641" s="247"/>
      <c r="P641" s="247"/>
      <c r="Q641" s="247"/>
      <c r="S641" s="247" t="e">
        <f>IFERROR(SUM(VLOOKUP(B641,Estoque!$A$4:$M$2540,8,)*I641),VLOOKUP(B641,'Combos Promocionais'!$A$3:$K$2252,11,0))</f>
        <v>#N/A</v>
      </c>
      <c r="T641" s="247"/>
      <c r="U641" s="247"/>
      <c r="V641" s="247"/>
    </row>
    <row r="642" spans="3:22">
      <c r="C642" s="247"/>
      <c r="D642" s="247"/>
      <c r="F642" s="247"/>
      <c r="H642" s="247" t="e">
        <f>IFERROR(VLOOKUP(B642,Estoque!$A$4:$M$2540,10,),VLOOKUP(B642,'Combos Promocionais'!$A$3:$O$2976,15,0))</f>
        <v>#N/A</v>
      </c>
      <c r="N642" s="247"/>
      <c r="P642" s="247"/>
      <c r="Q642" s="247"/>
      <c r="S642" s="247" t="e">
        <f>IFERROR(SUM(VLOOKUP(B642,Estoque!$A$4:$M$2540,8,)*I642),VLOOKUP(B642,'Combos Promocionais'!$A$3:$K$2252,11,0))</f>
        <v>#N/A</v>
      </c>
      <c r="T642" s="247"/>
      <c r="U642" s="247"/>
      <c r="V642" s="247"/>
    </row>
    <row r="643" spans="3:22">
      <c r="C643" s="247"/>
      <c r="D643" s="247"/>
      <c r="F643" s="247"/>
      <c r="H643" s="247" t="e">
        <f>IFERROR(VLOOKUP(B643,Estoque!$A$4:$M$2540,10,),VLOOKUP(B643,'Combos Promocionais'!$A$3:$O$2976,15,0))</f>
        <v>#N/A</v>
      </c>
      <c r="N643" s="247"/>
      <c r="P643" s="247"/>
      <c r="Q643" s="247"/>
      <c r="S643" s="247" t="e">
        <f>IFERROR(SUM(VLOOKUP(B643,Estoque!$A$4:$M$2540,8,)*I643),VLOOKUP(B643,'Combos Promocionais'!$A$3:$K$2252,11,0))</f>
        <v>#N/A</v>
      </c>
      <c r="T643" s="247"/>
      <c r="U643" s="247"/>
      <c r="V643" s="247"/>
    </row>
    <row r="644" spans="3:22">
      <c r="C644" s="247"/>
      <c r="D644" s="247"/>
      <c r="F644" s="247"/>
      <c r="H644" s="247" t="e">
        <f>IFERROR(VLOOKUP(B644,Estoque!$A$4:$M$2540,10,),VLOOKUP(B644,'Combos Promocionais'!$A$3:$O$2976,15,0))</f>
        <v>#N/A</v>
      </c>
      <c r="N644" s="247"/>
      <c r="P644" s="247"/>
      <c r="Q644" s="247"/>
      <c r="S644" s="247" t="e">
        <f>IFERROR(SUM(VLOOKUP(B644,Estoque!$A$4:$M$2540,8,)*I644),VLOOKUP(B644,'Combos Promocionais'!$A$3:$K$2252,11,0))</f>
        <v>#N/A</v>
      </c>
      <c r="T644" s="247"/>
      <c r="U644" s="247"/>
      <c r="V644" s="247"/>
    </row>
    <row r="645" spans="3:22">
      <c r="C645" s="247"/>
      <c r="D645" s="247"/>
      <c r="F645" s="247"/>
      <c r="H645" s="247" t="e">
        <f>IFERROR(VLOOKUP(B645,Estoque!$A$4:$M$2540,10,),VLOOKUP(B645,'Combos Promocionais'!$A$3:$O$2976,15,0))</f>
        <v>#N/A</v>
      </c>
      <c r="N645" s="247"/>
      <c r="P645" s="247"/>
      <c r="Q645" s="247"/>
      <c r="S645" s="247" t="e">
        <f>IFERROR(SUM(VLOOKUP(B645,Estoque!$A$4:$M$2540,8,)*I645),VLOOKUP(B645,'Combos Promocionais'!$A$3:$K$2252,11,0))</f>
        <v>#N/A</v>
      </c>
      <c r="T645" s="247"/>
      <c r="U645" s="247"/>
      <c r="V645" s="247"/>
    </row>
    <row r="646" spans="3:22">
      <c r="C646" s="247"/>
      <c r="D646" s="247"/>
      <c r="F646" s="247"/>
      <c r="H646" s="247" t="e">
        <f>IFERROR(VLOOKUP(B646,Estoque!$A$4:$M$2540,10,),VLOOKUP(B646,'Combos Promocionais'!$A$3:$O$2976,15,0))</f>
        <v>#N/A</v>
      </c>
      <c r="N646" s="247"/>
      <c r="P646" s="247"/>
      <c r="Q646" s="247"/>
      <c r="S646" s="247" t="e">
        <f>IFERROR(SUM(VLOOKUP(B646,Estoque!$A$4:$M$2540,8,)*I646),VLOOKUP(B646,'Combos Promocionais'!$A$3:$K$2252,11,0))</f>
        <v>#N/A</v>
      </c>
      <c r="T646" s="247"/>
      <c r="U646" s="247"/>
      <c r="V646" s="247"/>
    </row>
    <row r="647" spans="3:22">
      <c r="C647" s="247"/>
      <c r="D647" s="247"/>
      <c r="F647" s="247"/>
      <c r="H647" s="247" t="e">
        <f>IFERROR(VLOOKUP(B647,Estoque!$A$4:$M$2540,10,),VLOOKUP(B647,'Combos Promocionais'!$A$3:$O$2976,15,0))</f>
        <v>#N/A</v>
      </c>
      <c r="N647" s="247"/>
      <c r="P647" s="247"/>
      <c r="Q647" s="247"/>
      <c r="S647" s="247" t="e">
        <f>IFERROR(SUM(VLOOKUP(B647,Estoque!$A$4:$M$2540,8,)*I647),VLOOKUP(B647,'Combos Promocionais'!$A$3:$K$2252,11,0))</f>
        <v>#N/A</v>
      </c>
      <c r="T647" s="247"/>
      <c r="U647" s="247"/>
      <c r="V647" s="247"/>
    </row>
    <row r="648" spans="3:22">
      <c r="C648" s="247"/>
      <c r="D648" s="247"/>
      <c r="F648" s="247"/>
      <c r="H648" s="247" t="e">
        <f>IFERROR(VLOOKUP(B648,Estoque!$A$4:$M$2540,10,),VLOOKUP(B648,'Combos Promocionais'!$A$3:$O$2976,15,0))</f>
        <v>#N/A</v>
      </c>
      <c r="N648" s="247"/>
      <c r="P648" s="247"/>
      <c r="Q648" s="247"/>
      <c r="S648" s="247" t="e">
        <f>IFERROR(SUM(VLOOKUP(B648,Estoque!$A$4:$M$2540,8,)*I648),VLOOKUP(B648,'Combos Promocionais'!$A$3:$K$2252,11,0))</f>
        <v>#N/A</v>
      </c>
      <c r="T648" s="247"/>
      <c r="U648" s="247"/>
      <c r="V648" s="247"/>
    </row>
    <row r="649" spans="3:22">
      <c r="C649" s="247"/>
      <c r="D649" s="247"/>
      <c r="F649" s="247"/>
      <c r="H649" s="247" t="e">
        <f>IFERROR(VLOOKUP(B649,Estoque!$A$4:$M$2540,10,),VLOOKUP(B649,'Combos Promocionais'!$A$3:$O$2976,15,0))</f>
        <v>#N/A</v>
      </c>
      <c r="N649" s="247"/>
      <c r="P649" s="247"/>
      <c r="Q649" s="247"/>
      <c r="S649" s="247" t="e">
        <f>IFERROR(SUM(VLOOKUP(B649,Estoque!$A$4:$M$2540,8,)*I649),VLOOKUP(B649,'Combos Promocionais'!$A$3:$K$2252,11,0))</f>
        <v>#N/A</v>
      </c>
      <c r="T649" s="247"/>
      <c r="U649" s="247"/>
      <c r="V649" s="247"/>
    </row>
    <row r="650" spans="3:22">
      <c r="C650" s="247"/>
      <c r="D650" s="247"/>
      <c r="F650" s="247"/>
      <c r="H650" s="247" t="e">
        <f>IFERROR(VLOOKUP(B650,Estoque!$A$4:$M$2540,10,),VLOOKUP(B650,'Combos Promocionais'!$A$3:$O$2976,15,0))</f>
        <v>#N/A</v>
      </c>
      <c r="N650" s="247"/>
      <c r="P650" s="247"/>
      <c r="Q650" s="247"/>
      <c r="S650" s="247" t="e">
        <f>IFERROR(SUM(VLOOKUP(B650,Estoque!$A$4:$M$2540,8,)*I650),VLOOKUP(B650,'Combos Promocionais'!$A$3:$K$2252,11,0))</f>
        <v>#N/A</v>
      </c>
      <c r="T650" s="247"/>
      <c r="U650" s="247"/>
      <c r="V650" s="247"/>
    </row>
    <row r="651" spans="3:22">
      <c r="C651" s="247"/>
      <c r="D651" s="247"/>
      <c r="F651" s="247"/>
      <c r="H651" s="247" t="e">
        <f>IFERROR(VLOOKUP(B651,Estoque!$A$4:$M$2540,10,),VLOOKUP(B651,'Combos Promocionais'!$A$3:$O$2976,15,0))</f>
        <v>#N/A</v>
      </c>
      <c r="N651" s="247"/>
      <c r="P651" s="247"/>
      <c r="Q651" s="247"/>
      <c r="S651" s="247" t="e">
        <f>IFERROR(SUM(VLOOKUP(B651,Estoque!$A$4:$M$2540,8,)*I651),VLOOKUP(B651,'Combos Promocionais'!$A$3:$K$2252,11,0))</f>
        <v>#N/A</v>
      </c>
      <c r="T651" s="247"/>
      <c r="U651" s="247"/>
      <c r="V651" s="247"/>
    </row>
    <row r="652" spans="3:22">
      <c r="C652" s="247"/>
      <c r="D652" s="247"/>
      <c r="F652" s="247"/>
      <c r="H652" s="247" t="e">
        <f>IFERROR(VLOOKUP(B652,Estoque!$A$4:$M$2540,10,),VLOOKUP(B652,'Combos Promocionais'!$A$3:$O$2976,15,0))</f>
        <v>#N/A</v>
      </c>
      <c r="N652" s="247"/>
      <c r="P652" s="247"/>
      <c r="Q652" s="247"/>
      <c r="S652" s="247" t="e">
        <f>IFERROR(SUM(VLOOKUP(B652,Estoque!$A$4:$M$2540,8,)*I652),VLOOKUP(B652,'Combos Promocionais'!$A$3:$K$2252,11,0))</f>
        <v>#N/A</v>
      </c>
      <c r="T652" s="247"/>
      <c r="U652" s="247"/>
      <c r="V652" s="247"/>
    </row>
    <row r="653" spans="3:22">
      <c r="C653" s="247"/>
      <c r="D653" s="247"/>
      <c r="F653" s="247"/>
      <c r="H653" s="247" t="e">
        <f>IFERROR(VLOOKUP(B653,Estoque!$A$4:$M$2540,10,),VLOOKUP(B653,'Combos Promocionais'!$A$3:$O$2976,15,0))</f>
        <v>#N/A</v>
      </c>
      <c r="N653" s="247"/>
      <c r="P653" s="247"/>
      <c r="Q653" s="247"/>
      <c r="S653" s="247" t="e">
        <f>IFERROR(SUM(VLOOKUP(B653,Estoque!$A$4:$M$2540,8,)*I653),VLOOKUP(B653,'Combos Promocionais'!$A$3:$K$2252,11,0))</f>
        <v>#N/A</v>
      </c>
      <c r="T653" s="247"/>
      <c r="U653" s="247"/>
      <c r="V653" s="247"/>
    </row>
    <row r="654" spans="3:22">
      <c r="C654" s="247"/>
      <c r="D654" s="247"/>
      <c r="F654" s="247"/>
      <c r="H654" s="247" t="e">
        <f>IFERROR(VLOOKUP(B654,Estoque!$A$4:$M$2540,10,),VLOOKUP(B654,'Combos Promocionais'!$A$3:$O$2976,15,0))</f>
        <v>#N/A</v>
      </c>
      <c r="N654" s="247"/>
      <c r="P654" s="247"/>
      <c r="Q654" s="247"/>
      <c r="S654" s="247" t="e">
        <f>IFERROR(SUM(VLOOKUP(B654,Estoque!$A$4:$M$2540,8,)*I654),VLOOKUP(B654,'Combos Promocionais'!$A$3:$K$2252,11,0))</f>
        <v>#N/A</v>
      </c>
      <c r="T654" s="247"/>
      <c r="U654" s="247"/>
      <c r="V654" s="247"/>
    </row>
    <row r="655" spans="3:22">
      <c r="C655" s="247"/>
      <c r="D655" s="247"/>
      <c r="F655" s="247"/>
      <c r="H655" s="247" t="e">
        <f>IFERROR(VLOOKUP(B655,Estoque!$A$4:$M$2540,10,),VLOOKUP(B655,'Combos Promocionais'!$A$3:$O$2976,15,0))</f>
        <v>#N/A</v>
      </c>
      <c r="N655" s="247"/>
      <c r="P655" s="247"/>
      <c r="Q655" s="247"/>
      <c r="S655" s="247" t="e">
        <f>IFERROR(SUM(VLOOKUP(B655,Estoque!$A$4:$M$2540,8,)*I655),VLOOKUP(B655,'Combos Promocionais'!$A$3:$K$2252,11,0))</f>
        <v>#N/A</v>
      </c>
      <c r="T655" s="247"/>
      <c r="U655" s="247"/>
      <c r="V655" s="247"/>
    </row>
    <row r="656" spans="3:22">
      <c r="C656" s="247"/>
      <c r="D656" s="247"/>
      <c r="F656" s="247"/>
      <c r="H656" s="247" t="e">
        <f>IFERROR(VLOOKUP(B656,Estoque!$A$4:$M$2540,10,),VLOOKUP(B656,'Combos Promocionais'!$A$3:$O$2976,15,0))</f>
        <v>#N/A</v>
      </c>
      <c r="N656" s="247"/>
      <c r="P656" s="247"/>
      <c r="Q656" s="247"/>
      <c r="S656" s="247" t="e">
        <f>IFERROR(SUM(VLOOKUP(B656,Estoque!$A$4:$M$2540,8,)*I656),VLOOKUP(B656,'Combos Promocionais'!$A$3:$K$2252,11,0))</f>
        <v>#N/A</v>
      </c>
      <c r="T656" s="247"/>
      <c r="U656" s="247"/>
      <c r="V656" s="247"/>
    </row>
    <row r="657" spans="3:22">
      <c r="C657" s="247"/>
      <c r="D657" s="247"/>
      <c r="F657" s="247"/>
      <c r="H657" s="247" t="e">
        <f>IFERROR(VLOOKUP(B657,Estoque!$A$4:$M$2540,10,),VLOOKUP(B657,'Combos Promocionais'!$A$3:$O$2976,15,0))</f>
        <v>#N/A</v>
      </c>
      <c r="N657" s="247"/>
      <c r="P657" s="247"/>
      <c r="Q657" s="247"/>
      <c r="S657" s="247" t="e">
        <f>IFERROR(SUM(VLOOKUP(B657,Estoque!$A$4:$M$2540,8,)*I657),VLOOKUP(B657,'Combos Promocionais'!$A$3:$K$2252,11,0))</f>
        <v>#N/A</v>
      </c>
      <c r="T657" s="247"/>
      <c r="U657" s="247"/>
      <c r="V657" s="247"/>
    </row>
    <row r="658" spans="3:22">
      <c r="C658" s="247"/>
      <c r="D658" s="247"/>
      <c r="F658" s="247"/>
      <c r="H658" s="247" t="e">
        <f>IFERROR(VLOOKUP(B658,Estoque!$A$4:$M$2540,10,),VLOOKUP(B658,'Combos Promocionais'!$A$3:$O$2976,15,0))</f>
        <v>#N/A</v>
      </c>
      <c r="N658" s="247"/>
      <c r="P658" s="247"/>
      <c r="Q658" s="247"/>
      <c r="S658" s="247" t="e">
        <f>IFERROR(SUM(VLOOKUP(B658,Estoque!$A$4:$M$2540,8,)*I658),VLOOKUP(B658,'Combos Promocionais'!$A$3:$K$2252,11,0))</f>
        <v>#N/A</v>
      </c>
      <c r="T658" s="247"/>
      <c r="U658" s="247"/>
      <c r="V658" s="247"/>
    </row>
    <row r="659" spans="3:22">
      <c r="C659" s="247"/>
      <c r="D659" s="247"/>
      <c r="F659" s="247"/>
      <c r="H659" s="247" t="e">
        <f>IFERROR(VLOOKUP(B659,Estoque!$A$4:$M$2540,10,),VLOOKUP(B659,'Combos Promocionais'!$A$3:$O$2976,15,0))</f>
        <v>#N/A</v>
      </c>
      <c r="N659" s="247"/>
      <c r="P659" s="247"/>
      <c r="Q659" s="247"/>
      <c r="S659" s="247" t="e">
        <f>IFERROR(SUM(VLOOKUP(B659,Estoque!$A$4:$M$2540,8,)*I659),VLOOKUP(B659,'Combos Promocionais'!$A$3:$K$2252,11,0))</f>
        <v>#N/A</v>
      </c>
      <c r="T659" s="247"/>
      <c r="U659" s="247"/>
      <c r="V659" s="247"/>
    </row>
    <row r="660" spans="3:22">
      <c r="C660" s="247"/>
      <c r="D660" s="247"/>
      <c r="F660" s="247"/>
      <c r="H660" s="247" t="e">
        <f>IFERROR(VLOOKUP(B660,Estoque!$A$4:$M$2540,10,),VLOOKUP(B660,'Combos Promocionais'!$A$3:$O$2976,15,0))</f>
        <v>#N/A</v>
      </c>
      <c r="N660" s="247"/>
      <c r="P660" s="247"/>
      <c r="Q660" s="247"/>
      <c r="S660" s="247" t="e">
        <f>IFERROR(SUM(VLOOKUP(B660,Estoque!$A$4:$M$2540,8,)*I660),VLOOKUP(B660,'Combos Promocionais'!$A$3:$K$2252,11,0))</f>
        <v>#N/A</v>
      </c>
      <c r="T660" s="247"/>
      <c r="U660" s="247"/>
      <c r="V660" s="247"/>
    </row>
    <row r="661" spans="3:22">
      <c r="C661" s="247"/>
      <c r="D661" s="247"/>
      <c r="F661" s="247"/>
      <c r="H661" s="247" t="e">
        <f>IFERROR(VLOOKUP(B661,Estoque!$A$4:$M$2540,10,),VLOOKUP(B661,'Combos Promocionais'!$A$3:$O$2976,15,0))</f>
        <v>#N/A</v>
      </c>
      <c r="N661" s="247"/>
      <c r="P661" s="247"/>
      <c r="Q661" s="247"/>
      <c r="S661" s="247" t="e">
        <f>IFERROR(SUM(VLOOKUP(B661,Estoque!$A$4:$M$2540,8,)*I661),VLOOKUP(B661,'Combos Promocionais'!$A$3:$K$2252,11,0))</f>
        <v>#N/A</v>
      </c>
      <c r="T661" s="247"/>
      <c r="U661" s="247"/>
      <c r="V661" s="247"/>
    </row>
    <row r="662" spans="3:22">
      <c r="C662" s="247"/>
      <c r="D662" s="247"/>
      <c r="F662" s="247"/>
      <c r="H662" s="247" t="e">
        <f>IFERROR(VLOOKUP(B662,Estoque!$A$4:$M$2540,10,),VLOOKUP(B662,'Combos Promocionais'!$A$3:$O$2976,15,0))</f>
        <v>#N/A</v>
      </c>
      <c r="N662" s="247"/>
      <c r="P662" s="247"/>
      <c r="Q662" s="247"/>
      <c r="S662" s="247" t="e">
        <f>IFERROR(SUM(VLOOKUP(B662,Estoque!$A$4:$M$2540,8,)*I662),VLOOKUP(B662,'Combos Promocionais'!$A$3:$K$2252,11,0))</f>
        <v>#N/A</v>
      </c>
      <c r="T662" s="247"/>
      <c r="U662" s="247"/>
      <c r="V662" s="247"/>
    </row>
    <row r="663" spans="3:22">
      <c r="C663" s="247"/>
      <c r="D663" s="247"/>
      <c r="F663" s="247"/>
      <c r="H663" s="247" t="e">
        <f>IFERROR(VLOOKUP(B663,Estoque!$A$4:$M$2540,10,),VLOOKUP(B663,'Combos Promocionais'!$A$3:$O$2976,15,0))</f>
        <v>#N/A</v>
      </c>
      <c r="N663" s="247"/>
      <c r="P663" s="247"/>
      <c r="Q663" s="247"/>
      <c r="S663" s="247" t="e">
        <f>IFERROR(SUM(VLOOKUP(B663,Estoque!$A$4:$M$2540,8,)*I663),VLOOKUP(B663,'Combos Promocionais'!$A$3:$K$2252,11,0))</f>
        <v>#N/A</v>
      </c>
      <c r="T663" s="247"/>
      <c r="U663" s="247"/>
      <c r="V663" s="247"/>
    </row>
    <row r="664" spans="3:22">
      <c r="C664" s="247"/>
      <c r="D664" s="247"/>
      <c r="F664" s="247"/>
      <c r="H664" s="247" t="e">
        <f>IFERROR(VLOOKUP(B664,Estoque!$A$4:$M$2540,10,),VLOOKUP(B664,'Combos Promocionais'!$A$3:$O$2976,15,0))</f>
        <v>#N/A</v>
      </c>
      <c r="N664" s="247"/>
      <c r="P664" s="247"/>
      <c r="Q664" s="247"/>
      <c r="S664" s="247" t="e">
        <f>IFERROR(SUM(VLOOKUP(B664,Estoque!$A$4:$M$2540,8,)*I664),VLOOKUP(B664,'Combos Promocionais'!$A$3:$K$2252,11,0))</f>
        <v>#N/A</v>
      </c>
      <c r="T664" s="247"/>
      <c r="U664" s="247"/>
      <c r="V664" s="247"/>
    </row>
    <row r="665" spans="3:22">
      <c r="C665" s="247"/>
      <c r="D665" s="247"/>
      <c r="F665" s="247"/>
      <c r="H665" s="247" t="e">
        <f>IFERROR(VLOOKUP(B665,Estoque!$A$4:$M$2540,10,),VLOOKUP(B665,'Combos Promocionais'!$A$3:$O$2976,15,0))</f>
        <v>#N/A</v>
      </c>
      <c r="N665" s="247"/>
      <c r="P665" s="247"/>
      <c r="Q665" s="247"/>
      <c r="S665" s="247" t="e">
        <f>IFERROR(SUM(VLOOKUP(B665,Estoque!$A$4:$M$2540,8,)*I665),VLOOKUP(B665,'Combos Promocionais'!$A$3:$K$2252,11,0))</f>
        <v>#N/A</v>
      </c>
      <c r="T665" s="247"/>
      <c r="U665" s="247"/>
      <c r="V665" s="247"/>
    </row>
    <row r="666" spans="3:22">
      <c r="C666" s="247"/>
      <c r="D666" s="247"/>
      <c r="F666" s="247"/>
      <c r="H666" s="247" t="e">
        <f>IFERROR(VLOOKUP(B666,Estoque!$A$4:$M$2540,10,),VLOOKUP(B666,'Combos Promocionais'!$A$3:$O$2976,15,0))</f>
        <v>#N/A</v>
      </c>
      <c r="N666" s="247"/>
      <c r="P666" s="247"/>
      <c r="Q666" s="247"/>
      <c r="S666" s="247" t="e">
        <f>IFERROR(SUM(VLOOKUP(B666,Estoque!$A$4:$M$2540,8,)*I666),VLOOKUP(B666,'Combos Promocionais'!$A$3:$K$2252,11,0))</f>
        <v>#N/A</v>
      </c>
      <c r="T666" s="247"/>
      <c r="U666" s="247"/>
      <c r="V666" s="247"/>
    </row>
    <row r="667" spans="3:22">
      <c r="C667" s="247"/>
      <c r="D667" s="247"/>
      <c r="F667" s="247"/>
      <c r="H667" s="247" t="e">
        <f>IFERROR(VLOOKUP(B667,Estoque!$A$4:$M$2540,10,),VLOOKUP(B667,'Combos Promocionais'!$A$3:$O$2976,15,0))</f>
        <v>#N/A</v>
      </c>
      <c r="N667" s="247"/>
      <c r="P667" s="247"/>
      <c r="Q667" s="247"/>
      <c r="S667" s="247" t="e">
        <f>IFERROR(SUM(VLOOKUP(B667,Estoque!$A$4:$M$2540,8,)*I667),VLOOKUP(B667,'Combos Promocionais'!$A$3:$K$2252,11,0))</f>
        <v>#N/A</v>
      </c>
      <c r="T667" s="247"/>
      <c r="U667" s="247"/>
      <c r="V667" s="247"/>
    </row>
    <row r="668" spans="3:22">
      <c r="C668" s="247"/>
      <c r="D668" s="247"/>
      <c r="F668" s="247"/>
      <c r="H668" s="247" t="e">
        <f>IFERROR(VLOOKUP(B668,Estoque!$A$4:$M$2540,10,),VLOOKUP(B668,'Combos Promocionais'!$A$3:$O$2976,15,0))</f>
        <v>#N/A</v>
      </c>
      <c r="N668" s="247"/>
      <c r="P668" s="247"/>
      <c r="Q668" s="247"/>
      <c r="S668" s="247" t="e">
        <f>IFERROR(SUM(VLOOKUP(B668,Estoque!$A$4:$M$2540,8,)*I668),VLOOKUP(B668,'Combos Promocionais'!$A$3:$K$2252,11,0))</f>
        <v>#N/A</v>
      </c>
      <c r="T668" s="247"/>
      <c r="U668" s="247"/>
      <c r="V668" s="247"/>
    </row>
    <row r="669" spans="3:22">
      <c r="C669" s="247"/>
      <c r="D669" s="247"/>
      <c r="F669" s="247"/>
      <c r="H669" s="247" t="e">
        <f>IFERROR(VLOOKUP(B669,Estoque!$A$4:$M$2540,10,),VLOOKUP(B669,'Combos Promocionais'!$A$3:$O$2976,15,0))</f>
        <v>#N/A</v>
      </c>
      <c r="N669" s="247"/>
      <c r="P669" s="247"/>
      <c r="Q669" s="247"/>
      <c r="S669" s="247" t="e">
        <f>IFERROR(SUM(VLOOKUP(B669,Estoque!$A$4:$M$2540,8,)*I669),VLOOKUP(B669,'Combos Promocionais'!$A$3:$K$2252,11,0))</f>
        <v>#N/A</v>
      </c>
      <c r="T669" s="247"/>
      <c r="U669" s="247"/>
      <c r="V669" s="247"/>
    </row>
    <row r="670" spans="3:22">
      <c r="C670" s="247"/>
      <c r="D670" s="247"/>
      <c r="F670" s="247"/>
      <c r="H670" s="247" t="e">
        <f>IFERROR(VLOOKUP(B670,Estoque!$A$4:$M$2540,10,),VLOOKUP(B670,'Combos Promocionais'!$A$3:$O$2976,15,0))</f>
        <v>#N/A</v>
      </c>
      <c r="N670" s="247"/>
      <c r="P670" s="247"/>
      <c r="Q670" s="247"/>
      <c r="S670" s="247" t="e">
        <f>IFERROR(SUM(VLOOKUP(B670,Estoque!$A$4:$M$2540,8,)*I670),VLOOKUP(B670,'Combos Promocionais'!$A$3:$K$2252,11,0))</f>
        <v>#N/A</v>
      </c>
      <c r="T670" s="247"/>
      <c r="U670" s="247"/>
      <c r="V670" s="247"/>
    </row>
    <row r="671" spans="3:22">
      <c r="C671" s="247"/>
      <c r="D671" s="247"/>
      <c r="F671" s="247"/>
      <c r="H671" s="247" t="e">
        <f>IFERROR(VLOOKUP(B671,Estoque!$A$4:$M$2540,10,),VLOOKUP(B671,'Combos Promocionais'!$A$3:$O$2976,15,0))</f>
        <v>#N/A</v>
      </c>
      <c r="N671" s="247"/>
      <c r="P671" s="247"/>
      <c r="Q671" s="247"/>
      <c r="S671" s="247" t="e">
        <f>IFERROR(SUM(VLOOKUP(B671,Estoque!$A$4:$M$2540,8,)*I671),VLOOKUP(B671,'Combos Promocionais'!$A$3:$K$2252,11,0))</f>
        <v>#N/A</v>
      </c>
      <c r="T671" s="247"/>
      <c r="U671" s="247"/>
      <c r="V671" s="247"/>
    </row>
    <row r="672" spans="3:22">
      <c r="C672" s="247"/>
      <c r="D672" s="247"/>
      <c r="F672" s="247"/>
      <c r="H672" s="247" t="e">
        <f>IFERROR(VLOOKUP(B672,Estoque!$A$4:$M$2540,10,),VLOOKUP(B672,'Combos Promocionais'!$A$3:$O$2976,15,0))</f>
        <v>#N/A</v>
      </c>
      <c r="N672" s="247"/>
      <c r="P672" s="247"/>
      <c r="Q672" s="247"/>
      <c r="S672" s="247" t="e">
        <f>IFERROR(SUM(VLOOKUP(B672,Estoque!$A$4:$M$2540,8,)*I672),VLOOKUP(B672,'Combos Promocionais'!$A$3:$K$2252,11,0))</f>
        <v>#N/A</v>
      </c>
      <c r="T672" s="247"/>
      <c r="U672" s="247"/>
      <c r="V672" s="247"/>
    </row>
    <row r="673" spans="3:22">
      <c r="C673" s="247"/>
      <c r="D673" s="247"/>
      <c r="F673" s="247"/>
      <c r="H673" s="247" t="e">
        <f>IFERROR(VLOOKUP(B673,Estoque!$A$4:$M$2540,10,),VLOOKUP(B673,'Combos Promocionais'!$A$3:$O$2976,15,0))</f>
        <v>#N/A</v>
      </c>
      <c r="N673" s="247"/>
      <c r="P673" s="247"/>
      <c r="Q673" s="247"/>
      <c r="S673" s="247" t="e">
        <f>IFERROR(SUM(VLOOKUP(B673,Estoque!$A$4:$M$2540,8,)*I673),VLOOKUP(B673,'Combos Promocionais'!$A$3:$K$2252,11,0))</f>
        <v>#N/A</v>
      </c>
      <c r="T673" s="247"/>
      <c r="U673" s="247"/>
      <c r="V673" s="247"/>
    </row>
    <row r="674" spans="3:22">
      <c r="C674" s="247"/>
      <c r="D674" s="247"/>
      <c r="F674" s="247"/>
      <c r="H674" s="247" t="e">
        <f>IFERROR(VLOOKUP(B674,Estoque!$A$4:$M$2540,10,),VLOOKUP(B674,'Combos Promocionais'!$A$3:$O$2976,15,0))</f>
        <v>#N/A</v>
      </c>
      <c r="N674" s="247"/>
      <c r="P674" s="247"/>
      <c r="Q674" s="247"/>
      <c r="S674" s="247" t="e">
        <f>IFERROR(SUM(VLOOKUP(B674,Estoque!$A$4:$M$2540,8,)*I674),VLOOKUP(B674,'Combos Promocionais'!$A$3:$K$2252,11,0))</f>
        <v>#N/A</v>
      </c>
      <c r="T674" s="247"/>
      <c r="U674" s="247"/>
      <c r="V674" s="247"/>
    </row>
    <row r="675" spans="3:22">
      <c r="C675" s="247"/>
      <c r="D675" s="247"/>
      <c r="F675" s="247"/>
      <c r="H675" s="247" t="e">
        <f>IFERROR(VLOOKUP(B675,Estoque!$A$4:$M$2540,10,),VLOOKUP(B675,'Combos Promocionais'!$A$3:$O$2976,15,0))</f>
        <v>#N/A</v>
      </c>
      <c r="N675" s="247"/>
      <c r="P675" s="247"/>
      <c r="Q675" s="247"/>
      <c r="S675" s="247" t="e">
        <f>IFERROR(SUM(VLOOKUP(B675,Estoque!$A$4:$M$2540,8,)*I675),VLOOKUP(B675,'Combos Promocionais'!$A$3:$K$2252,11,0))</f>
        <v>#N/A</v>
      </c>
      <c r="T675" s="247"/>
      <c r="U675" s="247"/>
      <c r="V675" s="247"/>
    </row>
    <row r="676" spans="3:22">
      <c r="C676" s="247"/>
      <c r="D676" s="247"/>
      <c r="F676" s="247"/>
      <c r="H676" s="247" t="e">
        <f>IFERROR(VLOOKUP(B676,Estoque!$A$4:$M$2540,10,),VLOOKUP(B676,'Combos Promocionais'!$A$3:$O$2976,15,0))</f>
        <v>#N/A</v>
      </c>
      <c r="N676" s="247"/>
      <c r="P676" s="247"/>
      <c r="Q676" s="247"/>
      <c r="S676" s="247" t="e">
        <f>IFERROR(SUM(VLOOKUP(B676,Estoque!$A$4:$M$2540,8,)*I676),VLOOKUP(B676,'Combos Promocionais'!$A$3:$K$2252,11,0))</f>
        <v>#N/A</v>
      </c>
      <c r="T676" s="247"/>
      <c r="U676" s="247"/>
      <c r="V676" s="247"/>
    </row>
    <row r="677" spans="3:22">
      <c r="C677" s="247"/>
      <c r="D677" s="247"/>
      <c r="F677" s="247"/>
      <c r="H677" s="247" t="e">
        <f>IFERROR(VLOOKUP(B677,Estoque!$A$4:$M$2540,10,),VLOOKUP(B677,'Combos Promocionais'!$A$3:$O$2976,15,0))</f>
        <v>#N/A</v>
      </c>
      <c r="N677" s="247"/>
      <c r="P677" s="247"/>
      <c r="Q677" s="247"/>
      <c r="S677" s="247" t="e">
        <f>IFERROR(SUM(VLOOKUP(B677,Estoque!$A$4:$M$2540,8,)*I677),VLOOKUP(B677,'Combos Promocionais'!$A$3:$K$2252,11,0))</f>
        <v>#N/A</v>
      </c>
      <c r="T677" s="247"/>
      <c r="U677" s="247"/>
      <c r="V677" s="247"/>
    </row>
    <row r="678" spans="3:22">
      <c r="C678" s="247"/>
      <c r="D678" s="247"/>
      <c r="F678" s="247"/>
      <c r="H678" s="247" t="e">
        <f>IFERROR(VLOOKUP(B678,Estoque!$A$4:$M$2540,10,),VLOOKUP(B678,'Combos Promocionais'!$A$3:$O$2976,15,0))</f>
        <v>#N/A</v>
      </c>
      <c r="N678" s="247"/>
      <c r="P678" s="247"/>
      <c r="Q678" s="247"/>
      <c r="S678" s="247" t="e">
        <f>IFERROR(SUM(VLOOKUP(B678,Estoque!$A$4:$M$2540,8,)*I678),VLOOKUP(B678,'Combos Promocionais'!$A$3:$K$2252,11,0))</f>
        <v>#N/A</v>
      </c>
      <c r="T678" s="247"/>
      <c r="U678" s="247"/>
      <c r="V678" s="247"/>
    </row>
    <row r="679" spans="3:22">
      <c r="C679" s="247"/>
      <c r="D679" s="247"/>
      <c r="F679" s="247"/>
      <c r="H679" s="247" t="e">
        <f>IFERROR(VLOOKUP(B679,Estoque!$A$4:$M$2540,10,),VLOOKUP(B679,'Combos Promocionais'!$A$3:$O$2976,15,0))</f>
        <v>#N/A</v>
      </c>
      <c r="N679" s="247"/>
      <c r="P679" s="247"/>
      <c r="Q679" s="247"/>
      <c r="S679" s="247" t="e">
        <f>IFERROR(SUM(VLOOKUP(B679,Estoque!$A$4:$M$2540,8,)*I679),VLOOKUP(B679,'Combos Promocionais'!$A$3:$K$2252,11,0))</f>
        <v>#N/A</v>
      </c>
      <c r="T679" s="247"/>
      <c r="U679" s="247"/>
      <c r="V679" s="247"/>
    </row>
    <row r="680" spans="3:22">
      <c r="C680" s="247"/>
      <c r="D680" s="247"/>
      <c r="F680" s="247"/>
      <c r="H680" s="247" t="e">
        <f>IFERROR(VLOOKUP(B680,Estoque!$A$4:$M$2540,10,),VLOOKUP(B680,'Combos Promocionais'!$A$3:$O$2976,15,0))</f>
        <v>#N/A</v>
      </c>
      <c r="N680" s="247"/>
      <c r="P680" s="247"/>
      <c r="Q680" s="247"/>
      <c r="S680" s="247" t="e">
        <f>IFERROR(SUM(VLOOKUP(B680,Estoque!$A$4:$M$2540,8,)*I680),VLOOKUP(B680,'Combos Promocionais'!$A$3:$K$2252,11,0))</f>
        <v>#N/A</v>
      </c>
      <c r="T680" s="247"/>
      <c r="U680" s="247"/>
      <c r="V680" s="247"/>
    </row>
    <row r="681" spans="3:22">
      <c r="C681" s="247"/>
      <c r="D681" s="247"/>
      <c r="F681" s="247"/>
      <c r="H681" s="247" t="e">
        <f>IFERROR(VLOOKUP(B681,Estoque!$A$4:$M$2540,10,),VLOOKUP(B681,'Combos Promocionais'!$A$3:$O$2976,15,0))</f>
        <v>#N/A</v>
      </c>
      <c r="N681" s="247"/>
      <c r="P681" s="247"/>
      <c r="Q681" s="247"/>
      <c r="S681" s="247" t="e">
        <f>IFERROR(SUM(VLOOKUP(B681,Estoque!$A$4:$M$2540,8,)*I681),VLOOKUP(B681,'Combos Promocionais'!$A$3:$K$2252,11,0))</f>
        <v>#N/A</v>
      </c>
      <c r="T681" s="247"/>
      <c r="U681" s="247"/>
      <c r="V681" s="247"/>
    </row>
    <row r="682" spans="3:22">
      <c r="C682" s="247"/>
      <c r="D682" s="247"/>
      <c r="F682" s="247"/>
      <c r="H682" s="247" t="e">
        <f>IFERROR(VLOOKUP(B682,Estoque!$A$4:$M$2540,10,),VLOOKUP(B682,'Combos Promocionais'!$A$3:$O$2976,15,0))</f>
        <v>#N/A</v>
      </c>
      <c r="N682" s="247"/>
      <c r="P682" s="247"/>
      <c r="Q682" s="247"/>
      <c r="S682" s="247" t="e">
        <f>IFERROR(SUM(VLOOKUP(B682,Estoque!$A$4:$M$2540,8,)*I682),VLOOKUP(B682,'Combos Promocionais'!$A$3:$K$2252,11,0))</f>
        <v>#N/A</v>
      </c>
      <c r="T682" s="247"/>
      <c r="U682" s="247"/>
      <c r="V682" s="247"/>
    </row>
    <row r="683" spans="3:22">
      <c r="C683" s="247"/>
      <c r="D683" s="247"/>
      <c r="F683" s="247"/>
      <c r="H683" s="247" t="e">
        <f>IFERROR(VLOOKUP(B683,Estoque!$A$4:$M$2540,10,),VLOOKUP(B683,'Combos Promocionais'!$A$3:$O$2976,15,0))</f>
        <v>#N/A</v>
      </c>
      <c r="N683" s="247"/>
      <c r="P683" s="247"/>
      <c r="Q683" s="247"/>
      <c r="S683" s="247" t="e">
        <f>IFERROR(SUM(VLOOKUP(B683,Estoque!$A$4:$M$2540,8,)*I683),VLOOKUP(B683,'Combos Promocionais'!$A$3:$K$2252,11,0))</f>
        <v>#N/A</v>
      </c>
      <c r="T683" s="247"/>
      <c r="U683" s="247"/>
      <c r="V683" s="247"/>
    </row>
    <row r="684" spans="3:22">
      <c r="C684" s="247"/>
      <c r="D684" s="247"/>
      <c r="F684" s="247"/>
      <c r="H684" s="247" t="e">
        <f>IFERROR(VLOOKUP(B684,Estoque!$A$4:$M$2540,10,),VLOOKUP(B684,'Combos Promocionais'!$A$3:$O$2976,15,0))</f>
        <v>#N/A</v>
      </c>
      <c r="N684" s="247"/>
      <c r="P684" s="247"/>
      <c r="Q684" s="247"/>
      <c r="S684" s="247" t="e">
        <f>IFERROR(SUM(VLOOKUP(B684,Estoque!$A$4:$M$2540,8,)*I684),VLOOKUP(B684,'Combos Promocionais'!$A$3:$K$2252,11,0))</f>
        <v>#N/A</v>
      </c>
      <c r="T684" s="247"/>
      <c r="U684" s="247"/>
      <c r="V684" s="247"/>
    </row>
    <row r="685" spans="3:22">
      <c r="C685" s="247"/>
      <c r="D685" s="247"/>
      <c r="F685" s="247"/>
      <c r="H685" s="247" t="e">
        <f>IFERROR(VLOOKUP(B685,Estoque!$A$4:$M$2540,10,),VLOOKUP(B685,'Combos Promocionais'!$A$3:$O$2976,15,0))</f>
        <v>#N/A</v>
      </c>
      <c r="N685" s="247"/>
      <c r="P685" s="247"/>
      <c r="Q685" s="247"/>
      <c r="S685" s="247" t="e">
        <f>IFERROR(SUM(VLOOKUP(B685,Estoque!$A$4:$M$2540,8,)*I685),VLOOKUP(B685,'Combos Promocionais'!$A$3:$K$2252,11,0))</f>
        <v>#N/A</v>
      </c>
      <c r="T685" s="247"/>
      <c r="U685" s="247"/>
      <c r="V685" s="247"/>
    </row>
    <row r="686" spans="3:22">
      <c r="C686" s="247"/>
      <c r="D686" s="247"/>
      <c r="F686" s="247"/>
      <c r="H686" s="247" t="e">
        <f>IFERROR(VLOOKUP(B686,Estoque!$A$4:$M$2540,10,),VLOOKUP(B686,'Combos Promocionais'!$A$3:$O$2976,15,0))</f>
        <v>#N/A</v>
      </c>
      <c r="N686" s="247"/>
      <c r="P686" s="247"/>
      <c r="Q686" s="247"/>
      <c r="S686" s="247" t="e">
        <f>IFERROR(SUM(VLOOKUP(B686,Estoque!$A$4:$M$2540,8,)*I686),VLOOKUP(B686,'Combos Promocionais'!$A$3:$K$2252,11,0))</f>
        <v>#N/A</v>
      </c>
      <c r="T686" s="247"/>
      <c r="U686" s="247"/>
      <c r="V686" s="247"/>
    </row>
    <row r="687" spans="3:22">
      <c r="C687" s="247"/>
      <c r="D687" s="247"/>
      <c r="F687" s="247"/>
      <c r="H687" s="247" t="e">
        <f>IFERROR(VLOOKUP(B687,Estoque!$A$4:$M$2540,10,),VLOOKUP(B687,'Combos Promocionais'!$A$3:$O$2976,15,0))</f>
        <v>#N/A</v>
      </c>
      <c r="N687" s="247"/>
      <c r="P687" s="247"/>
      <c r="Q687" s="247"/>
      <c r="S687" s="247" t="e">
        <f>IFERROR(SUM(VLOOKUP(B687,Estoque!$A$4:$M$2540,8,)*I687),VLOOKUP(B687,'Combos Promocionais'!$A$3:$K$2252,11,0))</f>
        <v>#N/A</v>
      </c>
      <c r="T687" s="247"/>
      <c r="U687" s="247"/>
      <c r="V687" s="247"/>
    </row>
    <row r="688" spans="3:22">
      <c r="C688" s="247"/>
      <c r="D688" s="247"/>
      <c r="F688" s="247"/>
      <c r="H688" s="247" t="e">
        <f>IFERROR(VLOOKUP(B688,Estoque!$A$4:$M$2540,10,),VLOOKUP(B688,'Combos Promocionais'!$A$3:$O$2976,15,0))</f>
        <v>#N/A</v>
      </c>
      <c r="N688" s="247"/>
      <c r="P688" s="247"/>
      <c r="Q688" s="247"/>
      <c r="S688" s="247" t="e">
        <f>IFERROR(SUM(VLOOKUP(B688,Estoque!$A$4:$M$2540,8,)*I688),VLOOKUP(B688,'Combos Promocionais'!$A$3:$K$2252,11,0))</f>
        <v>#N/A</v>
      </c>
      <c r="T688" s="247"/>
      <c r="U688" s="247"/>
      <c r="V688" s="247"/>
    </row>
    <row r="689" spans="3:22">
      <c r="C689" s="247"/>
      <c r="D689" s="247"/>
      <c r="F689" s="247"/>
      <c r="H689" s="247" t="e">
        <f>IFERROR(VLOOKUP(B689,Estoque!$A$4:$M$2540,10,),VLOOKUP(B689,'Combos Promocionais'!$A$3:$O$2976,15,0))</f>
        <v>#N/A</v>
      </c>
      <c r="N689" s="247"/>
      <c r="P689" s="247"/>
      <c r="Q689" s="247"/>
      <c r="S689" s="247" t="e">
        <f>IFERROR(SUM(VLOOKUP(B689,Estoque!$A$4:$M$2540,8,)*I689),VLOOKUP(B689,'Combos Promocionais'!$A$3:$K$2252,11,0))</f>
        <v>#N/A</v>
      </c>
      <c r="T689" s="247"/>
      <c r="U689" s="247"/>
      <c r="V689" s="247"/>
    </row>
    <row r="690" spans="3:22">
      <c r="C690" s="247"/>
      <c r="D690" s="247"/>
      <c r="F690" s="247"/>
      <c r="H690" s="247" t="e">
        <f>IFERROR(VLOOKUP(B690,Estoque!$A$4:$M$2540,10,),VLOOKUP(B690,'Combos Promocionais'!$A$3:$O$2976,15,0))</f>
        <v>#N/A</v>
      </c>
      <c r="N690" s="247"/>
      <c r="P690" s="247"/>
      <c r="Q690" s="247"/>
      <c r="S690" s="247" t="e">
        <f>IFERROR(SUM(VLOOKUP(B690,Estoque!$A$4:$M$2540,8,)*I690),VLOOKUP(B690,'Combos Promocionais'!$A$3:$K$2252,11,0))</f>
        <v>#N/A</v>
      </c>
      <c r="T690" s="247"/>
      <c r="U690" s="247"/>
      <c r="V690" s="247"/>
    </row>
    <row r="691" spans="3:22">
      <c r="C691" s="247"/>
      <c r="D691" s="247"/>
      <c r="F691" s="247"/>
      <c r="H691" s="247" t="e">
        <f>IFERROR(VLOOKUP(B691,Estoque!$A$4:$M$2540,10,),VLOOKUP(B691,'Combos Promocionais'!$A$3:$O$2976,15,0))</f>
        <v>#N/A</v>
      </c>
      <c r="N691" s="247"/>
      <c r="P691" s="247"/>
      <c r="Q691" s="247"/>
      <c r="S691" s="247" t="e">
        <f>IFERROR(SUM(VLOOKUP(B691,Estoque!$A$4:$M$2540,8,)*I691),VLOOKUP(B691,'Combos Promocionais'!$A$3:$K$2252,11,0))</f>
        <v>#N/A</v>
      </c>
      <c r="T691" s="247"/>
      <c r="U691" s="247"/>
      <c r="V691" s="247"/>
    </row>
    <row r="692" spans="3:22">
      <c r="C692" s="247"/>
      <c r="D692" s="247"/>
      <c r="F692" s="247"/>
      <c r="H692" s="247" t="e">
        <f>IFERROR(VLOOKUP(B692,Estoque!$A$4:$M$2540,10,),VLOOKUP(B692,'Combos Promocionais'!$A$3:$O$2976,15,0))</f>
        <v>#N/A</v>
      </c>
      <c r="N692" s="247"/>
      <c r="P692" s="247"/>
      <c r="Q692" s="247"/>
      <c r="S692" s="247" t="e">
        <f>IFERROR(SUM(VLOOKUP(B692,Estoque!$A$4:$M$2540,8,)*I692),VLOOKUP(B692,'Combos Promocionais'!$A$3:$K$2252,11,0))</f>
        <v>#N/A</v>
      </c>
      <c r="T692" s="247"/>
      <c r="U692" s="247"/>
      <c r="V692" s="247"/>
    </row>
    <row r="693" spans="3:22">
      <c r="C693" s="247"/>
      <c r="D693" s="247"/>
      <c r="F693" s="247"/>
      <c r="H693" s="247" t="e">
        <f>IFERROR(VLOOKUP(B693,Estoque!$A$4:$M$2540,10,),VLOOKUP(B693,'Combos Promocionais'!$A$3:$O$2976,15,0))</f>
        <v>#N/A</v>
      </c>
      <c r="N693" s="247"/>
      <c r="P693" s="247"/>
      <c r="Q693" s="247"/>
      <c r="S693" s="247" t="e">
        <f>IFERROR(SUM(VLOOKUP(B693,Estoque!$A$4:$M$2540,8,)*I693),VLOOKUP(B693,'Combos Promocionais'!$A$3:$K$2252,11,0))</f>
        <v>#N/A</v>
      </c>
      <c r="T693" s="247"/>
      <c r="U693" s="247"/>
      <c r="V693" s="247"/>
    </row>
    <row r="694" spans="3:22">
      <c r="C694" s="247"/>
      <c r="D694" s="247"/>
      <c r="F694" s="247"/>
      <c r="H694" s="247" t="e">
        <f>IFERROR(VLOOKUP(B694,Estoque!$A$4:$M$2540,10,),VLOOKUP(B694,'Combos Promocionais'!$A$3:$O$2976,15,0))</f>
        <v>#N/A</v>
      </c>
      <c r="N694" s="247"/>
      <c r="P694" s="247"/>
      <c r="Q694" s="247"/>
      <c r="S694" s="247" t="e">
        <f>IFERROR(SUM(VLOOKUP(B694,Estoque!$A$4:$M$2540,8,)*I694),VLOOKUP(B694,'Combos Promocionais'!$A$3:$K$2252,11,0))</f>
        <v>#N/A</v>
      </c>
      <c r="T694" s="247"/>
      <c r="U694" s="247"/>
      <c r="V694" s="247"/>
    </row>
    <row r="695" spans="3:22">
      <c r="C695" s="247"/>
      <c r="D695" s="247"/>
      <c r="F695" s="247"/>
      <c r="H695" s="247" t="e">
        <f>IFERROR(VLOOKUP(B695,Estoque!$A$4:$M$2540,10,),VLOOKUP(B695,'Combos Promocionais'!$A$3:$O$2976,15,0))</f>
        <v>#N/A</v>
      </c>
      <c r="N695" s="247"/>
      <c r="P695" s="247"/>
      <c r="Q695" s="247"/>
      <c r="S695" s="247" t="e">
        <f>IFERROR(SUM(VLOOKUP(B695,Estoque!$A$4:$M$2540,8,)*I695),VLOOKUP(B695,'Combos Promocionais'!$A$3:$K$2252,11,0))</f>
        <v>#N/A</v>
      </c>
      <c r="T695" s="247"/>
      <c r="U695" s="247"/>
      <c r="V695" s="247"/>
    </row>
    <row r="696" spans="3:22">
      <c r="C696" s="247"/>
      <c r="D696" s="247"/>
      <c r="F696" s="247"/>
      <c r="H696" s="247" t="e">
        <f>IFERROR(VLOOKUP(B696,Estoque!$A$4:$M$2540,10,),VLOOKUP(B696,'Combos Promocionais'!$A$3:$O$2976,15,0))</f>
        <v>#N/A</v>
      </c>
      <c r="N696" s="247"/>
      <c r="P696" s="247"/>
      <c r="Q696" s="247"/>
      <c r="S696" s="247" t="e">
        <f>IFERROR(SUM(VLOOKUP(B696,Estoque!$A$4:$M$2540,8,)*I696),VLOOKUP(B696,'Combos Promocionais'!$A$3:$K$2252,11,0))</f>
        <v>#N/A</v>
      </c>
      <c r="T696" s="247"/>
      <c r="U696" s="247"/>
      <c r="V696" s="247"/>
    </row>
    <row r="697" spans="3:22">
      <c r="C697" s="247"/>
      <c r="D697" s="247"/>
      <c r="F697" s="247"/>
      <c r="H697" s="247" t="e">
        <f>IFERROR(VLOOKUP(B697,Estoque!$A$4:$M$2540,10,),VLOOKUP(B697,'Combos Promocionais'!$A$3:$O$2976,15,0))</f>
        <v>#N/A</v>
      </c>
      <c r="N697" s="247"/>
      <c r="P697" s="247"/>
      <c r="Q697" s="247"/>
      <c r="S697" s="247" t="e">
        <f>IFERROR(SUM(VLOOKUP(B697,Estoque!$A$4:$M$2540,8,)*I697),VLOOKUP(B697,'Combos Promocionais'!$A$3:$K$2252,11,0))</f>
        <v>#N/A</v>
      </c>
      <c r="T697" s="247"/>
      <c r="U697" s="247"/>
      <c r="V697" s="247"/>
    </row>
    <row r="698" spans="3:22">
      <c r="C698" s="247"/>
      <c r="D698" s="247"/>
      <c r="F698" s="247"/>
      <c r="H698" s="247" t="e">
        <f>IFERROR(VLOOKUP(B698,Estoque!$A$4:$M$2540,10,),VLOOKUP(B698,'Combos Promocionais'!$A$3:$O$2976,15,0))</f>
        <v>#N/A</v>
      </c>
      <c r="N698" s="247"/>
      <c r="P698" s="247"/>
      <c r="Q698" s="247"/>
      <c r="S698" s="247" t="e">
        <f>IFERROR(SUM(VLOOKUP(B698,Estoque!$A$4:$M$2540,8,)*I698),VLOOKUP(B698,'Combos Promocionais'!$A$3:$K$2252,11,0))</f>
        <v>#N/A</v>
      </c>
      <c r="T698" s="247"/>
      <c r="U698" s="247"/>
      <c r="V698" s="247"/>
    </row>
    <row r="699" spans="3:22">
      <c r="C699" s="247"/>
      <c r="D699" s="247"/>
      <c r="F699" s="247"/>
      <c r="H699" s="247" t="e">
        <f>IFERROR(VLOOKUP(B699,Estoque!$A$4:$M$2540,10,),VLOOKUP(B699,'Combos Promocionais'!$A$3:$O$2976,15,0))</f>
        <v>#N/A</v>
      </c>
      <c r="N699" s="247"/>
      <c r="P699" s="247"/>
      <c r="Q699" s="247"/>
      <c r="S699" s="247" t="e">
        <f>IFERROR(SUM(VLOOKUP(B699,Estoque!$A$4:$M$2540,8,)*I699),VLOOKUP(B699,'Combos Promocionais'!$A$3:$K$2252,11,0))</f>
        <v>#N/A</v>
      </c>
      <c r="T699" s="247"/>
      <c r="U699" s="247"/>
      <c r="V699" s="247"/>
    </row>
    <row r="700" spans="3:22">
      <c r="C700" s="247"/>
      <c r="D700" s="247"/>
      <c r="F700" s="247"/>
      <c r="H700" s="247" t="e">
        <f>IFERROR(VLOOKUP(B700,Estoque!$A$4:$M$2540,10,),VLOOKUP(B700,'Combos Promocionais'!$A$3:$O$2976,15,0))</f>
        <v>#N/A</v>
      </c>
      <c r="N700" s="247"/>
      <c r="P700" s="247"/>
      <c r="Q700" s="247"/>
      <c r="S700" s="247" t="e">
        <f>IFERROR(SUM(VLOOKUP(B700,Estoque!$A$4:$M$2540,8,)*I700),VLOOKUP(B700,'Combos Promocionais'!$A$3:$K$2252,11,0))</f>
        <v>#N/A</v>
      </c>
      <c r="T700" s="247"/>
      <c r="U700" s="247"/>
      <c r="V700" s="247"/>
    </row>
    <row r="701" spans="3:22">
      <c r="C701" s="247"/>
      <c r="D701" s="247"/>
      <c r="F701" s="247"/>
      <c r="H701" s="247" t="e">
        <f>IFERROR(VLOOKUP(B701,Estoque!$A$4:$M$2540,10,),VLOOKUP(B701,'Combos Promocionais'!$A$3:$O$2976,15,0))</f>
        <v>#N/A</v>
      </c>
      <c r="N701" s="247"/>
      <c r="P701" s="247"/>
      <c r="Q701" s="247"/>
      <c r="S701" s="247" t="e">
        <f>IFERROR(SUM(VLOOKUP(B701,Estoque!$A$4:$M$2540,8,)*I701),VLOOKUP(B701,'Combos Promocionais'!$A$3:$K$2252,11,0))</f>
        <v>#N/A</v>
      </c>
      <c r="T701" s="247"/>
      <c r="U701" s="247"/>
      <c r="V701" s="247"/>
    </row>
    <row r="702" spans="3:22">
      <c r="C702" s="247"/>
      <c r="D702" s="247"/>
      <c r="F702" s="247"/>
      <c r="H702" s="247" t="e">
        <f>IFERROR(VLOOKUP(B702,Estoque!$A$4:$M$2540,10,),VLOOKUP(B702,'Combos Promocionais'!$A$3:$O$2976,15,0))</f>
        <v>#N/A</v>
      </c>
      <c r="N702" s="247"/>
      <c r="P702" s="247"/>
      <c r="Q702" s="247"/>
      <c r="S702" s="247" t="e">
        <f>IFERROR(SUM(VLOOKUP(B702,Estoque!$A$4:$M$2540,8,)*I702),VLOOKUP(B702,'Combos Promocionais'!$A$3:$K$2252,11,0))</f>
        <v>#N/A</v>
      </c>
      <c r="T702" s="247"/>
      <c r="U702" s="247"/>
      <c r="V702" s="247"/>
    </row>
    <row r="703" spans="3:22">
      <c r="C703" s="247"/>
      <c r="D703" s="247"/>
      <c r="F703" s="247"/>
      <c r="H703" s="247" t="e">
        <f>IFERROR(VLOOKUP(B703,Estoque!$A$4:$M$2540,10,),VLOOKUP(B703,'Combos Promocionais'!$A$3:$O$2976,15,0))</f>
        <v>#N/A</v>
      </c>
      <c r="N703" s="247"/>
      <c r="P703" s="247"/>
      <c r="Q703" s="247"/>
      <c r="S703" s="247" t="e">
        <f>IFERROR(SUM(VLOOKUP(B703,Estoque!$A$4:$M$2540,8,)*I703),VLOOKUP(B703,'Combos Promocionais'!$A$3:$K$2252,11,0))</f>
        <v>#N/A</v>
      </c>
      <c r="T703" s="247"/>
      <c r="U703" s="247"/>
      <c r="V703" s="247"/>
    </row>
    <row r="704" spans="3:22">
      <c r="C704" s="247"/>
      <c r="D704" s="247"/>
      <c r="F704" s="247"/>
      <c r="H704" s="247" t="e">
        <f>IFERROR(VLOOKUP(B704,Estoque!$A$4:$M$2540,10,),VLOOKUP(B704,'Combos Promocionais'!$A$3:$O$2976,15,0))</f>
        <v>#N/A</v>
      </c>
      <c r="N704" s="247"/>
      <c r="P704" s="247"/>
      <c r="Q704" s="247"/>
      <c r="S704" s="247" t="e">
        <f>IFERROR(SUM(VLOOKUP(B704,Estoque!$A$4:$M$2540,8,)*I704),VLOOKUP(B704,'Combos Promocionais'!$A$3:$K$2252,11,0))</f>
        <v>#N/A</v>
      </c>
      <c r="T704" s="247"/>
      <c r="U704" s="247"/>
      <c r="V704" s="247"/>
    </row>
    <row r="705" spans="3:22">
      <c r="C705" s="247"/>
      <c r="D705" s="247"/>
      <c r="F705" s="247"/>
      <c r="H705" s="247" t="e">
        <f>IFERROR(VLOOKUP(B705,Estoque!$A$4:$M$2540,10,),VLOOKUP(B705,'Combos Promocionais'!$A$3:$O$2976,15,0))</f>
        <v>#N/A</v>
      </c>
      <c r="N705" s="247"/>
      <c r="P705" s="247"/>
      <c r="Q705" s="247"/>
      <c r="S705" s="247" t="e">
        <f>IFERROR(SUM(VLOOKUP(B705,Estoque!$A$4:$M$2540,8,)*I705),VLOOKUP(B705,'Combos Promocionais'!$A$3:$K$2252,11,0))</f>
        <v>#N/A</v>
      </c>
      <c r="T705" s="247"/>
      <c r="U705" s="247"/>
      <c r="V705" s="247"/>
    </row>
    <row r="706" spans="3:22">
      <c r="C706" s="247"/>
      <c r="D706" s="247"/>
      <c r="F706" s="247"/>
      <c r="H706" s="247" t="e">
        <f>IFERROR(VLOOKUP(B706,Estoque!$A$4:$M$2540,10,),VLOOKUP(B706,'Combos Promocionais'!$A$3:$O$2976,15,0))</f>
        <v>#N/A</v>
      </c>
      <c r="P706" s="247"/>
      <c r="Q706" s="247"/>
      <c r="S706" s="247" t="e">
        <f>IFERROR(SUM(VLOOKUP(B706,Estoque!$A$4:$M$2540,8,)*I706),VLOOKUP(B706,'Combos Promocionais'!$A$3:$K$2252,11,0))</f>
        <v>#N/A</v>
      </c>
      <c r="T706" s="247"/>
      <c r="U706" s="247"/>
      <c r="V706" s="247"/>
    </row>
    <row r="707" spans="3:22">
      <c r="C707" s="247"/>
      <c r="D707" s="247"/>
      <c r="F707" s="247"/>
      <c r="H707" s="247" t="e">
        <f>IFERROR(VLOOKUP(B707,Estoque!$A$4:$M$2540,10,),VLOOKUP(B707,'Combos Promocionais'!$A$3:$O$2976,15,0))</f>
        <v>#N/A</v>
      </c>
      <c r="P707" s="247"/>
      <c r="Q707" s="247"/>
      <c r="S707" s="247" t="e">
        <f>IFERROR(SUM(VLOOKUP(B707,Estoque!$A$4:$M$2540,8,)*I707),VLOOKUP(B707,'Combos Promocionais'!$A$3:$K$2252,11,0))</f>
        <v>#N/A</v>
      </c>
      <c r="T707" s="247"/>
      <c r="U707" s="247"/>
      <c r="V707" s="247"/>
    </row>
    <row r="708" spans="3:22">
      <c r="C708" s="247"/>
      <c r="D708" s="247"/>
      <c r="F708" s="247"/>
      <c r="H708" s="247" t="e">
        <f>IFERROR(VLOOKUP(B708,Estoque!$A$4:$M$2540,10,),VLOOKUP(B708,'Combos Promocionais'!$A$3:$O$2976,15,0))</f>
        <v>#N/A</v>
      </c>
      <c r="P708" s="247"/>
      <c r="Q708" s="247"/>
      <c r="S708" s="247" t="e">
        <f>IFERROR(SUM(VLOOKUP(B708,Estoque!$A$4:$M$2540,8,)*I708),VLOOKUP(B708,'Combos Promocionais'!$A$3:$K$2252,11,0))</f>
        <v>#N/A</v>
      </c>
      <c r="T708" s="247"/>
      <c r="U708" s="247"/>
      <c r="V708" s="247"/>
    </row>
    <row r="709" spans="3:22">
      <c r="C709" s="247"/>
      <c r="D709" s="247"/>
      <c r="F709" s="247"/>
      <c r="H709" s="247" t="e">
        <f>IFERROR(VLOOKUP(B709,Estoque!$A$4:$M$2540,10,),VLOOKUP(B709,'Combos Promocionais'!$A$3:$O$2976,15,0))</f>
        <v>#N/A</v>
      </c>
      <c r="P709" s="247"/>
      <c r="Q709" s="247"/>
      <c r="S709" s="247" t="e">
        <f>IFERROR(SUM(VLOOKUP(B709,Estoque!$A$4:$M$2540,8,)*I709),VLOOKUP(B709,'Combos Promocionais'!$A$3:$K$2252,11,0))</f>
        <v>#N/A</v>
      </c>
      <c r="T709" s="247"/>
      <c r="U709" s="247"/>
      <c r="V709" s="247"/>
    </row>
    <row r="710" spans="3:22">
      <c r="C710" s="247"/>
      <c r="D710" s="247"/>
      <c r="F710" s="247"/>
      <c r="H710" s="247" t="e">
        <f>IFERROR(VLOOKUP(B710,Estoque!$A$4:$M$2540,10,),VLOOKUP(B710,'Combos Promocionais'!$A$3:$O$2976,15,0))</f>
        <v>#N/A</v>
      </c>
      <c r="P710" s="247"/>
      <c r="Q710" s="247"/>
      <c r="S710" s="247" t="e">
        <f>IFERROR(SUM(VLOOKUP(B710,Estoque!$A$4:$M$2540,8,)*I710),VLOOKUP(B710,'Combos Promocionais'!$A$3:$K$2252,11,0))</f>
        <v>#N/A</v>
      </c>
      <c r="T710" s="247"/>
      <c r="U710" s="247"/>
      <c r="V710" s="247"/>
    </row>
    <row r="711" spans="3:22">
      <c r="C711" s="247"/>
      <c r="D711" s="247"/>
      <c r="F711" s="247"/>
      <c r="H711" s="247" t="e">
        <f>IFERROR(VLOOKUP(B711,Estoque!$A$4:$M$2540,10,),VLOOKUP(B711,'Combos Promocionais'!$A$3:$O$2976,15,0))</f>
        <v>#N/A</v>
      </c>
      <c r="P711" s="247"/>
      <c r="Q711" s="247"/>
      <c r="S711" s="247" t="e">
        <f>IFERROR(SUM(VLOOKUP(B711,Estoque!$A$4:$M$2540,8,)*I711),VLOOKUP(B711,'Combos Promocionais'!$A$3:$K$2252,11,0))</f>
        <v>#N/A</v>
      </c>
      <c r="T711" s="247"/>
      <c r="U711" s="247"/>
      <c r="V711" s="247"/>
    </row>
    <row r="712" spans="3:22">
      <c r="C712" s="247"/>
      <c r="D712" s="247"/>
      <c r="F712" s="247"/>
      <c r="H712" s="247" t="e">
        <f>IFERROR(VLOOKUP(B712,Estoque!$A$4:$M$2540,10,),VLOOKUP(B712,'Combos Promocionais'!$A$3:$O$2976,15,0))</f>
        <v>#N/A</v>
      </c>
      <c r="P712" s="247"/>
      <c r="Q712" s="247"/>
      <c r="S712" s="247" t="e">
        <f>IFERROR(SUM(VLOOKUP(B712,Estoque!$A$4:$M$2540,8,)*I712),VLOOKUP(B712,'Combos Promocionais'!$A$3:$K$2252,11,0))</f>
        <v>#N/A</v>
      </c>
      <c r="T712" s="247"/>
      <c r="U712" s="247"/>
      <c r="V712" s="247"/>
    </row>
    <row r="713" spans="3:22">
      <c r="C713" s="247"/>
      <c r="D713" s="247"/>
      <c r="F713" s="247"/>
      <c r="H713" s="247" t="e">
        <f>IFERROR(VLOOKUP(B713,Estoque!$A$4:$M$2540,10,),VLOOKUP(B713,'Combos Promocionais'!$A$3:$O$2976,15,0))</f>
        <v>#N/A</v>
      </c>
      <c r="P713" s="247"/>
      <c r="Q713" s="247"/>
      <c r="S713" s="247" t="e">
        <f>IFERROR(SUM(VLOOKUP(B713,Estoque!$A$4:$M$2540,8,)*I713),VLOOKUP(B713,'Combos Promocionais'!$A$3:$K$2252,11,0))</f>
        <v>#N/A</v>
      </c>
      <c r="T713" s="247"/>
      <c r="U713" s="247"/>
      <c r="V713" s="247"/>
    </row>
    <row r="714" spans="3:22">
      <c r="C714" s="247"/>
      <c r="D714" s="247"/>
      <c r="F714" s="247"/>
      <c r="H714" s="247" t="e">
        <f>IFERROR(VLOOKUP(B714,Estoque!$A$4:$M$2540,10,),VLOOKUP(B714,'Combos Promocionais'!$A$3:$O$2976,15,0))</f>
        <v>#N/A</v>
      </c>
      <c r="P714" s="247"/>
      <c r="Q714" s="247"/>
      <c r="S714" s="247" t="e">
        <f>IFERROR(SUM(VLOOKUP(B714,Estoque!$A$4:$M$2540,8,)*I714),VLOOKUP(B714,'Combos Promocionais'!$A$3:$K$2252,11,0))</f>
        <v>#N/A</v>
      </c>
      <c r="T714" s="247"/>
      <c r="U714" s="247"/>
      <c r="V714" s="247"/>
    </row>
    <row r="715" spans="3:22">
      <c r="C715" s="247"/>
      <c r="D715" s="247"/>
      <c r="F715" s="247"/>
      <c r="H715" s="247" t="e">
        <f>IFERROR(VLOOKUP(B715,Estoque!$A$4:$M$2540,10,),VLOOKUP(B715,'Combos Promocionais'!$A$3:$O$2976,15,0))</f>
        <v>#N/A</v>
      </c>
      <c r="P715" s="247"/>
      <c r="Q715" s="247"/>
      <c r="S715" s="247" t="e">
        <f>IFERROR(SUM(VLOOKUP(B715,Estoque!$A$4:$M$2540,8,)*I715),VLOOKUP(B715,'Combos Promocionais'!$A$3:$K$2252,11,0))</f>
        <v>#N/A</v>
      </c>
      <c r="T715" s="247"/>
      <c r="U715" s="247"/>
      <c r="V715" s="247"/>
    </row>
    <row r="716" spans="3:22">
      <c r="C716" s="247"/>
      <c r="D716" s="247"/>
      <c r="F716" s="247"/>
      <c r="H716" s="247" t="e">
        <f>IFERROR(VLOOKUP(B716,Estoque!$A$4:$M$2540,10,),VLOOKUP(B716,'Combos Promocionais'!$A$3:$O$2976,15,0))</f>
        <v>#N/A</v>
      </c>
      <c r="P716" s="247"/>
      <c r="Q716" s="247"/>
      <c r="S716" s="247" t="e">
        <f>IFERROR(SUM(VLOOKUP(B716,Estoque!$A$4:$M$2540,8,)*I716),VLOOKUP(B716,'Combos Promocionais'!$A$3:$K$2252,11,0))</f>
        <v>#N/A</v>
      </c>
      <c r="T716" s="247"/>
      <c r="U716" s="247"/>
      <c r="V716" s="247"/>
    </row>
    <row r="717" spans="3:22">
      <c r="C717" s="247"/>
      <c r="D717" s="247"/>
      <c r="F717" s="247"/>
      <c r="H717" s="247" t="e">
        <f>IFERROR(VLOOKUP(B717,Estoque!$A$4:$M$2540,10,),VLOOKUP(B717,'Combos Promocionais'!$A$3:$O$2976,15,0))</f>
        <v>#N/A</v>
      </c>
      <c r="P717" s="247"/>
      <c r="Q717" s="247"/>
      <c r="S717" s="247" t="e">
        <f>IFERROR(SUM(VLOOKUP(B717,Estoque!$A$4:$M$2540,8,)*I717),VLOOKUP(B717,'Combos Promocionais'!$A$3:$K$2252,11,0))</f>
        <v>#N/A</v>
      </c>
      <c r="T717" s="247"/>
      <c r="U717" s="247"/>
      <c r="V717" s="247"/>
    </row>
    <row r="718" spans="3:22">
      <c r="C718" s="247"/>
      <c r="D718" s="247"/>
      <c r="F718" s="247"/>
      <c r="H718" s="247" t="e">
        <f>IFERROR(VLOOKUP(B718,Estoque!$A$4:$M$2540,10,),VLOOKUP(B718,'Combos Promocionais'!$A$3:$O$2976,15,0))</f>
        <v>#N/A</v>
      </c>
      <c r="P718" s="247"/>
      <c r="Q718" s="247"/>
      <c r="S718" s="247" t="e">
        <f>IFERROR(SUM(VLOOKUP(B718,Estoque!$A$4:$M$2540,8,)*I718),VLOOKUP(B718,'Combos Promocionais'!$A$3:$K$2252,11,0))</f>
        <v>#N/A</v>
      </c>
      <c r="T718" s="247"/>
      <c r="U718" s="247"/>
      <c r="V718" s="247"/>
    </row>
    <row r="719" spans="3:22">
      <c r="C719" s="247"/>
      <c r="D719" s="247"/>
      <c r="F719" s="247"/>
      <c r="H719" s="247" t="e">
        <f>IFERROR(VLOOKUP(B719,Estoque!$A$4:$M$2540,10,),VLOOKUP(B719,'Combos Promocionais'!$A$3:$O$2976,15,0))</f>
        <v>#N/A</v>
      </c>
      <c r="P719" s="247"/>
      <c r="Q719" s="247"/>
      <c r="S719" s="247" t="e">
        <f>IFERROR(SUM(VLOOKUP(B719,Estoque!$A$4:$M$2540,8,)*I719),VLOOKUP(B719,'Combos Promocionais'!$A$3:$K$2252,11,0))</f>
        <v>#N/A</v>
      </c>
      <c r="T719" s="247"/>
      <c r="U719" s="247"/>
      <c r="V719" s="247"/>
    </row>
    <row r="720" spans="3:22">
      <c r="C720" s="247"/>
      <c r="D720" s="247"/>
      <c r="F720" s="247"/>
      <c r="H720" s="247" t="e">
        <f>IFERROR(VLOOKUP(B720,Estoque!$A$4:$M$2540,10,),VLOOKUP(B720,'Combos Promocionais'!$A$3:$O$2976,15,0))</f>
        <v>#N/A</v>
      </c>
      <c r="P720" s="247"/>
      <c r="Q720" s="247"/>
      <c r="S720" s="247" t="e">
        <f>IFERROR(SUM(VLOOKUP(B720,Estoque!$A$4:$M$2540,8,)*I720),VLOOKUP(B720,'Combos Promocionais'!$A$3:$K$2252,11,0))</f>
        <v>#N/A</v>
      </c>
      <c r="T720" s="247"/>
      <c r="U720" s="247"/>
      <c r="V720" s="247"/>
    </row>
    <row r="721" spans="3:22">
      <c r="C721" s="247"/>
      <c r="D721" s="247"/>
      <c r="F721" s="247"/>
      <c r="H721" s="247" t="e">
        <f>IFERROR(VLOOKUP(B721,Estoque!$A$4:$M$2540,10,),VLOOKUP(B721,'Combos Promocionais'!$A$3:$O$2976,15,0))</f>
        <v>#N/A</v>
      </c>
      <c r="P721" s="247"/>
      <c r="Q721" s="247"/>
      <c r="S721" s="247" t="e">
        <f>IFERROR(SUM(VLOOKUP(B721,Estoque!$A$4:$M$2540,8,)*I721),VLOOKUP(B721,'Combos Promocionais'!$A$3:$K$2252,11,0))</f>
        <v>#N/A</v>
      </c>
      <c r="T721" s="247"/>
      <c r="U721" s="247"/>
      <c r="V721" s="247"/>
    </row>
    <row r="722" spans="3:22">
      <c r="C722" s="247"/>
      <c r="D722" s="247"/>
      <c r="F722" s="247"/>
      <c r="H722" s="247" t="e">
        <f>IFERROR(VLOOKUP(B722,Estoque!$A$4:$M$2540,10,),VLOOKUP(B722,'Combos Promocionais'!$A$3:$O$2976,15,0))</f>
        <v>#N/A</v>
      </c>
      <c r="P722" s="247"/>
      <c r="Q722" s="247"/>
      <c r="S722" s="247" t="e">
        <f>IFERROR(SUM(VLOOKUP(B722,Estoque!$A$4:$M$2540,8,)*I722),VLOOKUP(B722,'Combos Promocionais'!$A$3:$K$2252,11,0))</f>
        <v>#N/A</v>
      </c>
      <c r="T722" s="247"/>
      <c r="U722" s="247"/>
      <c r="V722" s="247"/>
    </row>
    <row r="723" spans="3:22">
      <c r="C723" s="247"/>
      <c r="D723" s="247"/>
      <c r="F723" s="247"/>
      <c r="H723" s="247" t="e">
        <f>IFERROR(VLOOKUP(B723,Estoque!$A$4:$M$2540,10,),VLOOKUP(B723,'Combos Promocionais'!$A$3:$O$2976,15,0))</f>
        <v>#N/A</v>
      </c>
      <c r="P723" s="247"/>
      <c r="Q723" s="247"/>
      <c r="S723" s="247" t="e">
        <f>IFERROR(SUM(VLOOKUP(B723,Estoque!$A$4:$M$2540,8,)*I723),VLOOKUP(B723,'Combos Promocionais'!$A$3:$K$2252,11,0))</f>
        <v>#N/A</v>
      </c>
      <c r="T723" s="247"/>
      <c r="U723" s="247"/>
      <c r="V723" s="247"/>
    </row>
    <row r="724" spans="3:22">
      <c r="C724" s="247"/>
      <c r="D724" s="247"/>
      <c r="F724" s="247"/>
      <c r="H724" s="247" t="e">
        <f>IFERROR(VLOOKUP(B724,Estoque!$A$4:$M$2540,10,),VLOOKUP(B724,'Combos Promocionais'!$A$3:$O$2976,15,0))</f>
        <v>#N/A</v>
      </c>
      <c r="P724" s="247"/>
      <c r="Q724" s="247"/>
      <c r="S724" s="247" t="e">
        <f>IFERROR(SUM(VLOOKUP(B724,Estoque!$A$4:$M$2540,8,)*I724),VLOOKUP(B724,'Combos Promocionais'!$A$3:$K$2252,11,0))</f>
        <v>#N/A</v>
      </c>
      <c r="T724" s="247"/>
      <c r="U724" s="247"/>
      <c r="V724" s="247"/>
    </row>
    <row r="725" spans="3:22">
      <c r="C725" s="247"/>
      <c r="D725" s="247"/>
      <c r="F725" s="247"/>
      <c r="H725" s="247" t="e">
        <f>IFERROR(VLOOKUP(B725,Estoque!$A$4:$M$2540,10,),VLOOKUP(B725,'Combos Promocionais'!$A$3:$O$2976,15,0))</f>
        <v>#N/A</v>
      </c>
      <c r="P725" s="247"/>
      <c r="Q725" s="247"/>
      <c r="S725" s="247" t="e">
        <f>IFERROR(SUM(VLOOKUP(B725,Estoque!$A$4:$M$2540,8,)*I725),VLOOKUP(B725,'Combos Promocionais'!$A$3:$K$2252,11,0))</f>
        <v>#N/A</v>
      </c>
      <c r="T725" s="247"/>
      <c r="U725" s="247"/>
      <c r="V725" s="247"/>
    </row>
    <row r="726" spans="3:22">
      <c r="C726" s="247"/>
      <c r="D726" s="247"/>
      <c r="F726" s="247"/>
      <c r="H726" s="247" t="e">
        <f>IFERROR(VLOOKUP(B726,Estoque!$A$4:$M$2540,10,),VLOOKUP(B726,'Combos Promocionais'!$A$3:$O$2976,15,0))</f>
        <v>#N/A</v>
      </c>
      <c r="P726" s="247"/>
      <c r="Q726" s="247"/>
      <c r="S726" s="247" t="e">
        <f>IFERROR(SUM(VLOOKUP(B726,Estoque!$A$4:$M$2540,8,)*I726),VLOOKUP(B726,'Combos Promocionais'!$A$3:$K$2252,11,0))</f>
        <v>#N/A</v>
      </c>
      <c r="T726" s="247"/>
      <c r="U726" s="247"/>
      <c r="V726" s="247"/>
    </row>
    <row r="727" spans="3:22">
      <c r="C727" s="247"/>
      <c r="D727" s="247"/>
      <c r="F727" s="247"/>
      <c r="H727" s="247" t="e">
        <f>IFERROR(VLOOKUP(B727,Estoque!$A$4:$M$2540,10,),VLOOKUP(B727,'Combos Promocionais'!$A$3:$O$2976,15,0))</f>
        <v>#N/A</v>
      </c>
      <c r="P727" s="247"/>
      <c r="Q727" s="247"/>
      <c r="S727" s="247" t="e">
        <f>IFERROR(SUM(VLOOKUP(B727,Estoque!$A$4:$M$2540,8,)*I727),VLOOKUP(B727,'Combos Promocionais'!$A$3:$K$2252,11,0))</f>
        <v>#N/A</v>
      </c>
      <c r="T727" s="247"/>
      <c r="U727" s="247"/>
      <c r="V727" s="247"/>
    </row>
    <row r="728" spans="3:22">
      <c r="C728" s="247"/>
      <c r="D728" s="247"/>
      <c r="F728" s="247"/>
      <c r="H728" s="247" t="e">
        <f>IFERROR(VLOOKUP(B728,Estoque!$A$4:$M$2540,10,),VLOOKUP(B728,'Combos Promocionais'!$A$3:$O$2976,15,0))</f>
        <v>#N/A</v>
      </c>
      <c r="P728" s="247"/>
      <c r="Q728" s="247"/>
      <c r="S728" s="247" t="e">
        <f>IFERROR(SUM(VLOOKUP(B728,Estoque!$A$4:$M$2540,8,)*I728),VLOOKUP(B728,'Combos Promocionais'!$A$3:$K$2252,11,0))</f>
        <v>#N/A</v>
      </c>
      <c r="T728" s="247"/>
      <c r="U728" s="247"/>
      <c r="V728" s="247"/>
    </row>
    <row r="729" spans="3:22">
      <c r="C729" s="247"/>
      <c r="D729" s="247"/>
      <c r="F729" s="247"/>
      <c r="H729" s="247" t="e">
        <f>IFERROR(VLOOKUP(B729,Estoque!$A$4:$M$2540,10,),VLOOKUP(B729,'Combos Promocionais'!$A$3:$O$2976,15,0))</f>
        <v>#N/A</v>
      </c>
      <c r="P729" s="247"/>
      <c r="Q729" s="247"/>
      <c r="S729" s="247" t="e">
        <f>IFERROR(SUM(VLOOKUP(B729,Estoque!$A$4:$M$2540,8,)*I729),VLOOKUP(B729,'Combos Promocionais'!$A$3:$K$2252,11,0))</f>
        <v>#N/A</v>
      </c>
      <c r="T729" s="247"/>
      <c r="U729" s="247"/>
      <c r="V729" s="247"/>
    </row>
    <row r="730" spans="3:22">
      <c r="C730" s="247"/>
      <c r="D730" s="247"/>
      <c r="F730" s="247"/>
      <c r="H730" s="247" t="e">
        <f>IFERROR(VLOOKUP(B730,Estoque!$A$4:$M$2540,10,),VLOOKUP(B730,'Combos Promocionais'!$A$3:$O$2976,15,0))</f>
        <v>#N/A</v>
      </c>
      <c r="P730" s="247"/>
      <c r="Q730" s="247"/>
      <c r="S730" s="247" t="e">
        <f>IFERROR(SUM(VLOOKUP(B730,Estoque!$A$4:$M$2540,8,)*I730),VLOOKUP(B730,'Combos Promocionais'!$A$3:$K$2252,11,0))</f>
        <v>#N/A</v>
      </c>
      <c r="T730" s="247"/>
      <c r="U730" s="247"/>
      <c r="V730" s="247"/>
    </row>
    <row r="731" spans="3:22">
      <c r="C731" s="247"/>
      <c r="D731" s="247"/>
      <c r="F731" s="247"/>
      <c r="H731" s="247" t="e">
        <f>IFERROR(VLOOKUP(B731,Estoque!$A$4:$M$2540,10,),VLOOKUP(B731,'Combos Promocionais'!$A$3:$O$2976,15,0))</f>
        <v>#N/A</v>
      </c>
      <c r="P731" s="247"/>
      <c r="Q731" s="247"/>
      <c r="S731" s="247" t="e">
        <f>IFERROR(SUM(VLOOKUP(B731,Estoque!$A$4:$M$2540,8,)*I731),VLOOKUP(B731,'Combos Promocionais'!$A$3:$K$2252,11,0))</f>
        <v>#N/A</v>
      </c>
      <c r="T731" s="247"/>
      <c r="U731" s="247"/>
      <c r="V731" s="247"/>
    </row>
    <row r="732" spans="3:22">
      <c r="C732" s="247"/>
      <c r="D732" s="247"/>
      <c r="F732" s="247"/>
      <c r="H732" s="247" t="e">
        <f>IFERROR(VLOOKUP(B732,Estoque!$A$4:$M$2540,10,),VLOOKUP(B732,'Combos Promocionais'!$A$3:$O$2976,15,0))</f>
        <v>#N/A</v>
      </c>
      <c r="P732" s="247"/>
      <c r="Q732" s="247"/>
      <c r="S732" s="247" t="e">
        <f>IFERROR(SUM(VLOOKUP(B732,Estoque!$A$4:$M$2540,8,)*I732),VLOOKUP(B732,'Combos Promocionais'!$A$3:$K$2252,11,0))</f>
        <v>#N/A</v>
      </c>
      <c r="T732" s="247"/>
      <c r="U732" s="247"/>
      <c r="V732" s="247"/>
    </row>
    <row r="733" spans="3:22">
      <c r="C733" s="247"/>
      <c r="D733" s="247"/>
      <c r="F733" s="247"/>
      <c r="H733" s="247" t="e">
        <f>IFERROR(VLOOKUP(B733,Estoque!$A$4:$M$2540,10,),VLOOKUP(B733,'Combos Promocionais'!$A$3:$O$2976,15,0))</f>
        <v>#N/A</v>
      </c>
      <c r="P733" s="247"/>
      <c r="Q733" s="247"/>
      <c r="S733" s="247" t="e">
        <f>IFERROR(SUM(VLOOKUP(B733,Estoque!$A$4:$M$2540,8,)*I733),VLOOKUP(B733,'Combos Promocionais'!$A$3:$K$2252,11,0))</f>
        <v>#N/A</v>
      </c>
      <c r="T733" s="247"/>
      <c r="U733" s="247"/>
      <c r="V733" s="247"/>
    </row>
    <row r="734" spans="3:22">
      <c r="C734" s="247"/>
      <c r="D734" s="247"/>
      <c r="F734" s="247"/>
      <c r="H734" s="247" t="e">
        <f>IFERROR(VLOOKUP(B734,Estoque!$A$4:$M$2540,10,),VLOOKUP(B734,'Combos Promocionais'!$A$3:$O$2976,15,0))</f>
        <v>#N/A</v>
      </c>
      <c r="P734" s="247"/>
      <c r="Q734" s="247"/>
      <c r="S734" s="247" t="e">
        <f>IFERROR(SUM(VLOOKUP(B734,Estoque!$A$4:$M$2540,8,)*I734),VLOOKUP(B734,'Combos Promocionais'!$A$3:$K$2252,11,0))</f>
        <v>#N/A</v>
      </c>
      <c r="T734" s="247"/>
      <c r="U734" s="247"/>
      <c r="V734" s="247"/>
    </row>
    <row r="735" spans="3:22">
      <c r="C735" s="247"/>
      <c r="D735" s="247"/>
      <c r="F735" s="247"/>
      <c r="H735" s="247" t="e">
        <f>IFERROR(VLOOKUP(B735,Estoque!$A$4:$M$2540,10,),VLOOKUP(B735,'Combos Promocionais'!$A$3:$O$2976,15,0))</f>
        <v>#N/A</v>
      </c>
      <c r="P735" s="247"/>
      <c r="Q735" s="247"/>
      <c r="S735" s="247" t="e">
        <f>IFERROR(SUM(VLOOKUP(B735,Estoque!$A$4:$M$2540,8,)*I735),VLOOKUP(B735,'Combos Promocionais'!$A$3:$K$2252,11,0))</f>
        <v>#N/A</v>
      </c>
      <c r="T735" s="247"/>
      <c r="U735" s="247"/>
      <c r="V735" s="247"/>
    </row>
    <row r="736" spans="3:22">
      <c r="C736" s="247"/>
      <c r="D736" s="247"/>
      <c r="F736" s="247"/>
      <c r="H736" s="247" t="e">
        <f>IFERROR(VLOOKUP(B736,Estoque!$A$4:$M$2540,10,),VLOOKUP(B736,'Combos Promocionais'!$A$3:$O$2976,15,0))</f>
        <v>#N/A</v>
      </c>
      <c r="P736" s="247"/>
      <c r="Q736" s="247"/>
      <c r="S736" s="247" t="e">
        <f>IFERROR(SUM(VLOOKUP(B736,Estoque!$A$4:$M$2540,8,)*I736),VLOOKUP(B736,'Combos Promocionais'!$A$3:$K$2252,11,0))</f>
        <v>#N/A</v>
      </c>
      <c r="T736" s="247"/>
      <c r="U736" s="247"/>
      <c r="V736" s="247"/>
    </row>
    <row r="737" spans="3:22">
      <c r="C737" s="247"/>
      <c r="D737" s="247"/>
      <c r="F737" s="247"/>
      <c r="H737" s="247" t="e">
        <f>IFERROR(VLOOKUP(B737,Estoque!$A$4:$M$2540,10,),VLOOKUP(B737,'Combos Promocionais'!$A$3:$O$2976,15,0))</f>
        <v>#N/A</v>
      </c>
      <c r="P737" s="247"/>
      <c r="Q737" s="247"/>
      <c r="S737" s="247" t="e">
        <f>IFERROR(SUM(VLOOKUP(B737,Estoque!$A$4:$M$2540,8,)*I737),VLOOKUP(B737,'Combos Promocionais'!$A$3:$K$2252,11,0))</f>
        <v>#N/A</v>
      </c>
      <c r="T737" s="247"/>
      <c r="U737" s="247"/>
      <c r="V737" s="247"/>
    </row>
    <row r="738" spans="3:22">
      <c r="C738" s="247"/>
      <c r="D738" s="247"/>
      <c r="F738" s="247"/>
      <c r="H738" s="247" t="e">
        <f>IFERROR(VLOOKUP(B738,Estoque!$A$4:$M$2540,10,),VLOOKUP(B738,'Combos Promocionais'!$A$3:$O$2976,15,0))</f>
        <v>#N/A</v>
      </c>
      <c r="P738" s="247"/>
      <c r="Q738" s="247"/>
      <c r="S738" s="247" t="e">
        <f>IFERROR(SUM(VLOOKUP(B738,Estoque!$A$4:$M$2540,8,)*I738),VLOOKUP(B738,'Combos Promocionais'!$A$3:$K$2252,11,0))</f>
        <v>#N/A</v>
      </c>
      <c r="T738" s="247"/>
      <c r="U738" s="247"/>
      <c r="V738" s="247"/>
    </row>
    <row r="739" spans="3:22">
      <c r="C739" s="247"/>
      <c r="D739" s="247"/>
      <c r="F739" s="247"/>
      <c r="H739" s="247" t="e">
        <f>IFERROR(VLOOKUP(B739,Estoque!$A$4:$M$2540,10,),VLOOKUP(B739,'Combos Promocionais'!$A$3:$O$2976,15,0))</f>
        <v>#N/A</v>
      </c>
      <c r="P739" s="247"/>
      <c r="Q739" s="247"/>
      <c r="S739" s="247" t="e">
        <f>IFERROR(SUM(VLOOKUP(B739,Estoque!$A$4:$M$2540,8,)*I739),VLOOKUP(B739,'Combos Promocionais'!$A$3:$K$2252,11,0))</f>
        <v>#N/A</v>
      </c>
      <c r="T739" s="247"/>
      <c r="U739" s="247"/>
      <c r="V739" s="247"/>
    </row>
    <row r="740" spans="3:22">
      <c r="C740" s="247"/>
      <c r="D740" s="247"/>
      <c r="F740" s="247"/>
      <c r="H740" s="247" t="e">
        <f>IFERROR(VLOOKUP(B740,Estoque!$A$4:$M$2540,10,),VLOOKUP(B740,'Combos Promocionais'!$A$3:$O$2976,15,0))</f>
        <v>#N/A</v>
      </c>
      <c r="P740" s="247"/>
      <c r="Q740" s="247"/>
      <c r="S740" s="247" t="e">
        <f>IFERROR(SUM(VLOOKUP(B740,Estoque!$A$4:$M$2540,8,)*I740),VLOOKUP(B740,'Combos Promocionais'!$A$3:$K$2252,11,0))</f>
        <v>#N/A</v>
      </c>
      <c r="T740" s="247"/>
      <c r="U740" s="247"/>
      <c r="V740" s="247"/>
    </row>
    <row r="741" spans="3:22">
      <c r="C741" s="247"/>
      <c r="D741" s="247"/>
      <c r="F741" s="247"/>
      <c r="H741" s="247" t="e">
        <f>IFERROR(VLOOKUP(B741,Estoque!$A$4:$M$2540,10,),VLOOKUP(B741,'Combos Promocionais'!$A$3:$O$2976,15,0))</f>
        <v>#N/A</v>
      </c>
      <c r="P741" s="247"/>
      <c r="Q741" s="247"/>
      <c r="S741" s="247" t="e">
        <f>IFERROR(SUM(VLOOKUP(B741,Estoque!$A$4:$M$2540,8,)*I741),VLOOKUP(B741,'Combos Promocionais'!$A$3:$K$2252,11,0))</f>
        <v>#N/A</v>
      </c>
      <c r="T741" s="247"/>
      <c r="U741" s="247"/>
      <c r="V741" s="247"/>
    </row>
    <row r="742" spans="3:22">
      <c r="C742" s="247"/>
      <c r="D742" s="247"/>
      <c r="F742" s="247"/>
      <c r="H742" s="247" t="e">
        <f>IFERROR(VLOOKUP(B742,Estoque!$A$4:$M$2540,10,),VLOOKUP(B742,'Combos Promocionais'!$A$3:$O$2976,15,0))</f>
        <v>#N/A</v>
      </c>
      <c r="P742" s="247"/>
      <c r="Q742" s="247"/>
      <c r="S742" s="247" t="e">
        <f>IFERROR(SUM(VLOOKUP(B742,Estoque!$A$4:$M$2540,8,)*I742),VLOOKUP(B742,'Combos Promocionais'!$A$3:$K$2252,11,0))</f>
        <v>#N/A</v>
      </c>
      <c r="T742" s="247"/>
      <c r="U742" s="247"/>
      <c r="V742" s="247"/>
    </row>
    <row r="743" spans="3:22">
      <c r="C743" s="247"/>
      <c r="D743" s="247"/>
      <c r="F743" s="247"/>
      <c r="H743" s="247" t="e">
        <f>IFERROR(VLOOKUP(B743,Estoque!$A$4:$M$2540,10,),VLOOKUP(B743,'Combos Promocionais'!$A$3:$O$2976,15,0))</f>
        <v>#N/A</v>
      </c>
      <c r="P743" s="247"/>
      <c r="Q743" s="247"/>
      <c r="S743" s="247" t="e">
        <f>IFERROR(SUM(VLOOKUP(B743,Estoque!$A$4:$M$2540,8,)*I743),VLOOKUP(B743,'Combos Promocionais'!$A$3:$K$2252,11,0))</f>
        <v>#N/A</v>
      </c>
      <c r="T743" s="247"/>
      <c r="U743" s="247"/>
      <c r="V743" s="247"/>
    </row>
    <row r="744" spans="3:22">
      <c r="C744" s="247"/>
      <c r="D744" s="247"/>
      <c r="F744" s="247"/>
      <c r="H744" s="247" t="e">
        <f>IFERROR(VLOOKUP(B744,Estoque!$A$4:$M$2540,10,),VLOOKUP(B744,'Combos Promocionais'!$A$3:$O$2976,15,0))</f>
        <v>#N/A</v>
      </c>
      <c r="P744" s="247"/>
      <c r="Q744" s="247"/>
      <c r="S744" s="247" t="e">
        <f>IFERROR(SUM(VLOOKUP(B744,Estoque!$A$4:$M$2540,8,)*I744),VLOOKUP(B744,'Combos Promocionais'!$A$3:$K$2252,11,0))</f>
        <v>#N/A</v>
      </c>
      <c r="T744" s="247"/>
      <c r="U744" s="247"/>
      <c r="V744" s="247"/>
    </row>
    <row r="745" spans="3:22">
      <c r="C745" s="247"/>
      <c r="D745" s="247"/>
      <c r="F745" s="247"/>
      <c r="H745" s="247" t="e">
        <f>IFERROR(VLOOKUP(B745,Estoque!$A$4:$M$2540,10,),VLOOKUP(B745,'Combos Promocionais'!$A$3:$O$2976,15,0))</f>
        <v>#N/A</v>
      </c>
      <c r="P745" s="247"/>
      <c r="Q745" s="247"/>
      <c r="S745" s="247" t="e">
        <f>IFERROR(SUM(VLOOKUP(B745,Estoque!$A$4:$M$2540,8,)*I745),VLOOKUP(B745,'Combos Promocionais'!$A$3:$K$2252,11,0))</f>
        <v>#N/A</v>
      </c>
      <c r="T745" s="247"/>
      <c r="U745" s="247"/>
      <c r="V745" s="247"/>
    </row>
    <row r="746" spans="3:22">
      <c r="C746" s="247"/>
      <c r="D746" s="247"/>
      <c r="F746" s="247"/>
      <c r="H746" s="247" t="e">
        <f>IFERROR(VLOOKUP(B746,Estoque!$A$4:$M$2540,10,),VLOOKUP(B746,'Combos Promocionais'!$A$3:$O$2976,15,0))</f>
        <v>#N/A</v>
      </c>
      <c r="P746" s="247"/>
      <c r="Q746" s="247"/>
      <c r="S746" s="247" t="e">
        <f>IFERROR(SUM(VLOOKUP(B746,Estoque!$A$4:$M$2540,8,)*I746),VLOOKUP(B746,'Combos Promocionais'!$A$3:$K$2252,11,0))</f>
        <v>#N/A</v>
      </c>
      <c r="T746" s="247"/>
      <c r="U746" s="247"/>
      <c r="V746" s="247"/>
    </row>
    <row r="747" spans="3:22">
      <c r="C747" s="247"/>
      <c r="D747" s="247"/>
      <c r="F747" s="247"/>
      <c r="H747" s="247" t="e">
        <f>IFERROR(VLOOKUP(B747,Estoque!$A$4:$M$2540,10,),VLOOKUP(B747,'Combos Promocionais'!$A$3:$O$2976,15,0))</f>
        <v>#N/A</v>
      </c>
      <c r="P747" s="247"/>
      <c r="Q747" s="247"/>
      <c r="S747" s="247" t="e">
        <f>IFERROR(SUM(VLOOKUP(B747,Estoque!$A$4:$M$2540,8,)*I747),VLOOKUP(B747,'Combos Promocionais'!$A$3:$K$2252,11,0))</f>
        <v>#N/A</v>
      </c>
      <c r="T747" s="247"/>
      <c r="U747" s="247"/>
      <c r="V747" s="247"/>
    </row>
    <row r="748" spans="3:22">
      <c r="C748" s="247"/>
      <c r="D748" s="247"/>
      <c r="F748" s="247"/>
      <c r="H748" s="247" t="e">
        <f>IFERROR(VLOOKUP(B748,Estoque!$A$4:$M$2540,10,),VLOOKUP(B748,'Combos Promocionais'!$A$3:$O$2976,15,0))</f>
        <v>#N/A</v>
      </c>
      <c r="P748" s="247"/>
      <c r="Q748" s="247"/>
      <c r="S748" s="247" t="e">
        <f>IFERROR(SUM(VLOOKUP(B748,Estoque!$A$4:$M$2540,8,)*I748),VLOOKUP(B748,'Combos Promocionais'!$A$3:$K$2252,11,0))</f>
        <v>#N/A</v>
      </c>
      <c r="T748" s="247"/>
      <c r="U748" s="247"/>
      <c r="V748" s="247"/>
    </row>
    <row r="749" spans="3:22">
      <c r="C749" s="247"/>
      <c r="D749" s="247"/>
      <c r="F749" s="247"/>
      <c r="H749" s="247" t="e">
        <f>IFERROR(VLOOKUP(B749,Estoque!$A$4:$M$2540,10,),VLOOKUP(B749,'Combos Promocionais'!$A$3:$O$2976,15,0))</f>
        <v>#N/A</v>
      </c>
      <c r="P749" s="247"/>
      <c r="Q749" s="247"/>
      <c r="S749" s="247" t="e">
        <f>IFERROR(SUM(VLOOKUP(B749,Estoque!$A$4:$M$2540,8,)*I749),VLOOKUP(B749,'Combos Promocionais'!$A$3:$K$2252,11,0))</f>
        <v>#N/A</v>
      </c>
      <c r="T749" s="247"/>
      <c r="U749" s="247"/>
      <c r="V749" s="247"/>
    </row>
    <row r="750" spans="3:22">
      <c r="C750" s="247"/>
      <c r="D750" s="247"/>
      <c r="F750" s="247"/>
      <c r="H750" s="247" t="e">
        <f>IFERROR(VLOOKUP(B750,Estoque!$A$4:$M$2540,10,),VLOOKUP(B750,'Combos Promocionais'!$A$3:$O$2976,15,0))</f>
        <v>#N/A</v>
      </c>
      <c r="P750" s="247"/>
      <c r="Q750" s="247"/>
      <c r="S750" s="247" t="e">
        <f>IFERROR(SUM(VLOOKUP(B750,Estoque!$A$4:$M$2540,8,)*I750),VLOOKUP(B750,'Combos Promocionais'!$A$3:$K$2252,11,0))</f>
        <v>#N/A</v>
      </c>
      <c r="T750" s="247"/>
      <c r="U750" s="247"/>
      <c r="V750" s="247"/>
    </row>
    <row r="751" spans="3:22">
      <c r="C751" s="247"/>
      <c r="D751" s="247"/>
      <c r="F751" s="247"/>
      <c r="H751" s="247" t="e">
        <f>IFERROR(VLOOKUP(B751,Estoque!$A$4:$M$2540,10,),VLOOKUP(B751,'Combos Promocionais'!$A$3:$O$2976,15,0))</f>
        <v>#N/A</v>
      </c>
      <c r="P751" s="247"/>
      <c r="Q751" s="247"/>
      <c r="S751" s="247" t="e">
        <f>IFERROR(SUM(VLOOKUP(B751,Estoque!$A$4:$M$2540,8,)*I751),VLOOKUP(B751,'Combos Promocionais'!$A$3:$K$2252,11,0))</f>
        <v>#N/A</v>
      </c>
      <c r="T751" s="247"/>
      <c r="U751" s="247"/>
      <c r="V751" s="247"/>
    </row>
    <row r="752" spans="3:22">
      <c r="C752" s="247"/>
      <c r="D752" s="247"/>
      <c r="F752" s="247"/>
      <c r="H752" s="247" t="e">
        <f>IFERROR(VLOOKUP(B752,Estoque!$A$4:$M$2540,10,),VLOOKUP(B752,'Combos Promocionais'!$A$3:$O$2976,15,0))</f>
        <v>#N/A</v>
      </c>
      <c r="P752" s="247"/>
      <c r="Q752" s="247"/>
      <c r="S752" s="247" t="e">
        <f>IFERROR(SUM(VLOOKUP(B752,Estoque!$A$4:$M$2540,8,)*I752),VLOOKUP(B752,'Combos Promocionais'!$A$3:$K$2252,11,0))</f>
        <v>#N/A</v>
      </c>
      <c r="T752" s="247"/>
      <c r="U752" s="247"/>
      <c r="V752" s="247"/>
    </row>
    <row r="753" spans="3:22">
      <c r="C753" s="247"/>
      <c r="D753" s="247"/>
      <c r="F753" s="247"/>
      <c r="H753" s="247" t="e">
        <f>IFERROR(VLOOKUP(B753,Estoque!$A$4:$M$2540,10,),VLOOKUP(B753,'Combos Promocionais'!$A$3:$O$2976,15,0))</f>
        <v>#N/A</v>
      </c>
      <c r="P753" s="247"/>
      <c r="Q753" s="247"/>
      <c r="S753" s="247" t="e">
        <f>IFERROR(SUM(VLOOKUP(B753,Estoque!$A$4:$M$2540,8,)*I753),VLOOKUP(B753,'Combos Promocionais'!$A$3:$K$2252,11,0))</f>
        <v>#N/A</v>
      </c>
      <c r="T753" s="247"/>
      <c r="U753" s="247"/>
      <c r="V753" s="247"/>
    </row>
    <row r="754" spans="3:22">
      <c r="C754" s="247"/>
      <c r="D754" s="247"/>
      <c r="F754" s="247"/>
      <c r="H754" s="247" t="e">
        <f>IFERROR(VLOOKUP(B754,Estoque!$A$4:$M$2540,10,),VLOOKUP(B754,'Combos Promocionais'!$A$3:$O$2976,15,0))</f>
        <v>#N/A</v>
      </c>
      <c r="P754" s="247"/>
      <c r="Q754" s="247"/>
      <c r="S754" s="247" t="e">
        <f>IFERROR(SUM(VLOOKUP(B754,Estoque!$A$4:$M$2540,8,)*I754),VLOOKUP(B754,'Combos Promocionais'!$A$3:$K$2252,11,0))</f>
        <v>#N/A</v>
      </c>
      <c r="T754" s="247"/>
      <c r="U754" s="247"/>
      <c r="V754" s="247"/>
    </row>
    <row r="755" spans="3:22">
      <c r="C755" s="247"/>
      <c r="D755" s="247"/>
      <c r="F755" s="247"/>
      <c r="H755" s="247" t="e">
        <f>IFERROR(VLOOKUP(B755,Estoque!$A$4:$M$2540,10,),VLOOKUP(B755,'Combos Promocionais'!$A$3:$O$2976,15,0))</f>
        <v>#N/A</v>
      </c>
      <c r="P755" s="247"/>
      <c r="Q755" s="247"/>
      <c r="S755" s="247" t="e">
        <f>IFERROR(SUM(VLOOKUP(B755,Estoque!$A$4:$M$2540,8,)*I755),VLOOKUP(B755,'Combos Promocionais'!$A$3:$K$2252,11,0))</f>
        <v>#N/A</v>
      </c>
      <c r="T755" s="247"/>
      <c r="U755" s="247"/>
      <c r="V755" s="247"/>
    </row>
    <row r="756" spans="3:22">
      <c r="C756" s="247"/>
      <c r="D756" s="247"/>
      <c r="F756" s="247"/>
      <c r="H756" s="247" t="e">
        <f>IFERROR(VLOOKUP(B756,Estoque!$A$4:$M$2540,10,),VLOOKUP(B756,'Combos Promocionais'!$A$3:$O$2976,15,0))</f>
        <v>#N/A</v>
      </c>
      <c r="P756" s="247"/>
      <c r="Q756" s="247"/>
      <c r="S756" s="247" t="e">
        <f>IFERROR(SUM(VLOOKUP(B756,Estoque!$A$4:$M$2540,8,)*I756),VLOOKUP(B756,'Combos Promocionais'!$A$3:$K$2252,11,0))</f>
        <v>#N/A</v>
      </c>
      <c r="T756" s="247"/>
      <c r="U756" s="247"/>
      <c r="V756" s="247"/>
    </row>
    <row r="757" spans="3:22">
      <c r="C757" s="247"/>
      <c r="D757" s="247"/>
      <c r="F757" s="247"/>
      <c r="H757" s="247" t="e">
        <f>IFERROR(VLOOKUP(B757,Estoque!$A$4:$M$2540,10,),VLOOKUP(B757,'Combos Promocionais'!$A$3:$O$2976,15,0))</f>
        <v>#N/A</v>
      </c>
      <c r="P757" s="247"/>
      <c r="Q757" s="247"/>
      <c r="S757" s="247" t="e">
        <f>IFERROR(SUM(VLOOKUP(B757,Estoque!$A$4:$M$2540,8,)*I757),VLOOKUP(B757,'Combos Promocionais'!$A$3:$K$2252,11,0))</f>
        <v>#N/A</v>
      </c>
      <c r="T757" s="247"/>
      <c r="U757" s="247"/>
      <c r="V757" s="247"/>
    </row>
    <row r="758" spans="3:22">
      <c r="C758" s="247"/>
      <c r="D758" s="247"/>
      <c r="F758" s="247"/>
      <c r="H758" s="247" t="e">
        <f>IFERROR(VLOOKUP(B758,Estoque!$A$4:$M$2540,10,),VLOOKUP(B758,'Combos Promocionais'!$A$3:$O$2976,15,0))</f>
        <v>#N/A</v>
      </c>
      <c r="P758" s="247"/>
      <c r="Q758" s="247"/>
      <c r="S758" s="247" t="e">
        <f>IFERROR(SUM(VLOOKUP(B758,Estoque!$A$4:$M$2540,8,)*I758),VLOOKUP(B758,'Combos Promocionais'!$A$3:$K$2252,11,0))</f>
        <v>#N/A</v>
      </c>
      <c r="T758" s="247"/>
      <c r="U758" s="247"/>
      <c r="V758" s="247"/>
    </row>
    <row r="759" spans="3:22">
      <c r="C759" s="247"/>
      <c r="D759" s="247"/>
      <c r="F759" s="247"/>
      <c r="H759" s="247" t="e">
        <f>IFERROR(VLOOKUP(B759,Estoque!$A$4:$M$2540,10,),VLOOKUP(B759,'Combos Promocionais'!$A$3:$O$2976,15,0))</f>
        <v>#N/A</v>
      </c>
      <c r="P759" s="247"/>
      <c r="Q759" s="247"/>
      <c r="S759" s="247" t="e">
        <f>IFERROR(SUM(VLOOKUP(B759,Estoque!$A$4:$M$2540,8,)*I759),VLOOKUP(B759,'Combos Promocionais'!$A$3:$K$2252,11,0))</f>
        <v>#N/A</v>
      </c>
      <c r="T759" s="247"/>
      <c r="U759" s="247"/>
      <c r="V759" s="247"/>
    </row>
    <row r="760" spans="3:22">
      <c r="C760" s="247"/>
      <c r="D760" s="247"/>
      <c r="F760" s="247"/>
      <c r="H760" s="247" t="e">
        <f>IFERROR(VLOOKUP(B760,Estoque!$A$4:$M$2540,10,),VLOOKUP(B760,'Combos Promocionais'!$A$3:$O$2976,15,0))</f>
        <v>#N/A</v>
      </c>
      <c r="P760" s="247"/>
      <c r="Q760" s="247"/>
      <c r="S760" s="247" t="e">
        <f>IFERROR(SUM(VLOOKUP(B760,Estoque!$A$4:$M$2540,8,)*I760),VLOOKUP(B760,'Combos Promocionais'!$A$3:$K$2252,11,0))</f>
        <v>#N/A</v>
      </c>
      <c r="T760" s="247"/>
      <c r="U760" s="247"/>
      <c r="V760" s="247"/>
    </row>
    <row r="761" spans="3:22">
      <c r="C761" s="247"/>
      <c r="D761" s="247"/>
      <c r="F761" s="247"/>
      <c r="H761" s="247" t="e">
        <f>IFERROR(VLOOKUP(B761,Estoque!$A$4:$M$2540,10,),VLOOKUP(B761,'Combos Promocionais'!$A$3:$O$2976,15,0))</f>
        <v>#N/A</v>
      </c>
      <c r="P761" s="247"/>
      <c r="Q761" s="247"/>
      <c r="S761" s="247" t="e">
        <f>IFERROR(SUM(VLOOKUP(B761,Estoque!$A$4:$M$2540,8,)*I761),VLOOKUP(B761,'Combos Promocionais'!$A$3:$K$2252,11,0))</f>
        <v>#N/A</v>
      </c>
      <c r="T761" s="247"/>
      <c r="U761" s="247"/>
      <c r="V761" s="247"/>
    </row>
    <row r="762" spans="3:22">
      <c r="C762" s="247"/>
      <c r="D762" s="247"/>
      <c r="F762" s="247"/>
      <c r="H762" s="247" t="e">
        <f>IFERROR(VLOOKUP(B762,Estoque!$A$4:$M$2540,10,),VLOOKUP(B762,'Combos Promocionais'!$A$3:$O$2976,15,0))</f>
        <v>#N/A</v>
      </c>
      <c r="P762" s="247"/>
      <c r="Q762" s="247"/>
      <c r="S762" s="247" t="e">
        <f>IFERROR(SUM(VLOOKUP(B762,Estoque!$A$4:$M$2540,8,)*I762),VLOOKUP(B762,'Combos Promocionais'!$A$3:$K$2252,11,0))</f>
        <v>#N/A</v>
      </c>
      <c r="T762" s="247"/>
      <c r="U762" s="247"/>
      <c r="V762" s="247"/>
    </row>
    <row r="763" spans="3:22">
      <c r="C763" s="247"/>
      <c r="D763" s="247"/>
      <c r="F763" s="247"/>
      <c r="H763" s="247" t="e">
        <f>IFERROR(VLOOKUP(B763,Estoque!$A$4:$M$2540,10,),VLOOKUP(B763,'Combos Promocionais'!$A$3:$O$2976,15,0))</f>
        <v>#N/A</v>
      </c>
      <c r="P763" s="247"/>
      <c r="Q763" s="247"/>
      <c r="S763" s="247" t="e">
        <f>IFERROR(SUM(VLOOKUP(B763,Estoque!$A$4:$M$2540,8,)*I763),VLOOKUP(B763,'Combos Promocionais'!$A$3:$K$2252,11,0))</f>
        <v>#N/A</v>
      </c>
      <c r="T763" s="247"/>
      <c r="U763" s="247"/>
      <c r="V763" s="247"/>
    </row>
    <row r="764" spans="3:22">
      <c r="C764" s="247"/>
      <c r="D764" s="247"/>
      <c r="F764" s="247"/>
      <c r="H764" s="247" t="e">
        <f>IFERROR(VLOOKUP(B764,Estoque!$A$4:$M$2540,10,),VLOOKUP(B764,'Combos Promocionais'!$A$3:$O$2976,15,0))</f>
        <v>#N/A</v>
      </c>
      <c r="P764" s="247"/>
      <c r="Q764" s="247"/>
      <c r="S764" s="247" t="e">
        <f>IFERROR(SUM(VLOOKUP(B764,Estoque!$A$4:$M$2540,8,)*I764),VLOOKUP(B764,'Combos Promocionais'!$A$3:$K$2252,11,0))</f>
        <v>#N/A</v>
      </c>
      <c r="T764" s="247"/>
      <c r="U764" s="247"/>
      <c r="V764" s="247"/>
    </row>
    <row r="765" spans="3:22">
      <c r="C765" s="247"/>
      <c r="D765" s="247"/>
      <c r="F765" s="247"/>
      <c r="H765" s="247" t="e">
        <f>IFERROR(VLOOKUP(B765,Estoque!$A$4:$M$2540,10,),VLOOKUP(B765,'Combos Promocionais'!$A$3:$O$2976,15,0))</f>
        <v>#N/A</v>
      </c>
      <c r="P765" s="247"/>
      <c r="Q765" s="247"/>
      <c r="S765" s="247" t="e">
        <f>IFERROR(SUM(VLOOKUP(B765,Estoque!$A$4:$M$2540,8,)*I765),VLOOKUP(B765,'Combos Promocionais'!$A$3:$K$2252,11,0))</f>
        <v>#N/A</v>
      </c>
      <c r="T765" s="247"/>
      <c r="U765" s="247"/>
      <c r="V765" s="247"/>
    </row>
    <row r="766" spans="3:22">
      <c r="C766" s="247"/>
      <c r="D766" s="247"/>
      <c r="F766" s="247"/>
      <c r="H766" s="247" t="e">
        <f>IFERROR(VLOOKUP(B766,Estoque!$A$4:$M$2540,10,),VLOOKUP(B766,'Combos Promocionais'!$A$3:$O$2976,15,0))</f>
        <v>#N/A</v>
      </c>
      <c r="P766" s="247"/>
      <c r="Q766" s="247"/>
      <c r="S766" s="247" t="e">
        <f>IFERROR(SUM(VLOOKUP(B766,Estoque!$A$4:$M$2540,8,)*I766),VLOOKUP(B766,'Combos Promocionais'!$A$3:$K$2252,11,0))</f>
        <v>#N/A</v>
      </c>
      <c r="T766" s="247"/>
      <c r="U766" s="247"/>
      <c r="V766" s="247"/>
    </row>
    <row r="767" spans="3:22">
      <c r="C767" s="247"/>
      <c r="D767" s="247"/>
      <c r="F767" s="247"/>
      <c r="H767" s="247" t="e">
        <f>IFERROR(VLOOKUP(B767,Estoque!$A$4:$M$2540,10,),VLOOKUP(B767,'Combos Promocionais'!$A$3:$O$2976,15,0))</f>
        <v>#N/A</v>
      </c>
      <c r="P767" s="247"/>
      <c r="Q767" s="247"/>
      <c r="S767" s="247" t="e">
        <f>IFERROR(SUM(VLOOKUP(B767,Estoque!$A$4:$M$2540,8,)*I767),VLOOKUP(B767,'Combos Promocionais'!$A$3:$K$2252,11,0))</f>
        <v>#N/A</v>
      </c>
      <c r="T767" s="247"/>
      <c r="U767" s="247"/>
      <c r="V767" s="247"/>
    </row>
    <row r="768" spans="3:22">
      <c r="C768" s="247"/>
      <c r="D768" s="247"/>
      <c r="F768" s="247"/>
      <c r="H768" s="247" t="e">
        <f>IFERROR(VLOOKUP(B768,Estoque!$A$4:$M$2540,10,),VLOOKUP(B768,'Combos Promocionais'!$A$3:$O$2976,15,0))</f>
        <v>#N/A</v>
      </c>
      <c r="P768" s="247"/>
      <c r="Q768" s="247"/>
      <c r="S768" s="247" t="e">
        <f>IFERROR(SUM(VLOOKUP(B768,Estoque!$A$4:$M$2540,8,)*I768),VLOOKUP(B768,'Combos Promocionais'!$A$3:$K$2252,11,0))</f>
        <v>#N/A</v>
      </c>
      <c r="T768" s="247"/>
      <c r="U768" s="247"/>
      <c r="V768" s="247"/>
    </row>
    <row r="769" spans="3:22">
      <c r="C769" s="247"/>
      <c r="D769" s="247"/>
      <c r="F769" s="247"/>
      <c r="H769" s="247" t="e">
        <f>IFERROR(VLOOKUP(B769,Estoque!$A$4:$M$2540,10,),VLOOKUP(B769,'Combos Promocionais'!$A$3:$O$2976,15,0))</f>
        <v>#N/A</v>
      </c>
      <c r="P769" s="247"/>
      <c r="Q769" s="247"/>
      <c r="S769" s="247" t="e">
        <f>IFERROR(SUM(VLOOKUP(B769,Estoque!$A$4:$M$2540,8,)*I769),VLOOKUP(B769,'Combos Promocionais'!$A$3:$K$2252,11,0))</f>
        <v>#N/A</v>
      </c>
      <c r="T769" s="247"/>
      <c r="U769" s="247"/>
      <c r="V769" s="247"/>
    </row>
    <row r="770" spans="3:22">
      <c r="C770" s="247"/>
      <c r="D770" s="247"/>
      <c r="F770" s="247"/>
      <c r="H770" s="247" t="e">
        <f>IFERROR(VLOOKUP(B770,Estoque!$A$4:$M$2540,10,),VLOOKUP(B770,'Combos Promocionais'!$A$3:$O$2976,15,0))</f>
        <v>#N/A</v>
      </c>
      <c r="P770" s="247"/>
      <c r="Q770" s="247"/>
      <c r="S770" s="247" t="e">
        <f>IFERROR(SUM(VLOOKUP(B770,Estoque!$A$4:$M$2540,8,)*I770),VLOOKUP(B770,'Combos Promocionais'!$A$3:$K$2252,11,0))</f>
        <v>#N/A</v>
      </c>
      <c r="T770" s="247"/>
      <c r="U770" s="247"/>
      <c r="V770" s="247"/>
    </row>
    <row r="771" spans="3:22">
      <c r="C771" s="247"/>
      <c r="D771" s="247"/>
      <c r="F771" s="247"/>
      <c r="H771" s="247" t="e">
        <f>IFERROR(VLOOKUP(B771,Estoque!$A$4:$M$2540,10,),VLOOKUP(B771,'Combos Promocionais'!$A$3:$O$2976,15,0))</f>
        <v>#N/A</v>
      </c>
      <c r="P771" s="247"/>
      <c r="Q771" s="247"/>
      <c r="S771" s="247" t="e">
        <f>IFERROR(SUM(VLOOKUP(B771,Estoque!$A$4:$M$2540,8,)*I771),VLOOKUP(B771,'Combos Promocionais'!$A$3:$K$2252,11,0))</f>
        <v>#N/A</v>
      </c>
      <c r="T771" s="247"/>
      <c r="U771" s="247"/>
      <c r="V771" s="247"/>
    </row>
    <row r="772" spans="3:22">
      <c r="C772" s="247"/>
      <c r="D772" s="247"/>
      <c r="F772" s="247"/>
      <c r="H772" s="247" t="e">
        <f>IFERROR(VLOOKUP(B772,Estoque!$A$4:$M$2540,10,),VLOOKUP(B772,'Combos Promocionais'!$A$3:$O$2976,15,0))</f>
        <v>#N/A</v>
      </c>
      <c r="P772" s="247"/>
      <c r="Q772" s="247"/>
      <c r="S772" s="247" t="e">
        <f>IFERROR(SUM(VLOOKUP(B772,Estoque!$A$4:$M$2540,8,)*I772),VLOOKUP(B772,'Combos Promocionais'!$A$3:$K$2252,11,0))</f>
        <v>#N/A</v>
      </c>
      <c r="T772" s="247"/>
      <c r="U772" s="247"/>
      <c r="V772" s="247"/>
    </row>
    <row r="773" spans="3:22">
      <c r="C773" s="247"/>
      <c r="D773" s="247"/>
      <c r="F773" s="247"/>
      <c r="H773" s="247" t="e">
        <f>IFERROR(VLOOKUP(B773,Estoque!$A$4:$M$2540,10,),VLOOKUP(B773,'Combos Promocionais'!$A$3:$O$2976,15,0))</f>
        <v>#N/A</v>
      </c>
      <c r="P773" s="247"/>
      <c r="Q773" s="247"/>
      <c r="S773" s="247" t="e">
        <f>IFERROR(SUM(VLOOKUP(B773,Estoque!$A$4:$M$2540,8,)*I773),VLOOKUP(B773,'Combos Promocionais'!$A$3:$K$2252,11,0))</f>
        <v>#N/A</v>
      </c>
      <c r="T773" s="247"/>
      <c r="U773" s="247"/>
      <c r="V773" s="247"/>
    </row>
    <row r="774" spans="3:22">
      <c r="C774" s="247"/>
      <c r="D774" s="247"/>
      <c r="F774" s="247"/>
      <c r="H774" s="247" t="e">
        <f>IFERROR(VLOOKUP(B774,Estoque!$A$4:$M$2540,10,),VLOOKUP(B774,'Combos Promocionais'!$A$3:$O$2976,15,0))</f>
        <v>#N/A</v>
      </c>
      <c r="P774" s="247"/>
      <c r="Q774" s="247"/>
      <c r="S774" s="247" t="e">
        <f>IFERROR(SUM(VLOOKUP(B774,Estoque!$A$4:$M$2540,8,)*I774),VLOOKUP(B774,'Combos Promocionais'!$A$3:$K$2252,11,0))</f>
        <v>#N/A</v>
      </c>
      <c r="T774" s="247"/>
      <c r="U774" s="247"/>
      <c r="V774" s="247"/>
    </row>
    <row r="775" spans="3:22">
      <c r="C775" s="247"/>
      <c r="D775" s="247"/>
      <c r="F775" s="247"/>
      <c r="H775" s="247" t="e">
        <f>IFERROR(VLOOKUP(B775,Estoque!$A$4:$M$2540,10,),VLOOKUP(B775,'Combos Promocionais'!$A$3:$O$2976,15,0))</f>
        <v>#N/A</v>
      </c>
      <c r="P775" s="247"/>
      <c r="Q775" s="247"/>
      <c r="S775" s="247" t="e">
        <f>IFERROR(SUM(VLOOKUP(B775,Estoque!$A$4:$M$2540,8,)*I775),VLOOKUP(B775,'Combos Promocionais'!$A$3:$K$2252,11,0))</f>
        <v>#N/A</v>
      </c>
      <c r="T775" s="247"/>
      <c r="U775" s="247"/>
      <c r="V775" s="247"/>
    </row>
    <row r="776" spans="3:22">
      <c r="C776" s="247"/>
      <c r="D776" s="247"/>
      <c r="F776" s="247"/>
      <c r="H776" s="247" t="e">
        <f>IFERROR(VLOOKUP(B776,Estoque!$A$4:$M$2540,10,),VLOOKUP(B776,'Combos Promocionais'!$A$3:$O$2976,15,0))</f>
        <v>#N/A</v>
      </c>
      <c r="P776" s="247"/>
      <c r="Q776" s="247"/>
      <c r="S776" s="247" t="e">
        <f>IFERROR(SUM(VLOOKUP(B776,Estoque!$A$4:$M$2540,8,)*I776),VLOOKUP(B776,'Combos Promocionais'!$A$3:$K$2252,11,0))</f>
        <v>#N/A</v>
      </c>
      <c r="T776" s="247"/>
      <c r="U776" s="247"/>
      <c r="V776" s="247"/>
    </row>
    <row r="777" spans="3:22">
      <c r="C777" s="247"/>
      <c r="D777" s="247"/>
      <c r="F777" s="247"/>
      <c r="H777" s="247" t="e">
        <f>IFERROR(VLOOKUP(B777,Estoque!$A$4:$M$2540,10,),VLOOKUP(B777,'Combos Promocionais'!$A$3:$O$2976,15,0))</f>
        <v>#N/A</v>
      </c>
      <c r="P777" s="247"/>
      <c r="Q777" s="247"/>
      <c r="S777" s="247" t="e">
        <f>IFERROR(SUM(VLOOKUP(B777,Estoque!$A$4:$M$2540,8,)*I777),VLOOKUP(B777,'Combos Promocionais'!$A$3:$K$2252,11,0))</f>
        <v>#N/A</v>
      </c>
      <c r="T777" s="247"/>
      <c r="U777" s="247"/>
      <c r="V777" s="247"/>
    </row>
    <row r="778" spans="3:22">
      <c r="C778" s="247"/>
      <c r="D778" s="247"/>
      <c r="F778" s="247"/>
      <c r="H778" s="247" t="e">
        <f>IFERROR(VLOOKUP(B778,Estoque!$A$4:$M$2540,10,),VLOOKUP(B778,'Combos Promocionais'!$A$3:$O$2976,15,0))</f>
        <v>#N/A</v>
      </c>
      <c r="P778" s="247"/>
      <c r="Q778" s="247"/>
      <c r="S778" s="247" t="e">
        <f>IFERROR(SUM(VLOOKUP(B778,Estoque!$A$4:$M$2540,8,)*I778),VLOOKUP(B778,'Combos Promocionais'!$A$3:$K$2252,11,0))</f>
        <v>#N/A</v>
      </c>
      <c r="T778" s="247"/>
      <c r="U778" s="247"/>
      <c r="V778" s="247"/>
    </row>
    <row r="779" spans="3:22">
      <c r="C779" s="247"/>
      <c r="D779" s="247"/>
      <c r="F779" s="247"/>
      <c r="H779" s="247" t="e">
        <f>IFERROR(VLOOKUP(B779,Estoque!$A$4:$M$2540,10,),VLOOKUP(B779,'Combos Promocionais'!$A$3:$O$2976,15,0))</f>
        <v>#N/A</v>
      </c>
      <c r="P779" s="247"/>
      <c r="Q779" s="247"/>
      <c r="S779" s="247" t="e">
        <f>IFERROR(SUM(VLOOKUP(B779,Estoque!$A$4:$M$2540,8,)*I779),VLOOKUP(B779,'Combos Promocionais'!$A$3:$K$2252,11,0))</f>
        <v>#N/A</v>
      </c>
      <c r="T779" s="247"/>
      <c r="U779" s="247"/>
      <c r="V779" s="247"/>
    </row>
    <row r="780" spans="3:22">
      <c r="C780" s="247"/>
      <c r="D780" s="247"/>
      <c r="F780" s="247"/>
      <c r="H780" s="247" t="e">
        <f>IFERROR(VLOOKUP(B780,Estoque!$A$4:$M$2540,10,),VLOOKUP(B780,'Combos Promocionais'!$A$3:$O$2976,15,0))</f>
        <v>#N/A</v>
      </c>
      <c r="P780" s="247"/>
      <c r="Q780" s="247"/>
      <c r="S780" s="247" t="e">
        <f>IFERROR(SUM(VLOOKUP(B780,Estoque!$A$4:$M$2540,8,)*I780),VLOOKUP(B780,'Combos Promocionais'!$A$3:$K$2252,11,0))</f>
        <v>#N/A</v>
      </c>
      <c r="T780" s="247"/>
      <c r="U780" s="247"/>
      <c r="V780" s="247"/>
    </row>
    <row r="781" spans="3:22">
      <c r="H781" s="247" t="e">
        <f>IFERROR(VLOOKUP(B781,Estoque!$A$4:$M$2540,10,),VLOOKUP(B781,'Combos Promocionais'!$A$3:$O$2976,15,0))</f>
        <v>#N/A</v>
      </c>
      <c r="Q781" s="247"/>
      <c r="S781" s="247" t="e">
        <f>IFERROR(SUM(VLOOKUP(B781,Estoque!$A$4:$M$2540,8,)*I781),VLOOKUP(B781,'Combos Promocionais'!$A$3:$K$2252,11,0))</f>
        <v>#N/A</v>
      </c>
      <c r="T781" s="247"/>
      <c r="U781" s="247"/>
      <c r="V781" s="247"/>
    </row>
    <row r="782" spans="3:22">
      <c r="H782" s="247" t="e">
        <f>IFERROR(VLOOKUP(B782,Estoque!$A$4:$M$2540,10,),VLOOKUP(B782,'Combos Promocionais'!$A$3:$O$2976,15,0))</f>
        <v>#N/A</v>
      </c>
      <c r="Q782" s="247"/>
      <c r="S782" s="247" t="e">
        <f>IFERROR(SUM(VLOOKUP(B782,Estoque!$A$4:$M$2540,8,)*I782),VLOOKUP(B782,'Combos Promocionais'!$A$3:$K$2252,11,0))</f>
        <v>#N/A</v>
      </c>
      <c r="T782" s="247"/>
      <c r="U782" s="247"/>
      <c r="V782" s="247"/>
    </row>
    <row r="783" spans="3:22">
      <c r="H783" s="247" t="e">
        <f>IFERROR(VLOOKUP(B783,Estoque!$A$4:$M$2540,10,),VLOOKUP(B783,'Combos Promocionais'!$A$3:$O$2976,15,0))</f>
        <v>#N/A</v>
      </c>
      <c r="Q783" s="247"/>
      <c r="S783" s="247" t="e">
        <f>IFERROR(SUM(VLOOKUP(B783,Estoque!$A$4:$M$2540,8,)*I783),VLOOKUP(B783,'Combos Promocionais'!$A$3:$K$2252,11,0))</f>
        <v>#N/A</v>
      </c>
      <c r="T783" s="247"/>
      <c r="U783" s="247"/>
      <c r="V783" s="247"/>
    </row>
    <row r="784" spans="3:22">
      <c r="H784" s="247" t="e">
        <f>IFERROR(VLOOKUP(B784,Estoque!$A$4:$M$2540,10,),VLOOKUP(B784,'Combos Promocionais'!$A$3:$O$2976,15,0))</f>
        <v>#N/A</v>
      </c>
      <c r="Q784" s="247"/>
      <c r="S784" s="247" t="e">
        <f>IFERROR(SUM(VLOOKUP(B784,Estoque!$A$4:$M$2540,8,)*I784),VLOOKUP(B784,'Combos Promocionais'!$A$3:$K$2252,11,0))</f>
        <v>#N/A</v>
      </c>
      <c r="T784" s="247"/>
      <c r="U784" s="247"/>
      <c r="V784" s="247"/>
    </row>
    <row r="785" spans="8:22">
      <c r="H785" s="247" t="e">
        <f>IFERROR(VLOOKUP(B785,Estoque!$A$4:$M$2540,10,),VLOOKUP(B785,'Combos Promocionais'!$A$3:$O$2976,15,0))</f>
        <v>#N/A</v>
      </c>
      <c r="Q785" s="247"/>
      <c r="S785" s="247" t="e">
        <f>IFERROR(SUM(VLOOKUP(B785,Estoque!$A$4:$M$2540,8,)*I785),VLOOKUP(B785,'Combos Promocionais'!$A$3:$K$2252,11,0))</f>
        <v>#N/A</v>
      </c>
      <c r="T785" s="247"/>
      <c r="U785" s="247"/>
      <c r="V785" s="247"/>
    </row>
    <row r="786" spans="8:22">
      <c r="H786" s="247" t="e">
        <f>IFERROR(VLOOKUP(B786,Estoque!$A$4:$M$2540,10,),VLOOKUP(B786,'Combos Promocionais'!$A$3:$O$2976,15,0))</f>
        <v>#N/A</v>
      </c>
      <c r="Q786" s="247"/>
      <c r="S786" s="247" t="e">
        <f>IFERROR(SUM(VLOOKUP(B786,Estoque!$A$4:$M$2540,8,)*I786),VLOOKUP(B786,'Combos Promocionais'!$A$3:$K$2252,11,0))</f>
        <v>#N/A</v>
      </c>
      <c r="T786" s="247"/>
      <c r="U786" s="247"/>
      <c r="V786" s="247"/>
    </row>
    <row r="787" spans="8:22">
      <c r="H787" s="247" t="e">
        <f>IFERROR(VLOOKUP(B787,Estoque!$A$4:$M$2540,10,),VLOOKUP(B787,'Combos Promocionais'!$A$3:$O$2976,15,0))</f>
        <v>#N/A</v>
      </c>
      <c r="Q787" s="247"/>
      <c r="S787" s="247" t="e">
        <f>IFERROR(SUM(VLOOKUP(B787,Estoque!$A$4:$M$2540,8,)*I787),VLOOKUP(B787,'Combos Promocionais'!$A$3:$K$2252,11,0))</f>
        <v>#N/A</v>
      </c>
      <c r="T787" s="247"/>
      <c r="U787" s="247"/>
      <c r="V787" s="247"/>
    </row>
    <row r="788" spans="8:22">
      <c r="H788" s="247" t="e">
        <f>IFERROR(VLOOKUP(B788,Estoque!$A$4:$M$2540,10,),VLOOKUP(B788,'Combos Promocionais'!$A$3:$O$2976,15,0))</f>
        <v>#N/A</v>
      </c>
      <c r="Q788" s="247"/>
      <c r="S788" s="247" t="e">
        <f>IFERROR(SUM(VLOOKUP(B788,Estoque!$A$4:$M$2540,8,)*I788),VLOOKUP(B788,'Combos Promocionais'!$A$3:$K$2252,11,0))</f>
        <v>#N/A</v>
      </c>
      <c r="T788" s="247"/>
      <c r="U788" s="247"/>
      <c r="V788" s="247"/>
    </row>
    <row r="789" spans="8:22">
      <c r="H789" s="247" t="e">
        <f>IFERROR(VLOOKUP(B789,Estoque!$A$4:$M$2540,10,),VLOOKUP(B789,'Combos Promocionais'!$A$3:$O$2976,15,0))</f>
        <v>#N/A</v>
      </c>
      <c r="Q789" s="247"/>
      <c r="S789" s="247" t="e">
        <f>IFERROR(SUM(VLOOKUP(B789,Estoque!$A$4:$M$2540,8,)*I789),VLOOKUP(B789,'Combos Promocionais'!$A$3:$K$2252,11,0))</f>
        <v>#N/A</v>
      </c>
      <c r="T789" s="247"/>
      <c r="U789" s="247"/>
      <c r="V789" s="247"/>
    </row>
    <row r="790" spans="8:22">
      <c r="H790" s="247" t="e">
        <f>IFERROR(VLOOKUP(B790,Estoque!$A$4:$M$2540,10,),VLOOKUP(B790,'Combos Promocionais'!$A$3:$O$2976,15,0))</f>
        <v>#N/A</v>
      </c>
      <c r="Q790" s="247"/>
      <c r="S790" s="247" t="e">
        <f>IFERROR(SUM(VLOOKUP(B790,Estoque!$A$4:$M$2540,8,)*I790),VLOOKUP(B790,'Combos Promocionais'!$A$3:$K$2252,11,0))</f>
        <v>#N/A</v>
      </c>
      <c r="T790" s="247"/>
      <c r="U790" s="247"/>
      <c r="V790" s="247"/>
    </row>
    <row r="791" spans="8:22">
      <c r="H791" s="247" t="e">
        <f>IFERROR(VLOOKUP(B791,Estoque!$A$4:$M$2540,10,),VLOOKUP(B791,'Combos Promocionais'!$A$3:$O$2976,15,0))</f>
        <v>#N/A</v>
      </c>
      <c r="Q791" s="247"/>
      <c r="S791" s="247" t="e">
        <f>IFERROR(SUM(VLOOKUP(B791,Estoque!$A$4:$M$2540,8,)*I791),VLOOKUP(B791,'Combos Promocionais'!$A$3:$K$2252,11,0))</f>
        <v>#N/A</v>
      </c>
      <c r="T791" s="247"/>
      <c r="U791" s="247"/>
      <c r="V791" s="247"/>
    </row>
    <row r="792" spans="8:22">
      <c r="H792" s="247" t="e">
        <f>IFERROR(VLOOKUP(B792,Estoque!$A$4:$M$2540,10,),VLOOKUP(B792,'Combos Promocionais'!$A$3:$O$2976,15,0))</f>
        <v>#N/A</v>
      </c>
      <c r="Q792" s="247"/>
      <c r="S792" s="247" t="e">
        <f>IFERROR(SUM(VLOOKUP(B792,Estoque!$A$4:$M$2540,8,)*I792),VLOOKUP(B792,'Combos Promocionais'!$A$3:$K$2252,11,0))</f>
        <v>#N/A</v>
      </c>
      <c r="T792" s="247"/>
      <c r="U792" s="247"/>
      <c r="V792" s="247"/>
    </row>
    <row r="793" spans="8:22">
      <c r="H793" s="247" t="e">
        <f>IFERROR(VLOOKUP(B793,Estoque!$A$4:$M$2540,10,),VLOOKUP(B793,'Combos Promocionais'!$A$3:$O$2976,15,0))</f>
        <v>#N/A</v>
      </c>
      <c r="Q793" s="247"/>
      <c r="S793" s="247" t="e">
        <f>IFERROR(SUM(VLOOKUP(B793,Estoque!$A$4:$M$2540,8,)*I793),VLOOKUP(B793,'Combos Promocionais'!$A$3:$K$2252,11,0))</f>
        <v>#N/A</v>
      </c>
      <c r="T793" s="247"/>
      <c r="U793" s="247"/>
      <c r="V793" s="247"/>
    </row>
    <row r="794" spans="8:22">
      <c r="H794" s="247" t="e">
        <f>IFERROR(VLOOKUP(B794,Estoque!$A$4:$M$2540,10,),VLOOKUP(B794,'Combos Promocionais'!$A$3:$O$2976,15,0))</f>
        <v>#N/A</v>
      </c>
      <c r="Q794" s="247"/>
      <c r="S794" s="247" t="e">
        <f>IFERROR(SUM(VLOOKUP(B794,Estoque!$A$4:$M$2540,8,)*I794),VLOOKUP(B794,'Combos Promocionais'!$A$3:$K$2252,11,0))</f>
        <v>#N/A</v>
      </c>
      <c r="T794" s="247"/>
      <c r="U794" s="247"/>
      <c r="V794" s="247"/>
    </row>
    <row r="795" spans="8:22">
      <c r="H795" s="247" t="e">
        <f>IFERROR(VLOOKUP(B795,Estoque!$A$4:$M$2540,10,),VLOOKUP(B795,'Combos Promocionais'!$A$3:$O$2976,15,0))</f>
        <v>#N/A</v>
      </c>
      <c r="Q795" s="247"/>
      <c r="S795" s="247" t="e">
        <f>IFERROR(SUM(VLOOKUP(B795,Estoque!$A$4:$M$2540,8,)*I795),VLOOKUP(B795,'Combos Promocionais'!$A$3:$K$2252,11,0))</f>
        <v>#N/A</v>
      </c>
      <c r="T795" s="247"/>
      <c r="U795" s="247"/>
      <c r="V795" s="247"/>
    </row>
    <row r="796" spans="8:22">
      <c r="H796" s="247" t="e">
        <f>IFERROR(VLOOKUP(B796,Estoque!$A$4:$M$2540,10,),VLOOKUP(B796,'Combos Promocionais'!$A$3:$O$2976,15,0))</f>
        <v>#N/A</v>
      </c>
      <c r="Q796" s="247"/>
      <c r="S796" s="247" t="e">
        <f>IFERROR(SUM(VLOOKUP(B796,Estoque!$A$4:$M$2540,8,)*I796),VLOOKUP(B796,'Combos Promocionais'!$A$3:$K$2252,11,0))</f>
        <v>#N/A</v>
      </c>
      <c r="T796" s="247"/>
      <c r="U796" s="247"/>
      <c r="V796" s="247"/>
    </row>
    <row r="797" spans="8:22">
      <c r="H797" s="247" t="e">
        <f>IFERROR(VLOOKUP(B797,Estoque!$A$4:$M$2540,10,),VLOOKUP(B797,'Combos Promocionais'!$A$3:$O$2976,15,0))</f>
        <v>#N/A</v>
      </c>
      <c r="Q797" s="247"/>
      <c r="S797" s="247" t="e">
        <f>IFERROR(SUM(VLOOKUP(B797,Estoque!$A$4:$M$2540,8,)*I797),VLOOKUP(B797,'Combos Promocionais'!$A$3:$K$2252,11,0))</f>
        <v>#N/A</v>
      </c>
      <c r="T797" s="247"/>
      <c r="U797" s="247"/>
      <c r="V797" s="247"/>
    </row>
    <row r="798" spans="8:22">
      <c r="H798" s="247" t="e">
        <f>IFERROR(VLOOKUP(B798,Estoque!$A$4:$M$2540,10,),VLOOKUP(B798,'Combos Promocionais'!$A$3:$O$2976,15,0))</f>
        <v>#N/A</v>
      </c>
      <c r="Q798" s="247"/>
      <c r="S798" s="247" t="e">
        <f>IFERROR(SUM(VLOOKUP(B798,Estoque!$A$4:$M$2540,8,)*I798),VLOOKUP(B798,'Combos Promocionais'!$A$3:$K$2252,11,0))</f>
        <v>#N/A</v>
      </c>
      <c r="T798" s="247"/>
      <c r="U798" s="247"/>
      <c r="V798" s="247"/>
    </row>
    <row r="799" spans="8:22">
      <c r="H799" s="247" t="e">
        <f>IFERROR(VLOOKUP(B799,Estoque!$A$4:$M$2540,10,),VLOOKUP(B799,'Combos Promocionais'!$A$3:$O$2976,15,0))</f>
        <v>#N/A</v>
      </c>
      <c r="Q799" s="247"/>
      <c r="S799" s="247" t="e">
        <f>IFERROR(SUM(VLOOKUP(B799,Estoque!$A$4:$M$2540,8,)*I799),VLOOKUP(B799,'Combos Promocionais'!$A$3:$K$2252,11,0))</f>
        <v>#N/A</v>
      </c>
      <c r="T799" s="247"/>
      <c r="U799" s="247"/>
      <c r="V799" s="247"/>
    </row>
    <row r="800" spans="8:22">
      <c r="H800" s="247" t="e">
        <f>IFERROR(VLOOKUP(B800,Estoque!$A$4:$M$2540,10,),VLOOKUP(B800,'Combos Promocionais'!$A$3:$O$2976,15,0))</f>
        <v>#N/A</v>
      </c>
      <c r="Q800" s="247"/>
      <c r="S800" s="247" t="e">
        <f>IFERROR(SUM(VLOOKUP(B800,Estoque!$A$4:$M$2540,8,)*I800),VLOOKUP(B800,'Combos Promocionais'!$A$3:$K$2252,11,0))</f>
        <v>#N/A</v>
      </c>
      <c r="T800" s="247"/>
      <c r="U800" s="247"/>
      <c r="V800" s="247"/>
    </row>
    <row r="801" spans="8:22">
      <c r="H801" s="247" t="e">
        <f>IFERROR(VLOOKUP(B801,Estoque!$A$4:$M$2540,10,),VLOOKUP(B801,'Combos Promocionais'!$A$3:$O$2976,15,0))</f>
        <v>#N/A</v>
      </c>
      <c r="Q801" s="247"/>
      <c r="S801" s="247" t="e">
        <f>IFERROR(SUM(VLOOKUP(B801,Estoque!$A$4:$M$2540,8,)*I801),VLOOKUP(B801,'Combos Promocionais'!$A$3:$K$2252,11,0))</f>
        <v>#N/A</v>
      </c>
      <c r="T801" s="247"/>
      <c r="U801" s="247"/>
      <c r="V801" s="247"/>
    </row>
    <row r="802" spans="8:22">
      <c r="H802" s="247" t="e">
        <f>IFERROR(VLOOKUP(B802,Estoque!$A$4:$M$2540,10,),VLOOKUP(B802,'Combos Promocionais'!$A$3:$O$2976,15,0))</f>
        <v>#N/A</v>
      </c>
      <c r="Q802" s="247"/>
      <c r="S802" s="247" t="e">
        <f>IFERROR(SUM(VLOOKUP(B802,Estoque!$A$4:$M$2540,8,)*I802),VLOOKUP(B802,'Combos Promocionais'!$A$3:$K$2252,11,0))</f>
        <v>#N/A</v>
      </c>
      <c r="T802" s="247"/>
      <c r="U802" s="247"/>
      <c r="V802" s="247"/>
    </row>
    <row r="803" spans="8:22">
      <c r="H803" s="247" t="e">
        <f>IFERROR(VLOOKUP(B803,Estoque!$A$4:$M$2540,10,),VLOOKUP(B803,'Combos Promocionais'!$A$3:$O$2976,15,0))</f>
        <v>#N/A</v>
      </c>
      <c r="Q803" s="247"/>
      <c r="S803" s="247" t="e">
        <f>IFERROR(SUM(VLOOKUP(B803,Estoque!$A$4:$M$2540,8,)*I803),VLOOKUP(B803,'Combos Promocionais'!$A$3:$K$2252,11,0))</f>
        <v>#N/A</v>
      </c>
      <c r="T803" s="247"/>
      <c r="U803" s="247"/>
      <c r="V803" s="247"/>
    </row>
    <row r="804" spans="8:22">
      <c r="H804" s="247" t="e">
        <f>IFERROR(VLOOKUP(B804,Estoque!$A$4:$M$2540,10,),VLOOKUP(B804,'Combos Promocionais'!$A$3:$O$2976,15,0))</f>
        <v>#N/A</v>
      </c>
      <c r="Q804" s="247"/>
      <c r="S804" s="247" t="e">
        <f>IFERROR(SUM(VLOOKUP(B804,Estoque!$A$4:$M$2540,8,)*I804),VLOOKUP(B804,'Combos Promocionais'!$A$3:$K$2252,11,0))</f>
        <v>#N/A</v>
      </c>
      <c r="T804" s="247"/>
      <c r="U804" s="247"/>
      <c r="V804" s="247"/>
    </row>
    <row r="805" spans="8:22">
      <c r="H805" s="247" t="e">
        <f>IFERROR(VLOOKUP(B805,Estoque!$A$4:$M$2540,10,),VLOOKUP(B805,'Combos Promocionais'!$A$3:$O$2976,15,0))</f>
        <v>#N/A</v>
      </c>
      <c r="Q805" s="247"/>
      <c r="S805" s="247" t="e">
        <f>IFERROR(SUM(VLOOKUP(B805,Estoque!$A$4:$M$2540,8,)*I805),VLOOKUP(B805,'Combos Promocionais'!$A$3:$K$2252,11,0))</f>
        <v>#N/A</v>
      </c>
      <c r="T805" s="247"/>
      <c r="U805" s="247"/>
      <c r="V805" s="247"/>
    </row>
    <row r="806" spans="8:22">
      <c r="H806" s="247" t="e">
        <f>IFERROR(VLOOKUP(B806,Estoque!$A$4:$M$2540,10,),VLOOKUP(B806,'Combos Promocionais'!$A$3:$O$2976,15,0))</f>
        <v>#N/A</v>
      </c>
      <c r="Q806" s="247"/>
      <c r="S806" s="247" t="e">
        <f>IFERROR(SUM(VLOOKUP(B806,Estoque!$A$4:$M$2540,8,)*I806),VLOOKUP(B806,'Combos Promocionais'!$A$3:$K$2252,11,0))</f>
        <v>#N/A</v>
      </c>
      <c r="T806" s="247"/>
      <c r="U806" s="247"/>
      <c r="V806" s="247"/>
    </row>
    <row r="807" spans="8:22">
      <c r="H807" s="247" t="e">
        <f>IFERROR(VLOOKUP(B807,Estoque!$A$4:$M$2540,10,),VLOOKUP(B807,'Combos Promocionais'!$A$3:$O$2976,15,0))</f>
        <v>#N/A</v>
      </c>
      <c r="Q807" s="247"/>
      <c r="S807" s="247" t="e">
        <f>IFERROR(SUM(VLOOKUP(B807,Estoque!$A$4:$M$2540,8,)*I807),VLOOKUP(B807,'Combos Promocionais'!$A$3:$K$2252,11,0))</f>
        <v>#N/A</v>
      </c>
      <c r="T807" s="247"/>
      <c r="U807" s="247"/>
      <c r="V807" s="247"/>
    </row>
    <row r="808" spans="8:22">
      <c r="H808" s="247" t="e">
        <f>IFERROR(VLOOKUP(B808,Estoque!$A$4:$M$2540,10,),VLOOKUP(B808,'Combos Promocionais'!$A$3:$O$2976,15,0))</f>
        <v>#N/A</v>
      </c>
      <c r="Q808" s="247"/>
      <c r="S808" s="247" t="e">
        <f>IFERROR(SUM(VLOOKUP(B808,Estoque!$A$4:$M$2540,8,)*I808),VLOOKUP(B808,'Combos Promocionais'!$A$3:$K$2252,11,0))</f>
        <v>#N/A</v>
      </c>
      <c r="T808" s="247"/>
      <c r="U808" s="247"/>
      <c r="V808" s="247"/>
    </row>
    <row r="809" spans="8:22">
      <c r="H809" s="247" t="e">
        <f>IFERROR(VLOOKUP(B809,Estoque!$A$4:$M$2540,10,),VLOOKUP(B809,'Combos Promocionais'!$A$3:$O$2976,15,0))</f>
        <v>#N/A</v>
      </c>
      <c r="Q809" s="247"/>
      <c r="S809" s="247" t="e">
        <f>IFERROR(SUM(VLOOKUP(B809,Estoque!$A$4:$M$2540,8,)*I809),VLOOKUP(B809,'Combos Promocionais'!$A$3:$K$2252,11,0))</f>
        <v>#N/A</v>
      </c>
      <c r="T809" s="247"/>
      <c r="U809" s="247"/>
      <c r="V809" s="247"/>
    </row>
    <row r="810" spans="8:22">
      <c r="H810" s="247" t="e">
        <f>IFERROR(VLOOKUP(B810,Estoque!$A$4:$M$2540,10,),VLOOKUP(B810,'Combos Promocionais'!$A$3:$O$2976,15,0))</f>
        <v>#N/A</v>
      </c>
      <c r="Q810" s="247"/>
      <c r="S810" s="247" t="e">
        <f>IFERROR(SUM(VLOOKUP(B810,Estoque!$A$4:$M$2540,8,)*I810),VLOOKUP(B810,'Combos Promocionais'!$A$3:$K$2252,11,0))</f>
        <v>#N/A</v>
      </c>
      <c r="T810" s="247"/>
      <c r="U810" s="247"/>
      <c r="V810" s="247"/>
    </row>
    <row r="811" spans="8:22">
      <c r="H811" s="247" t="e">
        <f>IFERROR(VLOOKUP(B811,Estoque!$A$4:$M$2540,10,),VLOOKUP(B811,'Combos Promocionais'!$A$3:$O$2976,15,0))</f>
        <v>#N/A</v>
      </c>
      <c r="Q811" s="247"/>
      <c r="S811" s="247" t="e">
        <f>IFERROR(SUM(VLOOKUP(B811,Estoque!$A$4:$M$2540,8,)*I811),VLOOKUP(B811,'Combos Promocionais'!$A$3:$K$2252,11,0))</f>
        <v>#N/A</v>
      </c>
      <c r="T811" s="247"/>
      <c r="U811" s="247"/>
      <c r="V811" s="247"/>
    </row>
    <row r="812" spans="8:22">
      <c r="H812" s="247" t="e">
        <f>IFERROR(VLOOKUP(B812,Estoque!$A$4:$M$2540,10,),VLOOKUP(B812,'Combos Promocionais'!$A$3:$O$2976,15,0))</f>
        <v>#N/A</v>
      </c>
      <c r="Q812" s="247"/>
      <c r="S812" s="247" t="e">
        <f>IFERROR(SUM(VLOOKUP(B812,Estoque!$A$4:$M$2540,8,)*I812),VLOOKUP(B812,'Combos Promocionais'!$A$3:$K$2252,11,0))</f>
        <v>#N/A</v>
      </c>
      <c r="T812" s="247"/>
      <c r="U812" s="247"/>
      <c r="V812" s="247"/>
    </row>
    <row r="813" spans="8:22">
      <c r="H813" s="247" t="e">
        <f>IFERROR(VLOOKUP(B813,Estoque!$A$4:$M$2540,10,),VLOOKUP(B813,'Combos Promocionais'!$A$3:$O$2976,15,0))</f>
        <v>#N/A</v>
      </c>
      <c r="Q813" s="247"/>
      <c r="S813" s="247" t="e">
        <f>IFERROR(SUM(VLOOKUP(B813,Estoque!$A$4:$M$2540,8,)*I813),VLOOKUP(B813,'Combos Promocionais'!$A$3:$K$2252,11,0))</f>
        <v>#N/A</v>
      </c>
      <c r="T813" s="247"/>
      <c r="U813" s="247"/>
      <c r="V813" s="247"/>
    </row>
    <row r="814" spans="8:22">
      <c r="H814" s="247" t="e">
        <f>IFERROR(VLOOKUP(B814,Estoque!$A$4:$M$2540,10,),VLOOKUP(B814,'Combos Promocionais'!$A$3:$O$2976,15,0))</f>
        <v>#N/A</v>
      </c>
      <c r="Q814" s="247"/>
      <c r="S814" s="247" t="e">
        <f>IFERROR(SUM(VLOOKUP(B814,Estoque!$A$4:$M$2540,8,)*I814),VLOOKUP(B814,'Combos Promocionais'!$A$3:$K$2252,11,0))</f>
        <v>#N/A</v>
      </c>
      <c r="T814" s="247"/>
      <c r="U814" s="247"/>
      <c r="V814" s="247"/>
    </row>
    <row r="815" spans="8:22">
      <c r="H815" s="247" t="e">
        <f>IFERROR(VLOOKUP(B815,Estoque!$A$4:$M$2540,10,),VLOOKUP(B815,'Combos Promocionais'!$A$3:$O$2976,15,0))</f>
        <v>#N/A</v>
      </c>
      <c r="Q815" s="247"/>
      <c r="S815" s="247" t="e">
        <f>IFERROR(SUM(VLOOKUP(B815,Estoque!$A$4:$M$2540,8,)*I815),VLOOKUP(B815,'Combos Promocionais'!$A$3:$K$2252,11,0))</f>
        <v>#N/A</v>
      </c>
      <c r="T815" s="247"/>
      <c r="U815" s="247"/>
      <c r="V815" s="247"/>
    </row>
    <row r="816" spans="8:22">
      <c r="H816" s="247" t="e">
        <f>IFERROR(VLOOKUP(B816,Estoque!$A$4:$M$2540,10,),VLOOKUP(B816,'Combos Promocionais'!$A$3:$O$2976,15,0))</f>
        <v>#N/A</v>
      </c>
      <c r="Q816" s="247"/>
      <c r="S816" s="247" t="e">
        <f>IFERROR(SUM(VLOOKUP(B816,Estoque!$A$4:$M$2540,8,)*I816),VLOOKUP(B816,'Combos Promocionais'!$A$3:$K$2252,11,0))</f>
        <v>#N/A</v>
      </c>
      <c r="T816" s="247"/>
      <c r="U816" s="247"/>
      <c r="V816" s="247"/>
    </row>
    <row r="817" spans="8:22">
      <c r="H817" s="247" t="e">
        <f>IFERROR(VLOOKUP(B817,Estoque!$A$4:$M$2540,10,),VLOOKUP(B817,'Combos Promocionais'!$A$3:$O$2976,15,0))</f>
        <v>#N/A</v>
      </c>
      <c r="Q817" s="247"/>
      <c r="S817" s="247" t="e">
        <f>IFERROR(SUM(VLOOKUP(B817,Estoque!$A$4:$M$2540,8,)*I817),VLOOKUP(B817,'Combos Promocionais'!$A$3:$K$2252,11,0))</f>
        <v>#N/A</v>
      </c>
      <c r="T817" s="247"/>
      <c r="U817" s="247"/>
      <c r="V817" s="247"/>
    </row>
    <row r="818" spans="8:22">
      <c r="H818" s="247" t="e">
        <f>IFERROR(VLOOKUP(B818,Estoque!$A$4:$M$2540,10,),VLOOKUP(B818,'Combos Promocionais'!$A$3:$O$2976,15,0))</f>
        <v>#N/A</v>
      </c>
      <c r="Q818" s="247"/>
      <c r="S818" s="247" t="e">
        <f>IFERROR(SUM(VLOOKUP(B818,Estoque!$A$4:$M$2540,8,)*I818),VLOOKUP(B818,'Combos Promocionais'!$A$3:$K$2252,11,0))</f>
        <v>#N/A</v>
      </c>
      <c r="T818" s="247"/>
      <c r="U818" s="247"/>
      <c r="V818" s="247"/>
    </row>
    <row r="819" spans="8:22">
      <c r="H819" s="247" t="e">
        <f>IFERROR(VLOOKUP(B819,Estoque!$A$4:$M$2540,10,),VLOOKUP(B819,'Combos Promocionais'!$A$3:$O$2976,15,0))</f>
        <v>#N/A</v>
      </c>
      <c r="Q819" s="247"/>
      <c r="S819" s="247" t="e">
        <f>IFERROR(SUM(VLOOKUP(B819,Estoque!$A$4:$M$2540,8,)*I819),VLOOKUP(B819,'Combos Promocionais'!$A$3:$K$2252,11,0))</f>
        <v>#N/A</v>
      </c>
      <c r="T819" s="247"/>
      <c r="U819" s="247"/>
      <c r="V819" s="247"/>
    </row>
    <row r="820" spans="8:22">
      <c r="H820" s="247" t="e">
        <f>IFERROR(VLOOKUP(B820,Estoque!$A$4:$M$2540,10,),VLOOKUP(B820,'Combos Promocionais'!$A$3:$O$2976,15,0))</f>
        <v>#N/A</v>
      </c>
      <c r="Q820" s="247"/>
      <c r="S820" s="247" t="e">
        <f>IFERROR(SUM(VLOOKUP(B820,Estoque!$A$4:$M$2540,8,)*I820),VLOOKUP(B820,'Combos Promocionais'!$A$3:$K$2252,11,0))</f>
        <v>#N/A</v>
      </c>
      <c r="T820" s="247"/>
      <c r="U820" s="247"/>
      <c r="V820" s="247"/>
    </row>
    <row r="821" spans="8:22">
      <c r="H821" s="247" t="e">
        <f>IFERROR(VLOOKUP(B821,Estoque!$A$4:$M$2540,10,),VLOOKUP(B821,'Combos Promocionais'!$A$3:$O$2976,15,0))</f>
        <v>#N/A</v>
      </c>
      <c r="Q821" s="247"/>
      <c r="S821" s="247" t="e">
        <f>IFERROR(SUM(VLOOKUP(B821,Estoque!$A$4:$M$2540,8,)*I821),VLOOKUP(B821,'Combos Promocionais'!$A$3:$K$2252,11,0))</f>
        <v>#N/A</v>
      </c>
      <c r="T821" s="247"/>
      <c r="U821" s="247"/>
      <c r="V821" s="247"/>
    </row>
    <row r="822" spans="8:22">
      <c r="H822" s="247" t="e">
        <f>IFERROR(VLOOKUP(B822,Estoque!$A$4:$M$2540,10,),VLOOKUP(B822,'Combos Promocionais'!$A$3:$O$2976,15,0))</f>
        <v>#N/A</v>
      </c>
      <c r="Q822" s="247"/>
      <c r="S822" s="247" t="e">
        <f>IFERROR(SUM(VLOOKUP(B822,Estoque!$A$4:$M$2540,8,)*I822),VLOOKUP(B822,'Combos Promocionais'!$A$3:$K$2252,11,0))</f>
        <v>#N/A</v>
      </c>
      <c r="T822" s="247"/>
      <c r="U822" s="247"/>
      <c r="V822" s="247"/>
    </row>
    <row r="823" spans="8:22">
      <c r="H823" s="247" t="e">
        <f>IFERROR(VLOOKUP(B823,Estoque!$A$4:$M$2540,10,),VLOOKUP(B823,'Combos Promocionais'!$A$3:$O$2976,15,0))</f>
        <v>#N/A</v>
      </c>
      <c r="Q823" s="247"/>
      <c r="S823" s="247" t="e">
        <f>IFERROR(SUM(VLOOKUP(B823,Estoque!$A$4:$M$2540,8,)*I823),VLOOKUP(B823,'Combos Promocionais'!$A$3:$K$2252,11,0))</f>
        <v>#N/A</v>
      </c>
      <c r="T823" s="247"/>
      <c r="U823" s="247"/>
      <c r="V823" s="247"/>
    </row>
    <row r="824" spans="8:22">
      <c r="H824" s="247" t="e">
        <f>IFERROR(VLOOKUP(B824,Estoque!$A$4:$M$2540,10,),VLOOKUP(B824,'Combos Promocionais'!$A$3:$O$2976,15,0))</f>
        <v>#N/A</v>
      </c>
      <c r="Q824" s="247"/>
      <c r="S824" s="247" t="e">
        <f>IFERROR(SUM(VLOOKUP(B824,Estoque!$A$4:$M$2540,8,)*I824),VLOOKUP(B824,'Combos Promocionais'!$A$3:$K$2252,11,0))</f>
        <v>#N/A</v>
      </c>
      <c r="T824" s="247"/>
      <c r="U824" s="247"/>
      <c r="V824" s="247"/>
    </row>
    <row r="825" spans="8:22">
      <c r="H825" s="247" t="e">
        <f>IFERROR(VLOOKUP(B825,Estoque!$A$4:$M$2540,10,),VLOOKUP(B825,'Combos Promocionais'!$A$3:$O$2976,15,0))</f>
        <v>#N/A</v>
      </c>
      <c r="Q825" s="247"/>
      <c r="S825" s="247" t="e">
        <f>IFERROR(SUM(VLOOKUP(B825,Estoque!$A$4:$M$2540,8,)*I825),VLOOKUP(B825,'Combos Promocionais'!$A$3:$K$2252,11,0))</f>
        <v>#N/A</v>
      </c>
      <c r="T825" s="247"/>
      <c r="U825" s="247"/>
      <c r="V825" s="247"/>
    </row>
    <row r="826" spans="8:22">
      <c r="H826" s="247" t="e">
        <f>IFERROR(VLOOKUP(B826,Estoque!$A$4:$M$2540,10,),VLOOKUP(B826,'Combos Promocionais'!$A$3:$O$2976,15,0))</f>
        <v>#N/A</v>
      </c>
      <c r="Q826" s="247"/>
      <c r="S826" s="247" t="e">
        <f>IFERROR(SUM(VLOOKUP(B826,Estoque!$A$4:$M$2540,8,)*I826),VLOOKUP(B826,'Combos Promocionais'!$A$3:$K$2252,11,0))</f>
        <v>#N/A</v>
      </c>
      <c r="T826" s="247"/>
      <c r="U826" s="247"/>
      <c r="V826" s="247"/>
    </row>
    <row r="827" spans="8:22">
      <c r="H827" s="247" t="e">
        <f>IFERROR(VLOOKUP(B827,Estoque!$A$4:$M$2540,10,),VLOOKUP(B827,'Combos Promocionais'!$A$3:$O$2976,15,0))</f>
        <v>#N/A</v>
      </c>
      <c r="Q827" s="247"/>
      <c r="S827" s="247" t="e">
        <f>IFERROR(SUM(VLOOKUP(B827,Estoque!$A$4:$M$2540,8,)*I827),VLOOKUP(B827,'Combos Promocionais'!$A$3:$K$2252,11,0))</f>
        <v>#N/A</v>
      </c>
      <c r="T827" s="247"/>
      <c r="U827" s="247"/>
      <c r="V827" s="247"/>
    </row>
    <row r="828" spans="8:22">
      <c r="H828" s="247" t="e">
        <f>IFERROR(VLOOKUP(B828,Estoque!$A$4:$M$2540,10,),VLOOKUP(B828,'Combos Promocionais'!$A$3:$O$2976,15,0))</f>
        <v>#N/A</v>
      </c>
      <c r="Q828" s="247"/>
      <c r="S828" s="247" t="e">
        <f>IFERROR(SUM(VLOOKUP(B828,Estoque!$A$4:$M$2540,8,)*I828),VLOOKUP(B828,'Combos Promocionais'!$A$3:$K$2252,11,0))</f>
        <v>#N/A</v>
      </c>
      <c r="T828" s="247"/>
      <c r="U828" s="247"/>
      <c r="V828" s="247"/>
    </row>
    <row r="829" spans="8:22">
      <c r="H829" s="247" t="e">
        <f>IFERROR(VLOOKUP(B829,Estoque!$A$4:$M$2540,10,),VLOOKUP(B829,'Combos Promocionais'!$A$3:$O$2976,15,0))</f>
        <v>#N/A</v>
      </c>
      <c r="Q829" s="247"/>
      <c r="S829" s="247" t="e">
        <f>IFERROR(SUM(VLOOKUP(B829,Estoque!$A$4:$M$2540,8,)*I829),VLOOKUP(B829,'Combos Promocionais'!$A$3:$K$2252,11,0))</f>
        <v>#N/A</v>
      </c>
      <c r="T829" s="247"/>
      <c r="U829" s="247"/>
      <c r="V829" s="247"/>
    </row>
    <row r="830" spans="8:22">
      <c r="H830" s="247" t="e">
        <f>IFERROR(VLOOKUP(B830,Estoque!$A$4:$M$2540,10,),VLOOKUP(B830,'Combos Promocionais'!$A$3:$O$2976,15,0))</f>
        <v>#N/A</v>
      </c>
      <c r="Q830" s="247"/>
      <c r="S830" s="247" t="e">
        <f>IFERROR(SUM(VLOOKUP(B830,Estoque!$A$4:$M$2540,8,)*I830),VLOOKUP(B830,'Combos Promocionais'!$A$3:$K$2252,11,0))</f>
        <v>#N/A</v>
      </c>
      <c r="T830" s="247"/>
      <c r="U830" s="247"/>
      <c r="V830" s="247"/>
    </row>
    <row r="831" spans="8:22">
      <c r="H831" s="247" t="e">
        <f>IFERROR(VLOOKUP(B831,Estoque!$A$4:$M$2540,10,),VLOOKUP(B831,'Combos Promocionais'!$A$3:$O$2976,15,0))</f>
        <v>#N/A</v>
      </c>
      <c r="Q831" s="247"/>
      <c r="S831" s="247" t="e">
        <f>IFERROR(SUM(VLOOKUP(B831,Estoque!$A$4:$M$2540,8,)*I831),VLOOKUP(B831,'Combos Promocionais'!$A$3:$K$2252,11,0))</f>
        <v>#N/A</v>
      </c>
      <c r="T831" s="247"/>
      <c r="U831" s="247"/>
      <c r="V831" s="247"/>
    </row>
    <row r="832" spans="8:22">
      <c r="H832" s="247" t="e">
        <f>IFERROR(VLOOKUP(B832,Estoque!$A$4:$M$2540,10,),VLOOKUP(B832,'Combos Promocionais'!$A$3:$O$2976,15,0))</f>
        <v>#N/A</v>
      </c>
      <c r="Q832" s="247"/>
      <c r="S832" s="247" t="e">
        <f>IFERROR(SUM(VLOOKUP(B832,Estoque!$A$4:$M$2540,8,)*I832),VLOOKUP(B832,'Combos Promocionais'!$A$3:$K$2252,11,0))</f>
        <v>#N/A</v>
      </c>
      <c r="T832" s="247"/>
      <c r="U832" s="247"/>
      <c r="V832" s="247"/>
    </row>
    <row r="833" spans="8:22">
      <c r="H833" s="247" t="e">
        <f>IFERROR(VLOOKUP(B833,Estoque!$A$4:$M$2540,10,),VLOOKUP(B833,'Combos Promocionais'!$A$3:$O$2976,15,0))</f>
        <v>#N/A</v>
      </c>
      <c r="Q833" s="247"/>
      <c r="S833" s="247" t="e">
        <f>IFERROR(SUM(VLOOKUP(B833,Estoque!$A$4:$M$2540,8,)*I833),VLOOKUP(B833,'Combos Promocionais'!$A$3:$K$2252,11,0))</f>
        <v>#N/A</v>
      </c>
      <c r="T833" s="247"/>
      <c r="U833" s="247"/>
      <c r="V833" s="247"/>
    </row>
    <row r="834" spans="8:22">
      <c r="H834" s="247" t="e">
        <f>IFERROR(VLOOKUP(B834,Estoque!$A$4:$M$2540,10,),VLOOKUP(B834,'Combos Promocionais'!$A$3:$O$2976,15,0))</f>
        <v>#N/A</v>
      </c>
      <c r="Q834" s="247"/>
      <c r="S834" s="247" t="e">
        <f>IFERROR(SUM(VLOOKUP(B834,Estoque!$A$4:$M$2540,8,)*I834),VLOOKUP(B834,'Combos Promocionais'!$A$3:$K$2252,11,0))</f>
        <v>#N/A</v>
      </c>
      <c r="T834" s="247"/>
      <c r="U834" s="247"/>
      <c r="V834" s="247"/>
    </row>
    <row r="835" spans="8:22">
      <c r="H835" s="247" t="e">
        <f>IFERROR(VLOOKUP(B835,Estoque!$A$4:$M$2540,10,),VLOOKUP(B835,'Combos Promocionais'!$A$3:$O$2976,15,0))</f>
        <v>#N/A</v>
      </c>
      <c r="Q835" s="247"/>
      <c r="S835" s="247" t="e">
        <f>IFERROR(SUM(VLOOKUP(B835,Estoque!$A$4:$M$2540,8,)*I835),VLOOKUP(B835,'Combos Promocionais'!$A$3:$K$2252,11,0))</f>
        <v>#N/A</v>
      </c>
      <c r="T835" s="247"/>
      <c r="U835" s="247"/>
      <c r="V835" s="247"/>
    </row>
    <row r="836" spans="8:22">
      <c r="H836" s="247" t="e">
        <f>IFERROR(VLOOKUP(B836,Estoque!$A$4:$M$2540,10,),VLOOKUP(B836,'Combos Promocionais'!$A$3:$O$2976,15,0))</f>
        <v>#N/A</v>
      </c>
      <c r="Q836" s="247"/>
      <c r="S836" s="247" t="e">
        <f>IFERROR(SUM(VLOOKUP(B836,Estoque!$A$4:$M$2540,8,)*I836),VLOOKUP(B836,'Combos Promocionais'!$A$3:$K$2252,11,0))</f>
        <v>#N/A</v>
      </c>
      <c r="T836" s="247"/>
      <c r="U836" s="247"/>
      <c r="V836" s="247"/>
    </row>
    <row r="837" spans="8:22">
      <c r="H837" s="247" t="e">
        <f>IFERROR(VLOOKUP(B837,Estoque!$A$4:$M$2540,10,),VLOOKUP(B837,'Combos Promocionais'!$A$3:$O$2976,15,0))</f>
        <v>#N/A</v>
      </c>
      <c r="Q837" s="247"/>
      <c r="S837" s="247" t="e">
        <f>IFERROR(SUM(VLOOKUP(B837,Estoque!$A$4:$M$2540,8,)*I837),VLOOKUP(B837,'Combos Promocionais'!$A$3:$K$2252,11,0))</f>
        <v>#N/A</v>
      </c>
      <c r="T837" s="247"/>
      <c r="U837" s="247"/>
      <c r="V837" s="247"/>
    </row>
    <row r="838" spans="8:22">
      <c r="H838" s="247" t="e">
        <f>IFERROR(VLOOKUP(B838,Estoque!$A$4:$M$2540,10,),VLOOKUP(B838,'Combos Promocionais'!$A$3:$O$2976,15,0))</f>
        <v>#N/A</v>
      </c>
      <c r="Q838" s="247"/>
      <c r="S838" s="247" t="e">
        <f>IFERROR(SUM(VLOOKUP(B838,Estoque!$A$4:$M$2540,8,)*I838),VLOOKUP(B838,'Combos Promocionais'!$A$3:$K$2252,11,0))</f>
        <v>#N/A</v>
      </c>
      <c r="T838" s="247"/>
      <c r="U838" s="247"/>
      <c r="V838" s="247"/>
    </row>
    <row r="839" spans="8:22">
      <c r="H839" s="247" t="e">
        <f>IFERROR(VLOOKUP(B839,Estoque!$A$4:$M$2540,10,),VLOOKUP(B839,'Combos Promocionais'!$A$3:$O$2976,15,0))</f>
        <v>#N/A</v>
      </c>
      <c r="Q839" s="247"/>
      <c r="S839" s="247" t="e">
        <f>IFERROR(SUM(VLOOKUP(B839,Estoque!$A$4:$M$2540,8,)*I839),VLOOKUP(B839,'Combos Promocionais'!$A$3:$K$2252,11,0))</f>
        <v>#N/A</v>
      </c>
      <c r="T839" s="247"/>
      <c r="U839" s="247"/>
      <c r="V839" s="247"/>
    </row>
    <row r="840" spans="8:22">
      <c r="H840" s="247" t="e">
        <f>IFERROR(VLOOKUP(B840,Estoque!$A$4:$M$2540,10,),VLOOKUP(B840,'Combos Promocionais'!$A$3:$O$2976,15,0))</f>
        <v>#N/A</v>
      </c>
      <c r="Q840" s="247"/>
      <c r="S840" s="247" t="e">
        <f>IFERROR(SUM(VLOOKUP(B840,Estoque!$A$4:$M$2540,8,)*I840),VLOOKUP(B840,'Combos Promocionais'!$A$3:$K$2252,11,0))</f>
        <v>#N/A</v>
      </c>
      <c r="T840" s="247"/>
      <c r="U840" s="247"/>
      <c r="V840" s="247"/>
    </row>
    <row r="841" spans="8:22">
      <c r="H841" s="247" t="e">
        <f>IFERROR(VLOOKUP(B841,Estoque!$A$4:$M$2540,10,),VLOOKUP(B841,'Combos Promocionais'!$A$3:$O$2976,15,0))</f>
        <v>#N/A</v>
      </c>
      <c r="Q841" s="247"/>
      <c r="S841" s="247" t="e">
        <f>IFERROR(SUM(VLOOKUP(B841,Estoque!$A$4:$M$2540,8,)*I841),VLOOKUP(B841,'Combos Promocionais'!$A$3:$K$2252,11,0))</f>
        <v>#N/A</v>
      </c>
      <c r="T841" s="247"/>
      <c r="U841" s="247"/>
      <c r="V841" s="247"/>
    </row>
    <row r="842" spans="8:22">
      <c r="H842" s="247" t="e">
        <f>IFERROR(VLOOKUP(B842,Estoque!$A$4:$M$2540,10,),VLOOKUP(B842,'Combos Promocionais'!$A$3:$O$2976,15,0))</f>
        <v>#N/A</v>
      </c>
      <c r="Q842" s="247"/>
      <c r="S842" s="247" t="e">
        <f>IFERROR(SUM(VLOOKUP(B842,Estoque!$A$4:$M$2540,8,)*I842),VLOOKUP(B842,'Combos Promocionais'!$A$3:$K$2252,11,0))</f>
        <v>#N/A</v>
      </c>
      <c r="T842" s="247"/>
      <c r="U842" s="247"/>
      <c r="V842" s="247"/>
    </row>
    <row r="843" spans="8:22">
      <c r="H843" s="247" t="e">
        <f>IFERROR(VLOOKUP(B843,Estoque!$A$4:$M$2540,10,),VLOOKUP(B843,'Combos Promocionais'!$A$3:$O$2976,15,0))</f>
        <v>#N/A</v>
      </c>
      <c r="Q843" s="247"/>
      <c r="S843" s="247" t="e">
        <f>IFERROR(SUM(VLOOKUP(B843,Estoque!$A$4:$M$2540,8,)*I843),VLOOKUP(B843,'Combos Promocionais'!$A$3:$K$2252,11,0))</f>
        <v>#N/A</v>
      </c>
      <c r="T843" s="247"/>
      <c r="U843" s="247"/>
      <c r="V843" s="247"/>
    </row>
    <row r="844" spans="8:22">
      <c r="H844" s="247" t="e">
        <f>IFERROR(VLOOKUP(B844,Estoque!$A$4:$M$2540,10,),VLOOKUP(B844,'Combos Promocionais'!$A$3:$O$2976,15,0))</f>
        <v>#N/A</v>
      </c>
      <c r="Q844" s="247"/>
      <c r="S844" s="247" t="e">
        <f>IFERROR(SUM(VLOOKUP(B844,Estoque!$A$4:$M$2540,8,)*I844),VLOOKUP(B844,'Combos Promocionais'!$A$3:$K$2252,11,0))</f>
        <v>#N/A</v>
      </c>
      <c r="T844" s="247"/>
      <c r="U844" s="247"/>
      <c r="V844" s="247"/>
    </row>
    <row r="845" spans="8:22">
      <c r="H845" s="247" t="e">
        <f>IFERROR(VLOOKUP(B845,Estoque!$A$4:$M$2540,10,),VLOOKUP(B845,'Combos Promocionais'!$A$3:$O$2976,15,0))</f>
        <v>#N/A</v>
      </c>
      <c r="Q845" s="247"/>
      <c r="S845" s="247" t="e">
        <f>IFERROR(SUM(VLOOKUP(B845,Estoque!$A$4:$M$2540,8,)*I845),VLOOKUP(B845,'Combos Promocionais'!$A$3:$K$2252,11,0))</f>
        <v>#N/A</v>
      </c>
      <c r="T845" s="247"/>
      <c r="U845" s="247"/>
      <c r="V845" s="247"/>
    </row>
    <row r="846" spans="8:22">
      <c r="H846" s="247" t="e">
        <f>IFERROR(VLOOKUP(B846,Estoque!$A$4:$M$2540,10,),VLOOKUP(B846,'Combos Promocionais'!$A$3:$O$2976,15,0))</f>
        <v>#N/A</v>
      </c>
      <c r="Q846" s="247"/>
      <c r="S846" s="247" t="e">
        <f>IFERROR(SUM(VLOOKUP(B846,Estoque!$A$4:$M$2540,8,)*I846),VLOOKUP(B846,'Combos Promocionais'!$A$3:$K$2252,11,0))</f>
        <v>#N/A</v>
      </c>
      <c r="T846" s="247"/>
      <c r="U846" s="247"/>
      <c r="V846" s="247"/>
    </row>
    <row r="847" spans="8:22">
      <c r="H847" s="247" t="e">
        <f>IFERROR(VLOOKUP(B847,Estoque!$A$4:$M$2540,10,),VLOOKUP(B847,'Combos Promocionais'!$A$3:$O$2976,15,0))</f>
        <v>#N/A</v>
      </c>
      <c r="Q847" s="247"/>
      <c r="S847" s="247" t="e">
        <f>IFERROR(SUM(VLOOKUP(B847,Estoque!$A$4:$M$2540,8,)*I847),VLOOKUP(B847,'Combos Promocionais'!$A$3:$K$2252,11,0))</f>
        <v>#N/A</v>
      </c>
      <c r="T847" s="247"/>
      <c r="U847" s="247"/>
      <c r="V847" s="247"/>
    </row>
    <row r="848" spans="8:22">
      <c r="H848" s="247" t="e">
        <f>IFERROR(VLOOKUP(B848,Estoque!$A$4:$M$2540,10,),VLOOKUP(B848,'Combos Promocionais'!$A$3:$O$2976,15,0))</f>
        <v>#N/A</v>
      </c>
      <c r="Q848" s="247"/>
      <c r="S848" s="247" t="e">
        <f>IFERROR(SUM(VLOOKUP(B848,Estoque!$A$4:$M$2540,8,)*I848),VLOOKUP(B848,'Combos Promocionais'!$A$3:$K$2252,11,0))</f>
        <v>#N/A</v>
      </c>
      <c r="T848" s="247"/>
      <c r="U848" s="247"/>
      <c r="V848" s="247"/>
    </row>
    <row r="849" spans="8:22">
      <c r="H849" s="247" t="e">
        <f>IFERROR(VLOOKUP(B849,Estoque!$A$4:$M$2540,10,),VLOOKUP(B849,'Combos Promocionais'!$A$3:$O$2976,15,0))</f>
        <v>#N/A</v>
      </c>
      <c r="Q849" s="247"/>
      <c r="S849" s="247" t="e">
        <f>IFERROR(SUM(VLOOKUP(B849,Estoque!$A$4:$M$2540,8,)*I849),VLOOKUP(B849,'Combos Promocionais'!$A$3:$K$2252,11,0))</f>
        <v>#N/A</v>
      </c>
      <c r="T849" s="247"/>
      <c r="U849" s="247"/>
      <c r="V849" s="247"/>
    </row>
    <row r="850" spans="8:22">
      <c r="H850" s="247" t="e">
        <f>IFERROR(VLOOKUP(B850,Estoque!$A$4:$M$2540,10,),VLOOKUP(B850,'Combos Promocionais'!$A$3:$O$2976,15,0))</f>
        <v>#N/A</v>
      </c>
      <c r="Q850" s="247"/>
      <c r="S850" s="247" t="e">
        <f>IFERROR(SUM(VLOOKUP(B850,Estoque!$A$4:$M$2540,8,)*I850),VLOOKUP(B850,'Combos Promocionais'!$A$3:$K$2252,11,0))</f>
        <v>#N/A</v>
      </c>
      <c r="T850" s="247"/>
      <c r="U850" s="247"/>
      <c r="V850" s="247"/>
    </row>
    <row r="851" spans="8:22">
      <c r="H851" s="247" t="e">
        <f>IFERROR(VLOOKUP(B851,Estoque!$A$4:$M$2540,10,),VLOOKUP(B851,'Combos Promocionais'!$A$3:$O$2976,15,0))</f>
        <v>#N/A</v>
      </c>
      <c r="Q851" s="247"/>
      <c r="S851" s="247" t="e">
        <f>IFERROR(SUM(VLOOKUP(B851,Estoque!$A$4:$M$2540,8,)*I851),VLOOKUP(B851,'Combos Promocionais'!$A$3:$K$2252,11,0))</f>
        <v>#N/A</v>
      </c>
      <c r="T851" s="247"/>
      <c r="U851" s="247"/>
      <c r="V851" s="247"/>
    </row>
    <row r="852" spans="8:22">
      <c r="H852" s="247" t="e">
        <f>IFERROR(VLOOKUP(B852,Estoque!$A$4:$M$2540,10,),VLOOKUP(B852,'Combos Promocionais'!$A$3:$O$2976,15,0))</f>
        <v>#N/A</v>
      </c>
      <c r="Q852" s="247"/>
      <c r="S852" s="247" t="e">
        <f>IFERROR(SUM(VLOOKUP(B852,Estoque!$A$4:$M$2540,8,)*I852),VLOOKUP(B852,'Combos Promocionais'!$A$3:$K$2252,11,0))</f>
        <v>#N/A</v>
      </c>
      <c r="T852" s="247"/>
      <c r="U852" s="247"/>
      <c r="V852" s="247"/>
    </row>
    <row r="853" spans="8:22">
      <c r="H853" s="247" t="e">
        <f>IFERROR(VLOOKUP(B853,Estoque!$A$4:$M$2540,10,),VLOOKUP(B853,'Combos Promocionais'!$A$3:$O$2976,15,0))</f>
        <v>#N/A</v>
      </c>
      <c r="Q853" s="247"/>
      <c r="S853" s="247" t="e">
        <f>IFERROR(SUM(VLOOKUP(B853,Estoque!$A$4:$M$2540,8,)*I853),VLOOKUP(B853,'Combos Promocionais'!$A$3:$K$2252,11,0))</f>
        <v>#N/A</v>
      </c>
      <c r="T853" s="247"/>
      <c r="U853" s="247"/>
      <c r="V853" s="247"/>
    </row>
    <row r="854" spans="8:22">
      <c r="H854" s="247" t="e">
        <f>IFERROR(VLOOKUP(B854,Estoque!$A$4:$M$2540,10,),VLOOKUP(B854,'Combos Promocionais'!$A$3:$O$2976,15,0))</f>
        <v>#N/A</v>
      </c>
      <c r="Q854" s="247"/>
      <c r="S854" s="247" t="e">
        <f>IFERROR(SUM(VLOOKUP(B854,Estoque!$A$4:$M$2540,8,)*I854),VLOOKUP(B854,'Combos Promocionais'!$A$3:$K$2252,11,0))</f>
        <v>#N/A</v>
      </c>
      <c r="T854" s="247"/>
      <c r="U854" s="247"/>
      <c r="V854" s="247"/>
    </row>
    <row r="855" spans="8:22">
      <c r="H855" s="247" t="e">
        <f>IFERROR(VLOOKUP(B855,Estoque!$A$4:$M$2540,10,),VLOOKUP(B855,'Combos Promocionais'!$A$3:$O$2976,15,0))</f>
        <v>#N/A</v>
      </c>
      <c r="Q855" s="247"/>
      <c r="S855" s="247" t="e">
        <f>IFERROR(SUM(VLOOKUP(B855,Estoque!$A$4:$M$2540,8,)*I855),VLOOKUP(B855,'Combos Promocionais'!$A$3:$K$2252,11,0))</f>
        <v>#N/A</v>
      </c>
      <c r="T855" s="247"/>
      <c r="U855" s="247"/>
      <c r="V855" s="247"/>
    </row>
    <row r="856" spans="8:22">
      <c r="H856" s="247" t="e">
        <f>IFERROR(VLOOKUP(B856,Estoque!$A$4:$M$2540,10,),VLOOKUP(B856,'Combos Promocionais'!$A$3:$O$2976,15,0))</f>
        <v>#N/A</v>
      </c>
      <c r="Q856" s="247"/>
      <c r="S856" s="247" t="e">
        <f>IFERROR(SUM(VLOOKUP(B856,Estoque!$A$4:$M$2540,8,)*I856),VLOOKUP(B856,'Combos Promocionais'!$A$3:$K$2252,11,0))</f>
        <v>#N/A</v>
      </c>
      <c r="T856" s="247"/>
      <c r="U856" s="247"/>
      <c r="V856" s="247"/>
    </row>
    <row r="857" spans="8:22">
      <c r="H857" s="247" t="e">
        <f>IFERROR(VLOOKUP(B857,Estoque!$A$4:$M$2540,10,),VLOOKUP(B857,'Combos Promocionais'!$A$3:$O$2976,15,0))</f>
        <v>#N/A</v>
      </c>
      <c r="Q857" s="247"/>
      <c r="S857" s="247" t="e">
        <f>IFERROR(SUM(VLOOKUP(B857,Estoque!$A$4:$M$2540,8,)*I857),VLOOKUP(B857,'Combos Promocionais'!$A$3:$K$2252,11,0))</f>
        <v>#N/A</v>
      </c>
      <c r="T857" s="247"/>
      <c r="U857" s="247"/>
      <c r="V857" s="247"/>
    </row>
    <row r="858" spans="8:22">
      <c r="H858" s="247" t="e">
        <f>IFERROR(VLOOKUP(B858,Estoque!$A$4:$M$2540,10,),VLOOKUP(B858,'Combos Promocionais'!$A$3:$O$2976,15,0))</f>
        <v>#N/A</v>
      </c>
      <c r="Q858" s="247"/>
      <c r="S858" s="247" t="e">
        <f>IFERROR(SUM(VLOOKUP(B858,Estoque!$A$4:$M$2540,8,)*I858),VLOOKUP(B858,'Combos Promocionais'!$A$3:$K$2252,11,0))</f>
        <v>#N/A</v>
      </c>
      <c r="T858" s="247"/>
      <c r="U858" s="247"/>
      <c r="V858" s="247"/>
    </row>
    <row r="859" spans="8:22">
      <c r="H859" s="247" t="e">
        <f>IFERROR(VLOOKUP(B859,Estoque!$A$4:$M$2540,10,),VLOOKUP(B859,'Combos Promocionais'!$A$3:$O$2976,15,0))</f>
        <v>#N/A</v>
      </c>
      <c r="Q859" s="247"/>
      <c r="S859" s="247" t="e">
        <f>IFERROR(SUM(VLOOKUP(B859,Estoque!$A$4:$M$2540,8,)*I859),VLOOKUP(B859,'Combos Promocionais'!$A$3:$K$2252,11,0))</f>
        <v>#N/A</v>
      </c>
      <c r="T859" s="247"/>
      <c r="U859" s="247"/>
      <c r="V859" s="247"/>
    </row>
    <row r="860" spans="8:22">
      <c r="H860" s="247" t="e">
        <f>IFERROR(VLOOKUP(B860,Estoque!$A$4:$M$2540,10,),VLOOKUP(B860,'Combos Promocionais'!$A$3:$O$2976,15,0))</f>
        <v>#N/A</v>
      </c>
      <c r="Q860" s="247"/>
      <c r="S860" s="247" t="e">
        <f>IFERROR(SUM(VLOOKUP(B860,Estoque!$A$4:$M$2540,8,)*I860),VLOOKUP(B860,'Combos Promocionais'!$A$3:$K$2252,11,0))</f>
        <v>#N/A</v>
      </c>
      <c r="T860" s="247"/>
      <c r="U860" s="247"/>
      <c r="V860" s="247"/>
    </row>
    <row r="861" spans="8:22">
      <c r="H861" s="247" t="e">
        <f>IFERROR(VLOOKUP(B861,Estoque!$A$4:$M$2540,10,),VLOOKUP(B861,'Combos Promocionais'!$A$3:$O$2976,15,0))</f>
        <v>#N/A</v>
      </c>
      <c r="Q861" s="247"/>
      <c r="S861" s="247" t="e">
        <f>IFERROR(SUM(VLOOKUP(B861,Estoque!$A$4:$M$2540,8,)*I861),VLOOKUP(B861,'Combos Promocionais'!$A$3:$K$2252,11,0))</f>
        <v>#N/A</v>
      </c>
      <c r="T861" s="247"/>
      <c r="U861" s="247"/>
      <c r="V861" s="247"/>
    </row>
    <row r="862" spans="8:22">
      <c r="H862" s="247" t="e">
        <f>IFERROR(VLOOKUP(B862,Estoque!$A$4:$M$2540,10,),VLOOKUP(B862,'Combos Promocionais'!$A$3:$O$2976,15,0))</f>
        <v>#N/A</v>
      </c>
      <c r="Q862" s="247"/>
      <c r="S862" s="247" t="e">
        <f>IFERROR(SUM(VLOOKUP(B862,Estoque!$A$4:$M$2540,8,)*I862),VLOOKUP(B862,'Combos Promocionais'!$A$3:$K$2252,11,0))</f>
        <v>#N/A</v>
      </c>
      <c r="T862" s="247"/>
      <c r="U862" s="247"/>
      <c r="V862" s="247"/>
    </row>
    <row r="863" spans="8:22">
      <c r="H863" s="247" t="e">
        <f>IFERROR(VLOOKUP(B863,Estoque!$A$4:$M$2540,10,),VLOOKUP(B863,'Combos Promocionais'!$A$3:$O$2976,15,0))</f>
        <v>#N/A</v>
      </c>
      <c r="Q863" s="247"/>
      <c r="S863" s="247" t="e">
        <f>IFERROR(SUM(VLOOKUP(B863,Estoque!$A$4:$M$2540,8,)*I863),VLOOKUP(B863,'Combos Promocionais'!$A$3:$K$2252,11,0))</f>
        <v>#N/A</v>
      </c>
      <c r="T863" s="247"/>
      <c r="U863" s="247"/>
      <c r="V863" s="247"/>
    </row>
    <row r="864" spans="8:22">
      <c r="H864" s="247" t="e">
        <f>IFERROR(VLOOKUP(B864,Estoque!$A$4:$M$2540,10,),VLOOKUP(B864,'Combos Promocionais'!$A$3:$O$2976,15,0))</f>
        <v>#N/A</v>
      </c>
      <c r="Q864" s="247"/>
      <c r="S864" s="247" t="e">
        <f>IFERROR(SUM(VLOOKUP(B864,Estoque!$A$4:$M$2540,8,)*I864),VLOOKUP(B864,'Combos Promocionais'!$A$3:$K$2252,11,0))</f>
        <v>#N/A</v>
      </c>
      <c r="T864" s="247"/>
      <c r="U864" s="247"/>
      <c r="V864" s="247"/>
    </row>
    <row r="865" spans="8:22">
      <c r="H865" s="247" t="e">
        <f>IFERROR(VLOOKUP(B865,Estoque!$A$4:$M$2540,10,),VLOOKUP(B865,'Combos Promocionais'!$A$3:$O$2976,15,0))</f>
        <v>#N/A</v>
      </c>
      <c r="Q865" s="247"/>
      <c r="S865" s="247" t="e">
        <f>IFERROR(SUM(VLOOKUP(B865,Estoque!$A$4:$M$2540,8,)*I865),VLOOKUP(B865,'Combos Promocionais'!$A$3:$K$2252,11,0))</f>
        <v>#N/A</v>
      </c>
      <c r="T865" s="247"/>
      <c r="U865" s="247"/>
      <c r="V865" s="247"/>
    </row>
    <row r="866" spans="8:22">
      <c r="H866" s="247" t="e">
        <f>IFERROR(VLOOKUP(B866,Estoque!$A$4:$M$2540,10,),VLOOKUP(B866,'Combos Promocionais'!$A$3:$O$2976,15,0))</f>
        <v>#N/A</v>
      </c>
      <c r="Q866" s="247"/>
      <c r="S866" s="247" t="e">
        <f>IFERROR(SUM(VLOOKUP(B866,Estoque!$A$4:$M$2540,8,)*I866),VLOOKUP(B866,'Combos Promocionais'!$A$3:$K$2252,11,0))</f>
        <v>#N/A</v>
      </c>
      <c r="T866" s="247"/>
      <c r="U866" s="247"/>
      <c r="V866" s="247"/>
    </row>
    <row r="867" spans="8:22">
      <c r="H867" s="247" t="e">
        <f>IFERROR(VLOOKUP(B867,Estoque!$A$4:$M$2540,10,),VLOOKUP(B867,'Combos Promocionais'!$A$3:$O$2976,15,0))</f>
        <v>#N/A</v>
      </c>
      <c r="Q867" s="247"/>
      <c r="S867" s="247" t="e">
        <f>IFERROR(SUM(VLOOKUP(B867,Estoque!$A$4:$M$2540,8,)*I867),VLOOKUP(B867,'Combos Promocionais'!$A$3:$K$2252,11,0))</f>
        <v>#N/A</v>
      </c>
      <c r="T867" s="247"/>
      <c r="U867" s="247"/>
      <c r="V867" s="247"/>
    </row>
    <row r="868" spans="8:22">
      <c r="H868" s="247" t="e">
        <f>IFERROR(VLOOKUP(B868,Estoque!$A$4:$M$2540,10,),VLOOKUP(B868,'Combos Promocionais'!$A$3:$O$2976,15,0))</f>
        <v>#N/A</v>
      </c>
      <c r="Q868" s="247"/>
      <c r="S868" s="247" t="e">
        <f>IFERROR(SUM(VLOOKUP(B868,Estoque!$A$4:$M$2540,8,)*I868),VLOOKUP(B868,'Combos Promocionais'!$A$3:$K$2252,11,0))</f>
        <v>#N/A</v>
      </c>
      <c r="T868" s="247"/>
      <c r="U868" s="247"/>
      <c r="V868" s="247"/>
    </row>
    <row r="869" spans="8:22">
      <c r="H869" s="247" t="e">
        <f>IFERROR(VLOOKUP(B869,Estoque!$A$4:$M$2540,10,),VLOOKUP(B869,'Combos Promocionais'!$A$3:$O$2976,15,0))</f>
        <v>#N/A</v>
      </c>
      <c r="Q869" s="247"/>
      <c r="S869" s="247" t="e">
        <f>IFERROR(SUM(VLOOKUP(B869,Estoque!$A$4:$M$2540,8,)*I869),VLOOKUP(B869,'Combos Promocionais'!$A$3:$K$2252,11,0))</f>
        <v>#N/A</v>
      </c>
      <c r="T869" s="247"/>
      <c r="U869" s="247"/>
      <c r="V869" s="247"/>
    </row>
    <row r="870" spans="8:22">
      <c r="H870" s="247" t="e">
        <f>IFERROR(VLOOKUP(B870,Estoque!$A$4:$M$2540,10,),VLOOKUP(B870,'Combos Promocionais'!$A$3:$O$2976,15,0))</f>
        <v>#N/A</v>
      </c>
      <c r="Q870" s="247"/>
      <c r="S870" s="247" t="e">
        <f>IFERROR(SUM(VLOOKUP(B870,Estoque!$A$4:$M$2540,8,)*I870),VLOOKUP(B870,'Combos Promocionais'!$A$3:$K$2252,11,0))</f>
        <v>#N/A</v>
      </c>
      <c r="T870" s="247"/>
      <c r="U870" s="247"/>
      <c r="V870" s="247"/>
    </row>
    <row r="871" spans="8:22">
      <c r="H871" s="247" t="e">
        <f>IFERROR(VLOOKUP(B871,Estoque!$A$4:$M$2540,10,),VLOOKUP(B871,'Combos Promocionais'!$A$3:$O$2976,15,0))</f>
        <v>#N/A</v>
      </c>
      <c r="Q871" s="247"/>
      <c r="S871" s="247" t="e">
        <f>IFERROR(SUM(VLOOKUP(B871,Estoque!$A$4:$M$2540,8,)*I871),VLOOKUP(B871,'Combos Promocionais'!$A$3:$K$2252,11,0))</f>
        <v>#N/A</v>
      </c>
      <c r="T871" s="247"/>
      <c r="U871" s="247"/>
      <c r="V871" s="247"/>
    </row>
    <row r="872" spans="8:22">
      <c r="H872" s="247" t="e">
        <f>IFERROR(VLOOKUP(B872,Estoque!$A$4:$M$2540,10,),VLOOKUP(B872,'Combos Promocionais'!$A$3:$O$2976,15,0))</f>
        <v>#N/A</v>
      </c>
      <c r="Q872" s="247"/>
      <c r="S872" s="247" t="e">
        <f>IFERROR(SUM(VLOOKUP(B872,Estoque!$A$4:$M$2540,8,)*I872),VLOOKUP(B872,'Combos Promocionais'!$A$3:$K$2252,11,0))</f>
        <v>#N/A</v>
      </c>
      <c r="T872" s="247"/>
      <c r="U872" s="247"/>
      <c r="V872" s="247"/>
    </row>
    <row r="873" spans="8:22">
      <c r="H873" s="247" t="e">
        <f>IFERROR(VLOOKUP(B873,Estoque!$A$4:$M$2540,10,),VLOOKUP(B873,'Combos Promocionais'!$A$3:$O$2976,15,0))</f>
        <v>#N/A</v>
      </c>
      <c r="Q873" s="247"/>
      <c r="S873" s="247" t="e">
        <f>IFERROR(SUM(VLOOKUP(B873,Estoque!$A$4:$M$2540,8,)*I873),VLOOKUP(B873,'Combos Promocionais'!$A$3:$K$2252,11,0))</f>
        <v>#N/A</v>
      </c>
      <c r="T873" s="247"/>
      <c r="U873" s="247"/>
      <c r="V873" s="247"/>
    </row>
    <row r="874" spans="8:22">
      <c r="H874" s="247" t="e">
        <f>IFERROR(VLOOKUP(B874,Estoque!$A$4:$M$2540,10,),VLOOKUP(B874,'Combos Promocionais'!$A$3:$O$2976,15,0))</f>
        <v>#N/A</v>
      </c>
      <c r="Q874" s="247"/>
      <c r="S874" s="247" t="e">
        <f>IFERROR(SUM(VLOOKUP(B874,Estoque!$A$4:$M$2540,8,)*I874),VLOOKUP(B874,'Combos Promocionais'!$A$3:$K$2252,11,0))</f>
        <v>#N/A</v>
      </c>
      <c r="T874" s="247"/>
      <c r="U874" s="247"/>
      <c r="V874" s="247"/>
    </row>
    <row r="875" spans="8:22">
      <c r="H875" s="247" t="e">
        <f>IFERROR(VLOOKUP(B875,Estoque!$A$4:$M$2540,10,),VLOOKUP(B875,'Combos Promocionais'!$A$3:$O$2976,15,0))</f>
        <v>#N/A</v>
      </c>
      <c r="Q875" s="247"/>
      <c r="S875" s="247" t="e">
        <f>IFERROR(SUM(VLOOKUP(B875,Estoque!$A$4:$M$2540,8,)*I875),VLOOKUP(B875,'Combos Promocionais'!$A$3:$K$2252,11,0))</f>
        <v>#N/A</v>
      </c>
      <c r="T875" s="247"/>
      <c r="U875" s="247"/>
      <c r="V875" s="247"/>
    </row>
    <row r="876" spans="8:22">
      <c r="H876" s="247" t="e">
        <f>IFERROR(VLOOKUP(B876,Estoque!$A$4:$M$2540,10,),VLOOKUP(B876,'Combos Promocionais'!$A$3:$O$2976,15,0))</f>
        <v>#N/A</v>
      </c>
      <c r="Q876" s="247"/>
      <c r="S876" s="247" t="e">
        <f>IFERROR(SUM(VLOOKUP(B876,Estoque!$A$4:$M$2540,8,)*I876),VLOOKUP(B876,'Combos Promocionais'!$A$3:$K$2252,11,0))</f>
        <v>#N/A</v>
      </c>
      <c r="T876" s="247"/>
      <c r="U876" s="247"/>
      <c r="V876" s="247"/>
    </row>
    <row r="877" spans="8:22">
      <c r="H877" s="247" t="e">
        <f>IFERROR(VLOOKUP(B877,Estoque!$A$4:$M$2540,10,),VLOOKUP(B877,'Combos Promocionais'!$A$3:$O$2976,15,0))</f>
        <v>#N/A</v>
      </c>
      <c r="Q877" s="247"/>
      <c r="S877" s="247" t="e">
        <f>IFERROR(SUM(VLOOKUP(B877,Estoque!$A$4:$M$2540,8,)*I877),VLOOKUP(B877,'Combos Promocionais'!$A$3:$K$2252,11,0))</f>
        <v>#N/A</v>
      </c>
      <c r="T877" s="247"/>
      <c r="U877" s="247"/>
      <c r="V877" s="247"/>
    </row>
    <row r="878" spans="8:22">
      <c r="H878" s="247" t="e">
        <f>IFERROR(VLOOKUP(B878,Estoque!$A$4:$M$2540,10,),VLOOKUP(B878,'Combos Promocionais'!$A$3:$O$2976,15,0))</f>
        <v>#N/A</v>
      </c>
      <c r="Q878" s="247"/>
      <c r="S878" s="247" t="e">
        <f>IFERROR(SUM(VLOOKUP(B878,Estoque!$A$4:$M$2540,8,)*I878),VLOOKUP(B878,'Combos Promocionais'!$A$3:$K$2252,11,0))</f>
        <v>#N/A</v>
      </c>
      <c r="T878" s="247"/>
      <c r="U878" s="247"/>
      <c r="V878" s="247"/>
    </row>
    <row r="879" spans="8:22">
      <c r="H879" s="247" t="e">
        <f>IFERROR(VLOOKUP(B879,Estoque!$A$4:$M$2540,10,),VLOOKUP(B879,'Combos Promocionais'!$A$3:$O$2976,15,0))</f>
        <v>#N/A</v>
      </c>
      <c r="Q879" s="247"/>
      <c r="S879" s="247" t="e">
        <f>IFERROR(SUM(VLOOKUP(B879,Estoque!$A$4:$M$2540,8,)*I879),VLOOKUP(B879,'Combos Promocionais'!$A$3:$K$2252,11,0))</f>
        <v>#N/A</v>
      </c>
      <c r="T879" s="247"/>
      <c r="U879" s="247"/>
      <c r="V879" s="247"/>
    </row>
    <row r="880" spans="8:22">
      <c r="H880" s="247" t="e">
        <f>IFERROR(VLOOKUP(B880,Estoque!$A$4:$M$2540,10,),VLOOKUP(B880,'Combos Promocionais'!$A$3:$O$2976,15,0))</f>
        <v>#N/A</v>
      </c>
      <c r="Q880" s="247"/>
      <c r="S880" s="247" t="e">
        <f>IFERROR(SUM(VLOOKUP(B880,Estoque!$A$4:$M$2540,8,)*I880),VLOOKUP(B880,'Combos Promocionais'!$A$3:$K$2252,11,0))</f>
        <v>#N/A</v>
      </c>
      <c r="T880" s="247"/>
      <c r="U880" s="247"/>
      <c r="V880" s="247"/>
    </row>
    <row r="881" spans="8:22">
      <c r="H881" t="e">
        <f>IFERROR(VLOOKUP(B881,Estoque!$A$4:$M$2540,10,),VLOOKUP(B881,'Combos Promocionais'!$A$3:$O$2976,15,0))</f>
        <v>#N/A</v>
      </c>
      <c r="Q881" s="247"/>
      <c r="S881" s="247" t="e">
        <f>IFERROR(SUM(VLOOKUP(B881,Estoque!$A$4:$M$2540,8,)*I881),VLOOKUP(B881,'Combos Promocionais'!$A$3:$K$2252,11,0))</f>
        <v>#N/A</v>
      </c>
      <c r="T881" s="247"/>
      <c r="U881" s="247"/>
      <c r="V881" s="247"/>
    </row>
    <row r="882" spans="8:22">
      <c r="H882" t="e">
        <f>IFERROR(VLOOKUP(B882,Estoque!$A$4:$M$2540,10,),VLOOKUP(B882,'Combos Promocionais'!$A$3:$O$2976,15,0))</f>
        <v>#N/A</v>
      </c>
      <c r="Q882" s="247"/>
      <c r="S882" s="247" t="e">
        <f>IFERROR(SUM(VLOOKUP(B882,Estoque!$A$4:$M$2540,8,)*I882),VLOOKUP(B882,'Combos Promocionais'!$A$3:$K$2252,11,0))</f>
        <v>#N/A</v>
      </c>
      <c r="T882" s="247"/>
      <c r="U882" s="247"/>
      <c r="V882" s="247"/>
    </row>
    <row r="883" spans="8:22">
      <c r="H883" t="e">
        <f>IFERROR(VLOOKUP(B883,Estoque!$A$4:$M$2540,10,),VLOOKUP(B883,'Combos Promocionais'!$A$3:$O$2976,15,0))</f>
        <v>#N/A</v>
      </c>
      <c r="Q883" s="247"/>
      <c r="S883" s="247" t="e">
        <f>IFERROR(SUM(VLOOKUP(B883,Estoque!$A$4:$M$2540,8,)*I883),VLOOKUP(B883,'Combos Promocionais'!$A$3:$K$2252,11,0))</f>
        <v>#N/A</v>
      </c>
      <c r="T883" s="247"/>
      <c r="U883" s="247"/>
      <c r="V883" s="247"/>
    </row>
    <row r="884" spans="8:22">
      <c r="H884" t="e">
        <f>IFERROR(VLOOKUP(B884,Estoque!$A$4:$M$2540,10,),VLOOKUP(B884,'Combos Promocionais'!$A$3:$O$2976,15,0))</f>
        <v>#N/A</v>
      </c>
      <c r="Q884" s="247"/>
      <c r="S884" s="247" t="e">
        <f>IFERROR(SUM(VLOOKUP(B884,Estoque!$A$4:$M$2540,8,)*I884),VLOOKUP(B884,'Combos Promocionais'!$A$3:$K$2252,11,0))</f>
        <v>#N/A</v>
      </c>
      <c r="T884" s="247"/>
      <c r="U884" s="247"/>
      <c r="V884" s="247"/>
    </row>
    <row r="885" spans="8:22">
      <c r="H885" t="e">
        <f>IFERROR(VLOOKUP(B885,Estoque!$A$4:$M$2540,10,),VLOOKUP(B885,'Combos Promocionais'!$A$3:$O$2976,15,0))</f>
        <v>#N/A</v>
      </c>
      <c r="Q885" s="247"/>
      <c r="S885" s="247" t="e">
        <f>IFERROR(SUM(VLOOKUP(B885,Estoque!$A$4:$M$2540,8,)*I885),VLOOKUP(B885,'Combos Promocionais'!$A$3:$K$2252,11,0))</f>
        <v>#N/A</v>
      </c>
      <c r="T885" s="247"/>
      <c r="U885" s="247"/>
      <c r="V885" s="247"/>
    </row>
    <row r="886" spans="8:22">
      <c r="H886" t="e">
        <f>IFERROR(VLOOKUP(B886,Estoque!$A$4:$M$2540,10,),VLOOKUP(B886,'Combos Promocionais'!$A$3:$O$2976,15,0))</f>
        <v>#N/A</v>
      </c>
      <c r="Q886" s="247"/>
      <c r="S886" s="247" t="e">
        <f>IFERROR(SUM(VLOOKUP(B886,Estoque!$A$4:$M$2540,8,)*I886),VLOOKUP(B886,'Combos Promocionais'!$A$3:$K$2252,11,0))</f>
        <v>#N/A</v>
      </c>
      <c r="T886" s="247"/>
      <c r="U886" s="247"/>
      <c r="V886" s="247"/>
    </row>
    <row r="887" spans="8:22">
      <c r="H887" t="e">
        <f>IFERROR(VLOOKUP(B887,Estoque!$A$4:$M$2540,10,),VLOOKUP(B887,'Combos Promocionais'!$A$3:$O$2976,15,0))</f>
        <v>#N/A</v>
      </c>
      <c r="Q887" s="247"/>
      <c r="S887" s="247" t="e">
        <f>IFERROR(SUM(VLOOKUP(B887,Estoque!$A$4:$M$2540,8,)*I887),VLOOKUP(B887,'Combos Promocionais'!$A$3:$K$2252,11,0))</f>
        <v>#N/A</v>
      </c>
      <c r="T887" s="247"/>
      <c r="U887" s="247"/>
      <c r="V887" s="247"/>
    </row>
    <row r="888" spans="8:22">
      <c r="H888" t="e">
        <f>IFERROR(VLOOKUP(B888,Estoque!$A$4:$M$2540,10,),VLOOKUP(B888,'Combos Promocionais'!$A$3:$O$2976,15,0))</f>
        <v>#N/A</v>
      </c>
      <c r="Q888" s="247"/>
      <c r="S888" s="247" t="e">
        <f>IFERROR(SUM(VLOOKUP(B888,Estoque!$A$4:$M$2540,8,)*I888),VLOOKUP(B888,'Combos Promocionais'!$A$3:$K$2252,11,0))</f>
        <v>#N/A</v>
      </c>
      <c r="T888" s="247"/>
      <c r="U888" s="247"/>
      <c r="V888" s="247"/>
    </row>
    <row r="889" spans="8:22">
      <c r="H889" t="e">
        <f>IFERROR(VLOOKUP(B889,Estoque!$A$4:$M$2540,10,),VLOOKUP(B889,'Combos Promocionais'!$A$3:$O$2976,15,0))</f>
        <v>#N/A</v>
      </c>
      <c r="Q889" s="247"/>
      <c r="S889" s="247" t="e">
        <f>IFERROR(SUM(VLOOKUP(B889,Estoque!$A$4:$M$2540,8,)*I889),VLOOKUP(B889,'Combos Promocionais'!$A$3:$K$2252,11,0))</f>
        <v>#N/A</v>
      </c>
      <c r="T889" s="247"/>
      <c r="U889" s="247"/>
      <c r="V889" s="247"/>
    </row>
    <row r="890" spans="8:22">
      <c r="H890" t="e">
        <f>IFERROR(VLOOKUP(B890,Estoque!$A$4:$M$2540,10,),VLOOKUP(B890,'Combos Promocionais'!$A$3:$O$2976,15,0))</f>
        <v>#N/A</v>
      </c>
      <c r="S890" s="247" t="e">
        <f>IFERROR(SUM(VLOOKUP(B890,Estoque!$A$4:$M$2540,8,)*I890),VLOOKUP(B890,'Combos Promocionais'!$A$3:$K$2252,11,0))</f>
        <v>#N/A</v>
      </c>
      <c r="T890" s="247"/>
      <c r="U890" s="247"/>
      <c r="V890" s="247"/>
    </row>
    <row r="891" spans="8:22">
      <c r="H891" t="e">
        <f>IFERROR(VLOOKUP(B891,Estoque!$A$4:$M$2540,10,),VLOOKUP(B891,'Combos Promocionais'!$A$3:$O$2976,15,0))</f>
        <v>#N/A</v>
      </c>
      <c r="S891" s="247" t="e">
        <f>IFERROR(SUM(VLOOKUP(B891,Estoque!$A$4:$M$2540,8,)*I891),VLOOKUP(B891,'Combos Promocionais'!$A$3:$K$2252,11,0))</f>
        <v>#N/A</v>
      </c>
      <c r="T891" s="247"/>
      <c r="U891" s="247"/>
      <c r="V891" s="247"/>
    </row>
    <row r="892" spans="8:22">
      <c r="H892" t="e">
        <f>IFERROR(VLOOKUP(B892,Estoque!$A$4:$M$2540,10,),VLOOKUP(B892,'Combos Promocionais'!$A$3:$O$2976,15,0))</f>
        <v>#N/A</v>
      </c>
      <c r="S892" s="247" t="e">
        <f>IFERROR(SUM(VLOOKUP(B892,Estoque!$A$4:$M$2540,8,)*I892),VLOOKUP(B892,'Combos Promocionais'!$A$3:$K$2252,11,0))</f>
        <v>#N/A</v>
      </c>
      <c r="T892" s="247"/>
      <c r="U892" s="247"/>
      <c r="V892" s="247"/>
    </row>
    <row r="893" spans="8:22">
      <c r="H893" t="e">
        <f>IFERROR(VLOOKUP(B893,Estoque!$A$4:$M$2540,10,),VLOOKUP(B893,'Combos Promocionais'!$A$3:$O$2976,15,0))</f>
        <v>#N/A</v>
      </c>
      <c r="S893" s="247" t="e">
        <f>IFERROR(SUM(VLOOKUP(B893,Estoque!$A$4:$M$2540,8,)*I893),VLOOKUP(B893,'Combos Promocionais'!$A$3:$K$2252,11,0))</f>
        <v>#N/A</v>
      </c>
      <c r="T893" s="247"/>
      <c r="U893" s="247"/>
      <c r="V893" s="247"/>
    </row>
    <row r="894" spans="8:22">
      <c r="H894" t="e">
        <f>IFERROR(VLOOKUP(B894,Estoque!$A$4:$M$2540,10,),VLOOKUP(B894,'Combos Promocionais'!$A$3:$O$2976,15,0))</f>
        <v>#N/A</v>
      </c>
      <c r="S894" s="247" t="e">
        <f>IFERROR(SUM(VLOOKUP(B894,Estoque!$A$4:$M$2540,8,)*I894),VLOOKUP(B894,'Combos Promocionais'!$A$3:$K$2252,11,0))</f>
        <v>#N/A</v>
      </c>
      <c r="T894" s="247"/>
      <c r="U894" s="247"/>
      <c r="V894" s="247"/>
    </row>
    <row r="895" spans="8:22">
      <c r="H895" t="e">
        <f>IFERROR(VLOOKUP(B895,Estoque!$A$4:$M$2540,10,),VLOOKUP(B895,'Combos Promocionais'!$A$3:$O$2976,15,0))</f>
        <v>#N/A</v>
      </c>
      <c r="S895" s="247" t="e">
        <f>IFERROR(SUM(VLOOKUP(B895,Estoque!$A$4:$M$2540,8,)*I895),VLOOKUP(B895,'Combos Promocionais'!$A$3:$K$2252,11,0))</f>
        <v>#N/A</v>
      </c>
      <c r="T895" s="247"/>
      <c r="U895" s="247"/>
      <c r="V895" s="247"/>
    </row>
    <row r="896" spans="8:22">
      <c r="H896" t="e">
        <f>IFERROR(VLOOKUP(B896,Estoque!$A$4:$M$2540,10,),VLOOKUP(B896,'Combos Promocionais'!$A$3:$O$2976,15,0))</f>
        <v>#N/A</v>
      </c>
      <c r="S896" s="247" t="e">
        <f>IFERROR(SUM(VLOOKUP(B896,Estoque!$A$4:$M$2540,8,)*I896),VLOOKUP(B896,'Combos Promocionais'!$A$3:$K$2252,11,0))</f>
        <v>#N/A</v>
      </c>
      <c r="T896" s="247"/>
      <c r="U896" s="247"/>
      <c r="V896" s="247"/>
    </row>
    <row r="897" spans="8:22">
      <c r="H897" t="e">
        <f>IFERROR(VLOOKUP(B897,Estoque!$A$4:$M$2540,10,),VLOOKUP(B897,'Combos Promocionais'!$A$3:$O$2976,15,0))</f>
        <v>#N/A</v>
      </c>
      <c r="S897" s="247" t="e">
        <f>IFERROR(SUM(VLOOKUP(B897,Estoque!$A$4:$M$2540,8,)*I897),VLOOKUP(B897,'Combos Promocionais'!$A$3:$K$2252,11,0))</f>
        <v>#N/A</v>
      </c>
      <c r="T897" s="247"/>
      <c r="U897" s="247"/>
      <c r="V897" s="247"/>
    </row>
    <row r="898" spans="8:22">
      <c r="H898" t="e">
        <f>IFERROR(VLOOKUP(B898,Estoque!$A$4:$M$2540,10,),VLOOKUP(B898,'Combos Promocionais'!$A$3:$O$2976,15,0))</f>
        <v>#N/A</v>
      </c>
      <c r="S898" s="247" t="e">
        <f>IFERROR(SUM(VLOOKUP(B898,Estoque!$A$4:$M$2540,8,)*I898),VLOOKUP(B898,'Combos Promocionais'!$A$3:$K$2252,11,0))</f>
        <v>#N/A</v>
      </c>
      <c r="T898" s="247"/>
      <c r="U898" s="247"/>
      <c r="V898" s="247"/>
    </row>
    <row r="899" spans="8:22">
      <c r="H899" t="e">
        <f>IFERROR(VLOOKUP(B899,Estoque!$A$4:$M$2540,10,),VLOOKUP(B899,'Combos Promocionais'!$A$3:$O$2976,15,0))</f>
        <v>#N/A</v>
      </c>
      <c r="S899" s="247" t="e">
        <f>IFERROR(SUM(VLOOKUP(B899,Estoque!$A$4:$M$2540,8,)*I899),VLOOKUP(B899,'Combos Promocionais'!$A$3:$K$2252,11,0))</f>
        <v>#N/A</v>
      </c>
      <c r="T899" s="247"/>
      <c r="U899" s="247"/>
      <c r="V899" s="247"/>
    </row>
    <row r="900" spans="8:22">
      <c r="H900" t="e">
        <f>IFERROR(VLOOKUP(B900,Estoque!$A$4:$M$2540,10,),VLOOKUP(B900,'Combos Promocionais'!$A$3:$O$2976,15,0))</f>
        <v>#N/A</v>
      </c>
      <c r="S900" s="247" t="e">
        <f>IFERROR(SUM(VLOOKUP(B900,Estoque!$A$4:$M$2540,8,)*I900),VLOOKUP(B900,'Combos Promocionais'!$A$3:$K$2252,11,0))</f>
        <v>#N/A</v>
      </c>
      <c r="T900" s="247"/>
      <c r="U900" s="247"/>
      <c r="V900" s="247"/>
    </row>
    <row r="901" spans="8:22">
      <c r="H901" t="e">
        <f>IFERROR(VLOOKUP(B901,Estoque!$A$4:$M$2540,10,),VLOOKUP(B901,'Combos Promocionais'!$A$3:$O$2976,15,0))</f>
        <v>#N/A</v>
      </c>
      <c r="S901" s="247" t="e">
        <f>IFERROR(SUM(VLOOKUP(B901,Estoque!$A$4:$M$2540,8,)*I901),VLOOKUP(B901,'Combos Promocionais'!$A$3:$K$2252,11,0))</f>
        <v>#N/A</v>
      </c>
      <c r="T901" s="247"/>
      <c r="U901" s="247"/>
      <c r="V901" s="247"/>
    </row>
    <row r="902" spans="8:22">
      <c r="H902" t="e">
        <f>IFERROR(VLOOKUP(B902,Estoque!$A$4:$M$2540,10,),VLOOKUP(B902,'Combos Promocionais'!$A$3:$O$2976,15,0))</f>
        <v>#N/A</v>
      </c>
      <c r="S902" s="247" t="e">
        <f>IFERROR(SUM(VLOOKUP(B902,Estoque!$A$4:$M$2540,8,)*I902),VLOOKUP(B902,'Combos Promocionais'!$A$3:$K$2252,11,0))</f>
        <v>#N/A</v>
      </c>
      <c r="T902" s="247"/>
      <c r="U902" s="247"/>
      <c r="V902" s="247"/>
    </row>
    <row r="903" spans="8:22">
      <c r="H903" t="e">
        <f>IFERROR(VLOOKUP(B903,Estoque!$A$4:$M$2540,10,),VLOOKUP(B903,'Combos Promocionais'!$A$3:$O$2976,15,0))</f>
        <v>#N/A</v>
      </c>
      <c r="S903" s="247" t="e">
        <f>IFERROR(SUM(VLOOKUP(B903,Estoque!$A$4:$M$2540,8,)*I903),VLOOKUP(B903,'Combos Promocionais'!$A$3:$K$2252,11,0))</f>
        <v>#N/A</v>
      </c>
      <c r="T903" s="247"/>
      <c r="U903" s="247"/>
      <c r="V903" s="247"/>
    </row>
    <row r="904" spans="8:22">
      <c r="H904" t="e">
        <f>IFERROR(VLOOKUP(B904,Estoque!$A$4:$M$2540,10,),VLOOKUP(B904,'Combos Promocionais'!$A$3:$O$2976,15,0))</f>
        <v>#N/A</v>
      </c>
      <c r="S904" s="247" t="e">
        <f>IFERROR(SUM(VLOOKUP(B904,Estoque!$A$4:$M$2540,8,)*I904),VLOOKUP(B904,'Combos Promocionais'!$A$3:$K$2252,11,0))</f>
        <v>#N/A</v>
      </c>
      <c r="T904" s="247"/>
      <c r="U904" s="247"/>
      <c r="V904" s="247"/>
    </row>
    <row r="905" spans="8:22">
      <c r="H905" t="e">
        <f>IFERROR(VLOOKUP(B905,Estoque!$A$4:$M$2540,10,),VLOOKUP(B905,'Combos Promocionais'!$A$3:$O$2976,15,0))</f>
        <v>#N/A</v>
      </c>
      <c r="S905" s="247" t="e">
        <f>IFERROR(SUM(VLOOKUP(B905,Estoque!$A$4:$M$2540,8,)*I905),VLOOKUP(B905,'Combos Promocionais'!$A$3:$K$2252,11,0))</f>
        <v>#N/A</v>
      </c>
      <c r="T905" s="247"/>
      <c r="U905" s="247"/>
      <c r="V905" s="247"/>
    </row>
    <row r="906" spans="8:22">
      <c r="H906" t="e">
        <f>IFERROR(VLOOKUP(B906,Estoque!$A$4:$M$2540,10,),VLOOKUP(B906,'Combos Promocionais'!$A$3:$O$2976,15,0))</f>
        <v>#N/A</v>
      </c>
      <c r="S906" s="247" t="e">
        <f>IFERROR(SUM(VLOOKUP(B906,Estoque!$A$4:$M$2540,8,)*I906),VLOOKUP(B906,'Combos Promocionais'!$A$3:$K$2252,11,0))</f>
        <v>#N/A</v>
      </c>
      <c r="T906" s="247"/>
      <c r="U906" s="247"/>
      <c r="V906" s="247"/>
    </row>
    <row r="907" spans="8:22">
      <c r="H907" t="e">
        <f>IFERROR(VLOOKUP(B907,Estoque!$A$4:$M$2540,10,),VLOOKUP(B907,'Combos Promocionais'!$A$3:$O$2976,15,0))</f>
        <v>#N/A</v>
      </c>
      <c r="S907" s="247" t="e">
        <f>IFERROR(SUM(VLOOKUP(B907,Estoque!$A$4:$M$2540,8,)*I907),VLOOKUP(B907,'Combos Promocionais'!$A$3:$K$2252,11,0))</f>
        <v>#N/A</v>
      </c>
      <c r="T907" s="247"/>
      <c r="U907" s="247"/>
      <c r="V907" s="247"/>
    </row>
    <row r="908" spans="8:22">
      <c r="H908" t="e">
        <f>IFERROR(VLOOKUP(B908,Estoque!$A$4:$M$2540,10,),VLOOKUP(B908,'Combos Promocionais'!$A$3:$O$2976,15,0))</f>
        <v>#N/A</v>
      </c>
      <c r="S908" s="247" t="e">
        <f>IFERROR(SUM(VLOOKUP(B908,Estoque!$A$4:$M$2540,8,)*I908),VLOOKUP(B908,'Combos Promocionais'!$A$3:$K$2252,11,0))</f>
        <v>#N/A</v>
      </c>
      <c r="T908" s="247"/>
      <c r="U908" s="247"/>
      <c r="V908" s="247"/>
    </row>
    <row r="909" spans="8:22">
      <c r="H909" t="e">
        <f>IFERROR(VLOOKUP(B909,Estoque!$A$4:$M$2540,10,),VLOOKUP(B909,'Combos Promocionais'!$A$3:$O$2976,15,0))</f>
        <v>#N/A</v>
      </c>
      <c r="S909" s="247" t="e">
        <f>IFERROR(SUM(VLOOKUP(B909,Estoque!$A$4:$M$2540,8,)*I909),VLOOKUP(B909,'Combos Promocionais'!$A$3:$K$2252,11,0))</f>
        <v>#N/A</v>
      </c>
      <c r="T909" s="247"/>
      <c r="U909" s="247"/>
      <c r="V909" s="247"/>
    </row>
    <row r="910" spans="8:22">
      <c r="H910" t="e">
        <f>IFERROR(VLOOKUP(B910,Estoque!$A$4:$M$2540,10,),VLOOKUP(B910,'Combos Promocionais'!$A$3:$O$2976,15,0))</f>
        <v>#N/A</v>
      </c>
      <c r="S910" s="247" t="e">
        <f>IFERROR(SUM(VLOOKUP(B910,Estoque!$A$4:$M$2540,8,)*I910),VLOOKUP(B910,'Combos Promocionais'!$A$3:$K$2252,11,0))</f>
        <v>#N/A</v>
      </c>
      <c r="T910" s="247"/>
      <c r="U910" s="247"/>
      <c r="V910" s="247"/>
    </row>
    <row r="911" spans="8:22">
      <c r="H911" t="e">
        <f>IFERROR(VLOOKUP(B911,Estoque!$A$4:$M$2540,10,),VLOOKUP(B911,'Combos Promocionais'!$A$3:$O$2976,15,0))</f>
        <v>#N/A</v>
      </c>
      <c r="S911" s="247" t="e">
        <f>IFERROR(SUM(VLOOKUP(B911,Estoque!$A$4:$M$2540,8,)*I911),VLOOKUP(B911,'Combos Promocionais'!$A$3:$K$2252,11,0))</f>
        <v>#N/A</v>
      </c>
      <c r="T911" s="247"/>
      <c r="U911" s="247"/>
      <c r="V911" s="247"/>
    </row>
    <row r="912" spans="8:22">
      <c r="H912" t="e">
        <f>IFERROR(VLOOKUP(B912,Estoque!$A$4:$M$2540,10,),VLOOKUP(B912,'Combos Promocionais'!$A$3:$O$2976,15,0))</f>
        <v>#N/A</v>
      </c>
      <c r="S912" s="247" t="e">
        <f>IFERROR(SUM(VLOOKUP(B912,Estoque!$A$4:$M$2540,8,)*I912),VLOOKUP(B912,'Combos Promocionais'!$A$3:$K$2252,11,0))</f>
        <v>#N/A</v>
      </c>
      <c r="T912" s="247"/>
      <c r="U912" s="247"/>
      <c r="V912" s="247"/>
    </row>
    <row r="913" spans="8:22">
      <c r="H913" t="e">
        <f>IFERROR(VLOOKUP(B913,Estoque!$A$4:$M$2540,10,),VLOOKUP(B913,'Combos Promocionais'!$A$3:$O$2976,15,0))</f>
        <v>#N/A</v>
      </c>
      <c r="S913" s="247" t="e">
        <f>IFERROR(SUM(VLOOKUP(B913,Estoque!$A$4:$M$2540,8,)*I913),VLOOKUP(B913,'Combos Promocionais'!$A$3:$K$2252,11,0))</f>
        <v>#N/A</v>
      </c>
      <c r="T913" s="247"/>
      <c r="U913" s="247"/>
      <c r="V913" s="247"/>
    </row>
    <row r="914" spans="8:22">
      <c r="H914" t="e">
        <f>IFERROR(VLOOKUP(B914,Estoque!$A$4:$M$2540,10,),VLOOKUP(B914,'Combos Promocionais'!$A$3:$O$2976,15,0))</f>
        <v>#N/A</v>
      </c>
      <c r="S914" s="247" t="e">
        <f>IFERROR(SUM(VLOOKUP(B914,Estoque!$A$4:$M$2540,8,)*I914),VLOOKUP(B914,'Combos Promocionais'!$A$3:$K$2252,11,0))</f>
        <v>#N/A</v>
      </c>
      <c r="T914" s="247"/>
      <c r="U914" s="247"/>
      <c r="V914" s="247"/>
    </row>
    <row r="915" spans="8:22">
      <c r="H915" t="e">
        <f>IFERROR(VLOOKUP(B915,Estoque!$A$4:$M$2540,10,),VLOOKUP(B915,'Combos Promocionais'!$A$3:$O$2976,15,0))</f>
        <v>#N/A</v>
      </c>
      <c r="S915" s="247" t="e">
        <f>IFERROR(SUM(VLOOKUP(B915,Estoque!$A$4:$M$2540,8,)*I915),VLOOKUP(B915,'Combos Promocionais'!$A$3:$K$2252,11,0))</f>
        <v>#N/A</v>
      </c>
      <c r="T915" s="247"/>
      <c r="U915" s="247"/>
      <c r="V915" s="247"/>
    </row>
    <row r="916" spans="8:22">
      <c r="H916" t="e">
        <f>IFERROR(VLOOKUP(B916,Estoque!$A$4:$M$2540,10,),VLOOKUP(B916,'Combos Promocionais'!$A$3:$O$2976,15,0))</f>
        <v>#N/A</v>
      </c>
      <c r="S916" s="247" t="e">
        <f>IFERROR(SUM(VLOOKUP(B916,Estoque!$A$4:$M$2540,8,)*I916),VLOOKUP(B916,'Combos Promocionais'!$A$3:$K$2252,11,0))</f>
        <v>#N/A</v>
      </c>
      <c r="T916" s="247"/>
      <c r="U916" s="247"/>
      <c r="V916" s="247"/>
    </row>
    <row r="917" spans="8:22">
      <c r="H917" t="e">
        <f>IFERROR(VLOOKUP(B917,Estoque!$A$4:$M$2540,10,),VLOOKUP(B917,'Combos Promocionais'!$A$3:$O$2976,15,0))</f>
        <v>#N/A</v>
      </c>
      <c r="S917" s="247" t="e">
        <f>IFERROR(SUM(VLOOKUP(B917,Estoque!$A$4:$M$2540,8,)*I917),VLOOKUP(B917,'Combos Promocionais'!$A$3:$K$2252,11,0))</f>
        <v>#N/A</v>
      </c>
      <c r="T917" s="247"/>
      <c r="U917" s="247"/>
      <c r="V917" s="247"/>
    </row>
    <row r="918" spans="8:22">
      <c r="H918" t="e">
        <f>IFERROR(VLOOKUP(B918,Estoque!$A$4:$M$2540,10,),VLOOKUP(B918,'Combos Promocionais'!$A$3:$O$2976,15,0))</f>
        <v>#N/A</v>
      </c>
      <c r="S918" s="247" t="e">
        <f>IFERROR(SUM(VLOOKUP(B918,Estoque!$A$4:$M$2540,8,)*I918),VLOOKUP(B918,'Combos Promocionais'!$A$3:$K$2252,11,0))</f>
        <v>#N/A</v>
      </c>
      <c r="T918" s="247"/>
      <c r="U918" s="247"/>
      <c r="V918" s="247"/>
    </row>
    <row r="919" spans="8:22">
      <c r="H919" t="e">
        <f>IFERROR(VLOOKUP(B919,Estoque!$A$4:$M$2540,10,),VLOOKUP(B919,'Combos Promocionais'!$A$3:$O$2976,15,0))</f>
        <v>#N/A</v>
      </c>
      <c r="S919" s="247" t="e">
        <f>IFERROR(SUM(VLOOKUP(B919,Estoque!$A$4:$M$2540,8,)*I919),VLOOKUP(B919,'Combos Promocionais'!$A$3:$K$2252,11,0))</f>
        <v>#N/A</v>
      </c>
      <c r="T919" s="247"/>
      <c r="U919" s="247"/>
      <c r="V919" s="247"/>
    </row>
    <row r="920" spans="8:22">
      <c r="H920" t="e">
        <f>IFERROR(VLOOKUP(B920,Estoque!$A$4:$M$2540,10,),VLOOKUP(B920,'Combos Promocionais'!$A$3:$O$2976,15,0))</f>
        <v>#N/A</v>
      </c>
      <c r="S920" s="247" t="e">
        <f>IFERROR(SUM(VLOOKUP(B920,Estoque!$A$4:$M$2540,8,)*I920),VLOOKUP(B920,'Combos Promocionais'!$A$3:$K$2252,11,0))</f>
        <v>#N/A</v>
      </c>
      <c r="T920" s="247"/>
      <c r="U920" s="247"/>
      <c r="V920" s="247"/>
    </row>
    <row r="921" spans="8:22">
      <c r="H921" t="e">
        <f>IFERROR(VLOOKUP(B921,Estoque!$A$4:$M$2540,10,),VLOOKUP(B921,'Combos Promocionais'!$A$3:$O$2976,15,0))</f>
        <v>#N/A</v>
      </c>
      <c r="S921" s="247" t="e">
        <f>IFERROR(SUM(VLOOKUP(B921,Estoque!$A$4:$M$2540,8,)*I921),VLOOKUP(B921,'Combos Promocionais'!$A$3:$K$2252,11,0))</f>
        <v>#N/A</v>
      </c>
      <c r="T921" s="247"/>
      <c r="U921" s="247"/>
      <c r="V921" s="247"/>
    </row>
    <row r="922" spans="8:22">
      <c r="H922" t="e">
        <f>IFERROR(VLOOKUP(B922,Estoque!$A$4:$M$2540,10,),VLOOKUP(B922,'Combos Promocionais'!$A$3:$O$2976,15,0))</f>
        <v>#N/A</v>
      </c>
      <c r="S922" s="247" t="e">
        <f>IFERROR(SUM(VLOOKUP(B922,Estoque!$A$4:$M$2540,8,)*I922),VLOOKUP(B922,'Combos Promocionais'!$A$3:$K$2252,11,0))</f>
        <v>#N/A</v>
      </c>
      <c r="T922" s="247"/>
      <c r="U922" s="247"/>
      <c r="V922" s="247"/>
    </row>
    <row r="923" spans="8:22">
      <c r="H923" t="e">
        <f>IFERROR(VLOOKUP(B923,Estoque!$A$4:$M$2540,10,),VLOOKUP(B923,'Combos Promocionais'!$A$3:$O$2976,15,0))</f>
        <v>#N/A</v>
      </c>
      <c r="S923" s="247" t="e">
        <f>IFERROR(SUM(VLOOKUP(B923,Estoque!$A$4:$M$2540,8,)*I923),VLOOKUP(B923,'Combos Promocionais'!$A$3:$K$2252,11,0))</f>
        <v>#N/A</v>
      </c>
      <c r="T923" s="247"/>
      <c r="U923" s="247"/>
      <c r="V923" s="247"/>
    </row>
    <row r="924" spans="8:22">
      <c r="H924" t="e">
        <f>IFERROR(VLOOKUP(B924,Estoque!$A$4:$M$2540,10,),VLOOKUP(B924,'Combos Promocionais'!$A$3:$O$2976,15,0))</f>
        <v>#N/A</v>
      </c>
      <c r="S924" s="247" t="e">
        <f>IFERROR(SUM(VLOOKUP(B924,Estoque!$A$4:$M$2540,8,)*I924),VLOOKUP(B924,'Combos Promocionais'!$A$3:$K$2252,11,0))</f>
        <v>#N/A</v>
      </c>
      <c r="T924" s="247"/>
      <c r="U924" s="247"/>
      <c r="V924" s="247"/>
    </row>
    <row r="925" spans="8:22">
      <c r="H925" t="e">
        <f>IFERROR(VLOOKUP(B925,Estoque!$A$4:$M$2540,10,),VLOOKUP(B925,'Combos Promocionais'!$A$3:$O$2976,15,0))</f>
        <v>#N/A</v>
      </c>
      <c r="S925" s="247" t="e">
        <f>IFERROR(SUM(VLOOKUP(B925,Estoque!$A$4:$M$2540,8,)*I925),VLOOKUP(B925,'Combos Promocionais'!$A$3:$K$2252,11,0))</f>
        <v>#N/A</v>
      </c>
      <c r="T925" s="247"/>
      <c r="U925" s="247"/>
      <c r="V925" s="247"/>
    </row>
    <row r="926" spans="8:22">
      <c r="H926" t="e">
        <f>IFERROR(VLOOKUP(B926,Estoque!$A$4:$M$2540,10,),VLOOKUP(B926,'Combos Promocionais'!$A$3:$O$2976,15,0))</f>
        <v>#N/A</v>
      </c>
      <c r="S926" s="247" t="e">
        <f>IFERROR(SUM(VLOOKUP(B926,Estoque!$A$4:$M$2540,8,)*I926),VLOOKUP(B926,'Combos Promocionais'!$A$3:$K$2252,11,0))</f>
        <v>#N/A</v>
      </c>
      <c r="T926" s="247"/>
      <c r="U926" s="247"/>
      <c r="V926" s="247"/>
    </row>
    <row r="927" spans="8:22">
      <c r="H927" t="e">
        <f>IFERROR(VLOOKUP(B927,Estoque!$A$4:$M$2540,10,),VLOOKUP(B927,'Combos Promocionais'!$A$3:$O$2976,15,0))</f>
        <v>#N/A</v>
      </c>
      <c r="S927" s="247" t="e">
        <f>IFERROR(SUM(VLOOKUP(B927,Estoque!$A$4:$M$2540,8,)*I927),VLOOKUP(B927,'Combos Promocionais'!$A$3:$K$2252,11,0))</f>
        <v>#N/A</v>
      </c>
      <c r="T927" s="247"/>
      <c r="U927" s="247"/>
      <c r="V927" s="247"/>
    </row>
    <row r="928" spans="8:22">
      <c r="H928" t="e">
        <f>IFERROR(VLOOKUP(B928,Estoque!$A$4:$M$2540,10,),VLOOKUP(B928,'Combos Promocionais'!$A$3:$O$2976,15,0))</f>
        <v>#N/A</v>
      </c>
      <c r="S928" s="247" t="e">
        <f>IFERROR(SUM(VLOOKUP(B928,Estoque!$A$4:$M$2540,8,)*I928),VLOOKUP(B928,'Combos Promocionais'!$A$3:$K$2252,11,0))</f>
        <v>#N/A</v>
      </c>
      <c r="T928" s="247"/>
      <c r="U928" s="247"/>
      <c r="V928" s="247"/>
    </row>
    <row r="929" spans="8:22">
      <c r="H929" t="e">
        <f>IFERROR(VLOOKUP(B929,Estoque!$A$4:$M$2540,10,),VLOOKUP(B929,'Combos Promocionais'!$A$3:$O$2976,15,0))</f>
        <v>#N/A</v>
      </c>
      <c r="S929" s="247" t="e">
        <f>IFERROR(SUM(VLOOKUP(B929,Estoque!$A$4:$M$2540,8,)*I929),VLOOKUP(B929,'Combos Promocionais'!$A$3:$K$2252,11,0))</f>
        <v>#N/A</v>
      </c>
      <c r="T929" s="247"/>
      <c r="U929" s="247"/>
      <c r="V929" s="247"/>
    </row>
    <row r="930" spans="8:22">
      <c r="H930" t="e">
        <f>IFERROR(VLOOKUP(B930,Estoque!$A$4:$M$2540,10,),VLOOKUP(B930,'Combos Promocionais'!$A$3:$O$2976,15,0))</f>
        <v>#N/A</v>
      </c>
      <c r="S930" s="247" t="e">
        <f>IFERROR(SUM(VLOOKUP(B930,Estoque!$A$4:$M$2540,8,)*I930),VLOOKUP(B930,'Combos Promocionais'!$A$3:$K$2252,11,0))</f>
        <v>#N/A</v>
      </c>
      <c r="T930" s="247"/>
      <c r="U930" s="247"/>
      <c r="V930" s="247"/>
    </row>
    <row r="931" spans="8:22">
      <c r="H931" t="e">
        <f>IFERROR(VLOOKUP(B931,Estoque!$A$4:$M$2540,10,),VLOOKUP(B931,'Combos Promocionais'!$A$3:$O$2976,15,0))</f>
        <v>#N/A</v>
      </c>
      <c r="S931" t="e">
        <f>IFERROR(SUM(VLOOKUP(B931,Estoque!$A$4:$M$2540,8,)*I931),VLOOKUP(B931,'Combos Promocionais'!$A$3:$K$2252,11,0))</f>
        <v>#N/A</v>
      </c>
    </row>
    <row r="932" spans="8:22">
      <c r="H932" t="e">
        <f>IFERROR(VLOOKUP(B932,Estoque!$A$4:$M$2540,10,),VLOOKUP(B932,'Combos Promocionais'!$A$3:$O$2976,15,0))</f>
        <v>#N/A</v>
      </c>
      <c r="S932" t="e">
        <f>IFERROR(SUM(VLOOKUP(B932,Estoque!$A$4:$M$2540,8,)*I932),VLOOKUP(B932,'Combos Promocionais'!$A$3:$K$2252,11,0))</f>
        <v>#N/A</v>
      </c>
    </row>
    <row r="933" spans="8:22">
      <c r="H933" t="e">
        <f>IFERROR(VLOOKUP(B933,Estoque!$A$4:$M$2540,10,),VLOOKUP(B933,'Combos Promocionais'!$A$3:$O$2976,15,0))</f>
        <v>#N/A</v>
      </c>
      <c r="S933" t="e">
        <f>IFERROR(SUM(VLOOKUP(B933,Estoque!$A$4:$M$2540,8,)*I933),VLOOKUP(B933,'Combos Promocionais'!$A$3:$K$2252,11,0))</f>
        <v>#N/A</v>
      </c>
    </row>
    <row r="934" spans="8:22">
      <c r="H934" t="e">
        <f>IFERROR(VLOOKUP(B934,Estoque!$A$4:$M$2540,10,),VLOOKUP(B934,'Combos Promocionais'!$A$3:$O$2976,15,0))</f>
        <v>#N/A</v>
      </c>
      <c r="S934" t="e">
        <f>IFERROR(SUM(VLOOKUP(B934,Estoque!$A$4:$M$2540,8,)*I934),VLOOKUP(B934,'Combos Promocionais'!$A$3:$K$2252,11,0))</f>
        <v>#N/A</v>
      </c>
    </row>
    <row r="935" spans="8:22">
      <c r="H935" t="e">
        <f>IFERROR(VLOOKUP(B935,Estoque!$A$4:$M$2540,10,),VLOOKUP(B935,'Combos Promocionais'!$A$3:$O$2976,15,0))</f>
        <v>#N/A</v>
      </c>
      <c r="S935" t="e">
        <f>IFERROR(SUM(VLOOKUP(B935,Estoque!$A$4:$M$2540,8,)*I935),VLOOKUP(B935,'Combos Promocionais'!$A$3:$K$2252,11,0))</f>
        <v>#N/A</v>
      </c>
    </row>
    <row r="936" spans="8:22">
      <c r="H936" t="e">
        <f>IFERROR(VLOOKUP(B936,Estoque!$A$4:$M$2540,10,),VLOOKUP(B936,'Combos Promocionais'!$A$3:$O$2976,15,0))</f>
        <v>#N/A</v>
      </c>
      <c r="S936" t="e">
        <f>IFERROR(SUM(VLOOKUP(B936,Estoque!$A$4:$M$2540,8,)*I936),VLOOKUP(B936,'Combos Promocionais'!$A$3:$K$2252,11,0))</f>
        <v>#N/A</v>
      </c>
    </row>
    <row r="937" spans="8:22">
      <c r="H937" t="e">
        <f>IFERROR(VLOOKUP(B937,Estoque!$A$4:$M$2540,10,),VLOOKUP(B937,'Combos Promocionais'!$A$3:$O$2976,15,0))</f>
        <v>#N/A</v>
      </c>
      <c r="S937" t="e">
        <f>IFERROR(SUM(VLOOKUP(B937,Estoque!$A$4:$M$2540,8,)*I937),VLOOKUP(B937,'Combos Promocionais'!$A$3:$K$2252,11,0))</f>
        <v>#N/A</v>
      </c>
    </row>
    <row r="938" spans="8:22">
      <c r="H938" t="e">
        <f>IFERROR(VLOOKUP(B938,Estoque!$A$4:$M$2540,10,),VLOOKUP(B938,'Combos Promocionais'!$A$3:$O$2976,15,0))</f>
        <v>#N/A</v>
      </c>
      <c r="S938" t="e">
        <f>IFERROR(SUM(VLOOKUP(B938,Estoque!$A$4:$M$2540,8,)*I938),VLOOKUP(B938,'Combos Promocionais'!$A$3:$K$2252,11,0))</f>
        <v>#N/A</v>
      </c>
    </row>
    <row r="939" spans="8:22">
      <c r="H939" t="e">
        <f>IFERROR(VLOOKUP(B939,Estoque!$A$4:$M$2540,10,),VLOOKUP(B939,'Combos Promocionais'!$A$3:$O$2976,15,0))</f>
        <v>#N/A</v>
      </c>
      <c r="S939" t="e">
        <f>IFERROR(SUM(VLOOKUP(B939,Estoque!$A$4:$M$2540,8,)*I939),VLOOKUP(B939,'Combos Promocionais'!$A$3:$K$2252,11,0))</f>
        <v>#N/A</v>
      </c>
    </row>
    <row r="940" spans="8:22">
      <c r="H940" t="e">
        <f>IFERROR(VLOOKUP(B940,Estoque!$A$4:$M$2540,10,),VLOOKUP(B940,'Combos Promocionais'!$A$3:$O$2976,15,0))</f>
        <v>#N/A</v>
      </c>
      <c r="S940" t="e">
        <f>IFERROR(SUM(VLOOKUP(B940,Estoque!$A$4:$M$2540,8,)*I940),VLOOKUP(B940,'Combos Promocionais'!$A$3:$K$2252,11,0))</f>
        <v>#N/A</v>
      </c>
    </row>
    <row r="941" spans="8:22">
      <c r="H941" t="e">
        <f>IFERROR(VLOOKUP(B941,Estoque!$A$4:$M$2540,10,),VLOOKUP(B941,'Combos Promocionais'!$A$3:$O$2976,15,0))</f>
        <v>#N/A</v>
      </c>
      <c r="S941" t="e">
        <f>IFERROR(SUM(VLOOKUP(B941,Estoque!$A$4:$M$2540,8,)*I941),VLOOKUP(B941,'Combos Promocionais'!$A$3:$K$2252,11,0))</f>
        <v>#N/A</v>
      </c>
    </row>
    <row r="942" spans="8:22">
      <c r="H942" t="e">
        <f>IFERROR(VLOOKUP(B942,Estoque!$A$4:$M$2540,10,),VLOOKUP(B942,'Combos Promocionais'!$A$3:$O$2976,15,0))</f>
        <v>#N/A</v>
      </c>
      <c r="S942" t="e">
        <f>IFERROR(SUM(VLOOKUP(B942,Estoque!$A$4:$M$2540,8,)*I942),VLOOKUP(B942,'Combos Promocionais'!$A$3:$K$2252,11,0))</f>
        <v>#N/A</v>
      </c>
    </row>
    <row r="943" spans="8:22">
      <c r="H943" t="e">
        <f>IFERROR(VLOOKUP(B943,Estoque!$A$4:$M$2540,10,),VLOOKUP(B943,'Combos Promocionais'!$A$3:$O$2976,15,0))</f>
        <v>#N/A</v>
      </c>
      <c r="S943" t="e">
        <f>IFERROR(SUM(VLOOKUP(B943,Estoque!$A$4:$M$2540,8,)*I943),VLOOKUP(B943,'Combos Promocionais'!$A$3:$K$2252,11,0))</f>
        <v>#N/A</v>
      </c>
    </row>
    <row r="944" spans="8:22">
      <c r="H944" t="e">
        <f>IFERROR(VLOOKUP(B944,Estoque!$A$4:$M$2540,10,),VLOOKUP(B944,'Combos Promocionais'!$A$3:$O$2976,15,0))</f>
        <v>#N/A</v>
      </c>
      <c r="S944" t="e">
        <f>IFERROR(SUM(VLOOKUP(B944,Estoque!$A$4:$M$2540,8,)*I944),VLOOKUP(B944,'Combos Promocionais'!$A$3:$K$2252,11,0))</f>
        <v>#N/A</v>
      </c>
    </row>
    <row r="945" spans="8:19">
      <c r="H945" t="e">
        <f>IFERROR(VLOOKUP(B945,Estoque!$A$4:$M$2540,10,),VLOOKUP(B945,'Combos Promocionais'!$A$3:$O$2976,15,0))</f>
        <v>#N/A</v>
      </c>
      <c r="S945" t="e">
        <f>IFERROR(SUM(VLOOKUP(B945,Estoque!$A$4:$M$2540,8,)*I945),VLOOKUP(B945,'Combos Promocionais'!$A$3:$K$2252,11,0))</f>
        <v>#N/A</v>
      </c>
    </row>
    <row r="946" spans="8:19">
      <c r="H946" t="e">
        <f>IFERROR(VLOOKUP(B946,Estoque!$A$4:$M$2540,10,),VLOOKUP(B946,'Combos Promocionais'!$A$3:$O$2976,15,0))</f>
        <v>#N/A</v>
      </c>
      <c r="S946" t="e">
        <f>IFERROR(SUM(VLOOKUP(B946,Estoque!$A$4:$M$2540,8,)*I946),VLOOKUP(B946,'Combos Promocionais'!$A$3:$K$2252,11,0))</f>
        <v>#N/A</v>
      </c>
    </row>
    <row r="947" spans="8:19">
      <c r="H947" t="e">
        <f>IFERROR(VLOOKUP(B947,Estoque!$A$4:$M$2540,10,),VLOOKUP(B947,'Combos Promocionais'!$A$3:$O$2976,15,0))</f>
        <v>#N/A</v>
      </c>
      <c r="S947" t="e">
        <f>IFERROR(SUM(VLOOKUP(B947,Estoque!$A$4:$M$2540,8,)*I947),VLOOKUP(B947,'Combos Promocionais'!$A$3:$K$2252,11,0))</f>
        <v>#N/A</v>
      </c>
    </row>
    <row r="948" spans="8:19">
      <c r="H948" t="e">
        <f>IFERROR(VLOOKUP(B948,Estoque!$A$4:$M$2540,10,),VLOOKUP(B948,'Combos Promocionais'!$A$3:$O$2976,15,0))</f>
        <v>#N/A</v>
      </c>
      <c r="S948" t="e">
        <f>IFERROR(SUM(VLOOKUP(B948,Estoque!$A$4:$M$2540,8,)*I948),VLOOKUP(B948,'Combos Promocionais'!$A$3:$K$2252,11,0))</f>
        <v>#N/A</v>
      </c>
    </row>
    <row r="949" spans="8:19">
      <c r="H949" t="e">
        <f>IFERROR(VLOOKUP(B949,Estoque!$A$4:$M$2540,10,),VLOOKUP(B949,'Combos Promocionais'!$A$3:$O$2976,15,0))</f>
        <v>#N/A</v>
      </c>
      <c r="S949" t="e">
        <f>IFERROR(SUM(VLOOKUP(B949,Estoque!$A$4:$M$2540,8,)*I949),VLOOKUP(B949,'Combos Promocionais'!$A$3:$K$2252,11,0))</f>
        <v>#N/A</v>
      </c>
    </row>
    <row r="950" spans="8:19">
      <c r="H950" t="e">
        <f>IFERROR(VLOOKUP(B950,Estoque!$A$4:$M$2540,10,),VLOOKUP(B950,'Combos Promocionais'!$A$3:$O$2976,15,0))</f>
        <v>#N/A</v>
      </c>
      <c r="S950" t="e">
        <f>IFERROR(SUM(VLOOKUP(B950,Estoque!$A$4:$M$2540,8,)*I950),VLOOKUP(B950,'Combos Promocionais'!$A$3:$K$2252,11,0))</f>
        <v>#N/A</v>
      </c>
    </row>
    <row r="951" spans="8:19">
      <c r="H951" t="e">
        <f>IFERROR(VLOOKUP(B951,Estoque!$A$4:$M$2540,10,),VLOOKUP(B951,'Combos Promocionais'!$A$3:$O$2976,15,0))</f>
        <v>#N/A</v>
      </c>
      <c r="S951" t="e">
        <f>IFERROR(SUM(VLOOKUP(B951,Estoque!$A$4:$M$2540,8,)*I951),VLOOKUP(B951,'Combos Promocionais'!$A$3:$K$2252,11,0))</f>
        <v>#N/A</v>
      </c>
    </row>
    <row r="952" spans="8:19">
      <c r="H952" t="e">
        <f>IFERROR(VLOOKUP(B952,Estoque!$A$4:$M$2540,10,),VLOOKUP(B952,'Combos Promocionais'!$A$3:$O$2976,15,0))</f>
        <v>#N/A</v>
      </c>
      <c r="S952" t="e">
        <f>IFERROR(SUM(VLOOKUP(B952,Estoque!$A$4:$M$2540,8,)*I952),VLOOKUP(B952,'Combos Promocionais'!$A$3:$K$2252,11,0))</f>
        <v>#N/A</v>
      </c>
    </row>
    <row r="953" spans="8:19">
      <c r="H953" t="e">
        <f>IFERROR(VLOOKUP(B953,Estoque!$A$4:$M$2540,10,),VLOOKUP(B953,'Combos Promocionais'!$A$3:$O$2976,15,0))</f>
        <v>#N/A</v>
      </c>
      <c r="S953" t="e">
        <f>IFERROR(SUM(VLOOKUP(B953,Estoque!$A$4:$M$2540,8,)*I953),VLOOKUP(B953,'Combos Promocionais'!$A$3:$K$2252,11,0))</f>
        <v>#N/A</v>
      </c>
    </row>
    <row r="954" spans="8:19">
      <c r="H954" t="e">
        <f>IFERROR(VLOOKUP(B954,Estoque!$A$4:$M$2540,10,),VLOOKUP(B954,'Combos Promocionais'!$A$3:$O$2976,15,0))</f>
        <v>#N/A</v>
      </c>
      <c r="S954" t="e">
        <f>IFERROR(SUM(VLOOKUP(B954,Estoque!$A$4:$M$2540,8,)*I954),VLOOKUP(B954,'Combos Promocionais'!$A$3:$K$2252,11,0))</f>
        <v>#N/A</v>
      </c>
    </row>
    <row r="955" spans="8:19">
      <c r="H955" t="e">
        <f>IFERROR(VLOOKUP(B955,Estoque!$A$4:$M$2540,10,),VLOOKUP(B955,'Combos Promocionais'!$A$3:$O$2976,15,0))</f>
        <v>#N/A</v>
      </c>
      <c r="S955" t="e">
        <f>IFERROR(SUM(VLOOKUP(B955,Estoque!$A$4:$M$2540,8,)*I955),VLOOKUP(B955,'Combos Promocionais'!$A$3:$K$2252,11,0))</f>
        <v>#N/A</v>
      </c>
    </row>
    <row r="956" spans="8:19">
      <c r="H956" t="e">
        <f>IFERROR(VLOOKUP(B956,Estoque!$A$4:$M$2540,10,),VLOOKUP(B956,'Combos Promocionais'!$A$3:$O$2976,15,0))</f>
        <v>#N/A</v>
      </c>
      <c r="S956" t="e">
        <f>IFERROR(SUM(VLOOKUP(B956,Estoque!$A$4:$M$2540,8,)*I956),VLOOKUP(B956,'Combos Promocionais'!$A$3:$K$2252,11,0))</f>
        <v>#N/A</v>
      </c>
    </row>
    <row r="957" spans="8:19">
      <c r="H957" t="e">
        <f>IFERROR(VLOOKUP(B957,Estoque!$A$4:$M$2540,10,),VLOOKUP(B957,'Combos Promocionais'!$A$3:$O$2976,15,0))</f>
        <v>#N/A</v>
      </c>
      <c r="S957" t="e">
        <f>IFERROR(SUM(VLOOKUP(B957,Estoque!$A$4:$M$2540,8,)*I957),VLOOKUP(B957,'Combos Promocionais'!$A$3:$K$2252,11,0))</f>
        <v>#N/A</v>
      </c>
    </row>
    <row r="958" spans="8:19">
      <c r="H958" t="e">
        <f>IFERROR(VLOOKUP(B958,Estoque!$A$4:$M$2540,10,),VLOOKUP(B958,'Combos Promocionais'!$A$3:$O$2976,15,0))</f>
        <v>#N/A</v>
      </c>
      <c r="S958" t="e">
        <f>IFERROR(SUM(VLOOKUP(B958,Estoque!$A$4:$M$2540,8,)*I958),VLOOKUP(B958,'Combos Promocionais'!$A$3:$K$2252,11,0))</f>
        <v>#N/A</v>
      </c>
    </row>
    <row r="959" spans="8:19">
      <c r="H959" t="e">
        <f>IFERROR(VLOOKUP(B959,Estoque!$A$4:$M$2540,10,),VLOOKUP(B959,'Combos Promocionais'!$A$3:$O$2976,15,0))</f>
        <v>#N/A</v>
      </c>
      <c r="S959" t="e">
        <f>IFERROR(SUM(VLOOKUP(B959,Estoque!$A$4:$M$2540,8,)*I959),VLOOKUP(B959,'Combos Promocionais'!$A$3:$K$2252,11,0))</f>
        <v>#N/A</v>
      </c>
    </row>
    <row r="960" spans="8:19">
      <c r="H960" t="e">
        <f>IFERROR(VLOOKUP(B960,Estoque!$A$4:$M$2540,10,),VLOOKUP(B960,'Combos Promocionais'!$A$3:$O$2976,15,0))</f>
        <v>#N/A</v>
      </c>
      <c r="S960" t="e">
        <f>IFERROR(SUM(VLOOKUP(B960,Estoque!$A$4:$M$2540,8,)*I960),VLOOKUP(B960,'Combos Promocionais'!$A$3:$K$2252,11,0))</f>
        <v>#N/A</v>
      </c>
    </row>
    <row r="961" spans="8:19">
      <c r="H961" t="e">
        <f>IFERROR(VLOOKUP(B961,Estoque!$A$4:$M$2540,10,),VLOOKUP(B961,'Combos Promocionais'!$A$3:$O$2976,15,0))</f>
        <v>#N/A</v>
      </c>
      <c r="S961" t="e">
        <f>IFERROR(SUM(VLOOKUP(B961,Estoque!$A$4:$M$2540,8,)*I961),VLOOKUP(B961,'Combos Promocionais'!$A$3:$K$2252,11,0))</f>
        <v>#N/A</v>
      </c>
    </row>
    <row r="962" spans="8:19">
      <c r="H962" t="e">
        <f>IFERROR(VLOOKUP(B962,Estoque!$A$4:$M$2540,10,),VLOOKUP(B962,'Combos Promocionais'!$A$3:$O$2976,15,0))</f>
        <v>#N/A</v>
      </c>
      <c r="S962" t="e">
        <f>IFERROR(SUM(VLOOKUP(B962,Estoque!$A$4:$M$2540,8,)*I962),VLOOKUP(B962,'Combos Promocionais'!$A$3:$K$2252,11,0))</f>
        <v>#N/A</v>
      </c>
    </row>
    <row r="963" spans="8:19">
      <c r="H963" t="e">
        <f>IFERROR(VLOOKUP(B963,Estoque!$A$4:$M$2540,10,),VLOOKUP(B963,'Combos Promocionais'!$A$3:$O$2976,15,0))</f>
        <v>#N/A</v>
      </c>
      <c r="S963" t="e">
        <f>IFERROR(SUM(VLOOKUP(B963,Estoque!$A$4:$M$2540,8,)*I963),VLOOKUP(B963,'Combos Promocionais'!$A$3:$K$2252,11,0))</f>
        <v>#N/A</v>
      </c>
    </row>
    <row r="964" spans="8:19">
      <c r="H964" t="e">
        <f>IFERROR(VLOOKUP(B964,Estoque!$A$4:$M$2540,10,),VLOOKUP(B964,'Combos Promocionais'!$A$3:$O$2976,15,0))</f>
        <v>#N/A</v>
      </c>
      <c r="S964" t="e">
        <f>IFERROR(SUM(VLOOKUP(B964,Estoque!$A$4:$M$2540,8,)*I964),VLOOKUP(B964,'Combos Promocionais'!$A$3:$K$2252,11,0))</f>
        <v>#N/A</v>
      </c>
    </row>
    <row r="965" spans="8:19">
      <c r="H965" t="e">
        <f>IFERROR(VLOOKUP(B965,Estoque!$A$4:$M$2540,10,),VLOOKUP(B965,'Combos Promocionais'!$A$3:$O$2976,15,0))</f>
        <v>#N/A</v>
      </c>
      <c r="S965" t="e">
        <f>IFERROR(SUM(VLOOKUP(B965,Estoque!$A$4:$M$2540,8,)*I965),VLOOKUP(B965,'Combos Promocionais'!$A$3:$K$2252,11,0))</f>
        <v>#N/A</v>
      </c>
    </row>
    <row r="966" spans="8:19">
      <c r="H966" t="e">
        <f>IFERROR(VLOOKUP(B966,Estoque!$A$4:$M$2540,10,),VLOOKUP(B966,'Combos Promocionais'!$A$3:$O$2976,15,0))</f>
        <v>#N/A</v>
      </c>
      <c r="S966" t="e">
        <f>IFERROR(SUM(VLOOKUP(B966,Estoque!$A$4:$M$2540,8,)*I966),VLOOKUP(B966,'Combos Promocionais'!$A$3:$K$2252,11,0))</f>
        <v>#N/A</v>
      </c>
    </row>
    <row r="967" spans="8:19">
      <c r="H967" t="e">
        <f>IFERROR(VLOOKUP(B967,Estoque!$A$4:$M$2540,10,),VLOOKUP(B967,'Combos Promocionais'!$A$3:$O$2976,15,0))</f>
        <v>#N/A</v>
      </c>
      <c r="S967" t="e">
        <f>IFERROR(SUM(VLOOKUP(B967,Estoque!$A$4:$M$2540,8,)*I967),VLOOKUP(B967,'Combos Promocionais'!$A$3:$K$2252,11,0))</f>
        <v>#N/A</v>
      </c>
    </row>
    <row r="968" spans="8:19">
      <c r="H968" t="e">
        <f>IFERROR(VLOOKUP(B968,Estoque!$A$4:$M$2540,10,),VLOOKUP(B968,'Combos Promocionais'!$A$3:$O$2976,15,0))</f>
        <v>#N/A</v>
      </c>
      <c r="S968" t="e">
        <f>IFERROR(SUM(VLOOKUP(B968,Estoque!$A$4:$M$2540,8,)*I968),VLOOKUP(B968,'Combos Promocionais'!$A$3:$K$2252,11,0))</f>
        <v>#N/A</v>
      </c>
    </row>
    <row r="969" spans="8:19">
      <c r="H969" t="e">
        <f>IFERROR(VLOOKUP(B969,Estoque!$A$4:$M$2540,10,),VLOOKUP(B969,'Combos Promocionais'!$A$3:$O$2976,15,0))</f>
        <v>#N/A</v>
      </c>
      <c r="S969" t="e">
        <f>IFERROR(SUM(VLOOKUP(B969,Estoque!$A$4:$M$2540,8,)*I969),VLOOKUP(B969,'Combos Promocionais'!$A$3:$K$2252,11,0))</f>
        <v>#N/A</v>
      </c>
    </row>
    <row r="970" spans="8:19">
      <c r="H970" t="e">
        <f>IFERROR(VLOOKUP(B970,Estoque!$A$4:$M$2540,10,),VLOOKUP(B970,'Combos Promocionais'!$A$3:$O$2976,15,0))</f>
        <v>#N/A</v>
      </c>
      <c r="S970" t="e">
        <f>IFERROR(SUM(VLOOKUP(B970,Estoque!$A$4:$M$2540,8,)*I970),VLOOKUP(B970,'Combos Promocionais'!$A$3:$K$2252,11,0))</f>
        <v>#N/A</v>
      </c>
    </row>
    <row r="971" spans="8:19">
      <c r="H971" t="e">
        <f>IFERROR(VLOOKUP(B971,Estoque!$A$4:$M$2540,10,),VLOOKUP(B971,'Combos Promocionais'!$A$3:$O$2976,15,0))</f>
        <v>#N/A</v>
      </c>
      <c r="S971" t="e">
        <f>IFERROR(SUM(VLOOKUP(B971,Estoque!$A$4:$M$2540,8,)*I971),VLOOKUP(B971,'Combos Promocionais'!$A$3:$K$2252,11,0))</f>
        <v>#N/A</v>
      </c>
    </row>
    <row r="972" spans="8:19">
      <c r="H972" t="e">
        <f>IFERROR(VLOOKUP(B972,Estoque!$A$4:$M$2540,10,),VLOOKUP(B972,'Combos Promocionais'!$A$3:$O$2976,15,0))</f>
        <v>#N/A</v>
      </c>
      <c r="S972" t="e">
        <f>IFERROR(SUM(VLOOKUP(B972,Estoque!$A$4:$M$2540,8,)*I972),VLOOKUP(B972,'Combos Promocionais'!$A$3:$K$2252,11,0))</f>
        <v>#N/A</v>
      </c>
    </row>
    <row r="973" spans="8:19">
      <c r="H973" t="e">
        <f>IFERROR(VLOOKUP(B973,Estoque!$A$4:$M$2540,10,),VLOOKUP(B973,'Combos Promocionais'!$A$3:$O$2976,15,0))</f>
        <v>#N/A</v>
      </c>
      <c r="S973" t="e">
        <f>IFERROR(SUM(VLOOKUP(B973,Estoque!$A$4:$M$2540,8,)*I973),VLOOKUP(B973,'Combos Promocionais'!$A$3:$K$2252,11,0))</f>
        <v>#N/A</v>
      </c>
    </row>
    <row r="974" spans="8:19">
      <c r="H974" t="e">
        <f>IFERROR(VLOOKUP(B974,Estoque!$A$4:$M$2540,10,),VLOOKUP(B974,'Combos Promocionais'!$A$3:$O$2976,15,0))</f>
        <v>#N/A</v>
      </c>
      <c r="S974" t="e">
        <f>IFERROR(SUM(VLOOKUP(B974,Estoque!$A$4:$M$2540,8,)*I974),VLOOKUP(B974,'Combos Promocionais'!$A$3:$K$2252,11,0))</f>
        <v>#N/A</v>
      </c>
    </row>
    <row r="975" spans="8:19">
      <c r="H975" t="e">
        <f>IFERROR(VLOOKUP(B975,Estoque!$A$4:$M$2540,10,),VLOOKUP(B975,'Combos Promocionais'!$A$3:$O$2976,15,0))</f>
        <v>#N/A</v>
      </c>
      <c r="S975" t="e">
        <f>IFERROR(SUM(VLOOKUP(B975,Estoque!$A$4:$M$2540,8,)*I975),VLOOKUP(B975,'Combos Promocionais'!$A$3:$K$2252,11,0))</f>
        <v>#N/A</v>
      </c>
    </row>
    <row r="976" spans="8:19">
      <c r="H976" t="e">
        <f>IFERROR(VLOOKUP(B976,Estoque!$A$4:$M$2540,10,),VLOOKUP(B976,'Combos Promocionais'!$A$3:$O$2976,15,0))</f>
        <v>#N/A</v>
      </c>
      <c r="S976" t="e">
        <f>IFERROR(SUM(VLOOKUP(B976,Estoque!$A$4:$M$2540,8,)*I976),VLOOKUP(B976,'Combos Promocionais'!$A$3:$K$2252,11,0))</f>
        <v>#N/A</v>
      </c>
    </row>
    <row r="977" spans="8:19">
      <c r="H977" t="e">
        <f>IFERROR(VLOOKUP(B977,Estoque!$A$4:$M$2540,10,),VLOOKUP(B977,'Combos Promocionais'!$A$3:$O$2976,15,0))</f>
        <v>#N/A</v>
      </c>
      <c r="S977" t="e">
        <f>IFERROR(SUM(VLOOKUP(B977,Estoque!$A$4:$M$2540,8,)*I977),VLOOKUP(B977,'Combos Promocionais'!$A$3:$K$2252,11,0))</f>
        <v>#N/A</v>
      </c>
    </row>
    <row r="978" spans="8:19">
      <c r="H978" t="e">
        <f>IFERROR(VLOOKUP(B978,Estoque!$A$4:$M$2540,10,),VLOOKUP(B978,'Combos Promocionais'!$A$3:$O$2976,15,0))</f>
        <v>#N/A</v>
      </c>
      <c r="S978" t="e">
        <f>IFERROR(SUM(VLOOKUP(B978,Estoque!$A$4:$M$2540,8,)*I978),VLOOKUP(B978,'Combos Promocionais'!$A$3:$K$2252,11,0))</f>
        <v>#N/A</v>
      </c>
    </row>
    <row r="979" spans="8:19">
      <c r="H979" t="e">
        <f>IFERROR(VLOOKUP(B979,Estoque!$A$4:$M$2540,10,),VLOOKUP(B979,'Combos Promocionais'!$A$3:$O$2976,15,0))</f>
        <v>#N/A</v>
      </c>
      <c r="S979" t="e">
        <f>IFERROR(SUM(VLOOKUP(B979,Estoque!$A$4:$M$2540,8,)*I979),VLOOKUP(B979,'Combos Promocionais'!$A$3:$K$2252,11,0))</f>
        <v>#N/A</v>
      </c>
    </row>
    <row r="980" spans="8:19">
      <c r="H980" t="e">
        <f>IFERROR(VLOOKUP(B980,Estoque!$A$4:$M$2540,10,),VLOOKUP(B980,'Combos Promocionais'!$A$3:$O$2976,15,0))</f>
        <v>#N/A</v>
      </c>
      <c r="S980" t="e">
        <f>IFERROR(SUM(VLOOKUP(B980,Estoque!$A$4:$M$2540,8,)*I980),VLOOKUP(B980,'Combos Promocionais'!$A$3:$K$2252,11,0))</f>
        <v>#N/A</v>
      </c>
    </row>
    <row r="981" spans="8:19">
      <c r="H981" t="e">
        <f>IFERROR(VLOOKUP(B981,Estoque!$A$4:$M$2540,10,),VLOOKUP(B981,'Combos Promocionais'!$A$3:$O$2976,15,0))</f>
        <v>#N/A</v>
      </c>
      <c r="S981" t="e">
        <f>IFERROR(SUM(VLOOKUP(B981,Estoque!$A$4:$M$2540,8,)*I981),VLOOKUP(B981,'Combos Promocionais'!$A$3:$K$2252,11,0))</f>
        <v>#N/A</v>
      </c>
    </row>
    <row r="982" spans="8:19">
      <c r="H982" t="e">
        <f>IFERROR(VLOOKUP(B982,Estoque!$A$4:$M$2540,10,),VLOOKUP(B982,'Combos Promocionais'!$A$3:$O$2976,15,0))</f>
        <v>#N/A</v>
      </c>
      <c r="S982" t="e">
        <f>IFERROR(SUM(VLOOKUP(B982,Estoque!$A$4:$M$2540,8,)*I982),VLOOKUP(B982,'Combos Promocionais'!$A$3:$K$2252,11,0))</f>
        <v>#N/A</v>
      </c>
    </row>
    <row r="983" spans="8:19">
      <c r="H983" t="e">
        <f>IFERROR(VLOOKUP(B983,Estoque!$A$4:$M$2540,10,),VLOOKUP(B983,'Combos Promocionais'!$A$3:$O$2976,15,0))</f>
        <v>#N/A</v>
      </c>
      <c r="S983" t="e">
        <f>IFERROR(SUM(VLOOKUP(B983,Estoque!$A$4:$M$2540,8,)*I983),VLOOKUP(B983,'Combos Promocionais'!$A$3:$K$2252,11,0))</f>
        <v>#N/A</v>
      </c>
    </row>
    <row r="984" spans="8:19">
      <c r="H984" t="e">
        <f>IFERROR(VLOOKUP(B984,Estoque!$A$4:$M$2540,10,),VLOOKUP(B984,'Combos Promocionais'!$A$3:$O$2976,15,0))</f>
        <v>#N/A</v>
      </c>
      <c r="S984" t="e">
        <f>IFERROR(SUM(VLOOKUP(B984,Estoque!$A$4:$M$2540,8,)*I984),VLOOKUP(B984,'Combos Promocionais'!$A$3:$K$2252,11,0))</f>
        <v>#N/A</v>
      </c>
    </row>
    <row r="985" spans="8:19">
      <c r="H985" t="e">
        <f>IFERROR(VLOOKUP(B985,Estoque!$A$4:$M$2540,10,),VLOOKUP(B985,'Combos Promocionais'!$A$3:$O$2976,15,0))</f>
        <v>#N/A</v>
      </c>
      <c r="S985" t="e">
        <f>IFERROR(SUM(VLOOKUP(B985,Estoque!$A$4:$M$2540,8,)*I985),VLOOKUP(B985,'Combos Promocionais'!$A$3:$K$2252,11,0))</f>
        <v>#N/A</v>
      </c>
    </row>
    <row r="986" spans="8:19">
      <c r="H986" t="e">
        <f>IFERROR(VLOOKUP(B986,Estoque!$A$4:$M$2540,10,),VLOOKUP(B986,'Combos Promocionais'!$A$3:$O$2976,15,0))</f>
        <v>#N/A</v>
      </c>
      <c r="S986" t="e">
        <f>IFERROR(SUM(VLOOKUP(B986,Estoque!$A$4:$M$2540,8,)*I986),VLOOKUP(B986,'Combos Promocionais'!$A$3:$K$2252,11,0))</f>
        <v>#N/A</v>
      </c>
    </row>
    <row r="987" spans="8:19">
      <c r="H987" t="e">
        <f>IFERROR(VLOOKUP(B987,Estoque!$A$4:$M$2540,10,),VLOOKUP(B987,'Combos Promocionais'!$A$3:$O$2976,15,0))</f>
        <v>#N/A</v>
      </c>
      <c r="S987" t="e">
        <f>IFERROR(SUM(VLOOKUP(B987,Estoque!$A$4:$M$2540,8,)*I987),VLOOKUP(B987,'Combos Promocionais'!$A$3:$K$2252,11,0))</f>
        <v>#N/A</v>
      </c>
    </row>
    <row r="988" spans="8:19">
      <c r="H988" t="e">
        <f>IFERROR(VLOOKUP(B988,Estoque!$A$4:$M$2540,10,),VLOOKUP(B988,'Combos Promocionais'!$A$3:$O$2976,15,0))</f>
        <v>#N/A</v>
      </c>
      <c r="S988" t="e">
        <f>IFERROR(SUM(VLOOKUP(B988,Estoque!$A$4:$M$2540,8,)*I988),VLOOKUP(B988,'Combos Promocionais'!$A$3:$K$2252,11,0))</f>
        <v>#N/A</v>
      </c>
    </row>
    <row r="989" spans="8:19">
      <c r="H989" t="e">
        <f>IFERROR(VLOOKUP(B989,Estoque!$A$4:$M$2540,10,),VLOOKUP(B989,'Combos Promocionais'!$A$3:$O$2976,15,0))</f>
        <v>#N/A</v>
      </c>
      <c r="S989" t="e">
        <f>IFERROR(SUM(VLOOKUP(B989,Estoque!$A$4:$M$2540,8,)*I989),VLOOKUP(B989,'Combos Promocionais'!$A$3:$K$2252,11,0))</f>
        <v>#N/A</v>
      </c>
    </row>
    <row r="990" spans="8:19">
      <c r="H990" t="e">
        <f>IFERROR(VLOOKUP(B990,Estoque!$A$4:$M$2540,10,),VLOOKUP(B990,'Combos Promocionais'!$A$3:$O$2976,15,0))</f>
        <v>#N/A</v>
      </c>
      <c r="S990" t="e">
        <f>IFERROR(SUM(VLOOKUP(B990,Estoque!$A$4:$M$2540,8,)*I990),VLOOKUP(B990,'Combos Promocionais'!$A$3:$K$2252,11,0))</f>
        <v>#N/A</v>
      </c>
    </row>
    <row r="991" spans="8:19">
      <c r="H991" t="e">
        <f>IFERROR(VLOOKUP(B991,Estoque!$A$4:$M$2540,10,),VLOOKUP(B991,'Combos Promocionais'!$A$3:$O$2976,15,0))</f>
        <v>#N/A</v>
      </c>
      <c r="S991" t="e">
        <f>IFERROR(SUM(VLOOKUP(B991,Estoque!$A$4:$M$2540,8,)*I991),VLOOKUP(B991,'Combos Promocionais'!$A$3:$K$2252,11,0))</f>
        <v>#N/A</v>
      </c>
    </row>
    <row r="992" spans="8:19">
      <c r="H992" t="e">
        <f>IFERROR(VLOOKUP(B992,Estoque!$A$4:$M$2540,10,),VLOOKUP(B992,'Combos Promocionais'!$A$3:$O$2976,15,0))</f>
        <v>#N/A</v>
      </c>
      <c r="S992" t="e">
        <f>IFERROR(SUM(VLOOKUP(B992,Estoque!$A$4:$M$2540,8,)*I992),VLOOKUP(B992,'Combos Promocionais'!$A$3:$K$2252,11,0))</f>
        <v>#N/A</v>
      </c>
    </row>
    <row r="993" spans="8:19">
      <c r="H993" t="e">
        <f>IFERROR(VLOOKUP(B993,Estoque!$A$4:$M$2540,10,),VLOOKUP(B993,'Combos Promocionais'!$A$3:$O$2976,15,0))</f>
        <v>#N/A</v>
      </c>
      <c r="S993" t="e">
        <f>IFERROR(SUM(VLOOKUP(B993,Estoque!$A$4:$M$2540,8,)*I993),VLOOKUP(B993,'Combos Promocionais'!$A$3:$K$2252,11,0))</f>
        <v>#N/A</v>
      </c>
    </row>
    <row r="994" spans="8:19">
      <c r="H994" t="e">
        <f>IFERROR(VLOOKUP(B994,Estoque!$A$4:$M$2540,10,),VLOOKUP(B994,'Combos Promocionais'!$A$3:$O$2976,15,0))</f>
        <v>#N/A</v>
      </c>
      <c r="S994" t="e">
        <f>IFERROR(SUM(VLOOKUP(B994,Estoque!$A$4:$M$2540,8,)*I994),VLOOKUP(B994,'Combos Promocionais'!$A$3:$K$2252,11,0))</f>
        <v>#N/A</v>
      </c>
    </row>
    <row r="995" spans="8:19">
      <c r="H995" t="e">
        <f>IFERROR(VLOOKUP(B995,Estoque!$A$4:$M$2540,10,),VLOOKUP(B995,'Combos Promocionais'!$A$3:$O$2976,15,0))</f>
        <v>#N/A</v>
      </c>
      <c r="S995" t="e">
        <f>IFERROR(SUM(VLOOKUP(B995,Estoque!$A$4:$M$2540,8,)*I995),VLOOKUP(B995,'Combos Promocionais'!$A$3:$K$2252,11,0))</f>
        <v>#N/A</v>
      </c>
    </row>
    <row r="996" spans="8:19">
      <c r="H996" t="e">
        <f>IFERROR(VLOOKUP(B996,Estoque!$A$4:$M$2540,10,),VLOOKUP(B996,'Combos Promocionais'!$A$3:$O$2976,15,0))</f>
        <v>#N/A</v>
      </c>
      <c r="S996" t="e">
        <f>IFERROR(SUM(VLOOKUP(B996,Estoque!$A$4:$M$2540,8,)*I996),VLOOKUP(B996,'Combos Promocionais'!$A$3:$K$2252,11,0))</f>
        <v>#N/A</v>
      </c>
    </row>
    <row r="997" spans="8:19">
      <c r="H997" t="e">
        <f>IFERROR(VLOOKUP(B997,Estoque!$A$4:$M$2540,10,),VLOOKUP(B997,'Combos Promocionais'!$A$3:$O$2976,15,0))</f>
        <v>#N/A</v>
      </c>
      <c r="S997" t="e">
        <f>IFERROR(SUM(VLOOKUP(B997,Estoque!$A$4:$M$2540,8,)*I997),VLOOKUP(B997,'Combos Promocionais'!$A$3:$K$2252,11,0))</f>
        <v>#N/A</v>
      </c>
    </row>
    <row r="998" spans="8:19">
      <c r="H998" t="e">
        <f>IFERROR(VLOOKUP(B998,Estoque!$A$4:$M$2540,10,),VLOOKUP(B998,'Combos Promocionais'!$A$3:$O$2976,15,0))</f>
        <v>#N/A</v>
      </c>
      <c r="S998" t="e">
        <f>IFERROR(SUM(VLOOKUP(B998,Estoque!$A$4:$M$2540,8,)*I998),VLOOKUP(B998,'Combos Promocionais'!$A$3:$K$2252,11,0))</f>
        <v>#N/A</v>
      </c>
    </row>
    <row r="999" spans="8:19">
      <c r="H999" t="e">
        <f>IFERROR(VLOOKUP(B999,Estoque!$A$4:$M$2540,10,),VLOOKUP(B999,'Combos Promocionais'!$A$3:$O$2976,15,0))</f>
        <v>#N/A</v>
      </c>
      <c r="S999" t="e">
        <f>IFERROR(SUM(VLOOKUP(B999,Estoque!$A$4:$M$2540,8,)*I999),VLOOKUP(B999,'Combos Promocionais'!$A$3:$K$2252,11,0))</f>
        <v>#N/A</v>
      </c>
    </row>
    <row r="1000" spans="8:19">
      <c r="H1000" t="e">
        <f>IFERROR(VLOOKUP(B1000,Estoque!$A$4:$M$2540,10,),VLOOKUP(B1000,'Combos Promocionais'!$A$3:$O$2976,15,0))</f>
        <v>#N/A</v>
      </c>
      <c r="S1000" t="e">
        <f>IFERROR(SUM(VLOOKUP(B1000,Estoque!$A$4:$M$2540,8,)*I1000),VLOOKUP(B1000,'Combos Promocionais'!$A$3:$K$2252,11,0))</f>
        <v>#N/A</v>
      </c>
    </row>
    <row r="1001" spans="8:19">
      <c r="H1001" t="e">
        <f>IFERROR(VLOOKUP(B1001,Estoque!$A$4:$M$2540,10,),VLOOKUP(B1001,'Combos Promocionais'!$A$3:$O$2976,15,0))</f>
        <v>#N/A</v>
      </c>
      <c r="S1001" t="e">
        <f>IFERROR(SUM(VLOOKUP(B1001,Estoque!$A$4:$M$2540,8,)*I1001),VLOOKUP(B1001,'Combos Promocionais'!$A$3:$K$2252,11,0))</f>
        <v>#N/A</v>
      </c>
    </row>
    <row r="1002" spans="8:19">
      <c r="H1002" t="e">
        <f>IFERROR(VLOOKUP(B1002,Estoque!$A$4:$M$2540,10,),VLOOKUP(B1002,'Combos Promocionais'!$A$3:$O$2976,15,0))</f>
        <v>#N/A</v>
      </c>
      <c r="S1002" t="e">
        <f>IFERROR(SUM(VLOOKUP(B1002,Estoque!$A$4:$M$2540,8,)*I1002),VLOOKUP(B1002,'Combos Promocionais'!$A$3:$K$2252,11,0))</f>
        <v>#N/A</v>
      </c>
    </row>
    <row r="1003" spans="8:19">
      <c r="H1003" t="e">
        <f>IFERROR(VLOOKUP(B1003,Estoque!$A$4:$M$2540,10,),VLOOKUP(B1003,'Combos Promocionais'!$A$3:$O$2976,15,0))</f>
        <v>#N/A</v>
      </c>
      <c r="S1003" t="e">
        <f>IFERROR(SUM(VLOOKUP(B1003,Estoque!$A$4:$M$2540,8,)*I1003),VLOOKUP(B1003,'Combos Promocionais'!$A$3:$K$2252,11,0))</f>
        <v>#N/A</v>
      </c>
    </row>
    <row r="1004" spans="8:19">
      <c r="H1004" t="e">
        <f>IFERROR(VLOOKUP(B1004,Estoque!$A$4:$M$2540,10,),VLOOKUP(B1004,'Combos Promocionais'!$A$3:$O$2976,15,0))</f>
        <v>#N/A</v>
      </c>
      <c r="S1004" t="e">
        <f>IFERROR(SUM(VLOOKUP(B1004,Estoque!$A$4:$M$2540,8,)*I1004),VLOOKUP(B1004,'Combos Promocionais'!$A$3:$K$2252,11,0))</f>
        <v>#N/A</v>
      </c>
    </row>
    <row r="1005" spans="8:19">
      <c r="H1005" t="e">
        <f>IFERROR(VLOOKUP(B1005,Estoque!$A$4:$M$2540,10,),VLOOKUP(B1005,'Combos Promocionais'!$A$3:$O$2976,15,0))</f>
        <v>#N/A</v>
      </c>
      <c r="S1005" t="e">
        <f>IFERROR(SUM(VLOOKUP(B1005,Estoque!$A$4:$M$2540,8,)*I1005),VLOOKUP(B1005,'Combos Promocionais'!$A$3:$K$2252,11,0))</f>
        <v>#N/A</v>
      </c>
    </row>
    <row r="1006" spans="8:19">
      <c r="H1006" t="e">
        <f>IFERROR(VLOOKUP(B1006,Estoque!$A$4:$M$2540,10,),VLOOKUP(B1006,'Combos Promocionais'!$A$3:$O$2976,15,0))</f>
        <v>#N/A</v>
      </c>
      <c r="S1006" t="e">
        <f>IFERROR(SUM(VLOOKUP(B1006,Estoque!$A$4:$M$2540,8,)*I1006),VLOOKUP(B1006,'Combos Promocionais'!$A$3:$K$2252,11,0))</f>
        <v>#N/A</v>
      </c>
    </row>
    <row r="1007" spans="8:19">
      <c r="H1007" t="e">
        <f>IFERROR(VLOOKUP(B1007,Estoque!$A$4:$M$2540,10,),VLOOKUP(B1007,'Combos Promocionais'!$A$3:$O$2976,15,0))</f>
        <v>#N/A</v>
      </c>
      <c r="S1007" t="e">
        <f>IFERROR(SUM(VLOOKUP(B1007,Estoque!$A$4:$M$2540,8,)*I1007),VLOOKUP(B1007,'Combos Promocionais'!$A$3:$K$2252,11,0))</f>
        <v>#N/A</v>
      </c>
    </row>
    <row r="1008" spans="8:19">
      <c r="H1008" t="e">
        <f>IFERROR(VLOOKUP(B1008,Estoque!$A$4:$M$2540,10,),VLOOKUP(B1008,'Combos Promocionais'!$A$3:$O$2976,15,0))</f>
        <v>#N/A</v>
      </c>
      <c r="S1008" t="e">
        <f>IFERROR(SUM(VLOOKUP(B1008,Estoque!$A$4:$M$2540,8,)*I1008),VLOOKUP(B1008,'Combos Promocionais'!$A$3:$K$2252,11,0))</f>
        <v>#N/A</v>
      </c>
    </row>
    <row r="1009" spans="8:19">
      <c r="H1009" t="e">
        <f>IFERROR(VLOOKUP(B1009,Estoque!$A$4:$M$2540,10,),VLOOKUP(B1009,'Combos Promocionais'!$A$3:$O$2976,15,0))</f>
        <v>#N/A</v>
      </c>
      <c r="S1009" t="e">
        <f>IFERROR(SUM(VLOOKUP(B1009,Estoque!$A$4:$M$2540,8,)*I1009),VLOOKUP(B1009,'Combos Promocionais'!$A$3:$K$2252,11,0))</f>
        <v>#N/A</v>
      </c>
    </row>
    <row r="1010" spans="8:19">
      <c r="H1010" t="e">
        <f>IFERROR(VLOOKUP(B1010,Estoque!$A$4:$M$2540,10,),VLOOKUP(B1010,'Combos Promocionais'!$A$3:$O$2976,15,0))</f>
        <v>#N/A</v>
      </c>
      <c r="S1010" t="e">
        <f>IFERROR(SUM(VLOOKUP(B1010,Estoque!$A$4:$M$2540,8,)*I1010),VLOOKUP(B1010,'Combos Promocionais'!$A$3:$K$2252,11,0))</f>
        <v>#N/A</v>
      </c>
    </row>
    <row r="1011" spans="8:19">
      <c r="H1011" t="e">
        <f>IFERROR(VLOOKUP(B1011,Estoque!$A$4:$M$2540,10,),VLOOKUP(B1011,'Combos Promocionais'!$A$3:$O$2976,15,0))</f>
        <v>#N/A</v>
      </c>
      <c r="S1011" t="e">
        <f>IFERROR(SUM(VLOOKUP(B1011,Estoque!$A$4:$M$2540,8,)*I1011),VLOOKUP(B1011,'Combos Promocionais'!$A$3:$K$2252,11,0))</f>
        <v>#N/A</v>
      </c>
    </row>
    <row r="1012" spans="8:19">
      <c r="H1012" t="e">
        <f>IFERROR(VLOOKUP(B1012,Estoque!$A$4:$M$2540,10,),VLOOKUP(B1012,'Combos Promocionais'!$A$3:$O$2976,15,0))</f>
        <v>#N/A</v>
      </c>
      <c r="S1012" t="e">
        <f>IFERROR(SUM(VLOOKUP(B1012,Estoque!$A$4:$M$2540,8,)*I1012),VLOOKUP(B1012,'Combos Promocionais'!$A$3:$K$2252,11,0))</f>
        <v>#N/A</v>
      </c>
    </row>
    <row r="1013" spans="8:19">
      <c r="H1013" t="e">
        <f>IFERROR(VLOOKUP(B1013,Estoque!$A$4:$M$2540,10,),VLOOKUP(B1013,'Combos Promocionais'!$A$3:$O$2976,15,0))</f>
        <v>#N/A</v>
      </c>
      <c r="S1013" t="e">
        <f>IFERROR(SUM(VLOOKUP(B1013,Estoque!$A$4:$M$2540,8,)*I1013),VLOOKUP(B1013,'Combos Promocionais'!$A$3:$K$2252,11,0))</f>
        <v>#N/A</v>
      </c>
    </row>
    <row r="1014" spans="8:19">
      <c r="H1014" t="e">
        <f>IFERROR(VLOOKUP(B1014,Estoque!$A$4:$M$2540,10,),VLOOKUP(B1014,'Combos Promocionais'!$A$3:$O$2976,15,0))</f>
        <v>#N/A</v>
      </c>
      <c r="S1014" t="e">
        <f>IFERROR(SUM(VLOOKUP(B1014,Estoque!$A$4:$M$2540,8,)*I1014),VLOOKUP(B1014,'Combos Promocionais'!$A$3:$K$2252,11,0))</f>
        <v>#N/A</v>
      </c>
    </row>
    <row r="1015" spans="8:19">
      <c r="H1015" t="e">
        <f>IFERROR(VLOOKUP(B1015,Estoque!$A$4:$M$2540,10,),VLOOKUP(B1015,'Combos Promocionais'!$A$3:$O$2976,15,0))</f>
        <v>#N/A</v>
      </c>
      <c r="S1015" t="e">
        <f>IFERROR(SUM(VLOOKUP(B1015,Estoque!$A$4:$M$2540,8,)*I1015),VLOOKUP(B1015,'Combos Promocionais'!$A$3:$K$2252,11,0))</f>
        <v>#N/A</v>
      </c>
    </row>
    <row r="1016" spans="8:19">
      <c r="H1016" t="e">
        <f>IFERROR(VLOOKUP(B1016,Estoque!$A$4:$M$2540,10,),VLOOKUP(B1016,'Combos Promocionais'!$A$3:$O$2976,15,0))</f>
        <v>#N/A</v>
      </c>
      <c r="S1016" t="e">
        <f>IFERROR(SUM(VLOOKUP(B1016,Estoque!$A$4:$M$2540,8,)*I1016),VLOOKUP(B1016,'Combos Promocionais'!$A$3:$K$2252,11,0))</f>
        <v>#N/A</v>
      </c>
    </row>
    <row r="1017" spans="8:19">
      <c r="H1017" t="e">
        <f>IFERROR(VLOOKUP(B1017,Estoque!$A$4:$M$2540,10,),VLOOKUP(B1017,'Combos Promocionais'!$A$3:$O$2976,15,0))</f>
        <v>#N/A</v>
      </c>
      <c r="S1017" t="e">
        <f>IFERROR(SUM(VLOOKUP(B1017,Estoque!$A$4:$M$2540,8,)*I1017),VLOOKUP(B1017,'Combos Promocionais'!$A$3:$K$2252,11,0))</f>
        <v>#N/A</v>
      </c>
    </row>
    <row r="1018" spans="8:19">
      <c r="H1018" t="e">
        <f>IFERROR(VLOOKUP(B1018,Estoque!$A$4:$M$2540,10,),VLOOKUP(B1018,'Combos Promocionais'!$A$3:$O$2976,15,0))</f>
        <v>#N/A</v>
      </c>
      <c r="S1018" t="e">
        <f>IFERROR(SUM(VLOOKUP(B1018,Estoque!$A$4:$M$2540,8,)*I1018),VLOOKUP(B1018,'Combos Promocionais'!$A$3:$K$2252,11,0))</f>
        <v>#N/A</v>
      </c>
    </row>
    <row r="1019" spans="8:19">
      <c r="H1019" t="e">
        <f>IFERROR(VLOOKUP(B1019,Estoque!$A$4:$M$2540,10,),VLOOKUP(B1019,'Combos Promocionais'!$A$3:$O$2976,15,0))</f>
        <v>#N/A</v>
      </c>
      <c r="S1019" t="e">
        <f>IFERROR(SUM(VLOOKUP(B1019,Estoque!$A$4:$M$2540,8,)*I1019),VLOOKUP(B1019,'Combos Promocionais'!$A$3:$K$2252,11,0))</f>
        <v>#N/A</v>
      </c>
    </row>
    <row r="1020" spans="8:19">
      <c r="H1020" t="e">
        <f>IFERROR(VLOOKUP(B1020,Estoque!$A$4:$M$2540,10,),VLOOKUP(B1020,'Combos Promocionais'!$A$3:$O$2976,15,0))</f>
        <v>#N/A</v>
      </c>
      <c r="S1020" t="e">
        <f>IFERROR(SUM(VLOOKUP(B1020,Estoque!$A$4:$M$2540,8,)*I1020),VLOOKUP(B1020,'Combos Promocionais'!$A$3:$K$2252,11,0))</f>
        <v>#N/A</v>
      </c>
    </row>
    <row r="1021" spans="8:19">
      <c r="H1021" t="e">
        <f>IFERROR(VLOOKUP(B1021,Estoque!$A$4:$M$2540,10,),VLOOKUP(B1021,'Combos Promocionais'!$A$3:$O$2976,15,0))</f>
        <v>#N/A</v>
      </c>
      <c r="S1021" t="e">
        <f>IFERROR(SUM(VLOOKUP(B1021,Estoque!$A$4:$M$2540,8,)*I1021),VLOOKUP(B1021,'Combos Promocionais'!$A$3:$K$2252,11,0))</f>
        <v>#N/A</v>
      </c>
    </row>
    <row r="1022" spans="8:19">
      <c r="H1022" t="e">
        <f>IFERROR(VLOOKUP(B1022,Estoque!$A$4:$M$2540,10,),VLOOKUP(B1022,'Combos Promocionais'!$A$3:$O$2976,15,0))</f>
        <v>#N/A</v>
      </c>
      <c r="S1022" t="e">
        <f>IFERROR(SUM(VLOOKUP(B1022,Estoque!$A$4:$M$2540,8,)*I1022),VLOOKUP(B1022,'Combos Promocionais'!$A$3:$K$2252,11,0))</f>
        <v>#N/A</v>
      </c>
    </row>
    <row r="1023" spans="8:19">
      <c r="H1023" t="e">
        <f>IFERROR(VLOOKUP(B1023,Estoque!$A$4:$M$2540,10,),VLOOKUP(B1023,'Combos Promocionais'!$A$3:$O$2976,15,0))</f>
        <v>#N/A</v>
      </c>
      <c r="S1023" t="e">
        <f>IFERROR(SUM(VLOOKUP(B1023,Estoque!$A$4:$M$2540,8,)*I1023),VLOOKUP(B1023,'Combos Promocionais'!$A$3:$K$2252,11,0))</f>
        <v>#N/A</v>
      </c>
    </row>
    <row r="1024" spans="8:19">
      <c r="H1024" t="e">
        <f>IFERROR(VLOOKUP(B1024,Estoque!$A$4:$M$2540,10,),VLOOKUP(B1024,'Combos Promocionais'!$A$3:$O$2976,15,0))</f>
        <v>#N/A</v>
      </c>
      <c r="S1024" t="e">
        <f>IFERROR(SUM(VLOOKUP(B1024,Estoque!$A$4:$M$2540,8,)*I1024),VLOOKUP(B1024,'Combos Promocionais'!$A$3:$K$2252,11,0))</f>
        <v>#N/A</v>
      </c>
    </row>
    <row r="1025" spans="8:19">
      <c r="H1025" t="e">
        <f>IFERROR(VLOOKUP(B1025,Estoque!$A$4:$M$2540,10,),VLOOKUP(B1025,'Combos Promocionais'!$A$3:$O$2976,15,0))</f>
        <v>#N/A</v>
      </c>
      <c r="S1025" t="e">
        <f>IFERROR(SUM(VLOOKUP(B1025,Estoque!$A$4:$M$2540,8,)*I1025),VLOOKUP(B1025,'Combos Promocionais'!$A$3:$K$2252,11,0))</f>
        <v>#N/A</v>
      </c>
    </row>
    <row r="1026" spans="8:19">
      <c r="H1026" t="e">
        <f>IFERROR(VLOOKUP(B1026,Estoque!$A$4:$M$2540,10,),VLOOKUP(B1026,'Combos Promocionais'!$A$3:$O$2976,15,0))</f>
        <v>#N/A</v>
      </c>
      <c r="S1026" t="e">
        <f>IFERROR(SUM(VLOOKUP(B1026,Estoque!$A$4:$M$2540,8,)*I1026),VLOOKUP(B1026,'Combos Promocionais'!$A$3:$K$2252,11,0))</f>
        <v>#N/A</v>
      </c>
    </row>
    <row r="1027" spans="8:19">
      <c r="H1027" t="e">
        <f>IFERROR(VLOOKUP(B1027,Estoque!$A$4:$M$2540,10,),VLOOKUP(B1027,'Combos Promocionais'!$A$3:$O$2976,15,0))</f>
        <v>#N/A</v>
      </c>
      <c r="S1027" t="e">
        <f>IFERROR(SUM(VLOOKUP(B1027,Estoque!$A$4:$M$2540,8,)*I1027),VLOOKUP(B1027,'Combos Promocionais'!$A$3:$K$2252,11,0))</f>
        <v>#N/A</v>
      </c>
    </row>
    <row r="1028" spans="8:19">
      <c r="H1028" t="e">
        <f>IFERROR(VLOOKUP(B1028,Estoque!$A$4:$M$2540,10,),VLOOKUP(B1028,'Combos Promocionais'!$A$3:$O$2976,15,0))</f>
        <v>#N/A</v>
      </c>
      <c r="S1028" t="e">
        <f>IFERROR(SUM(VLOOKUP(B1028,Estoque!$A$4:$M$2540,8,)*I1028),VLOOKUP(B1028,'Combos Promocionais'!$A$3:$K$2252,11,0))</f>
        <v>#N/A</v>
      </c>
    </row>
    <row r="1029" spans="8:19">
      <c r="H1029" t="e">
        <f>IFERROR(VLOOKUP(B1029,Estoque!$A$4:$M$2540,10,),VLOOKUP(B1029,'Combos Promocionais'!$A$3:$O$2976,15,0))</f>
        <v>#N/A</v>
      </c>
      <c r="S1029" t="e">
        <f>IFERROR(SUM(VLOOKUP(B1029,Estoque!$A$4:$M$2540,8,)*I1029),VLOOKUP(B1029,'Combos Promocionais'!$A$3:$K$2252,11,0))</f>
        <v>#N/A</v>
      </c>
    </row>
    <row r="1030" spans="8:19">
      <c r="H1030" t="e">
        <f>IFERROR(VLOOKUP(B1030,Estoque!$A$4:$M$2540,10,),VLOOKUP(B1030,'Combos Promocionais'!$A$3:$O$2976,15,0))</f>
        <v>#N/A</v>
      </c>
      <c r="S1030" t="e">
        <f>IFERROR(SUM(VLOOKUP(B1030,Estoque!$A$4:$M$2540,8,)*I1030),VLOOKUP(B1030,'Combos Promocionais'!$A$3:$K$2252,11,0))</f>
        <v>#N/A</v>
      </c>
    </row>
    <row r="1031" spans="8:19">
      <c r="S1031" t="e">
        <f>IFERROR(SUM(VLOOKUP(B1031,Estoque!$A$4:$M$2540,8,)*I1031),VLOOKUP(B1031,'Combos Promocionais'!$A$3:$K$2252,11,0))</f>
        <v>#N/A</v>
      </c>
    </row>
    <row r="1032" spans="8:19">
      <c r="S1032" t="e">
        <f>IFERROR(SUM(VLOOKUP(B1032,Estoque!$A$4:$M$2540,8,)*I1032),VLOOKUP(B1032,'Combos Promocionais'!$A$3:$K$2252,11,0))</f>
        <v>#N/A</v>
      </c>
    </row>
    <row r="1033" spans="8:19">
      <c r="S1033" t="e">
        <f>IFERROR(SUM(VLOOKUP(B1033,Estoque!$A$4:$M$2540,8,)*I1033),VLOOKUP(B1033,'Combos Promocionais'!$A$3:$K$2252,11,0))</f>
        <v>#N/A</v>
      </c>
    </row>
    <row r="1034" spans="8:19">
      <c r="S1034" t="e">
        <f>IFERROR(SUM(VLOOKUP(B1034,Estoque!$A$4:$M$2540,8,)*I1034),VLOOKUP(B1034,'Combos Promocionais'!$A$3:$K$2252,11,0))</f>
        <v>#N/A</v>
      </c>
    </row>
    <row r="1035" spans="8:19">
      <c r="S1035" t="e">
        <f>IFERROR(SUM(VLOOKUP(B1035,Estoque!$A$4:$M$2540,8,)*I1035),VLOOKUP(B1035,'Combos Promocionais'!$A$3:$K$2252,11,0))</f>
        <v>#N/A</v>
      </c>
    </row>
    <row r="1036" spans="8:19">
      <c r="S1036" t="e">
        <f>IFERROR(SUM(VLOOKUP(B1036,Estoque!$A$4:$M$2540,8,)*I1036),VLOOKUP(B1036,'Combos Promocionais'!$A$3:$K$2252,11,0))</f>
        <v>#N/A</v>
      </c>
    </row>
    <row r="1037" spans="8:19">
      <c r="S1037" t="e">
        <f>IFERROR(SUM(VLOOKUP(B1037,Estoque!$A$4:$M$2540,8,)*I1037),VLOOKUP(B1037,'Combos Promocionais'!$A$3:$K$2252,11,0))</f>
        <v>#N/A</v>
      </c>
    </row>
    <row r="1038" spans="8:19">
      <c r="S1038" t="e">
        <f>IFERROR(SUM(VLOOKUP(B1038,Estoque!$A$4:$M$2540,8,)*I1038),VLOOKUP(B1038,'Combos Promocionais'!$A$3:$K$2252,11,0))</f>
        <v>#N/A</v>
      </c>
    </row>
    <row r="1039" spans="8:19">
      <c r="S1039" t="e">
        <f>IFERROR(SUM(VLOOKUP(B1039,Estoque!$A$4:$M$2540,8,)*I1039),VLOOKUP(B1039,'Combos Promocionais'!$A$3:$K$2252,11,0))</f>
        <v>#N/A</v>
      </c>
    </row>
    <row r="1040" spans="8:19">
      <c r="S1040" t="e">
        <f>IFERROR(SUM(VLOOKUP(B1040,Estoque!$A$4:$M$2540,8,)*I1040),VLOOKUP(B1040,'Combos Promocionais'!$A$3:$K$2252,11,0))</f>
        <v>#N/A</v>
      </c>
    </row>
    <row r="1041" spans="19:19">
      <c r="S1041" t="e">
        <f>IFERROR(SUM(VLOOKUP(B1041,Estoque!$A$4:$M$2540,8,)*I1041),VLOOKUP(B1041,'Combos Promocionais'!$A$3:$K$2252,11,0))</f>
        <v>#N/A</v>
      </c>
    </row>
    <row r="1042" spans="19:19">
      <c r="S1042" t="e">
        <f>IFERROR(SUM(VLOOKUP(B1042,Estoque!$A$4:$M$2540,8,)*I1042),VLOOKUP(B1042,'Combos Promocionais'!$A$3:$K$2252,11,0))</f>
        <v>#N/A</v>
      </c>
    </row>
    <row r="1043" spans="19:19">
      <c r="S1043" t="e">
        <f>IFERROR(SUM(VLOOKUP(B1043,Estoque!$A$4:$M$2540,8,)*I1043),VLOOKUP(B1043,'Combos Promocionais'!$A$3:$K$2252,11,0))</f>
        <v>#N/A</v>
      </c>
    </row>
    <row r="1044" spans="19:19">
      <c r="S1044" t="e">
        <f>IFERROR(SUM(VLOOKUP(B1044,Estoque!$A$4:$M$2540,8,)*I1044),VLOOKUP(B1044,'Combos Promocionais'!$A$3:$K$2252,11,0))</f>
        <v>#N/A</v>
      </c>
    </row>
    <row r="1045" spans="19:19">
      <c r="S1045" t="e">
        <f>IFERROR(SUM(VLOOKUP(B1045,Estoque!$A$4:$M$2540,8,)*I1045),VLOOKUP(B1045,'Combos Promocionais'!$A$3:$K$2252,11,0))</f>
        <v>#N/A</v>
      </c>
    </row>
    <row r="1046" spans="19:19">
      <c r="S1046" t="e">
        <f>IFERROR(SUM(VLOOKUP(B1046,Estoque!$A$4:$M$2540,8,)*I1046),VLOOKUP(B1046,'Combos Promocionais'!$A$3:$K$2252,11,0))</f>
        <v>#N/A</v>
      </c>
    </row>
    <row r="1047" spans="19:19">
      <c r="S1047" t="e">
        <f>IFERROR(SUM(VLOOKUP(B1047,Estoque!$A$4:$M$2540,8,)*I1047),VLOOKUP(B1047,'Combos Promocionais'!$A$3:$K$2252,11,0))</f>
        <v>#N/A</v>
      </c>
    </row>
    <row r="1048" spans="19:19">
      <c r="S1048" t="e">
        <f>IFERROR(SUM(VLOOKUP(B1048,Estoque!$A$4:$M$2540,8,)*I1048),VLOOKUP(B1048,'Combos Promocionais'!$A$3:$K$2252,11,0))</f>
        <v>#N/A</v>
      </c>
    </row>
    <row r="1049" spans="19:19">
      <c r="S1049" t="e">
        <f>IFERROR(SUM(VLOOKUP(B1049,Estoque!$A$4:$M$2540,8,)*I1049),VLOOKUP(B1049,'Combos Promocionais'!$A$3:$K$2252,11,0))</f>
        <v>#N/A</v>
      </c>
    </row>
    <row r="1050" spans="19:19">
      <c r="S1050" t="e">
        <f>IFERROR(SUM(VLOOKUP(B1050,Estoque!$A$4:$M$2540,8,)*I1050),VLOOKUP(B1050,'Combos Promocionais'!$A$3:$K$2252,11,0))</f>
        <v>#N/A</v>
      </c>
    </row>
    <row r="1051" spans="19:19">
      <c r="S1051" t="e">
        <f>IFERROR(SUM(VLOOKUP(B1051,Estoque!$A$4:$M$2540,8,)*I1051),VLOOKUP(B1051,'Combos Promocionais'!$A$3:$K$2252,11,0))</f>
        <v>#N/A</v>
      </c>
    </row>
    <row r="1052" spans="19:19">
      <c r="S1052" t="e">
        <f>IFERROR(SUM(VLOOKUP(B1052,Estoque!$A$4:$M$2540,8,)*I1052),VLOOKUP(B1052,'Combos Promocionais'!$A$3:$K$2252,11,0))</f>
        <v>#N/A</v>
      </c>
    </row>
    <row r="1053" spans="19:19">
      <c r="S1053" t="e">
        <f>IFERROR(SUM(VLOOKUP(B1053,Estoque!$A$4:$M$2540,8,)*I1053),VLOOKUP(B1053,'Combos Promocionais'!$A$3:$K$2252,11,0))</f>
        <v>#N/A</v>
      </c>
    </row>
    <row r="1054" spans="19:19">
      <c r="S1054" t="e">
        <f>IFERROR(SUM(VLOOKUP(B1054,Estoque!$A$4:$M$2540,8,)*I1054),VLOOKUP(B1054,'Combos Promocionais'!$A$3:$K$2252,11,0))</f>
        <v>#N/A</v>
      </c>
    </row>
    <row r="1055" spans="19:19">
      <c r="S1055" t="e">
        <f>IFERROR(SUM(VLOOKUP(B1055,Estoque!$A$4:$M$2540,8,)*I1055),VLOOKUP(B1055,'Combos Promocionais'!$A$3:$K$2252,11,0))</f>
        <v>#N/A</v>
      </c>
    </row>
    <row r="1056" spans="19:19">
      <c r="S1056" t="e">
        <f>IFERROR(SUM(VLOOKUP(B1056,Estoque!$A$4:$M$2540,8,)*I1056),VLOOKUP(B1056,'Combos Promocionais'!$A$3:$K$2252,11,0))</f>
        <v>#N/A</v>
      </c>
    </row>
    <row r="1057" spans="19:19">
      <c r="S1057" t="e">
        <f>IFERROR(SUM(VLOOKUP(B1057,Estoque!$A$4:$M$2540,8,)*I1057),VLOOKUP(B1057,'Combos Promocionais'!$A$3:$K$2252,11,0))</f>
        <v>#N/A</v>
      </c>
    </row>
    <row r="1058" spans="19:19">
      <c r="S1058" t="e">
        <f>IFERROR(SUM(VLOOKUP(B1058,Estoque!$A$4:$M$2540,8,)*I1058),VLOOKUP(B1058,'Combos Promocionais'!$A$3:$K$2252,11,0))</f>
        <v>#N/A</v>
      </c>
    </row>
    <row r="1059" spans="19:19">
      <c r="S1059" t="e">
        <f>IFERROR(SUM(VLOOKUP(B1059,Estoque!$A$4:$M$2540,8,)*I1059),VLOOKUP(B1059,'Combos Promocionais'!$A$3:$K$2252,11,0))</f>
        <v>#N/A</v>
      </c>
    </row>
    <row r="1060" spans="19:19">
      <c r="S1060" t="e">
        <f>IFERROR(SUM(VLOOKUP(B1060,Estoque!$A$4:$M$2540,8,)*I1060),VLOOKUP(B1060,'Combos Promocionais'!$A$3:$K$2252,11,0))</f>
        <v>#N/A</v>
      </c>
    </row>
    <row r="1061" spans="19:19">
      <c r="S1061" t="e">
        <f>IFERROR(SUM(VLOOKUP(B1061,Estoque!$A$4:$M$2540,8,)*I1061),VLOOKUP(B1061,'Combos Promocionais'!$A$3:$K$2252,11,0))</f>
        <v>#N/A</v>
      </c>
    </row>
    <row r="1062" spans="19:19">
      <c r="S1062" t="e">
        <f>IFERROR(SUM(VLOOKUP(B1062,Estoque!$A$4:$M$2540,8,)*I1062),VLOOKUP(B1062,'Combos Promocionais'!$A$3:$K$2252,11,0))</f>
        <v>#N/A</v>
      </c>
    </row>
    <row r="1063" spans="19:19">
      <c r="S1063" t="e">
        <f>IFERROR(SUM(VLOOKUP(B1063,Estoque!$A$4:$M$2540,8,)*I1063),VLOOKUP(B1063,'Combos Promocionais'!$A$3:$K$2252,11,0))</f>
        <v>#N/A</v>
      </c>
    </row>
    <row r="1064" spans="19:19">
      <c r="S1064" t="e">
        <f>IFERROR(SUM(VLOOKUP(B1064,Estoque!$A$4:$M$2540,8,)*I1064),VLOOKUP(B1064,'Combos Promocionais'!$A$3:$K$2252,11,0))</f>
        <v>#N/A</v>
      </c>
    </row>
    <row r="1065" spans="19:19">
      <c r="S1065" t="e">
        <f>IFERROR(SUM(VLOOKUP(B1065,Estoque!$A$4:$M$2540,8,)*I1065),VLOOKUP(B1065,'Combos Promocionais'!$A$3:$K$2252,11,0))</f>
        <v>#N/A</v>
      </c>
    </row>
    <row r="1066" spans="19:19">
      <c r="S1066" t="e">
        <f>IFERROR(SUM(VLOOKUP(B1066,Estoque!$A$4:$M$2540,8,)*I1066),VLOOKUP(B1066,'Combos Promocionais'!$A$3:$K$2252,11,0))</f>
        <v>#N/A</v>
      </c>
    </row>
    <row r="1067" spans="19:19">
      <c r="S1067" t="e">
        <f>IFERROR(SUM(VLOOKUP(B1067,Estoque!$A$4:$M$2540,8,)*I1067),VLOOKUP(B1067,'Combos Promocionais'!$A$3:$K$2252,11,0))</f>
        <v>#N/A</v>
      </c>
    </row>
    <row r="1068" spans="19:19">
      <c r="S1068" t="e">
        <f>IFERROR(SUM(VLOOKUP(B1068,Estoque!$A$4:$M$2540,8,)*I1068),VLOOKUP(B1068,'Combos Promocionais'!$A$3:$K$2252,11,0))</f>
        <v>#N/A</v>
      </c>
    </row>
    <row r="1069" spans="19:19">
      <c r="S1069" t="e">
        <f>IFERROR(SUM(VLOOKUP(B1069,Estoque!$A$4:$M$2540,8,)*I1069),VLOOKUP(B1069,'Combos Promocionais'!$A$3:$K$2252,11,0))</f>
        <v>#N/A</v>
      </c>
    </row>
    <row r="1070" spans="19:19">
      <c r="S1070" t="e">
        <f>IFERROR(SUM(VLOOKUP(B1070,Estoque!$A$4:$M$2540,8,)*I1070),VLOOKUP(B1070,'Combos Promocionais'!$A$3:$K$2252,11,0))</f>
        <v>#N/A</v>
      </c>
    </row>
    <row r="1071" spans="19:19">
      <c r="S1071" t="e">
        <f>IFERROR(SUM(VLOOKUP(B1071,Estoque!$A$4:$M$2540,8,)*I1071),VLOOKUP(B1071,'Combos Promocionais'!$A$3:$K$2252,11,0))</f>
        <v>#N/A</v>
      </c>
    </row>
    <row r="1072" spans="19:19">
      <c r="S1072" t="e">
        <f>IFERROR(SUM(VLOOKUP(B1072,Estoque!$A$4:$M$2540,8,)*I1072),VLOOKUP(B1072,'Combos Promocionais'!$A$3:$K$2252,11,0))</f>
        <v>#N/A</v>
      </c>
    </row>
    <row r="1073" spans="19:19">
      <c r="S1073" t="e">
        <f>IFERROR(SUM(VLOOKUP(B1073,Estoque!$A$4:$M$2540,8,)*I1073),VLOOKUP(B1073,'Combos Promocionais'!$A$3:$K$2252,11,0))</f>
        <v>#N/A</v>
      </c>
    </row>
    <row r="1074" spans="19:19">
      <c r="S1074" t="e">
        <f>IFERROR(SUM(VLOOKUP(B1074,Estoque!$A$4:$M$2540,8,)*I1074),VLOOKUP(B1074,'Combos Promocionais'!$A$3:$K$2252,11,0))</f>
        <v>#N/A</v>
      </c>
    </row>
    <row r="1075" spans="19:19">
      <c r="S1075" t="e">
        <f>IFERROR(SUM(VLOOKUP(B1075,Estoque!$A$4:$M$2540,8,)*I1075),VLOOKUP(B1075,'Combos Promocionais'!$A$3:$K$2252,11,0))</f>
        <v>#N/A</v>
      </c>
    </row>
    <row r="1076" spans="19:19">
      <c r="S1076" t="e">
        <f>IFERROR(SUM(VLOOKUP(B1076,Estoque!$A$4:$M$2540,8,)*I1076),VLOOKUP(B1076,'Combos Promocionais'!$A$3:$K$2252,11,0))</f>
        <v>#N/A</v>
      </c>
    </row>
    <row r="1077" spans="19:19">
      <c r="S1077" t="e">
        <f>IFERROR(SUM(VLOOKUP(B1077,Estoque!$A$4:$M$2540,8,)*I1077),VLOOKUP(B1077,'Combos Promocionais'!$A$3:$K$2252,11,0))</f>
        <v>#N/A</v>
      </c>
    </row>
    <row r="1078" spans="19:19">
      <c r="S1078" t="e">
        <f>IFERROR(SUM(VLOOKUP(B1078,Estoque!$A$4:$M$2540,8,)*I1078),VLOOKUP(B1078,'Combos Promocionais'!$A$3:$K$2252,11,0))</f>
        <v>#N/A</v>
      </c>
    </row>
    <row r="1079" spans="19:19">
      <c r="S1079" t="e">
        <f>IFERROR(SUM(VLOOKUP(B1079,Estoque!$A$4:$M$2540,8,)*I1079),VLOOKUP(B1079,'Combos Promocionais'!$A$3:$K$2252,11,0))</f>
        <v>#N/A</v>
      </c>
    </row>
    <row r="1080" spans="19:19">
      <c r="S1080" t="e">
        <f>IFERROR(SUM(VLOOKUP(B1080,Estoque!$A$4:$M$2540,8,)*I1080),VLOOKUP(B1080,'Combos Promocionais'!$A$3:$K$2252,11,0))</f>
        <v>#N/A</v>
      </c>
    </row>
    <row r="1081" spans="19:19">
      <c r="S1081" t="e">
        <f>IFERROR(SUM(VLOOKUP(B1081,Estoque!$A$4:$M$2540,8,)*I1081),VLOOKUP(B1081,'Combos Promocionais'!$A$3:$K$2252,11,0))</f>
        <v>#N/A</v>
      </c>
    </row>
    <row r="1082" spans="19:19">
      <c r="S1082" t="e">
        <f>IFERROR(SUM(VLOOKUP(B1082,Estoque!$A$4:$M$2540,8,)*I1082),VLOOKUP(B1082,'Combos Promocionais'!$A$3:$K$2252,11,0))</f>
        <v>#N/A</v>
      </c>
    </row>
    <row r="1083" spans="19:19">
      <c r="S1083" t="e">
        <f>IFERROR(SUM(VLOOKUP(B1083,Estoque!$A$4:$M$2540,8,)*I1083),VLOOKUP(B1083,'Combos Promocionais'!$A$3:$K$2252,11,0))</f>
        <v>#N/A</v>
      </c>
    </row>
    <row r="1084" spans="19:19">
      <c r="S1084" t="e">
        <f>IFERROR(SUM(VLOOKUP(B1084,Estoque!$A$4:$M$2540,8,)*I1084),VLOOKUP(B1084,'Combos Promocionais'!$A$3:$K$2252,11,0))</f>
        <v>#N/A</v>
      </c>
    </row>
    <row r="1085" spans="19:19">
      <c r="S1085" t="e">
        <f>IFERROR(SUM(VLOOKUP(B1085,Estoque!$A$4:$M$2540,8,)*I1085),VLOOKUP(B1085,'Combos Promocionais'!$A$3:$K$2252,11,0))</f>
        <v>#N/A</v>
      </c>
    </row>
    <row r="1086" spans="19:19">
      <c r="S1086" t="e">
        <f>IFERROR(SUM(VLOOKUP(B1086,Estoque!$A$4:$M$2540,8,)*I1086),VLOOKUP(B1086,'Combos Promocionais'!$A$3:$K$2252,11,0))</f>
        <v>#N/A</v>
      </c>
    </row>
    <row r="1087" spans="19:19">
      <c r="S1087" t="e">
        <f>IFERROR(SUM(VLOOKUP(B1087,Estoque!$A$4:$M$2540,8,)*I1087),VLOOKUP(B1087,'Combos Promocionais'!$A$3:$K$2252,11,0))</f>
        <v>#N/A</v>
      </c>
    </row>
    <row r="1088" spans="19:19">
      <c r="S1088" t="e">
        <f>IFERROR(SUM(VLOOKUP(B1088,Estoque!$A$4:$M$2540,8,)*I1088),VLOOKUP(B1088,'Combos Promocionais'!$A$3:$K$2252,11,0))</f>
        <v>#N/A</v>
      </c>
    </row>
    <row r="1089" spans="19:19">
      <c r="S1089" t="e">
        <f>IFERROR(SUM(VLOOKUP(B1089,Estoque!$A$4:$M$2540,8,)*I1089),VLOOKUP(B1089,'Combos Promocionais'!$A$3:$K$2252,11,0))</f>
        <v>#N/A</v>
      </c>
    </row>
    <row r="1090" spans="19:19">
      <c r="S1090" t="e">
        <f>IFERROR(SUM(VLOOKUP(B1090,Estoque!$A$4:$M$2540,8,)*I1090),VLOOKUP(B1090,'Combos Promocionais'!$A$3:$K$2252,11,0))</f>
        <v>#N/A</v>
      </c>
    </row>
    <row r="1091" spans="19:19">
      <c r="S1091" t="e">
        <f>IFERROR(SUM(VLOOKUP(B1091,Estoque!$A$4:$M$2540,8,)*I1091),VLOOKUP(B1091,'Combos Promocionais'!$A$3:$K$2252,11,0))</f>
        <v>#N/A</v>
      </c>
    </row>
    <row r="1092" spans="19:19">
      <c r="S1092" t="e">
        <f>IFERROR(SUM(VLOOKUP(B1092,Estoque!$A$4:$M$2540,8,)*I1092),VLOOKUP(B1092,'Combos Promocionais'!$A$3:$K$2252,11,0))</f>
        <v>#N/A</v>
      </c>
    </row>
    <row r="1093" spans="19:19">
      <c r="S1093" t="e">
        <f>IFERROR(SUM(VLOOKUP(B1093,Estoque!$A$4:$M$2540,8,)*I1093),VLOOKUP(B1093,'Combos Promocionais'!$A$3:$K$2252,11,0))</f>
        <v>#N/A</v>
      </c>
    </row>
    <row r="1094" spans="19:19">
      <c r="S1094" t="e">
        <f>IFERROR(SUM(VLOOKUP(B1094,Estoque!$A$4:$M$2540,8,)*I1094),VLOOKUP(B1094,'Combos Promocionais'!$A$3:$K$2252,11,0))</f>
        <v>#N/A</v>
      </c>
    </row>
    <row r="1095" spans="19:19">
      <c r="S1095" t="e">
        <f>IFERROR(SUM(VLOOKUP(B1095,Estoque!$A$4:$M$2540,8,)*I1095),VLOOKUP(B1095,'Combos Promocionais'!$A$3:$K$2252,11,0))</f>
        <v>#N/A</v>
      </c>
    </row>
    <row r="1096" spans="19:19">
      <c r="S1096" t="e">
        <f>IFERROR(SUM(VLOOKUP(B1096,Estoque!$A$4:$M$2540,8,)*I1096),VLOOKUP(B1096,'Combos Promocionais'!$A$3:$K$2252,11,0))</f>
        <v>#N/A</v>
      </c>
    </row>
    <row r="1097" spans="19:19">
      <c r="S1097" t="e">
        <f>IFERROR(SUM(VLOOKUP(B1097,Estoque!$A$4:$M$2540,8,)*I1097),VLOOKUP(B1097,'Combos Promocionais'!$A$3:$K$2252,11,0))</f>
        <v>#N/A</v>
      </c>
    </row>
    <row r="1098" spans="19:19">
      <c r="S1098" t="e">
        <f>IFERROR(SUM(VLOOKUP(B1098,Estoque!$A$4:$M$2540,8,)*I1098),VLOOKUP(B1098,'Combos Promocionais'!$A$3:$K$2252,11,0))</f>
        <v>#N/A</v>
      </c>
    </row>
    <row r="1099" spans="19:19">
      <c r="S1099" t="e">
        <f>IFERROR(SUM(VLOOKUP(B1099,Estoque!$A$4:$M$2540,8,)*I1099),VLOOKUP(B1099,'Combos Promocionais'!$A$3:$K$2252,11,0))</f>
        <v>#N/A</v>
      </c>
    </row>
    <row r="1100" spans="19:19">
      <c r="S1100" t="e">
        <f>IFERROR(SUM(VLOOKUP(B1100,Estoque!$A$4:$M$2540,8,)*I1100),VLOOKUP(B1100,'Combos Promocionais'!$A$3:$K$2252,11,0))</f>
        <v>#N/A</v>
      </c>
    </row>
    <row r="1101" spans="19:19">
      <c r="S1101" t="e">
        <f>IFERROR(SUM(VLOOKUP(B1101,Estoque!$A$4:$M$2540,8,)*I1101),VLOOKUP(B1101,'Combos Promocionais'!$A$3:$K$2252,11,0))</f>
        <v>#N/A</v>
      </c>
    </row>
    <row r="1102" spans="19:19">
      <c r="S1102" t="e">
        <f>IFERROR(SUM(VLOOKUP(B1102,Estoque!$A$4:$M$2540,8,)*I1102),VLOOKUP(B1102,'Combos Promocionais'!$A$3:$K$2252,11,0))</f>
        <v>#N/A</v>
      </c>
    </row>
    <row r="1103" spans="19:19">
      <c r="S1103" t="e">
        <f>IFERROR(SUM(VLOOKUP(B1103,Estoque!$A$4:$M$2540,8,)*I1103),VLOOKUP(B1103,'Combos Promocionais'!$A$3:$K$2252,11,0))</f>
        <v>#N/A</v>
      </c>
    </row>
    <row r="1104" spans="19:19">
      <c r="S1104" t="e">
        <f>IFERROR(SUM(VLOOKUP(B1104,Estoque!$A$4:$M$2540,8,)*I1104),VLOOKUP(B1104,'Combos Promocionais'!$A$3:$K$2252,11,0))</f>
        <v>#N/A</v>
      </c>
    </row>
    <row r="1105" spans="19:19">
      <c r="S1105" t="e">
        <f>IFERROR(SUM(VLOOKUP(B1105,Estoque!$A$4:$M$2540,8,)*I1105),VLOOKUP(B1105,'Combos Promocionais'!$A$3:$K$2252,11,0))</f>
        <v>#N/A</v>
      </c>
    </row>
    <row r="1106" spans="19:19">
      <c r="S1106" t="e">
        <f>IFERROR(SUM(VLOOKUP(B1106,Estoque!$A$4:$M$2540,8,)*I1106),VLOOKUP(B1106,'Combos Promocionais'!$A$3:$K$2252,11,0))</f>
        <v>#N/A</v>
      </c>
    </row>
    <row r="1107" spans="19:19">
      <c r="S1107" t="e">
        <f>IFERROR(SUM(VLOOKUP(B1107,Estoque!$A$4:$M$2540,8,)*I1107),VLOOKUP(B1107,'Combos Promocionais'!$A$3:$K$2252,11,0))</f>
        <v>#N/A</v>
      </c>
    </row>
    <row r="1108" spans="19:19">
      <c r="S1108" t="e">
        <f>IFERROR(SUM(VLOOKUP(B1108,Estoque!$A$4:$M$2540,8,)*I1108),VLOOKUP(B1108,'Combos Promocionais'!$A$3:$K$2252,11,0))</f>
        <v>#N/A</v>
      </c>
    </row>
    <row r="1109" spans="19:19">
      <c r="S1109" t="e">
        <f>IFERROR(SUM(VLOOKUP(B1109,Estoque!$A$4:$M$2540,8,)*I1109),VLOOKUP(B1109,'Combos Promocionais'!$A$3:$K$2252,11,0))</f>
        <v>#N/A</v>
      </c>
    </row>
    <row r="1110" spans="19:19">
      <c r="S1110" t="e">
        <f>IFERROR(SUM(VLOOKUP(B1110,Estoque!$A$4:$M$2540,8,)*I1110),VLOOKUP(B1110,'Combos Promocionais'!$A$3:$K$2252,11,0))</f>
        <v>#N/A</v>
      </c>
    </row>
    <row r="1111" spans="19:19">
      <c r="S1111" t="e">
        <f>IFERROR(SUM(VLOOKUP(B1111,Estoque!$A$4:$M$2540,8,)*I1111),VLOOKUP(B1111,'Combos Promocionais'!$A$3:$K$2252,11,0))</f>
        <v>#N/A</v>
      </c>
    </row>
    <row r="1112" spans="19:19">
      <c r="S1112" t="e">
        <f>IFERROR(SUM(VLOOKUP(B1112,Estoque!$A$4:$M$2540,8,)*I1112),VLOOKUP(B1112,'Combos Promocionais'!$A$3:$K$2252,11,0))</f>
        <v>#N/A</v>
      </c>
    </row>
    <row r="1113" spans="19:19">
      <c r="S1113" t="e">
        <f>IFERROR(SUM(VLOOKUP(B1113,Estoque!$A$4:$M$2540,8,)*I1113),VLOOKUP(B1113,'Combos Promocionais'!$A$3:$K$2252,11,0))</f>
        <v>#N/A</v>
      </c>
    </row>
    <row r="1114" spans="19:19">
      <c r="S1114" t="e">
        <f>IFERROR(SUM(VLOOKUP(B1114,Estoque!$A$4:$M$2540,8,)*I1114),VLOOKUP(B1114,'Combos Promocionais'!$A$3:$K$2252,11,0))</f>
        <v>#N/A</v>
      </c>
    </row>
    <row r="1115" spans="19:19">
      <c r="S1115" t="e">
        <f>IFERROR(SUM(VLOOKUP(B1115,Estoque!$A$4:$M$2540,8,)*I1115),VLOOKUP(B1115,'Combos Promocionais'!$A$3:$K$2252,11,0))</f>
        <v>#N/A</v>
      </c>
    </row>
    <row r="1116" spans="19:19">
      <c r="S1116" t="e">
        <f>IFERROR(SUM(VLOOKUP(B1116,Estoque!$A$4:$M$2540,8,)*I1116),VLOOKUP(B1116,'Combos Promocionais'!$A$3:$K$2252,11,0))</f>
        <v>#N/A</v>
      </c>
    </row>
    <row r="1117" spans="19:19">
      <c r="S1117" t="e">
        <f>IFERROR(SUM(VLOOKUP(B1117,Estoque!$A$4:$M$2540,8,)*I1117),VLOOKUP(B1117,'Combos Promocionais'!$A$3:$K$2252,11,0))</f>
        <v>#N/A</v>
      </c>
    </row>
    <row r="1118" spans="19:19">
      <c r="S1118" t="e">
        <f>IFERROR(SUM(VLOOKUP(B1118,Estoque!$A$4:$M$2540,8,)*I1118),VLOOKUP(B1118,'Combos Promocionais'!$A$3:$K$2252,11,0))</f>
        <v>#N/A</v>
      </c>
    </row>
    <row r="1119" spans="19:19">
      <c r="S1119" t="e">
        <f>IFERROR(SUM(VLOOKUP(B1119,Estoque!$A$4:$M$2540,8,)*I1119),VLOOKUP(B1119,'Combos Promocionais'!$A$3:$K$2252,11,0))</f>
        <v>#N/A</v>
      </c>
    </row>
    <row r="1120" spans="19:19">
      <c r="S1120" t="e">
        <f>IFERROR(SUM(VLOOKUP(B1120,Estoque!$A$4:$M$2540,8,)*I1120),VLOOKUP(B1120,'Combos Promocionais'!$A$3:$K$2252,11,0))</f>
        <v>#N/A</v>
      </c>
    </row>
    <row r="1121" spans="19:19">
      <c r="S1121" t="e">
        <f>IFERROR(SUM(VLOOKUP(B1121,Estoque!$A$4:$M$2540,8,)*I1121),VLOOKUP(B1121,'Combos Promocionais'!$A$3:$K$2252,11,0))</f>
        <v>#N/A</v>
      </c>
    </row>
    <row r="1122" spans="19:19">
      <c r="S1122" t="e">
        <f>IFERROR(SUM(VLOOKUP(B1122,Estoque!$A$4:$M$2540,8,)*I1122),VLOOKUP(B1122,'Combos Promocionais'!$A$3:$K$2252,11,0))</f>
        <v>#N/A</v>
      </c>
    </row>
    <row r="1123" spans="19:19">
      <c r="S1123" t="e">
        <f>IFERROR(SUM(VLOOKUP(B1123,Estoque!$A$4:$M$2540,8,)*I1123),VLOOKUP(B1123,'Combos Promocionais'!$A$3:$K$2252,11,0))</f>
        <v>#N/A</v>
      </c>
    </row>
    <row r="1124" spans="19:19">
      <c r="S1124" t="e">
        <f>IFERROR(SUM(VLOOKUP(B1124,Estoque!$A$4:$M$2540,8,)*I1124),VLOOKUP(B1124,'Combos Promocionais'!$A$3:$K$2252,11,0))</f>
        <v>#N/A</v>
      </c>
    </row>
    <row r="1125" spans="19:19">
      <c r="S1125" t="e">
        <f>IFERROR(SUM(VLOOKUP(B1125,Estoque!$A$4:$M$2540,8,)*I1125),VLOOKUP(B1125,'Combos Promocionais'!$A$3:$K$2252,11,0))</f>
        <v>#N/A</v>
      </c>
    </row>
    <row r="1126" spans="19:19">
      <c r="S1126" t="e">
        <f>IFERROR(SUM(VLOOKUP(B1126,Estoque!$A$4:$M$2540,8,)*I1126),VLOOKUP(B1126,'Combos Promocionais'!$A$3:$K$2252,11,0))</f>
        <v>#N/A</v>
      </c>
    </row>
    <row r="1127" spans="19:19">
      <c r="S1127" t="e">
        <f>IFERROR(SUM(VLOOKUP(B1127,Estoque!$A$4:$M$2540,8,)*I1127),VLOOKUP(B1127,'Combos Promocionais'!$A$3:$K$2252,11,0))</f>
        <v>#N/A</v>
      </c>
    </row>
    <row r="1128" spans="19:19">
      <c r="S1128" t="e">
        <f>IFERROR(SUM(VLOOKUP(B1128,Estoque!$A$4:$M$2540,8,)*I1128),VLOOKUP(B1128,'Combos Promocionais'!$A$3:$K$2252,11,0))</f>
        <v>#N/A</v>
      </c>
    </row>
    <row r="1129" spans="19:19">
      <c r="S1129" t="e">
        <f>IFERROR(SUM(VLOOKUP(B1129,Estoque!$A$4:$M$2540,8,)*I1129),VLOOKUP(B1129,'Combos Promocionais'!$A$3:$K$2252,11,0))</f>
        <v>#N/A</v>
      </c>
    </row>
    <row r="1130" spans="19:19">
      <c r="S1130" t="e">
        <f>IFERROR(SUM(VLOOKUP(B1130,Estoque!$A$4:$M$2540,8,)*I1130),VLOOKUP(B1130,'Combos Promocionais'!$A$3:$K$2252,11,0))</f>
        <v>#N/A</v>
      </c>
    </row>
    <row r="1131" spans="19:19">
      <c r="S1131" t="e">
        <f>IFERROR(SUM(VLOOKUP(B1131,Estoque!$A$4:$M$2540,8,)*I1131),VLOOKUP(B1131,'Combos Promocionais'!$A$3:$K$2252,11,0))</f>
        <v>#N/A</v>
      </c>
    </row>
    <row r="1132" spans="19:19">
      <c r="S1132" t="e">
        <f>IFERROR(SUM(VLOOKUP(B1132,Estoque!$A$4:$M$2540,8,)*I1132),VLOOKUP(B1132,'Combos Promocionais'!$A$3:$K$2252,11,0))</f>
        <v>#N/A</v>
      </c>
    </row>
    <row r="1133" spans="19:19">
      <c r="S1133" t="e">
        <f>IFERROR(SUM(VLOOKUP(B1133,Estoque!$A$4:$M$2540,8,)*I1133),VLOOKUP(B1133,'Combos Promocionais'!$A$3:$K$2252,11,0))</f>
        <v>#N/A</v>
      </c>
    </row>
    <row r="1134" spans="19:19">
      <c r="S1134" t="e">
        <f>IFERROR(SUM(VLOOKUP(B1134,Estoque!$A$4:$M$2540,8,)*I1134),VLOOKUP(B1134,'Combos Promocionais'!$A$3:$K$2252,11,0))</f>
        <v>#N/A</v>
      </c>
    </row>
    <row r="1135" spans="19:19">
      <c r="S1135" t="e">
        <f>IFERROR(SUM(VLOOKUP(B1135,Estoque!$A$4:$M$2540,8,)*I1135),VLOOKUP(B1135,'Combos Promocionais'!$A$3:$K$2252,11,0))</f>
        <v>#N/A</v>
      </c>
    </row>
    <row r="1136" spans="19:19">
      <c r="S1136" t="e">
        <f>IFERROR(SUM(VLOOKUP(B1136,Estoque!$A$4:$M$2540,8,)*I1136),VLOOKUP(B1136,'Combos Promocionais'!$A$3:$K$2252,11,0))</f>
        <v>#N/A</v>
      </c>
    </row>
    <row r="1137" spans="19:19">
      <c r="S1137" t="e">
        <f>IFERROR(SUM(VLOOKUP(B1137,Estoque!$A$4:$M$2540,8,)*I1137),VLOOKUP(B1137,'Combos Promocionais'!$A$3:$K$2252,11,0))</f>
        <v>#N/A</v>
      </c>
    </row>
    <row r="1138" spans="19:19">
      <c r="S1138" t="e">
        <f>IFERROR(SUM(VLOOKUP(B1138,Estoque!$A$4:$M$2540,8,)*I1138),VLOOKUP(B1138,'Combos Promocionais'!$A$3:$K$2252,11,0))</f>
        <v>#N/A</v>
      </c>
    </row>
    <row r="1139" spans="19:19">
      <c r="S1139" t="e">
        <f>IFERROR(SUM(VLOOKUP(B1139,Estoque!$A$4:$M$2540,8,)*I1139),VLOOKUP(B1139,'Combos Promocionais'!$A$3:$K$2252,11,0))</f>
        <v>#N/A</v>
      </c>
    </row>
    <row r="1140" spans="19:19">
      <c r="S1140" t="e">
        <f>IFERROR(SUM(VLOOKUP(B1140,Estoque!$A$4:$M$2540,8,)*I1140),VLOOKUP(B1140,'Combos Promocionais'!$A$3:$K$2252,11,0))</f>
        <v>#N/A</v>
      </c>
    </row>
    <row r="1141" spans="19:19">
      <c r="S1141" t="e">
        <f>IFERROR(SUM(VLOOKUP(B1141,Estoque!$A$4:$M$2540,8,)*I1141),VLOOKUP(B1141,'Combos Promocionais'!$A$3:$K$2252,11,0))</f>
        <v>#N/A</v>
      </c>
    </row>
    <row r="1142" spans="19:19">
      <c r="S1142" t="e">
        <f>IFERROR(SUM(VLOOKUP(B1142,Estoque!$A$4:$M$2540,8,)*I1142),VLOOKUP(B1142,'Combos Promocionais'!$A$3:$K$2252,11,0))</f>
        <v>#N/A</v>
      </c>
    </row>
    <row r="1143" spans="19:19">
      <c r="S1143" t="e">
        <f>IFERROR(SUM(VLOOKUP(B1143,Estoque!$A$4:$M$2540,8,)*I1143),VLOOKUP(B1143,'Combos Promocionais'!$A$3:$K$2252,11,0))</f>
        <v>#N/A</v>
      </c>
    </row>
    <row r="1144" spans="19:19">
      <c r="S1144" t="e">
        <f>IFERROR(SUM(VLOOKUP(B1144,Estoque!$A$4:$M$2540,8,)*I1144),VLOOKUP(B1144,'Combos Promocionais'!$A$3:$K$2252,11,0))</f>
        <v>#N/A</v>
      </c>
    </row>
    <row r="1145" spans="19:19">
      <c r="S1145" t="e">
        <f>IFERROR(SUM(VLOOKUP(B1145,Estoque!$A$4:$M$2540,8,)*I1145),VLOOKUP(B1145,'Combos Promocionais'!$A$3:$K$2252,11,0))</f>
        <v>#N/A</v>
      </c>
    </row>
    <row r="1146" spans="19:19">
      <c r="S1146" t="e">
        <f>IFERROR(SUM(VLOOKUP(B1146,Estoque!$A$4:$M$2540,8,)*I1146),VLOOKUP(B1146,'Combos Promocionais'!$A$3:$K$2252,11,0))</f>
        <v>#N/A</v>
      </c>
    </row>
    <row r="1147" spans="19:19">
      <c r="S1147" t="e">
        <f>IFERROR(SUM(VLOOKUP(B1147,Estoque!$A$4:$M$2540,8,)*I1147),VLOOKUP(B1147,'Combos Promocionais'!$A$3:$K$2252,11,0))</f>
        <v>#N/A</v>
      </c>
    </row>
    <row r="1148" spans="19:19">
      <c r="S1148" t="e">
        <f>IFERROR(SUM(VLOOKUP(B1148,Estoque!$A$4:$M$2540,8,)*I1148),VLOOKUP(B1148,'Combos Promocionais'!$A$3:$K$2252,11,0))</f>
        <v>#N/A</v>
      </c>
    </row>
    <row r="1149" spans="19:19">
      <c r="S1149" t="e">
        <f>IFERROR(SUM(VLOOKUP(B1149,Estoque!$A$4:$M$2540,8,)*I1149),VLOOKUP(B1149,'Combos Promocionais'!$A$3:$K$2252,11,0))</f>
        <v>#N/A</v>
      </c>
    </row>
    <row r="1150" spans="19:19">
      <c r="S1150" t="e">
        <f>IFERROR(SUM(VLOOKUP(B1150,Estoque!$A$4:$M$2540,8,)*I1150),VLOOKUP(B1150,'Combos Promocionais'!$A$3:$K$2252,11,0))</f>
        <v>#N/A</v>
      </c>
    </row>
    <row r="1151" spans="19:19">
      <c r="S1151" t="e">
        <f>IFERROR(SUM(VLOOKUP(B1151,Estoque!$A$4:$M$2540,8,)*I1151),VLOOKUP(B1151,'Combos Promocionais'!$A$3:$K$2252,11,0))</f>
        <v>#N/A</v>
      </c>
    </row>
    <row r="1152" spans="19:19">
      <c r="S1152" t="e">
        <f>IFERROR(SUM(VLOOKUP(B1152,Estoque!$A$4:$M$2540,8,)*I1152),VLOOKUP(B1152,'Combos Promocionais'!$A$3:$K$2252,11,0))</f>
        <v>#N/A</v>
      </c>
    </row>
    <row r="1153" spans="19:19">
      <c r="S1153" t="e">
        <f>IFERROR(SUM(VLOOKUP(B1153,Estoque!$A$4:$M$2540,8,)*I1153),VLOOKUP(B1153,'Combos Promocionais'!$A$3:$K$2252,11,0))</f>
        <v>#N/A</v>
      </c>
    </row>
    <row r="1154" spans="19:19">
      <c r="S1154" t="e">
        <f>IFERROR(SUM(VLOOKUP(B1154,Estoque!$A$4:$M$2540,8,)*I1154),VLOOKUP(B1154,'Combos Promocionais'!$A$3:$K$2252,11,0))</f>
        <v>#N/A</v>
      </c>
    </row>
    <row r="1155" spans="19:19">
      <c r="S1155" t="e">
        <f>IFERROR(SUM(VLOOKUP(B1155,Estoque!$A$4:$M$2540,8,)*I1155),VLOOKUP(B1155,'Combos Promocionais'!$A$3:$K$2252,11,0))</f>
        <v>#N/A</v>
      </c>
    </row>
    <row r="1156" spans="19:19">
      <c r="S1156" t="e">
        <f>IFERROR(SUM(VLOOKUP(B1156,Estoque!$A$4:$M$2540,8,)*I1156),VLOOKUP(B1156,'Combos Promocionais'!$A$3:$K$2252,11,0))</f>
        <v>#N/A</v>
      </c>
    </row>
    <row r="1157" spans="19:19">
      <c r="S1157" t="e">
        <f>IFERROR(SUM(VLOOKUP(B1157,Estoque!$A$4:$M$2540,8,)*I1157),VLOOKUP(B1157,'Combos Promocionais'!$A$3:$K$2252,11,0))</f>
        <v>#N/A</v>
      </c>
    </row>
    <row r="1158" spans="19:19">
      <c r="S1158" t="e">
        <f>IFERROR(SUM(VLOOKUP(B1158,Estoque!$A$4:$M$2540,8,)*I1158),VLOOKUP(B1158,'Combos Promocionais'!$A$3:$K$2252,11,0))</f>
        <v>#N/A</v>
      </c>
    </row>
    <row r="1159" spans="19:19">
      <c r="S1159" t="e">
        <f>IFERROR(SUM(VLOOKUP(B1159,Estoque!$A$4:$M$2540,8,)*I1159),VLOOKUP(B1159,'Combos Promocionais'!$A$3:$K$2252,11,0))</f>
        <v>#N/A</v>
      </c>
    </row>
    <row r="1160" spans="19:19">
      <c r="S1160" t="e">
        <f>IFERROR(SUM(VLOOKUP(B1160,Estoque!$A$4:$M$2540,8,)*I1160),VLOOKUP(B1160,'Combos Promocionais'!$A$3:$K$2252,11,0))</f>
        <v>#N/A</v>
      </c>
    </row>
    <row r="1161" spans="19:19">
      <c r="S1161" t="e">
        <f>IFERROR(SUM(VLOOKUP(B1161,Estoque!$A$4:$M$2540,8,)*I1161),VLOOKUP(B1161,'Combos Promocionais'!$A$3:$K$2252,11,0))</f>
        <v>#N/A</v>
      </c>
    </row>
    <row r="1162" spans="19:19">
      <c r="S1162" t="e">
        <f>IFERROR(SUM(VLOOKUP(B1162,Estoque!$A$4:$M$2540,8,)*I1162),VLOOKUP(B1162,'Combos Promocionais'!$A$3:$K$2252,11,0))</f>
        <v>#N/A</v>
      </c>
    </row>
    <row r="1163" spans="19:19">
      <c r="S1163" t="e">
        <f>IFERROR(SUM(VLOOKUP(B1163,Estoque!$A$4:$M$2540,8,)*I1163),VLOOKUP(B1163,'Combos Promocionais'!$A$3:$K$2252,11,0))</f>
        <v>#N/A</v>
      </c>
    </row>
    <row r="1164" spans="19:19">
      <c r="S1164" t="e">
        <f>IFERROR(SUM(VLOOKUP(B1164,Estoque!$A$4:$M$2540,8,)*I1164),VLOOKUP(B1164,'Combos Promocionais'!$A$3:$K$2252,11,0))</f>
        <v>#N/A</v>
      </c>
    </row>
    <row r="1165" spans="19:19">
      <c r="S1165" t="e">
        <f>IFERROR(SUM(VLOOKUP(B1165,Estoque!$A$4:$M$2540,8,)*I1165),VLOOKUP(B1165,'Combos Promocionais'!$A$3:$K$2252,11,0))</f>
        <v>#N/A</v>
      </c>
    </row>
    <row r="1166" spans="19:19">
      <c r="S1166" t="e">
        <f>IFERROR(SUM(VLOOKUP(B1166,Estoque!$A$4:$M$2540,8,)*I1166),VLOOKUP(B1166,'Combos Promocionais'!$A$3:$K$2252,11,0))</f>
        <v>#N/A</v>
      </c>
    </row>
    <row r="1167" spans="19:19">
      <c r="S1167" t="e">
        <f>IFERROR(SUM(VLOOKUP(B1167,Estoque!$A$4:$M$2540,8,)*I1167),VLOOKUP(B1167,'Combos Promocionais'!$A$3:$K$2252,11,0))</f>
        <v>#N/A</v>
      </c>
    </row>
    <row r="1168" spans="19:19">
      <c r="S1168" t="e">
        <f>IFERROR(SUM(VLOOKUP(B1168,Estoque!$A$4:$M$2540,8,)*I1168),VLOOKUP(B1168,'Combos Promocionais'!$A$3:$K$2252,11,0))</f>
        <v>#N/A</v>
      </c>
    </row>
    <row r="1169" spans="19:19">
      <c r="S1169" t="e">
        <f>IFERROR(SUM(VLOOKUP(B1169,Estoque!$A$4:$M$2540,8,)*I1169),VLOOKUP(B1169,'Combos Promocionais'!$A$3:$K$2252,11,0))</f>
        <v>#N/A</v>
      </c>
    </row>
    <row r="1170" spans="19:19">
      <c r="S1170" t="e">
        <f>IFERROR(SUM(VLOOKUP(B1170,Estoque!$A$4:$M$2540,8,)*I1170),VLOOKUP(B1170,'Combos Promocionais'!$A$3:$K$2252,11,0))</f>
        <v>#N/A</v>
      </c>
    </row>
    <row r="1171" spans="19:19">
      <c r="S1171" t="e">
        <f>IFERROR(SUM(VLOOKUP(B1171,Estoque!$A$4:$M$2540,8,)*I1171),VLOOKUP(B1171,'Combos Promocionais'!$A$3:$K$2252,11,0))</f>
        <v>#N/A</v>
      </c>
    </row>
    <row r="1172" spans="19:19">
      <c r="S1172" t="e">
        <f>IFERROR(SUM(VLOOKUP(B1172,Estoque!$A$4:$M$2540,8,)*I1172),VLOOKUP(B1172,'Combos Promocionais'!$A$3:$K$2252,11,0))</f>
        <v>#N/A</v>
      </c>
    </row>
    <row r="1173" spans="19:19">
      <c r="S1173" t="e">
        <f>IFERROR(SUM(VLOOKUP(B1173,Estoque!$A$4:$M$2540,8,)*I1173),VLOOKUP(B1173,'Combos Promocionais'!$A$3:$K$2252,11,0))</f>
        <v>#N/A</v>
      </c>
    </row>
    <row r="1174" spans="19:19">
      <c r="S1174" t="e">
        <f>IFERROR(SUM(VLOOKUP(B1174,Estoque!$A$4:$M$2540,8,)*I1174),VLOOKUP(B1174,'Combos Promocionais'!$A$3:$K$2252,11,0))</f>
        <v>#N/A</v>
      </c>
    </row>
    <row r="1175" spans="19:19">
      <c r="S1175" t="e">
        <f>IFERROR(SUM(VLOOKUP(B1175,Estoque!$A$4:$M$2540,8,)*I1175),VLOOKUP(B1175,'Combos Promocionais'!$A$3:$K$2252,11,0))</f>
        <v>#N/A</v>
      </c>
    </row>
    <row r="1176" spans="19:19">
      <c r="S1176" t="e">
        <f>IFERROR(SUM(VLOOKUP(B1176,Estoque!$A$4:$M$2540,8,)*I1176),VLOOKUP(B1176,'Combos Promocionais'!$A$3:$K$2252,11,0))</f>
        <v>#N/A</v>
      </c>
    </row>
    <row r="1177" spans="19:19">
      <c r="S1177" t="e">
        <f>IFERROR(SUM(VLOOKUP(B1177,Estoque!$A$4:$M$2540,8,)*I1177),VLOOKUP(B1177,'Combos Promocionais'!$A$3:$K$2252,11,0))</f>
        <v>#N/A</v>
      </c>
    </row>
    <row r="1178" spans="19:19">
      <c r="S1178" t="e">
        <f>IFERROR(SUM(VLOOKUP(B1178,Estoque!$A$4:$M$2540,8,)*I1178),VLOOKUP(B1178,'Combos Promocionais'!$A$3:$K$2252,11,0))</f>
        <v>#N/A</v>
      </c>
    </row>
    <row r="1179" spans="19:19">
      <c r="S1179" t="e">
        <f>IFERROR(SUM(VLOOKUP(B1179,Estoque!$A$4:$M$2540,8,)*I1179),VLOOKUP(B1179,'Combos Promocionais'!$A$3:$K$2252,11,0))</f>
        <v>#N/A</v>
      </c>
    </row>
    <row r="1180" spans="19:19">
      <c r="S1180" t="e">
        <f>IFERROR(SUM(VLOOKUP(B1180,Estoque!$A$4:$M$2540,8,)*I1180),VLOOKUP(B1180,'Combos Promocionais'!$A$3:$K$2252,11,0))</f>
        <v>#N/A</v>
      </c>
    </row>
    <row r="1181" spans="19:19">
      <c r="S1181" t="e">
        <f>IFERROR(SUM(VLOOKUP(B1181,Estoque!$A$4:$M$2540,8,)*I1181),VLOOKUP(B1181,'Combos Promocionais'!$A$3:$K$2252,11,0))</f>
        <v>#N/A</v>
      </c>
    </row>
    <row r="1182" spans="19:19">
      <c r="S1182" t="e">
        <f>IFERROR(SUM(VLOOKUP(B1182,Estoque!$A$4:$M$2540,8,)*I1182),VLOOKUP(B1182,'Combos Promocionais'!$A$3:$K$2252,11,0))</f>
        <v>#N/A</v>
      </c>
    </row>
    <row r="1183" spans="19:19">
      <c r="S1183" t="e">
        <f>IFERROR(SUM(VLOOKUP(B1183,Estoque!$A$4:$M$2540,8,)*I1183),VLOOKUP(B1183,'Combos Promocionais'!$A$3:$K$2252,11,0))</f>
        <v>#N/A</v>
      </c>
    </row>
    <row r="1184" spans="19:19">
      <c r="S1184" t="e">
        <f>IFERROR(SUM(VLOOKUP(B1184,Estoque!$A$4:$M$2540,8,)*I1184),VLOOKUP(B1184,'Combos Promocionais'!$A$3:$K$2252,11,0))</f>
        <v>#N/A</v>
      </c>
    </row>
    <row r="1185" spans="19:19">
      <c r="S1185" t="e">
        <f>IFERROR(SUM(VLOOKUP(B1185,Estoque!$A$4:$M$2540,8,)*I1185),VLOOKUP(B1185,'Combos Promocionais'!$A$3:$K$2252,11,0))</f>
        <v>#N/A</v>
      </c>
    </row>
    <row r="1186" spans="19:19">
      <c r="S1186" t="e">
        <f>IFERROR(SUM(VLOOKUP(B1186,Estoque!$A$4:$M$2540,8,)*I1186),VLOOKUP(B1186,'Combos Promocionais'!$A$3:$K$2252,11,0))</f>
        <v>#N/A</v>
      </c>
    </row>
    <row r="1187" spans="19:19">
      <c r="S1187" t="e">
        <f>IFERROR(SUM(VLOOKUP(B1187,Estoque!$A$4:$M$2540,8,)*I1187),VLOOKUP(B1187,'Combos Promocionais'!$A$3:$K$2252,11,0))</f>
        <v>#N/A</v>
      </c>
    </row>
    <row r="1188" spans="19:19">
      <c r="S1188" t="e">
        <f>IFERROR(SUM(VLOOKUP(B1188,Estoque!$A$4:$M$2540,8,)*I1188),VLOOKUP(B1188,'Combos Promocionais'!$A$3:$K$2252,11,0))</f>
        <v>#N/A</v>
      </c>
    </row>
    <row r="1189" spans="19:19">
      <c r="S1189" t="e">
        <f>IFERROR(SUM(VLOOKUP(B1189,Estoque!$A$4:$M$2540,8,)*I1189),VLOOKUP(B1189,'Combos Promocionais'!$A$3:$K$2252,11,0))</f>
        <v>#N/A</v>
      </c>
    </row>
    <row r="1190" spans="19:19">
      <c r="S1190" t="e">
        <f>IFERROR(SUM(VLOOKUP(B1190,Estoque!$A$4:$M$2540,8,)*I1190),VLOOKUP(B1190,'Combos Promocionais'!$A$3:$K$2252,11,0))</f>
        <v>#N/A</v>
      </c>
    </row>
    <row r="1191" spans="19:19">
      <c r="S1191" t="e">
        <f>IFERROR(SUM(VLOOKUP(B1191,Estoque!$A$4:$M$2540,8,)*I1191),VLOOKUP(B1191,'Combos Promocionais'!$A$3:$K$2252,11,0))</f>
        <v>#N/A</v>
      </c>
    </row>
    <row r="1192" spans="19:19">
      <c r="S1192" t="e">
        <f>IFERROR(SUM(VLOOKUP(B1192,Estoque!$A$4:$M$2540,8,)*I1192),VLOOKUP(B1192,'Combos Promocionais'!$A$3:$K$2252,11,0))</f>
        <v>#N/A</v>
      </c>
    </row>
    <row r="1193" spans="19:19">
      <c r="S1193" t="e">
        <f>IFERROR(SUM(VLOOKUP(B1193,Estoque!$A$4:$M$2540,8,)*I1193),VLOOKUP(B1193,'Combos Promocionais'!$A$3:$K$2252,11,0))</f>
        <v>#N/A</v>
      </c>
    </row>
    <row r="1194" spans="19:19">
      <c r="S1194" t="e">
        <f>IFERROR(SUM(VLOOKUP(B1194,Estoque!$A$4:$M$2540,8,)*I1194),VLOOKUP(B1194,'Combos Promocionais'!$A$3:$K$2252,11,0))</f>
        <v>#N/A</v>
      </c>
    </row>
    <row r="1195" spans="19:19">
      <c r="S1195" t="e">
        <f>IFERROR(SUM(VLOOKUP(B1195,Estoque!$A$4:$M$2540,8,)*I1195),VLOOKUP(B1195,'Combos Promocionais'!$A$3:$K$2252,11,0))</f>
        <v>#N/A</v>
      </c>
    </row>
    <row r="1196" spans="19:19">
      <c r="S1196" t="e">
        <f>IFERROR(SUM(VLOOKUP(B1196,Estoque!$A$4:$M$2540,8,)*I1196),VLOOKUP(B1196,'Combos Promocionais'!$A$3:$K$2252,11,0))</f>
        <v>#N/A</v>
      </c>
    </row>
    <row r="1197" spans="19:19">
      <c r="S1197" t="e">
        <f>IFERROR(SUM(VLOOKUP(B1197,Estoque!$A$4:$M$2540,8,)*I1197),VLOOKUP(B1197,'Combos Promocionais'!$A$3:$K$2252,11,0))</f>
        <v>#N/A</v>
      </c>
    </row>
    <row r="1198" spans="19:19">
      <c r="S1198" t="e">
        <f>IFERROR(SUM(VLOOKUP(B1198,Estoque!$A$4:$M$2540,8,)*I1198),VLOOKUP(B1198,'Combos Promocionais'!$A$3:$K$2252,11,0))</f>
        <v>#N/A</v>
      </c>
    </row>
    <row r="1199" spans="19:19">
      <c r="S1199" t="e">
        <f>IFERROR(SUM(VLOOKUP(B1199,Estoque!$A$4:$M$2540,8,)*I1199),VLOOKUP(B1199,'Combos Promocionais'!$A$3:$K$2252,11,0))</f>
        <v>#N/A</v>
      </c>
    </row>
    <row r="1200" spans="19:19">
      <c r="S1200" t="e">
        <f>IFERROR(SUM(VLOOKUP(B1200,Estoque!$A$4:$M$2540,8,)*I1200),VLOOKUP(B1200,'Combos Promocionais'!$A$3:$K$2252,11,0))</f>
        <v>#N/A</v>
      </c>
    </row>
    <row r="1201" spans="19:19">
      <c r="S1201" t="e">
        <f>IFERROR(SUM(VLOOKUP(B1201,Estoque!$A$4:$M$2540,8,)*I1201),VLOOKUP(B1201,'Combos Promocionais'!$A$3:$K$2252,11,0))</f>
        <v>#N/A</v>
      </c>
    </row>
    <row r="1202" spans="19:19">
      <c r="S1202" t="e">
        <f>IFERROR(SUM(VLOOKUP(B1202,Estoque!$A$4:$M$2540,8,)*I1202),VLOOKUP(B1202,'Combos Promocionais'!$A$3:$K$2252,11,0))</f>
        <v>#N/A</v>
      </c>
    </row>
    <row r="1203" spans="19:19">
      <c r="S1203" t="e">
        <f>IFERROR(SUM(VLOOKUP(B1203,Estoque!$A$4:$M$2540,8,)*I1203),VLOOKUP(B1203,'Combos Promocionais'!$A$3:$K$2252,11,0))</f>
        <v>#N/A</v>
      </c>
    </row>
    <row r="1204" spans="19:19">
      <c r="S1204" t="e">
        <f>IFERROR(SUM(VLOOKUP(B1204,Estoque!$A$4:$M$2540,8,)*I1204),VLOOKUP(B1204,'Combos Promocionais'!$A$3:$K$2252,11,0))</f>
        <v>#N/A</v>
      </c>
    </row>
    <row r="1205" spans="19:19">
      <c r="S1205" t="e">
        <f>IFERROR(SUM(VLOOKUP(B1205,Estoque!$A$4:$M$2540,8,)*I1205),VLOOKUP(B1205,'Combos Promocionais'!$A$3:$K$2252,11,0))</f>
        <v>#N/A</v>
      </c>
    </row>
    <row r="1206" spans="19:19">
      <c r="S1206" t="e">
        <f>IFERROR(SUM(VLOOKUP(B1206,Estoque!$A$4:$M$2540,8,)*I1206),VLOOKUP(B1206,'Combos Promocionais'!$A$3:$K$2252,11,0))</f>
        <v>#N/A</v>
      </c>
    </row>
    <row r="1207" spans="19:19">
      <c r="S1207" t="e">
        <f>IFERROR(SUM(VLOOKUP(B1207,Estoque!$A$4:$M$2540,8,)*I1207),VLOOKUP(B1207,'Combos Promocionais'!$A$3:$K$2252,11,0))</f>
        <v>#N/A</v>
      </c>
    </row>
    <row r="1208" spans="19:19">
      <c r="S1208" t="e">
        <f>IFERROR(SUM(VLOOKUP(B1208,Estoque!$A$4:$M$2540,8,)*I1208),VLOOKUP(B1208,'Combos Promocionais'!$A$3:$K$2252,11,0))</f>
        <v>#N/A</v>
      </c>
    </row>
    <row r="1209" spans="19:19">
      <c r="S1209" t="e">
        <f>IFERROR(SUM(VLOOKUP(B1209,Estoque!$A$4:$M$2540,8,)*I1209),VLOOKUP(B1209,'Combos Promocionais'!$A$3:$K$2252,11,0))</f>
        <v>#N/A</v>
      </c>
    </row>
    <row r="1210" spans="19:19">
      <c r="S1210" t="e">
        <f>IFERROR(SUM(VLOOKUP(B1210,Estoque!$A$4:$M$2540,8,)*I1210),VLOOKUP(B1210,'Combos Promocionais'!$A$3:$K$2252,11,0))</f>
        <v>#N/A</v>
      </c>
    </row>
    <row r="1211" spans="19:19">
      <c r="S1211" t="e">
        <f>IFERROR(SUM(VLOOKUP(B1211,Estoque!$A$4:$M$2540,8,)*I1211),VLOOKUP(B1211,'Combos Promocionais'!$A$3:$K$2252,11,0))</f>
        <v>#N/A</v>
      </c>
    </row>
    <row r="1212" spans="19:19">
      <c r="S1212" t="e">
        <f>IFERROR(SUM(VLOOKUP(B1212,Estoque!$A$4:$M$2540,8,)*I1212),VLOOKUP(B1212,'Combos Promocionais'!$A$3:$K$2252,11,0))</f>
        <v>#N/A</v>
      </c>
    </row>
    <row r="1213" spans="19:19">
      <c r="S1213" t="e">
        <f>IFERROR(SUM(VLOOKUP(B1213,Estoque!$A$4:$M$2540,8,)*I1213),VLOOKUP(B1213,'Combos Promocionais'!$A$3:$K$2252,11,0))</f>
        <v>#N/A</v>
      </c>
    </row>
    <row r="1214" spans="19:19">
      <c r="S1214" t="e">
        <f>IFERROR(SUM(VLOOKUP(B1214,Estoque!$A$4:$M$2540,8,)*I1214),VLOOKUP(B1214,'Combos Promocionais'!$A$3:$K$2252,11,0))</f>
        <v>#N/A</v>
      </c>
    </row>
    <row r="1215" spans="19:19">
      <c r="S1215" t="e">
        <f>IFERROR(SUM(VLOOKUP(B1215,Estoque!$A$4:$M$2540,8,)*I1215),VLOOKUP(B1215,'Combos Promocionais'!$A$3:$K$2252,11,0))</f>
        <v>#N/A</v>
      </c>
    </row>
    <row r="1216" spans="19:19">
      <c r="S1216" t="e">
        <f>IFERROR(SUM(VLOOKUP(B1216,Estoque!$A$4:$M$2540,8,)*I1216),VLOOKUP(B1216,'Combos Promocionais'!$A$3:$K$2252,11,0))</f>
        <v>#N/A</v>
      </c>
    </row>
    <row r="1217" spans="19:19">
      <c r="S1217" t="e">
        <f>IFERROR(SUM(VLOOKUP(B1217,Estoque!$A$4:$M$2540,8,)*I1217),VLOOKUP(B1217,'Combos Promocionais'!$A$3:$K$2252,11,0))</f>
        <v>#N/A</v>
      </c>
    </row>
    <row r="1218" spans="19:19">
      <c r="S1218" t="e">
        <f>IFERROR(SUM(VLOOKUP(B1218,Estoque!$A$4:$M$2540,8,)*I1218),VLOOKUP(B1218,'Combos Promocionais'!$A$3:$K$2252,11,0))</f>
        <v>#N/A</v>
      </c>
    </row>
    <row r="1219" spans="19:19">
      <c r="S1219" t="e">
        <f>IFERROR(SUM(VLOOKUP(B1219,Estoque!$A$4:$M$2540,8,)*I1219),VLOOKUP(B1219,'Combos Promocionais'!$A$3:$K$2252,11,0))</f>
        <v>#N/A</v>
      </c>
    </row>
    <row r="1220" spans="19:19">
      <c r="S1220" t="e">
        <f>IFERROR(SUM(VLOOKUP(B1220,Estoque!$A$4:$M$2540,8,)*I1220),VLOOKUP(B1220,'Combos Promocionais'!$A$3:$K$2252,11,0))</f>
        <v>#N/A</v>
      </c>
    </row>
    <row r="1221" spans="19:19">
      <c r="S1221" t="e">
        <f>IFERROR(SUM(VLOOKUP(B1221,Estoque!$A$4:$M$2540,8,)*I1221),VLOOKUP(B1221,'Combos Promocionais'!$A$3:$K$2252,11,0))</f>
        <v>#N/A</v>
      </c>
    </row>
    <row r="1222" spans="19:19">
      <c r="S1222" t="e">
        <f>IFERROR(SUM(VLOOKUP(B1222,Estoque!$A$4:$M$2540,8,)*I1222),VLOOKUP(B1222,'Combos Promocionais'!$A$3:$K$2252,11,0))</f>
        <v>#N/A</v>
      </c>
    </row>
    <row r="1223" spans="19:19">
      <c r="S1223" t="e">
        <f>IFERROR(SUM(VLOOKUP(B1223,Estoque!$A$4:$M$2540,8,)*I1223),VLOOKUP(B1223,'Combos Promocionais'!$A$3:$K$2252,11,0))</f>
        <v>#N/A</v>
      </c>
    </row>
    <row r="1224" spans="19:19">
      <c r="S1224" t="e">
        <f>IFERROR(SUM(VLOOKUP(B1224,Estoque!$A$4:$M$2540,8,)*I1224),VLOOKUP(B1224,'Combos Promocionais'!$A$3:$K$2252,11,0))</f>
        <v>#N/A</v>
      </c>
    </row>
    <row r="1225" spans="19:19">
      <c r="S1225" t="e">
        <f>IFERROR(SUM(VLOOKUP(B1225,Estoque!$A$4:$M$2540,8,)*I1225),VLOOKUP(B1225,'Combos Promocionais'!$A$3:$K$2252,11,0))</f>
        <v>#N/A</v>
      </c>
    </row>
    <row r="1226" spans="19:19">
      <c r="S1226" t="e">
        <f>IFERROR(SUM(VLOOKUP(B1226,Estoque!$A$4:$M$2540,8,)*I1226),VLOOKUP(B1226,'Combos Promocionais'!$A$3:$K$2252,11,0))</f>
        <v>#N/A</v>
      </c>
    </row>
    <row r="1227" spans="19:19">
      <c r="S1227" t="e">
        <f>IFERROR(SUM(VLOOKUP(B1227,Estoque!$A$4:$M$2540,8,)*I1227),VLOOKUP(B1227,'Combos Promocionais'!$A$3:$K$2252,11,0))</f>
        <v>#N/A</v>
      </c>
    </row>
    <row r="1228" spans="19:19">
      <c r="S1228" t="e">
        <f>IFERROR(SUM(VLOOKUP(B1228,Estoque!$A$4:$M$2540,8,)*I1228),VLOOKUP(B1228,'Combos Promocionais'!$A$3:$K$2252,11,0))</f>
        <v>#N/A</v>
      </c>
    </row>
    <row r="1229" spans="19:19">
      <c r="S1229" t="e">
        <f>IFERROR(SUM(VLOOKUP(B1229,Estoque!$A$4:$M$2540,8,)*I1229),VLOOKUP(B1229,'Combos Promocionais'!$A$3:$K$2252,11,0))</f>
        <v>#N/A</v>
      </c>
    </row>
    <row r="1230" spans="19:19">
      <c r="S1230" t="e">
        <f>IFERROR(SUM(VLOOKUP(B1230,Estoque!$A$4:$M$2540,8,)*I1230),VLOOKUP(B1230,'Combos Promocionais'!$A$3:$K$2252,11,0))</f>
        <v>#N/A</v>
      </c>
    </row>
    <row r="1231" spans="19:19">
      <c r="S1231" t="e">
        <f>IFERROR(SUM(VLOOKUP(B1231,Estoque!$A$4:$M$2540,8,)*I1231),VLOOKUP(B1231,'Combos Promocionais'!$A$3:$K$2252,11,0))</f>
        <v>#N/A</v>
      </c>
    </row>
    <row r="1232" spans="19:19">
      <c r="S1232" t="e">
        <f>IFERROR(SUM(VLOOKUP(B1232,Estoque!$A$4:$M$2540,8,)*I1232),VLOOKUP(B1232,'Combos Promocionais'!$A$3:$K$2252,11,0))</f>
        <v>#N/A</v>
      </c>
    </row>
    <row r="1233" spans="19:19">
      <c r="S1233" t="e">
        <f>IFERROR(SUM(VLOOKUP(B1233,Estoque!$A$4:$M$2540,8,)*I1233),VLOOKUP(B1233,'Combos Promocionais'!$A$3:$K$2252,11,0))</f>
        <v>#N/A</v>
      </c>
    </row>
    <row r="1234" spans="19:19">
      <c r="S1234" t="e">
        <f>IFERROR(SUM(VLOOKUP(B1234,Estoque!$A$4:$M$2540,8,)*I1234),VLOOKUP(B1234,'Combos Promocionais'!$A$3:$K$2252,11,0))</f>
        <v>#N/A</v>
      </c>
    </row>
    <row r="1235" spans="19:19">
      <c r="S1235" t="e">
        <f>IFERROR(SUM(VLOOKUP(B1235,Estoque!$A$4:$M$2540,8,)*I1235),VLOOKUP(B1235,'Combos Promocionais'!$A$3:$K$2252,11,0))</f>
        <v>#N/A</v>
      </c>
    </row>
    <row r="1236" spans="19:19">
      <c r="S1236" t="e">
        <f>IFERROR(SUM(VLOOKUP(B1236,Estoque!$A$4:$M$2540,8,)*I1236),VLOOKUP(B1236,'Combos Promocionais'!$A$3:$K$2252,11,0))</f>
        <v>#N/A</v>
      </c>
    </row>
    <row r="1237" spans="19:19">
      <c r="S1237" t="e">
        <f>IFERROR(SUM(VLOOKUP(B1237,Estoque!$A$4:$M$2540,8,)*I1237),VLOOKUP(B1237,'Combos Promocionais'!$A$3:$K$2252,11,0))</f>
        <v>#N/A</v>
      </c>
    </row>
    <row r="1238" spans="19:19">
      <c r="S1238" t="e">
        <f>IFERROR(SUM(VLOOKUP(B1238,Estoque!$A$4:$M$2540,8,)*I1238),VLOOKUP(B1238,'Combos Promocionais'!$A$3:$K$2252,11,0))</f>
        <v>#N/A</v>
      </c>
    </row>
    <row r="1239" spans="19:19">
      <c r="S1239" t="e">
        <f>IFERROR(SUM(VLOOKUP(B1239,Estoque!$A$4:$M$2540,8,)*I1239),VLOOKUP(B1239,'Combos Promocionais'!$A$3:$K$2252,11,0))</f>
        <v>#N/A</v>
      </c>
    </row>
    <row r="1240" spans="19:19">
      <c r="S1240" t="e">
        <f>IFERROR(SUM(VLOOKUP(B1240,Estoque!$A$4:$M$2540,8,)*I1240),VLOOKUP(B1240,'Combos Promocionais'!$A$3:$K$2252,11,0))</f>
        <v>#N/A</v>
      </c>
    </row>
    <row r="1241" spans="19:19">
      <c r="S1241" t="e">
        <f>IFERROR(SUM(VLOOKUP(B1241,Estoque!$A$4:$M$2540,8,)*I1241),VLOOKUP(B1241,'Combos Promocionais'!$A$3:$K$2252,11,0))</f>
        <v>#N/A</v>
      </c>
    </row>
    <row r="1242" spans="19:19">
      <c r="S1242" t="e">
        <f>IFERROR(SUM(VLOOKUP(B1242,Estoque!$A$4:$M$2540,8,)*I1242),VLOOKUP(B1242,'Combos Promocionais'!$A$3:$K$2252,11,0))</f>
        <v>#N/A</v>
      </c>
    </row>
    <row r="1243" spans="19:19">
      <c r="S1243" t="e">
        <f>IFERROR(SUM(VLOOKUP(B1243,Estoque!$A$4:$M$2540,8,)*I1243),VLOOKUP(B1243,'Combos Promocionais'!$A$3:$K$2252,11,0))</f>
        <v>#N/A</v>
      </c>
    </row>
    <row r="1244" spans="19:19">
      <c r="S1244" t="e">
        <f>IFERROR(SUM(VLOOKUP(B1244,Estoque!$A$4:$M$2540,8,)*I1244),VLOOKUP(B1244,'Combos Promocionais'!$A$3:$K$2252,11,0))</f>
        <v>#N/A</v>
      </c>
    </row>
    <row r="1245" spans="19:19">
      <c r="S1245" t="e">
        <f>IFERROR(SUM(VLOOKUP(B1245,Estoque!$A$4:$M$2540,8,)*I1245),VLOOKUP(B1245,'Combos Promocionais'!$A$3:$K$2252,11,0))</f>
        <v>#N/A</v>
      </c>
    </row>
    <row r="1246" spans="19:19">
      <c r="S1246" t="e">
        <f>IFERROR(SUM(VLOOKUP(B1246,Estoque!$A$4:$M$2540,8,)*I1246),VLOOKUP(B1246,'Combos Promocionais'!$A$3:$K$2252,11,0))</f>
        <v>#N/A</v>
      </c>
    </row>
    <row r="1247" spans="19:19">
      <c r="S1247" t="e">
        <f>IFERROR(SUM(VLOOKUP(B1247,Estoque!$A$4:$M$2540,8,)*I1247),VLOOKUP(B1247,'Combos Promocionais'!$A$3:$K$2252,11,0))</f>
        <v>#N/A</v>
      </c>
    </row>
    <row r="1248" spans="19:19">
      <c r="S1248" t="e">
        <f>IFERROR(SUM(VLOOKUP(B1248,Estoque!$A$4:$M$2540,8,)*I1248),VLOOKUP(B1248,'Combos Promocionais'!$A$3:$K$2252,11,0))</f>
        <v>#N/A</v>
      </c>
    </row>
    <row r="1249" spans="19:19">
      <c r="S1249" t="e">
        <f>IFERROR(SUM(VLOOKUP(B1249,Estoque!$A$4:$M$2540,8,)*I1249),VLOOKUP(B1249,'Combos Promocionais'!$A$3:$K$2252,11,0))</f>
        <v>#N/A</v>
      </c>
    </row>
    <row r="1250" spans="19:19">
      <c r="S1250" t="e">
        <f>IFERROR(SUM(VLOOKUP(B1250,Estoque!$A$4:$M$2540,8,)*I1250),VLOOKUP(B1250,'Combos Promocionais'!$A$3:$K$2252,11,0))</f>
        <v>#N/A</v>
      </c>
    </row>
    <row r="1251" spans="19:19">
      <c r="S1251" t="e">
        <f>IFERROR(SUM(VLOOKUP(B1251,Estoque!$A$4:$M$2540,8,)*I1251),VLOOKUP(B1251,'Combos Promocionais'!$A$3:$K$2252,11,0))</f>
        <v>#N/A</v>
      </c>
    </row>
    <row r="1252" spans="19:19">
      <c r="S1252" t="e">
        <f>IFERROR(SUM(VLOOKUP(B1252,Estoque!$A$4:$M$2540,8,)*I1252),VLOOKUP(B1252,'Combos Promocionais'!$A$3:$K$2252,11,0))</f>
        <v>#N/A</v>
      </c>
    </row>
    <row r="1253" spans="19:19">
      <c r="S1253" t="e">
        <f>IFERROR(SUM(VLOOKUP(B1253,Estoque!$A$4:$M$2540,8,)*I1253),VLOOKUP(B1253,'Combos Promocionais'!$A$3:$K$2252,11,0))</f>
        <v>#N/A</v>
      </c>
    </row>
    <row r="1254" spans="19:19">
      <c r="S1254" t="e">
        <f>IFERROR(SUM(VLOOKUP(B1254,Estoque!$A$4:$M$2540,8,)*I1254),VLOOKUP(B1254,'Combos Promocionais'!$A$3:$K$2252,11,0))</f>
        <v>#N/A</v>
      </c>
    </row>
    <row r="1255" spans="19:19">
      <c r="S1255" t="e">
        <f>IFERROR(SUM(VLOOKUP(B1255,Estoque!$A$4:$M$2540,8,)*I1255),VLOOKUP(B1255,'Combos Promocionais'!$A$3:$K$2252,11,0))</f>
        <v>#N/A</v>
      </c>
    </row>
    <row r="1256" spans="19:19">
      <c r="S1256" t="e">
        <f>IFERROR(SUM(VLOOKUP(B1256,Estoque!$A$4:$M$2540,8,)*I1256),VLOOKUP(B1256,'Combos Promocionais'!$A$3:$K$2252,11,0))</f>
        <v>#N/A</v>
      </c>
    </row>
    <row r="1257" spans="19:19">
      <c r="S1257" t="e">
        <f>IFERROR(SUM(VLOOKUP(B1257,Estoque!$A$4:$M$2540,8,)*I1257),VLOOKUP(B1257,'Combos Promocionais'!$A$3:$K$2252,11,0))</f>
        <v>#N/A</v>
      </c>
    </row>
    <row r="1258" spans="19:19">
      <c r="S1258" t="e">
        <f>IFERROR(SUM(VLOOKUP(B1258,Estoque!$A$4:$M$2540,8,)*I1258),VLOOKUP(B1258,'Combos Promocionais'!$A$3:$K$2252,11,0))</f>
        <v>#N/A</v>
      </c>
    </row>
    <row r="1259" spans="19:19">
      <c r="S1259" t="e">
        <f>IFERROR(SUM(VLOOKUP(B1259,Estoque!$A$4:$M$2540,8,)*I1259),VLOOKUP(B1259,'Combos Promocionais'!$A$3:$K$2252,11,0))</f>
        <v>#N/A</v>
      </c>
    </row>
    <row r="1260" spans="19:19">
      <c r="S1260" t="e">
        <f>IFERROR(SUM(VLOOKUP(B1260,Estoque!$A$4:$M$2540,8,)*I1260),VLOOKUP(B1260,'Combos Promocionais'!$A$3:$K$2252,11,0))</f>
        <v>#N/A</v>
      </c>
    </row>
    <row r="1261" spans="19:19">
      <c r="S1261" t="e">
        <f>IFERROR(SUM(VLOOKUP(B1261,Estoque!$A$4:$M$2540,8,)*I1261),VLOOKUP(B1261,'Combos Promocionais'!$A$3:$K$2252,11,0))</f>
        <v>#N/A</v>
      </c>
    </row>
    <row r="1262" spans="19:19">
      <c r="S1262" t="e">
        <f>IFERROR(SUM(VLOOKUP(B1262,Estoque!$A$4:$M$2540,8,)*I1262),VLOOKUP(B1262,'Combos Promocionais'!$A$3:$K$2252,11,0))</f>
        <v>#N/A</v>
      </c>
    </row>
    <row r="1263" spans="19:19">
      <c r="S1263" t="e">
        <f>IFERROR(SUM(VLOOKUP(B1263,Estoque!$A$4:$M$2540,8,)*I1263),VLOOKUP(B1263,'Combos Promocionais'!$A$3:$K$2252,11,0))</f>
        <v>#N/A</v>
      </c>
    </row>
    <row r="1264" spans="19:19">
      <c r="S1264" t="e">
        <f>IFERROR(SUM(VLOOKUP(B1264,Estoque!$A$4:$M$2540,8,)*I1264),VLOOKUP(B1264,'Combos Promocionais'!$A$3:$K$2252,11,0))</f>
        <v>#N/A</v>
      </c>
    </row>
    <row r="1265" spans="19:19">
      <c r="S1265" t="e">
        <f>IFERROR(SUM(VLOOKUP(B1265,Estoque!$A$4:$M$2540,8,)*I1265),VLOOKUP(B1265,'Combos Promocionais'!$A$3:$K$2252,11,0))</f>
        <v>#N/A</v>
      </c>
    </row>
    <row r="1266" spans="19:19">
      <c r="S1266" t="e">
        <f>IFERROR(SUM(VLOOKUP(B1266,Estoque!$A$4:$M$2540,8,)*I1266),VLOOKUP(B1266,'Combos Promocionais'!$A$3:$K$2252,11,0))</f>
        <v>#N/A</v>
      </c>
    </row>
    <row r="1267" spans="19:19">
      <c r="S1267" t="e">
        <f>IFERROR(SUM(VLOOKUP(B1267,Estoque!$A$4:$M$2540,8,)*I1267),VLOOKUP(B1267,'Combos Promocionais'!$A$3:$K$2252,11,0))</f>
        <v>#N/A</v>
      </c>
    </row>
    <row r="1268" spans="19:19">
      <c r="S1268" t="e">
        <f>IFERROR(SUM(VLOOKUP(B1268,Estoque!$A$4:$M$2540,8,)*I1268),VLOOKUP(B1268,'Combos Promocionais'!$A$3:$K$2252,11,0))</f>
        <v>#N/A</v>
      </c>
    </row>
    <row r="1269" spans="19:19">
      <c r="S1269" t="e">
        <f>IFERROR(SUM(VLOOKUP(B1269,Estoque!$A$4:$M$2540,8,)*I1269),VLOOKUP(B1269,'Combos Promocionais'!$A$3:$K$2252,11,0))</f>
        <v>#N/A</v>
      </c>
    </row>
    <row r="1270" spans="19:19">
      <c r="S1270" t="e">
        <f>IFERROR(SUM(VLOOKUP(B1270,Estoque!$A$4:$M$2540,8,)*I1270),VLOOKUP(B1270,'Combos Promocionais'!$A$3:$K$2252,11,0))</f>
        <v>#N/A</v>
      </c>
    </row>
    <row r="1271" spans="19:19">
      <c r="S1271" t="e">
        <f>IFERROR(SUM(VLOOKUP(B1271,Estoque!$A$4:$M$2540,8,)*I1271),VLOOKUP(B1271,'Combos Promocionais'!$A$3:$K$2252,11,0))</f>
        <v>#N/A</v>
      </c>
    </row>
    <row r="1272" spans="19:19">
      <c r="S1272" t="e">
        <f>IFERROR(SUM(VLOOKUP(B1272,Estoque!$A$4:$M$2540,8,)*I1272),VLOOKUP(B1272,'Combos Promocionais'!$A$3:$K$2252,11,0))</f>
        <v>#N/A</v>
      </c>
    </row>
    <row r="1273" spans="19:19">
      <c r="S1273" t="e">
        <f>IFERROR(SUM(VLOOKUP(B1273,Estoque!$A$4:$M$2540,8,)*I1273),VLOOKUP(B1273,'Combos Promocionais'!$A$3:$K$2252,11,0))</f>
        <v>#N/A</v>
      </c>
    </row>
    <row r="1274" spans="19:19">
      <c r="S1274" t="e">
        <f>IFERROR(SUM(VLOOKUP(B1274,Estoque!$A$4:$M$2540,8,)*I1274),VLOOKUP(B1274,'Combos Promocionais'!$A$3:$K$2252,11,0))</f>
        <v>#N/A</v>
      </c>
    </row>
    <row r="1275" spans="19:19">
      <c r="S1275" t="e">
        <f>IFERROR(SUM(VLOOKUP(B1275,Estoque!$A$4:$M$2540,8,)*I1275),VLOOKUP(B1275,'Combos Promocionais'!$A$3:$K$2252,11,0))</f>
        <v>#N/A</v>
      </c>
    </row>
    <row r="1276" spans="19:19">
      <c r="S1276" t="e">
        <f>IFERROR(SUM(VLOOKUP(B1276,Estoque!$A$4:$M$2540,8,)*I1276),VLOOKUP(B1276,'Combos Promocionais'!$A$3:$K$2252,11,0))</f>
        <v>#N/A</v>
      </c>
    </row>
    <row r="1277" spans="19:19">
      <c r="S1277" t="e">
        <f>IFERROR(SUM(VLOOKUP(B1277,Estoque!$A$4:$M$2540,8,)*I1277),VLOOKUP(B1277,'Combos Promocionais'!$A$3:$K$2252,11,0))</f>
        <v>#N/A</v>
      </c>
    </row>
    <row r="1278" spans="19:19">
      <c r="S1278" t="e">
        <f>IFERROR(SUM(VLOOKUP(B1278,Estoque!$A$4:$M$2540,8,)*I1278),VLOOKUP(B1278,'Combos Promocionais'!$A$3:$K$2252,11,0))</f>
        <v>#N/A</v>
      </c>
    </row>
    <row r="1279" spans="19:19">
      <c r="S1279" t="e">
        <f>IFERROR(SUM(VLOOKUP(B1279,Estoque!$A$4:$M$2540,8,)*I1279),VLOOKUP(B1279,'Combos Promocionais'!$A$3:$K$2252,11,0))</f>
        <v>#N/A</v>
      </c>
    </row>
    <row r="1280" spans="19:19">
      <c r="S1280" t="e">
        <f>IFERROR(SUM(VLOOKUP(B1280,Estoque!$A$4:$M$2540,8,)*I1280),VLOOKUP(B1280,'Combos Promocionais'!$A$3:$K$2252,11,0))</f>
        <v>#N/A</v>
      </c>
    </row>
    <row r="1281" spans="19:19">
      <c r="S1281" t="e">
        <f>IFERROR(SUM(VLOOKUP(B1281,Estoque!$A$4:$M$2540,8,)*I1281),VLOOKUP(B1281,'Combos Promocionais'!$A$3:$K$2252,11,0))</f>
        <v>#N/A</v>
      </c>
    </row>
    <row r="1282" spans="19:19">
      <c r="S1282" t="e">
        <f>IFERROR(SUM(VLOOKUP(B1282,Estoque!$A$4:$M$2540,8,)*I1282),VLOOKUP(B1282,'Combos Promocionais'!$A$3:$K$2252,11,0))</f>
        <v>#N/A</v>
      </c>
    </row>
    <row r="1283" spans="19:19">
      <c r="S1283" t="e">
        <f>IFERROR(SUM(VLOOKUP(B1283,Estoque!$A$4:$M$2540,8,)*I1283),VLOOKUP(B1283,'Combos Promocionais'!$A$3:$K$2252,11,0))</f>
        <v>#N/A</v>
      </c>
    </row>
    <row r="1284" spans="19:19">
      <c r="S1284" t="e">
        <f>IFERROR(SUM(VLOOKUP(B1284,Estoque!$A$4:$M$2540,8,)*I1284),VLOOKUP(B1284,'Combos Promocionais'!$A$3:$K$2252,11,0))</f>
        <v>#N/A</v>
      </c>
    </row>
    <row r="1285" spans="19:19">
      <c r="S1285" t="e">
        <f>IFERROR(SUM(VLOOKUP(B1285,Estoque!$A$4:$M$2540,8,)*I1285),VLOOKUP(B1285,'Combos Promocionais'!$A$3:$K$2252,11,0))</f>
        <v>#N/A</v>
      </c>
    </row>
    <row r="1286" spans="19:19">
      <c r="S1286" t="e">
        <f>IFERROR(SUM(VLOOKUP(B1286,Estoque!$A$4:$M$2540,8,)*I1286),VLOOKUP(B1286,'Combos Promocionais'!$A$3:$K$2252,11,0))</f>
        <v>#N/A</v>
      </c>
    </row>
    <row r="1287" spans="19:19">
      <c r="S1287" t="e">
        <f>IFERROR(SUM(VLOOKUP(B1287,Estoque!$A$4:$M$2540,8,)*I1287),VLOOKUP(B1287,'Combos Promocionais'!$A$3:$K$2252,11,0))</f>
        <v>#N/A</v>
      </c>
    </row>
    <row r="1288" spans="19:19">
      <c r="S1288" t="e">
        <f>IFERROR(SUM(VLOOKUP(B1288,Estoque!$A$4:$M$2540,8,)*I1288),VLOOKUP(B1288,'Combos Promocionais'!$A$3:$K$2252,11,0))</f>
        <v>#N/A</v>
      </c>
    </row>
    <row r="1289" spans="19:19">
      <c r="S1289" t="e">
        <f>IFERROR(SUM(VLOOKUP(B1289,Estoque!$A$4:$M$2540,8,)*I1289),VLOOKUP(B1289,'Combos Promocionais'!$A$3:$K$2252,11,0))</f>
        <v>#N/A</v>
      </c>
    </row>
    <row r="1290" spans="19:19">
      <c r="S1290" t="e">
        <f>IFERROR(SUM(VLOOKUP(B1290,Estoque!$A$4:$M$2540,8,)*I1290),VLOOKUP(B1290,'Combos Promocionais'!$A$3:$K$2252,11,0))</f>
        <v>#N/A</v>
      </c>
    </row>
    <row r="1291" spans="19:19">
      <c r="S1291" t="e">
        <f>IFERROR(SUM(VLOOKUP(B1291,Estoque!$A$4:$M$2540,8,)*I1291),VLOOKUP(B1291,'Combos Promocionais'!$A$3:$K$2252,11,0))</f>
        <v>#N/A</v>
      </c>
    </row>
    <row r="1292" spans="19:19">
      <c r="S1292" t="e">
        <f>IFERROR(SUM(VLOOKUP(B1292,Estoque!$A$4:$M$2540,8,)*I1292),VLOOKUP(B1292,'Combos Promocionais'!$A$3:$K$2252,11,0))</f>
        <v>#N/A</v>
      </c>
    </row>
    <row r="1293" spans="19:19">
      <c r="S1293" t="e">
        <f>IFERROR(SUM(VLOOKUP(B1293,Estoque!$A$4:$M$2540,8,)*I1293),VLOOKUP(B1293,'Combos Promocionais'!$A$3:$K$2252,11,0))</f>
        <v>#N/A</v>
      </c>
    </row>
    <row r="1294" spans="19:19">
      <c r="S1294" t="e">
        <f>IFERROR(SUM(VLOOKUP(B1294,Estoque!$A$4:$M$2540,8,)*I1294),VLOOKUP(B1294,'Combos Promocionais'!$A$3:$K$2252,11,0))</f>
        <v>#N/A</v>
      </c>
    </row>
    <row r="1295" spans="19:19">
      <c r="S1295" t="e">
        <f>IFERROR(SUM(VLOOKUP(B1295,Estoque!$A$4:$M$2540,8,)*I1295),VLOOKUP(B1295,'Combos Promocionais'!$A$3:$K$2252,11,0))</f>
        <v>#N/A</v>
      </c>
    </row>
    <row r="1296" spans="19:19">
      <c r="S1296" t="e">
        <f>IFERROR(SUM(VLOOKUP(B1296,Estoque!$A$4:$M$2540,8,)*I1296),VLOOKUP(B1296,'Combos Promocionais'!$A$3:$K$2252,11,0))</f>
        <v>#N/A</v>
      </c>
    </row>
    <row r="1297" spans="19:19">
      <c r="S1297" t="e">
        <f>IFERROR(SUM(VLOOKUP(B1297,Estoque!$A$4:$M$2540,8,)*I1297),VLOOKUP(B1297,'Combos Promocionais'!$A$3:$K$2252,11,0))</f>
        <v>#N/A</v>
      </c>
    </row>
    <row r="1298" spans="19:19">
      <c r="S1298" t="e">
        <f>IFERROR(SUM(VLOOKUP(B1298,Estoque!$A$4:$M$2540,8,)*I1298),VLOOKUP(B1298,'Combos Promocionais'!$A$3:$K$2252,11,0))</f>
        <v>#N/A</v>
      </c>
    </row>
    <row r="1299" spans="19:19">
      <c r="S1299" t="e">
        <f>IFERROR(SUM(VLOOKUP(B1299,Estoque!$A$4:$M$2540,8,)*I1299),VLOOKUP(B1299,'Combos Promocionais'!$A$3:$K$2252,11,0))</f>
        <v>#N/A</v>
      </c>
    </row>
    <row r="1300" spans="19:19">
      <c r="S1300" t="e">
        <f>IFERROR(SUM(VLOOKUP(B1300,Estoque!$A$4:$M$2540,8,)*I1300),VLOOKUP(B1300,'Combos Promocionais'!$A$3:$K$2252,11,0))</f>
        <v>#N/A</v>
      </c>
    </row>
    <row r="1301" spans="19:19">
      <c r="S1301" t="e">
        <f>IFERROR(SUM(VLOOKUP(B1301,Estoque!$A$4:$M$2540,8,)*I1301),VLOOKUP(B1301,'Combos Promocionais'!$A$3:$K$2252,11,0))</f>
        <v>#N/A</v>
      </c>
    </row>
    <row r="1302" spans="19:19">
      <c r="S1302" t="e">
        <f>IFERROR(SUM(VLOOKUP(B1302,Estoque!$A$4:$M$2540,8,)*I1302),VLOOKUP(B1302,'Combos Promocionais'!$A$3:$K$2252,11,0))</f>
        <v>#N/A</v>
      </c>
    </row>
    <row r="1303" spans="19:19">
      <c r="S1303" t="e">
        <f>IFERROR(SUM(VLOOKUP(B1303,Estoque!$A$4:$M$2540,8,)*I1303),VLOOKUP(B1303,'Combos Promocionais'!$A$3:$K$2252,11,0))</f>
        <v>#N/A</v>
      </c>
    </row>
    <row r="1304" spans="19:19">
      <c r="S1304" t="e">
        <f>IFERROR(SUM(VLOOKUP(B1304,Estoque!$A$4:$M$2540,8,)*I1304),VLOOKUP(B1304,'Combos Promocionais'!$A$3:$K$2252,11,0))</f>
        <v>#N/A</v>
      </c>
    </row>
    <row r="1305" spans="19:19">
      <c r="S1305" t="e">
        <f>IFERROR(SUM(VLOOKUP(B1305,Estoque!$A$4:$M$2540,8,)*I1305),VLOOKUP(B1305,'Combos Promocionais'!$A$3:$K$2252,11,0))</f>
        <v>#N/A</v>
      </c>
    </row>
    <row r="1306" spans="19:19">
      <c r="S1306" t="e">
        <f>IFERROR(SUM(VLOOKUP(B1306,Estoque!$A$4:$M$2540,8,)*I1306),VLOOKUP(B1306,'Combos Promocionais'!$A$3:$K$2252,11,0))</f>
        <v>#N/A</v>
      </c>
    </row>
    <row r="1307" spans="19:19">
      <c r="S1307" t="e">
        <f>IFERROR(SUM(VLOOKUP(B1307,Estoque!$A$4:$M$2540,8,)*I1307),VLOOKUP(B1307,'Combos Promocionais'!$A$3:$K$2252,11,0))</f>
        <v>#N/A</v>
      </c>
    </row>
    <row r="1308" spans="19:19">
      <c r="S1308" t="e">
        <f>IFERROR(SUM(VLOOKUP(B1308,Estoque!$A$4:$M$2540,8,)*I1308),VLOOKUP(B1308,'Combos Promocionais'!$A$3:$K$2252,11,0))</f>
        <v>#N/A</v>
      </c>
    </row>
    <row r="1309" spans="19:19">
      <c r="S1309" t="e">
        <f>IFERROR(SUM(VLOOKUP(B1309,Estoque!$A$4:$M$2540,8,)*I1309),VLOOKUP(B1309,'Combos Promocionais'!$A$3:$K$2252,11,0))</f>
        <v>#N/A</v>
      </c>
    </row>
    <row r="1310" spans="19:19">
      <c r="S1310" t="e">
        <f>IFERROR(SUM(VLOOKUP(B1310,Estoque!$A$4:$M$2540,8,)*I1310),VLOOKUP(B1310,'Combos Promocionais'!$A$3:$K$2252,11,0))</f>
        <v>#N/A</v>
      </c>
    </row>
    <row r="1311" spans="19:19">
      <c r="S1311" t="e">
        <f>IFERROR(SUM(VLOOKUP(B1311,Estoque!$A$4:$M$2540,8,)*I1311),VLOOKUP(B1311,'Combos Promocionais'!$A$3:$K$2252,11,0))</f>
        <v>#N/A</v>
      </c>
    </row>
    <row r="1312" spans="19:19">
      <c r="S1312" t="e">
        <f>IFERROR(SUM(VLOOKUP(B1312,Estoque!$A$4:$M$2540,8,)*I1312),VLOOKUP(B1312,'Combos Promocionais'!$A$3:$K$2252,11,0))</f>
        <v>#N/A</v>
      </c>
    </row>
    <row r="1313" spans="19:19">
      <c r="S1313" t="e">
        <f>IFERROR(SUM(VLOOKUP(B1313,Estoque!$A$4:$M$2540,8,)*I1313),VLOOKUP(B1313,'Combos Promocionais'!$A$3:$K$2252,11,0))</f>
        <v>#N/A</v>
      </c>
    </row>
    <row r="1314" spans="19:19">
      <c r="S1314" t="e">
        <f>IFERROR(SUM(VLOOKUP(B1314,Estoque!$A$4:$M$2540,8,)*I1314),VLOOKUP(B1314,'Combos Promocionais'!$A$3:$K$2252,11,0))</f>
        <v>#N/A</v>
      </c>
    </row>
    <row r="1315" spans="19:19">
      <c r="S1315" t="e">
        <f>IFERROR(SUM(VLOOKUP(B1315,Estoque!$A$4:$M$2540,8,)*I1315),VLOOKUP(B1315,'Combos Promocionais'!$A$3:$K$2252,11,0))</f>
        <v>#N/A</v>
      </c>
    </row>
    <row r="1316" spans="19:19">
      <c r="S1316" t="e">
        <f>IFERROR(SUM(VLOOKUP(B1316,Estoque!$A$4:$M$2540,8,)*I1316),VLOOKUP(B1316,'Combos Promocionais'!$A$3:$K$2252,11,0))</f>
        <v>#N/A</v>
      </c>
    </row>
    <row r="1317" spans="19:19">
      <c r="S1317" t="e">
        <f>IFERROR(SUM(VLOOKUP(B1317,Estoque!$A$4:$M$2540,8,)*I1317),VLOOKUP(B1317,'Combos Promocionais'!$A$3:$K$2252,11,0))</f>
        <v>#N/A</v>
      </c>
    </row>
    <row r="1318" spans="19:19">
      <c r="S1318" t="e">
        <f>IFERROR(SUM(VLOOKUP(B1318,Estoque!$A$4:$M$2540,8,)*I1318),VLOOKUP(B1318,'Combos Promocionais'!$A$3:$K$2252,11,0))</f>
        <v>#N/A</v>
      </c>
    </row>
    <row r="1319" spans="19:19">
      <c r="S1319" t="e">
        <f>IFERROR(SUM(VLOOKUP(B1319,Estoque!$A$4:$M$2540,8,)*I1319),VLOOKUP(B1319,'Combos Promocionais'!$A$3:$K$2252,11,0))</f>
        <v>#N/A</v>
      </c>
    </row>
    <row r="1320" spans="19:19">
      <c r="S1320" t="e">
        <f>IFERROR(SUM(VLOOKUP(B1320,Estoque!$A$4:$M$2540,8,)*I1320),VLOOKUP(B1320,'Combos Promocionais'!$A$3:$K$2252,11,0))</f>
        <v>#N/A</v>
      </c>
    </row>
    <row r="1321" spans="19:19">
      <c r="S1321" t="e">
        <f>IFERROR(SUM(VLOOKUP(B1321,Estoque!$A$4:$M$2540,8,)*I1321),VLOOKUP(B1321,'Combos Promocionais'!$A$3:$K$2252,11,0))</f>
        <v>#N/A</v>
      </c>
    </row>
    <row r="1322" spans="19:19">
      <c r="S1322" t="e">
        <f>IFERROR(SUM(VLOOKUP(B1322,Estoque!$A$4:$M$2540,8,)*I1322),VLOOKUP(B1322,'Combos Promocionais'!$A$3:$K$2252,11,0))</f>
        <v>#N/A</v>
      </c>
    </row>
    <row r="1323" spans="19:19">
      <c r="S1323" t="e">
        <f>IFERROR(SUM(VLOOKUP(B1323,Estoque!$A$4:$M$2540,8,)*I1323),VLOOKUP(B1323,'Combos Promocionais'!$A$3:$K$2252,11,0))</f>
        <v>#N/A</v>
      </c>
    </row>
    <row r="1324" spans="19:19">
      <c r="S1324" t="e">
        <f>IFERROR(SUM(VLOOKUP(B1324,Estoque!$A$4:$M$2540,8,)*I1324),VLOOKUP(B1324,'Combos Promocionais'!$A$3:$K$2252,11,0))</f>
        <v>#N/A</v>
      </c>
    </row>
    <row r="1325" spans="19:19">
      <c r="S1325" t="e">
        <f>IFERROR(SUM(VLOOKUP(B1325,Estoque!$A$4:$M$2540,8,)*I1325),VLOOKUP(B1325,'Combos Promocionais'!$A$3:$K$2252,11,0))</f>
        <v>#N/A</v>
      </c>
    </row>
    <row r="1326" spans="19:19">
      <c r="S1326" t="e">
        <f>IFERROR(SUM(VLOOKUP(B1326,Estoque!$A$4:$M$2540,8,)*I1326),VLOOKUP(B1326,'Combos Promocionais'!$A$3:$K$2252,11,0))</f>
        <v>#N/A</v>
      </c>
    </row>
    <row r="1327" spans="19:19">
      <c r="S1327" t="e">
        <f>IFERROR(SUM(VLOOKUP(B1327,Estoque!$A$4:$M$2540,8,)*I1327),VLOOKUP(B1327,'Combos Promocionais'!$A$3:$K$2252,11,0))</f>
        <v>#N/A</v>
      </c>
    </row>
    <row r="1328" spans="19:19">
      <c r="S1328" t="e">
        <f>IFERROR(SUM(VLOOKUP(B1328,Estoque!$A$4:$M$2540,8,)*I1328),VLOOKUP(B1328,'Combos Promocionais'!$A$3:$K$2252,11,0))</f>
        <v>#N/A</v>
      </c>
    </row>
    <row r="1329" spans="19:19">
      <c r="S1329" t="e">
        <f>IFERROR(SUM(VLOOKUP(B1329,Estoque!$A$4:$M$2540,8,)*I1329),VLOOKUP(B1329,'Combos Promocionais'!$A$3:$K$2252,11,0))</f>
        <v>#N/A</v>
      </c>
    </row>
    <row r="1330" spans="19:19">
      <c r="S1330" t="e">
        <f>IFERROR(SUM(VLOOKUP(B1330,Estoque!$A$4:$M$2540,8,)*I1330),VLOOKUP(B1330,'Combos Promocionais'!$A$3:$K$2252,11,0))</f>
        <v>#N/A</v>
      </c>
    </row>
    <row r="1331" spans="19:19">
      <c r="S1331" t="e">
        <f>IFERROR(SUM(VLOOKUP(B1331,Estoque!$A$4:$M$2540,8,)*I1331),VLOOKUP(B1331,'Combos Promocionais'!$A$3:$K$2252,11,0))</f>
        <v>#N/A</v>
      </c>
    </row>
    <row r="1332" spans="19:19">
      <c r="S1332" t="e">
        <f>IFERROR(SUM(VLOOKUP(B1332,Estoque!$A$4:$M$2540,8,)*I1332),VLOOKUP(B1332,'Combos Promocionais'!$A$3:$K$2252,11,0))</f>
        <v>#N/A</v>
      </c>
    </row>
    <row r="1333" spans="19:19">
      <c r="S1333" t="e">
        <f>IFERROR(SUM(VLOOKUP(B1333,Estoque!$A$4:$M$2540,8,)*I1333),VLOOKUP(B1333,'Combos Promocionais'!$A$3:$K$2252,11,0))</f>
        <v>#N/A</v>
      </c>
    </row>
    <row r="1334" spans="19:19">
      <c r="S1334" t="e">
        <f>IFERROR(SUM(VLOOKUP(B1334,Estoque!$A$4:$M$2540,8,)*I1334),VLOOKUP(B1334,'Combos Promocionais'!$A$3:$K$2252,11,0))</f>
        <v>#N/A</v>
      </c>
    </row>
    <row r="1335" spans="19:19">
      <c r="S1335" t="e">
        <f>IFERROR(SUM(VLOOKUP(B1335,Estoque!$A$4:$M$2540,8,)*I1335),VLOOKUP(B1335,'Combos Promocionais'!$A$3:$K$2252,11,0))</f>
        <v>#N/A</v>
      </c>
    </row>
    <row r="1336" spans="19:19">
      <c r="S1336" t="e">
        <f>IFERROR(SUM(VLOOKUP(B1336,Estoque!$A$4:$M$2540,8,)*I1336),VLOOKUP(B1336,'Combos Promocionais'!$A$3:$K$2252,11,0))</f>
        <v>#N/A</v>
      </c>
    </row>
    <row r="1337" spans="19:19">
      <c r="S1337" t="e">
        <f>IFERROR(SUM(VLOOKUP(B1337,Estoque!$A$4:$M$2540,8,)*I1337),VLOOKUP(B1337,'Combos Promocionais'!$A$3:$K$2252,11,0))</f>
        <v>#N/A</v>
      </c>
    </row>
    <row r="1338" spans="19:19">
      <c r="S1338" t="e">
        <f>IFERROR(SUM(VLOOKUP(B1338,Estoque!$A$4:$M$2540,8,)*I1338),VLOOKUP(B1338,'Combos Promocionais'!$A$3:$K$2252,11,0))</f>
        <v>#N/A</v>
      </c>
    </row>
    <row r="1339" spans="19:19">
      <c r="S1339" t="e">
        <f>IFERROR(SUM(VLOOKUP(B1339,Estoque!$A$4:$M$2540,8,)*I1339),VLOOKUP(B1339,'Combos Promocionais'!$A$3:$K$2252,11,0))</f>
        <v>#N/A</v>
      </c>
    </row>
    <row r="1340" spans="19:19">
      <c r="S1340" t="e">
        <f>IFERROR(SUM(VLOOKUP(B1340,Estoque!$A$4:$M$2540,8,)*I1340),VLOOKUP(B1340,'Combos Promocionais'!$A$3:$K$2252,11,0))</f>
        <v>#N/A</v>
      </c>
    </row>
    <row r="1341" spans="19:19">
      <c r="S1341" t="e">
        <f>IFERROR(SUM(VLOOKUP(B1341,Estoque!$A$4:$M$2540,8,)*I1341),VLOOKUP(B1341,'Combos Promocionais'!$A$3:$K$2252,11,0))</f>
        <v>#N/A</v>
      </c>
    </row>
    <row r="1342" spans="19:19">
      <c r="S1342" t="e">
        <f>IFERROR(SUM(VLOOKUP(B1342,Estoque!$A$4:$M$2540,8,)*I1342),VLOOKUP(B1342,'Combos Promocionais'!$A$3:$K$2252,11,0))</f>
        <v>#N/A</v>
      </c>
    </row>
    <row r="1343" spans="19:19">
      <c r="S1343" t="e">
        <f>IFERROR(SUM(VLOOKUP(B1343,Estoque!$A$4:$M$2540,8,)*I1343),VLOOKUP(B1343,'Combos Promocionais'!$A$3:$K$2252,11,0))</f>
        <v>#N/A</v>
      </c>
    </row>
    <row r="1344" spans="19:19">
      <c r="S1344" t="e">
        <f>IFERROR(SUM(VLOOKUP(B1344,Estoque!$A$4:$M$2540,8,)*I1344),VLOOKUP(B1344,'Combos Promocionais'!$A$3:$K$2252,11,0))</f>
        <v>#N/A</v>
      </c>
    </row>
    <row r="1345" spans="19:19">
      <c r="S1345" t="e">
        <f>IFERROR(SUM(VLOOKUP(B1345,Estoque!$A$4:$M$2540,8,)*I1345),VLOOKUP(B1345,'Combos Promocionais'!$A$3:$K$2252,11,0))</f>
        <v>#N/A</v>
      </c>
    </row>
    <row r="1346" spans="19:19">
      <c r="S1346" t="e">
        <f>IFERROR(SUM(VLOOKUP(B1346,Estoque!$A$4:$M$2540,8,)*I1346),VLOOKUP(B1346,'Combos Promocionais'!$A$3:$K$2252,11,0))</f>
        <v>#N/A</v>
      </c>
    </row>
    <row r="1347" spans="19:19">
      <c r="S1347" t="e">
        <f>IFERROR(SUM(VLOOKUP(B1347,Estoque!$A$4:$M$2540,8,)*I1347),VLOOKUP(B1347,'Combos Promocionais'!$A$3:$K$2252,11,0))</f>
        <v>#N/A</v>
      </c>
    </row>
    <row r="1348" spans="19:19">
      <c r="S1348" t="e">
        <f>IFERROR(SUM(VLOOKUP(B1348,Estoque!$A$4:$M$2540,8,)*I1348),VLOOKUP(B1348,'Combos Promocionais'!$A$3:$K$2252,11,0))</f>
        <v>#N/A</v>
      </c>
    </row>
    <row r="1349" spans="19:19">
      <c r="S1349" t="e">
        <f>IFERROR(SUM(VLOOKUP(B1349,Estoque!$A$4:$M$2540,8,)*I1349),VLOOKUP(B1349,'Combos Promocionais'!$A$3:$K$2252,11,0))</f>
        <v>#N/A</v>
      </c>
    </row>
    <row r="1350" spans="19:19">
      <c r="S1350" t="e">
        <f>IFERROR(SUM(VLOOKUP(B1350,Estoque!$A$4:$M$2540,8,)*I1350),VLOOKUP(B1350,'Combos Promocionais'!$A$3:$K$2252,11,0))</f>
        <v>#N/A</v>
      </c>
    </row>
    <row r="1351" spans="19:19">
      <c r="S1351" t="e">
        <f>IFERROR(SUM(VLOOKUP(B1351,Estoque!$A$4:$M$2540,8,)*I1351),VLOOKUP(B1351,'Combos Promocionais'!$A$3:$K$2252,11,0))</f>
        <v>#N/A</v>
      </c>
    </row>
    <row r="1352" spans="19:19">
      <c r="S1352" t="e">
        <f>IFERROR(SUM(VLOOKUP(B1352,Estoque!$A$4:$M$2540,8,)*I1352),VLOOKUP(B1352,'Combos Promocionais'!$A$3:$K$2252,11,0))</f>
        <v>#N/A</v>
      </c>
    </row>
    <row r="1353" spans="19:19">
      <c r="S1353" t="e">
        <f>IFERROR(SUM(VLOOKUP(B1353,Estoque!$A$4:$M$2540,8,)*I1353),VLOOKUP(B1353,'Combos Promocionais'!$A$3:$K$2252,11,0))</f>
        <v>#N/A</v>
      </c>
    </row>
    <row r="1354" spans="19:19">
      <c r="S1354" t="e">
        <f>IFERROR(SUM(VLOOKUP(B1354,Estoque!$A$4:$M$2540,8,)*I1354),VLOOKUP(B1354,'Combos Promocionais'!$A$3:$K$2252,11,0))</f>
        <v>#N/A</v>
      </c>
    </row>
    <row r="1355" spans="19:19">
      <c r="S1355" t="e">
        <f>IFERROR(SUM(VLOOKUP(B1355,Estoque!$A$4:$M$2540,8,)*I1355),VLOOKUP(B1355,'Combos Promocionais'!$A$3:$K$2252,11,0))</f>
        <v>#N/A</v>
      </c>
    </row>
    <row r="1356" spans="19:19">
      <c r="S1356" t="e">
        <f>IFERROR(SUM(VLOOKUP(B1356,Estoque!$A$4:$M$2540,8,)*I1356),VLOOKUP(B1356,'Combos Promocionais'!$A$3:$K$2252,11,0))</f>
        <v>#N/A</v>
      </c>
    </row>
    <row r="1357" spans="19:19">
      <c r="S1357" t="e">
        <f>IFERROR(SUM(VLOOKUP(B1357,Estoque!$A$4:$M$2540,8,)*I1357),VLOOKUP(B1357,'Combos Promocionais'!$A$3:$K$2252,11,0))</f>
        <v>#N/A</v>
      </c>
    </row>
    <row r="1358" spans="19:19">
      <c r="S1358" t="e">
        <f>IFERROR(SUM(VLOOKUP(B1358,Estoque!$A$4:$M$2540,8,)*I1358),VLOOKUP(B1358,'Combos Promocionais'!$A$3:$K$2252,11,0))</f>
        <v>#N/A</v>
      </c>
    </row>
    <row r="1359" spans="19:19">
      <c r="S1359" t="e">
        <f>IFERROR(SUM(VLOOKUP(B1359,Estoque!$A$4:$M$2540,8,)*I1359),VLOOKUP(B1359,'Combos Promocionais'!$A$3:$K$2252,11,0))</f>
        <v>#N/A</v>
      </c>
    </row>
    <row r="1360" spans="19:19">
      <c r="S1360" t="e">
        <f>IFERROR(SUM(VLOOKUP(B1360,Estoque!$A$4:$M$2540,8,)*I1360),VLOOKUP(B1360,'Combos Promocionais'!$A$3:$K$2252,11,0))</f>
        <v>#N/A</v>
      </c>
    </row>
    <row r="1361" spans="19:19">
      <c r="S1361" t="e">
        <f>IFERROR(SUM(VLOOKUP(B1361,Estoque!$A$4:$M$2540,8,)*I1361),VLOOKUP(B1361,'Combos Promocionais'!$A$3:$K$2252,11,0))</f>
        <v>#N/A</v>
      </c>
    </row>
    <row r="1362" spans="19:19">
      <c r="S1362" t="e">
        <f>IFERROR(SUM(VLOOKUP(B1362,Estoque!$A$4:$M$2540,8,)*I1362),VLOOKUP(B1362,'Combos Promocionais'!$A$3:$K$2252,11,0))</f>
        <v>#N/A</v>
      </c>
    </row>
    <row r="1363" spans="19:19">
      <c r="S1363" t="e">
        <f>IFERROR(SUM(VLOOKUP(B1363,Estoque!$A$4:$M$2540,8,)*I1363),VLOOKUP(B1363,'Combos Promocionais'!$A$3:$K$2252,11,0))</f>
        <v>#N/A</v>
      </c>
    </row>
    <row r="1364" spans="19:19">
      <c r="S1364" t="e">
        <f>IFERROR(SUM(VLOOKUP(B1364,Estoque!$A$4:$M$2540,8,)*I1364),VLOOKUP(B1364,'Combos Promocionais'!$A$3:$K$2252,11,0))</f>
        <v>#N/A</v>
      </c>
    </row>
    <row r="1365" spans="19:19">
      <c r="S1365" t="e">
        <f>IFERROR(SUM(VLOOKUP(B1365,Estoque!$A$4:$M$2540,8,)*I1365),VLOOKUP(B1365,'Combos Promocionais'!$A$3:$K$2252,11,0))</f>
        <v>#N/A</v>
      </c>
    </row>
    <row r="1366" spans="19:19">
      <c r="S1366" t="e">
        <f>IFERROR(SUM(VLOOKUP(B1366,Estoque!$A$4:$M$2540,8,)*I1366),VLOOKUP(B1366,'Combos Promocionais'!$A$3:$K$2252,11,0))</f>
        <v>#N/A</v>
      </c>
    </row>
    <row r="1367" spans="19:19">
      <c r="S1367" t="e">
        <f>IFERROR(SUM(VLOOKUP(B1367,Estoque!$A$4:$M$2540,8,)*I1367),VLOOKUP(B1367,'Combos Promocionais'!$A$3:$K$2252,11,0))</f>
        <v>#N/A</v>
      </c>
    </row>
    <row r="1368" spans="19:19">
      <c r="S1368" t="e">
        <f>IFERROR(SUM(VLOOKUP(B1368,Estoque!$A$4:$M$2540,8,)*I1368),VLOOKUP(B1368,'Combos Promocionais'!$A$3:$K$2252,11,0))</f>
        <v>#N/A</v>
      </c>
    </row>
    <row r="1369" spans="19:19">
      <c r="S1369" t="e">
        <f>IFERROR(SUM(VLOOKUP(B1369,Estoque!$A$4:$M$2540,8,)*I1369),VLOOKUP(B1369,'Combos Promocionais'!$A$3:$K$2252,11,0))</f>
        <v>#N/A</v>
      </c>
    </row>
    <row r="1370" spans="19:19">
      <c r="S1370" t="e">
        <f>IFERROR(SUM(VLOOKUP(B1370,Estoque!$A$4:$M$2540,8,)*I1370),VLOOKUP(B1370,'Combos Promocionais'!$A$3:$K$2252,11,0))</f>
        <v>#N/A</v>
      </c>
    </row>
    <row r="1371" spans="19:19">
      <c r="S1371" t="e">
        <f>IFERROR(SUM(VLOOKUP(B1371,Estoque!$A$4:$M$2540,8,)*I1371),VLOOKUP(B1371,'Combos Promocionais'!$A$3:$K$2252,11,0))</f>
        <v>#N/A</v>
      </c>
    </row>
    <row r="1372" spans="19:19">
      <c r="S1372" t="e">
        <f>IFERROR(SUM(VLOOKUP(B1372,Estoque!$A$4:$M$2540,8,)*I1372),VLOOKUP(B1372,'Combos Promocionais'!$A$3:$K$2252,11,0))</f>
        <v>#N/A</v>
      </c>
    </row>
    <row r="1373" spans="19:19">
      <c r="S1373" t="e">
        <f>IFERROR(SUM(VLOOKUP(B1373,Estoque!$A$4:$M$2540,8,)*I1373),VLOOKUP(B1373,'Combos Promocionais'!$A$3:$K$2252,11,0))</f>
        <v>#N/A</v>
      </c>
    </row>
    <row r="1374" spans="19:19">
      <c r="S1374" t="e">
        <f>IFERROR(SUM(VLOOKUP(B1374,Estoque!$A$4:$M$2540,8,)*I1374),VLOOKUP(B1374,'Combos Promocionais'!$A$3:$K$2252,11,0))</f>
        <v>#N/A</v>
      </c>
    </row>
    <row r="1375" spans="19:19">
      <c r="S1375" t="e">
        <f>IFERROR(SUM(VLOOKUP(B1375,Estoque!$A$4:$M$2540,8,)*I1375),VLOOKUP(B1375,'Combos Promocionais'!$A$3:$K$2252,11,0))</f>
        <v>#N/A</v>
      </c>
    </row>
    <row r="1376" spans="19:19">
      <c r="S1376" t="e">
        <f>IFERROR(SUM(VLOOKUP(B1376,Estoque!$A$4:$M$2540,8,)*I1376),VLOOKUP(B1376,'Combos Promocionais'!$A$3:$K$2252,11,0))</f>
        <v>#N/A</v>
      </c>
    </row>
    <row r="1377" spans="19:19">
      <c r="S1377" t="e">
        <f>IFERROR(SUM(VLOOKUP(B1377,Estoque!$A$4:$M$2540,8,)*I1377),VLOOKUP(B1377,'Combos Promocionais'!$A$3:$K$2252,11,0))</f>
        <v>#N/A</v>
      </c>
    </row>
    <row r="1378" spans="19:19">
      <c r="S1378" t="e">
        <f>IFERROR(SUM(VLOOKUP(B1378,Estoque!$A$4:$M$2540,8,)*I1378),VLOOKUP(B1378,'Combos Promocionais'!$A$3:$K$2252,11,0))</f>
        <v>#N/A</v>
      </c>
    </row>
    <row r="1379" spans="19:19">
      <c r="S1379" t="e">
        <f>IFERROR(SUM(VLOOKUP(B1379,Estoque!$A$4:$M$2540,8,)*I1379),VLOOKUP(B1379,'Combos Promocionais'!$A$3:$K$2252,11,0))</f>
        <v>#N/A</v>
      </c>
    </row>
    <row r="1380" spans="19:19">
      <c r="S1380" t="e">
        <f>IFERROR(SUM(VLOOKUP(B1380,Estoque!$A$4:$M$2540,8,)*I1380),VLOOKUP(B1380,'Combos Promocionais'!$A$3:$K$2252,11,0))</f>
        <v>#N/A</v>
      </c>
    </row>
    <row r="1381" spans="19:19">
      <c r="S1381" t="e">
        <f>IFERROR(SUM(VLOOKUP(B1381,Estoque!$A$4:$M$2540,8,)*I1381),VLOOKUP(B1381,'Combos Promocionais'!$A$3:$K$2252,11,0))</f>
        <v>#N/A</v>
      </c>
    </row>
    <row r="1382" spans="19:19">
      <c r="S1382" t="e">
        <f>IFERROR(SUM(VLOOKUP(B1382,Estoque!$A$4:$M$2540,8,)*I1382),VLOOKUP(B1382,'Combos Promocionais'!$A$3:$K$2252,11,0))</f>
        <v>#N/A</v>
      </c>
    </row>
    <row r="1383" spans="19:19">
      <c r="S1383" t="e">
        <f>IFERROR(SUM(VLOOKUP(B1383,Estoque!$A$4:$M$2540,8,)*I1383),VLOOKUP(B1383,'Combos Promocionais'!$A$3:$K$2252,11,0))</f>
        <v>#N/A</v>
      </c>
    </row>
    <row r="1384" spans="19:19">
      <c r="S1384" t="e">
        <f>IFERROR(SUM(VLOOKUP(B1384,Estoque!$A$4:$M$2540,8,)*I1384),VLOOKUP(B1384,'Combos Promocionais'!$A$3:$K$2252,11,0))</f>
        <v>#N/A</v>
      </c>
    </row>
    <row r="1385" spans="19:19">
      <c r="S1385" t="e">
        <f>IFERROR(SUM(VLOOKUP(B1385,Estoque!$A$4:$M$2540,8,)*I1385),VLOOKUP(B1385,'Combos Promocionais'!$A$3:$K$2252,11,0))</f>
        <v>#N/A</v>
      </c>
    </row>
    <row r="1386" spans="19:19">
      <c r="S1386" t="e">
        <f>IFERROR(SUM(VLOOKUP(B1386,Estoque!$A$4:$M$2540,8,)*I1386),VLOOKUP(B1386,'Combos Promocionais'!$A$3:$K$2252,11,0))</f>
        <v>#N/A</v>
      </c>
    </row>
    <row r="1387" spans="19:19">
      <c r="S1387" t="e">
        <f>IFERROR(SUM(VLOOKUP(B1387,Estoque!$A$4:$M$2540,8,)*I1387),VLOOKUP(B1387,'Combos Promocionais'!$A$3:$K$2252,11,0))</f>
        <v>#N/A</v>
      </c>
    </row>
    <row r="1388" spans="19:19">
      <c r="S1388" t="e">
        <f>IFERROR(SUM(VLOOKUP(B1388,Estoque!$A$4:$M$2540,8,)*I1388),VLOOKUP(B1388,'Combos Promocionais'!$A$3:$K$2252,11,0))</f>
        <v>#N/A</v>
      </c>
    </row>
    <row r="1389" spans="19:19">
      <c r="S1389" t="e">
        <f>IFERROR(SUM(VLOOKUP(B1389,Estoque!$A$4:$M$2540,8,)*I1389),VLOOKUP(B1389,'Combos Promocionais'!$A$3:$K$2252,11,0))</f>
        <v>#N/A</v>
      </c>
    </row>
    <row r="1390" spans="19:19">
      <c r="S1390" t="e">
        <f>IFERROR(SUM(VLOOKUP(B1390,Estoque!$A$4:$M$2540,8,)*I1390),VLOOKUP(B1390,'Combos Promocionais'!$A$3:$K$2252,11,0))</f>
        <v>#N/A</v>
      </c>
    </row>
    <row r="1391" spans="19:19">
      <c r="S1391" t="e">
        <f>IFERROR(SUM(VLOOKUP(B1391,Estoque!$A$4:$M$2540,8,)*I1391),VLOOKUP(B1391,'Combos Promocionais'!$A$3:$K$2252,11,0))</f>
        <v>#N/A</v>
      </c>
    </row>
    <row r="1392" spans="19:19">
      <c r="S1392" t="e">
        <f>IFERROR(SUM(VLOOKUP(B1392,Estoque!$A$4:$M$2540,8,)*I1392),VLOOKUP(B1392,'Combos Promocionais'!$A$3:$K$2252,11,0))</f>
        <v>#N/A</v>
      </c>
    </row>
    <row r="1393" spans="19:19">
      <c r="S1393" t="e">
        <f>IFERROR(SUM(VLOOKUP(B1393,Estoque!$A$4:$M$2540,8,)*I1393),VLOOKUP(B1393,'Combos Promocionais'!$A$3:$K$2252,11,0))</f>
        <v>#N/A</v>
      </c>
    </row>
    <row r="1394" spans="19:19">
      <c r="S1394" t="e">
        <f>IFERROR(SUM(VLOOKUP(B1394,Estoque!$A$4:$M$2540,8,)*I1394),VLOOKUP(B1394,'Combos Promocionais'!$A$3:$K$2252,11,0))</f>
        <v>#N/A</v>
      </c>
    </row>
    <row r="1395" spans="19:19">
      <c r="S1395" t="e">
        <f>IFERROR(SUM(VLOOKUP(B1395,Estoque!$A$4:$M$2540,8,)*I1395),VLOOKUP(B1395,'Combos Promocionais'!$A$3:$K$2252,11,0))</f>
        <v>#N/A</v>
      </c>
    </row>
    <row r="1396" spans="19:19">
      <c r="S1396" t="e">
        <f>IFERROR(SUM(VLOOKUP(B1396,Estoque!$A$4:$M$2540,8,)*I1396),VLOOKUP(B1396,'Combos Promocionais'!$A$3:$K$2252,11,0))</f>
        <v>#N/A</v>
      </c>
    </row>
    <row r="1397" spans="19:19">
      <c r="S1397" t="e">
        <f>IFERROR(SUM(VLOOKUP(B1397,Estoque!$A$4:$M$2540,8,)*I1397),VLOOKUP(B1397,'Combos Promocionais'!$A$3:$K$2252,11,0))</f>
        <v>#N/A</v>
      </c>
    </row>
    <row r="1398" spans="19:19">
      <c r="S1398" t="e">
        <f>IFERROR(SUM(VLOOKUP(B1398,Estoque!$A$4:$M$2540,8,)*I1398),VLOOKUP(B1398,'Combos Promocionais'!$A$3:$K$2252,11,0))</f>
        <v>#N/A</v>
      </c>
    </row>
    <row r="1399" spans="19:19">
      <c r="S1399" t="e">
        <f>IFERROR(SUM(VLOOKUP(B1399,Estoque!$A$4:$M$2540,8,)*I1399),VLOOKUP(B1399,'Combos Promocionais'!$A$3:$K$2252,11,0))</f>
        <v>#N/A</v>
      </c>
    </row>
    <row r="1400" spans="19:19">
      <c r="S1400" t="e">
        <f>IFERROR(SUM(VLOOKUP(B1400,Estoque!$A$4:$M$2540,8,)*I1400),VLOOKUP(B1400,'Combos Promocionais'!$A$3:$K$2252,11,0))</f>
        <v>#N/A</v>
      </c>
    </row>
    <row r="1401" spans="19:19">
      <c r="S1401" t="e">
        <f>IFERROR(SUM(VLOOKUP(B1401,Estoque!$A$4:$M$2540,8,)*I1401),VLOOKUP(B1401,'Combos Promocionais'!$A$3:$K$2252,11,0))</f>
        <v>#N/A</v>
      </c>
    </row>
    <row r="1402" spans="19:19">
      <c r="S1402" t="e">
        <f>IFERROR(SUM(VLOOKUP(B1402,Estoque!$A$4:$M$2540,8,)*I1402),VLOOKUP(B1402,'Combos Promocionais'!$A$3:$K$2252,11,0))</f>
        <v>#N/A</v>
      </c>
    </row>
    <row r="1403" spans="19:19">
      <c r="S1403" t="e">
        <f>IFERROR(SUM(VLOOKUP(B1403,Estoque!$A$4:$M$2540,8,)*I1403),VLOOKUP(B1403,'Combos Promocionais'!$A$3:$K$2252,11,0))</f>
        <v>#N/A</v>
      </c>
    </row>
    <row r="1404" spans="19:19">
      <c r="S1404" t="e">
        <f>IFERROR(SUM(VLOOKUP(B1404,Estoque!$A$4:$M$2540,8,)*I1404),VLOOKUP(B1404,'Combos Promocionais'!$A$3:$K$2252,11,0))</f>
        <v>#N/A</v>
      </c>
    </row>
    <row r="1405" spans="19:19">
      <c r="S1405" t="e">
        <f>IFERROR(SUM(VLOOKUP(B1405,Estoque!$A$4:$M$2540,8,)*I1405),VLOOKUP(B1405,'Combos Promocionais'!$A$3:$K$2252,11,0))</f>
        <v>#N/A</v>
      </c>
    </row>
    <row r="1406" spans="19:19">
      <c r="S1406" t="e">
        <f>IFERROR(SUM(VLOOKUP(B1406,Estoque!$A$4:$M$2540,8,)*I1406),VLOOKUP(B1406,'Combos Promocionais'!$A$3:$K$2252,11,0))</f>
        <v>#N/A</v>
      </c>
    </row>
    <row r="1407" spans="19:19">
      <c r="S1407" t="e">
        <f>IFERROR(SUM(VLOOKUP(B1407,Estoque!$A$4:$M$2540,8,)*I1407),VLOOKUP(B1407,'Combos Promocionais'!$A$3:$K$2252,11,0))</f>
        <v>#N/A</v>
      </c>
    </row>
    <row r="1408" spans="19:19">
      <c r="S1408" t="e">
        <f>IFERROR(SUM(VLOOKUP(B1408,Estoque!$A$4:$M$2540,8,)*I1408),VLOOKUP(B1408,'Combos Promocionais'!$A$3:$K$2252,11,0))</f>
        <v>#N/A</v>
      </c>
    </row>
    <row r="1409" spans="19:19">
      <c r="S1409" t="e">
        <f>IFERROR(SUM(VLOOKUP(B1409,Estoque!$A$4:$M$2540,8,)*I1409),VLOOKUP(B1409,'Combos Promocionais'!$A$3:$K$2252,11,0))</f>
        <v>#N/A</v>
      </c>
    </row>
    <row r="1410" spans="19:19">
      <c r="S1410" t="e">
        <f>IFERROR(SUM(VLOOKUP(B1410,Estoque!$A$4:$M$2540,8,)*I1410),VLOOKUP(B1410,'Combos Promocionais'!$A$3:$K$2252,11,0))</f>
        <v>#N/A</v>
      </c>
    </row>
    <row r="1411" spans="19:19">
      <c r="S1411" t="e">
        <f>IFERROR(SUM(VLOOKUP(B1411,Estoque!$A$4:$M$2540,8,)*I1411),VLOOKUP(B1411,'Combos Promocionais'!$A$3:$K$2252,11,0))</f>
        <v>#N/A</v>
      </c>
    </row>
    <row r="1412" spans="19:19">
      <c r="S1412" t="e">
        <f>IFERROR(SUM(VLOOKUP(B1412,Estoque!$A$4:$M$2540,8,)*I1412),VLOOKUP(B1412,'Combos Promocionais'!$A$3:$K$2252,11,0))</f>
        <v>#N/A</v>
      </c>
    </row>
    <row r="1413" spans="19:19">
      <c r="S1413" t="e">
        <f>IFERROR(SUM(VLOOKUP(B1413,Estoque!$A$4:$M$2540,8,)*I1413),VLOOKUP(B1413,'Combos Promocionais'!$A$3:$K$2252,11,0))</f>
        <v>#N/A</v>
      </c>
    </row>
    <row r="1414" spans="19:19">
      <c r="S1414" t="e">
        <f>IFERROR(SUM(VLOOKUP(B1414,Estoque!$A$4:$M$2540,8,)*I1414),VLOOKUP(B1414,'Combos Promocionais'!$A$3:$K$2252,11,0))</f>
        <v>#N/A</v>
      </c>
    </row>
    <row r="1415" spans="19:19">
      <c r="S1415" t="e">
        <f>IFERROR(SUM(VLOOKUP(B1415,Estoque!$A$4:$M$2540,8,)*I1415),VLOOKUP(B1415,'Combos Promocionais'!$A$3:$K$2252,11,0))</f>
        <v>#N/A</v>
      </c>
    </row>
    <row r="1416" spans="19:19">
      <c r="S1416" t="e">
        <f>IFERROR(SUM(VLOOKUP(B1416,Estoque!$A$4:$M$2540,8,)*I1416),VLOOKUP(B1416,'Combos Promocionais'!$A$3:$K$2252,11,0))</f>
        <v>#N/A</v>
      </c>
    </row>
    <row r="1417" spans="19:19">
      <c r="S1417" t="e">
        <f>IFERROR(SUM(VLOOKUP(B1417,Estoque!$A$4:$M$2540,8,)*I1417),VLOOKUP(B1417,'Combos Promocionais'!$A$3:$K$2252,11,0))</f>
        <v>#N/A</v>
      </c>
    </row>
    <row r="1418" spans="19:19">
      <c r="S1418" t="e">
        <f>IFERROR(SUM(VLOOKUP(B1418,Estoque!$A$4:$M$2540,8,)*I1418),VLOOKUP(B1418,'Combos Promocionais'!$A$3:$K$2252,11,0))</f>
        <v>#N/A</v>
      </c>
    </row>
    <row r="1419" spans="19:19">
      <c r="S1419" t="e">
        <f>IFERROR(SUM(VLOOKUP(B1419,Estoque!$A$4:$M$2540,8,)*I1419),VLOOKUP(B1419,'Combos Promocionais'!$A$3:$K$2252,11,0))</f>
        <v>#N/A</v>
      </c>
    </row>
    <row r="1420" spans="19:19">
      <c r="S1420" t="e">
        <f>IFERROR(SUM(VLOOKUP(B1420,Estoque!$A$4:$M$2540,8,)*I1420),VLOOKUP(B1420,'Combos Promocionais'!$A$3:$K$2252,11,0))</f>
        <v>#N/A</v>
      </c>
    </row>
    <row r="1421" spans="19:19">
      <c r="S1421" t="e">
        <f>IFERROR(SUM(VLOOKUP(B1421,Estoque!$A$4:$M$2540,8,)*I1421),VLOOKUP(B1421,'Combos Promocionais'!$A$3:$K$2252,11,0))</f>
        <v>#N/A</v>
      </c>
    </row>
    <row r="1422" spans="19:19">
      <c r="S1422" t="e">
        <f>IFERROR(SUM(VLOOKUP(B1422,Estoque!$A$4:$M$2540,8,)*I1422),VLOOKUP(B1422,'Combos Promocionais'!$A$3:$K$2252,11,0))</f>
        <v>#N/A</v>
      </c>
    </row>
    <row r="1423" spans="19:19">
      <c r="S1423" t="e">
        <f>IFERROR(SUM(VLOOKUP(B1423,Estoque!$A$4:$M$2540,8,)*I1423),VLOOKUP(B1423,'Combos Promocionais'!$A$3:$K$2252,11,0))</f>
        <v>#N/A</v>
      </c>
    </row>
    <row r="1424" spans="19:19">
      <c r="S1424" t="e">
        <f>IFERROR(SUM(VLOOKUP(B1424,Estoque!$A$4:$M$2540,8,)*I1424),VLOOKUP(B1424,'Combos Promocionais'!$A$3:$K$2252,11,0))</f>
        <v>#N/A</v>
      </c>
    </row>
    <row r="1425" spans="19:19">
      <c r="S1425" t="e">
        <f>IFERROR(SUM(VLOOKUP(B1425,Estoque!$A$4:$M$2540,8,)*I1425),VLOOKUP(B1425,'Combos Promocionais'!$A$3:$K$2252,11,0))</f>
        <v>#N/A</v>
      </c>
    </row>
    <row r="1426" spans="19:19">
      <c r="S1426" t="e">
        <f>IFERROR(SUM(VLOOKUP(B1426,Estoque!$A$4:$M$2540,8,)*I1426),VLOOKUP(B1426,'Combos Promocionais'!$A$3:$K$2252,11,0))</f>
        <v>#N/A</v>
      </c>
    </row>
    <row r="1427" spans="19:19">
      <c r="S1427" t="e">
        <f>IFERROR(SUM(VLOOKUP(B1427,Estoque!$A$4:$M$2540,8,)*I1427),VLOOKUP(B1427,'Combos Promocionais'!$A$3:$K$2252,11,0))</f>
        <v>#N/A</v>
      </c>
    </row>
    <row r="1428" spans="19:19">
      <c r="S1428" t="e">
        <f>IFERROR(SUM(VLOOKUP(B1428,Estoque!$A$4:$M$2540,8,)*I1428),VLOOKUP(B1428,'Combos Promocionais'!$A$3:$K$2252,11,0))</f>
        <v>#N/A</v>
      </c>
    </row>
    <row r="1429" spans="19:19">
      <c r="S1429" t="e">
        <f>IFERROR(SUM(VLOOKUP(B1429,Estoque!$A$4:$M$2540,8,)*I1429),VLOOKUP(B1429,'Combos Promocionais'!$A$3:$K$2252,11,0))</f>
        <v>#N/A</v>
      </c>
    </row>
    <row r="1430" spans="19:19">
      <c r="S1430" t="e">
        <f>IFERROR(SUM(VLOOKUP(B1430,Estoque!$A$4:$M$2540,8,)*I1430),VLOOKUP(B1430,'Combos Promocionais'!$A$3:$K$2252,11,0))</f>
        <v>#N/A</v>
      </c>
    </row>
    <row r="1431" spans="19:19">
      <c r="S1431" t="e">
        <f>IFERROR(SUM(VLOOKUP(B1431,Estoque!$A$4:$M$2540,8,)*I1431),VLOOKUP(B1431,'Combos Promocionais'!$A$3:$K$2252,11,0))</f>
        <v>#N/A</v>
      </c>
    </row>
    <row r="1432" spans="19:19">
      <c r="S1432" t="e">
        <f>IFERROR(SUM(VLOOKUP(B1432,Estoque!$A$4:$M$2540,8,)*I1432),VLOOKUP(B1432,'Combos Promocionais'!$A$3:$K$2252,11,0))</f>
        <v>#N/A</v>
      </c>
    </row>
    <row r="1433" spans="19:19">
      <c r="S1433" t="e">
        <f>IFERROR(SUM(VLOOKUP(B1433,Estoque!$A$4:$M$2540,8,)*I1433),VLOOKUP(B1433,'Combos Promocionais'!$A$3:$K$2252,11,0))</f>
        <v>#N/A</v>
      </c>
    </row>
    <row r="1434" spans="19:19">
      <c r="S1434" t="e">
        <f>IFERROR(SUM(VLOOKUP(B1434,Estoque!$A$4:$M$2540,8,)*I1434),VLOOKUP(B1434,'Combos Promocionais'!$A$3:$K$2252,11,0))</f>
        <v>#N/A</v>
      </c>
    </row>
    <row r="1435" spans="19:19">
      <c r="S1435" t="e">
        <f>IFERROR(SUM(VLOOKUP(B1435,Estoque!$A$4:$M$2540,8,)*I1435),VLOOKUP(B1435,'Combos Promocionais'!$A$3:$K$2252,11,0))</f>
        <v>#N/A</v>
      </c>
    </row>
    <row r="1436" spans="19:19">
      <c r="S1436" t="e">
        <f>IFERROR(SUM(VLOOKUP(B1436,Estoque!$A$4:$M$2540,8,)*I1436),VLOOKUP(B1436,'Combos Promocionais'!$A$3:$K$2252,11,0))</f>
        <v>#N/A</v>
      </c>
    </row>
    <row r="1437" spans="19:19">
      <c r="S1437" t="e">
        <f>IFERROR(SUM(VLOOKUP(B1437,Estoque!$A$4:$M$2540,8,)*I1437),VLOOKUP(B1437,'Combos Promocionais'!$A$3:$K$2252,11,0))</f>
        <v>#N/A</v>
      </c>
    </row>
    <row r="1438" spans="19:19">
      <c r="S1438" t="e">
        <f>IFERROR(SUM(VLOOKUP(B1438,Estoque!$A$4:$M$2540,8,)*I1438),VLOOKUP(B1438,'Combos Promocionais'!$A$3:$K$2252,11,0))</f>
        <v>#N/A</v>
      </c>
    </row>
    <row r="1439" spans="19:19">
      <c r="S1439" t="e">
        <f>IFERROR(SUM(VLOOKUP(B1439,Estoque!$A$4:$M$2540,8,)*I1439),VLOOKUP(B1439,'Combos Promocionais'!$A$3:$K$2252,11,0))</f>
        <v>#N/A</v>
      </c>
    </row>
    <row r="1440" spans="19:19">
      <c r="S1440" t="e">
        <f>IFERROR(SUM(VLOOKUP(B1440,Estoque!$A$4:$M$2540,8,)*I1440),VLOOKUP(B1440,'Combos Promocionais'!$A$3:$K$2252,11,0))</f>
        <v>#N/A</v>
      </c>
    </row>
    <row r="1441" spans="19:19">
      <c r="S1441" t="e">
        <f>IFERROR(SUM(VLOOKUP(B1441,Estoque!$A$4:$M$2540,8,)*I1441),VLOOKUP(B1441,'Combos Promocionais'!$A$3:$K$2252,11,0))</f>
        <v>#N/A</v>
      </c>
    </row>
    <row r="1442" spans="19:19">
      <c r="S1442" t="e">
        <f>IFERROR(SUM(VLOOKUP(B1442,Estoque!$A$4:$M$2540,8,)*I1442),VLOOKUP(B1442,'Combos Promocionais'!$A$3:$K$2252,11,0))</f>
        <v>#N/A</v>
      </c>
    </row>
    <row r="1443" spans="19:19">
      <c r="S1443" t="e">
        <f>IFERROR(SUM(VLOOKUP(B1443,Estoque!$A$4:$M$2540,8,)*I1443),VLOOKUP(B1443,'Combos Promocionais'!$A$3:$K$2252,11,0))</f>
        <v>#N/A</v>
      </c>
    </row>
    <row r="1444" spans="19:19">
      <c r="S1444" t="e">
        <f>IFERROR(SUM(VLOOKUP(B1444,Estoque!$A$4:$M$2540,8,)*I1444),VLOOKUP(B1444,'Combos Promocionais'!$A$3:$K$2252,11,0))</f>
        <v>#N/A</v>
      </c>
    </row>
    <row r="1445" spans="19:19">
      <c r="S1445" t="e">
        <f>IFERROR(SUM(VLOOKUP(B1445,Estoque!$A$4:$M$2540,8,)*I1445),VLOOKUP(B1445,'Combos Promocionais'!$A$3:$K$2252,11,0))</f>
        <v>#N/A</v>
      </c>
    </row>
    <row r="1446" spans="19:19">
      <c r="S1446" t="e">
        <f>IFERROR(SUM(VLOOKUP(B1446,Estoque!$A$4:$M$2540,8,)*I1446),VLOOKUP(B1446,'Combos Promocionais'!$A$3:$K$2252,11,0))</f>
        <v>#N/A</v>
      </c>
    </row>
    <row r="1447" spans="19:19">
      <c r="S1447" t="e">
        <f>IFERROR(SUM(VLOOKUP(B1447,Estoque!$A$4:$M$2540,8,)*I1447),VLOOKUP(B1447,'Combos Promocionais'!$A$3:$K$2252,11,0))</f>
        <v>#N/A</v>
      </c>
    </row>
    <row r="1448" spans="19:19">
      <c r="S1448" t="e">
        <f>IFERROR(SUM(VLOOKUP(B1448,Estoque!$A$4:$M$2540,8,)*I1448),VLOOKUP(B1448,'Combos Promocionais'!$A$3:$K$2252,11,0))</f>
        <v>#N/A</v>
      </c>
    </row>
    <row r="1449" spans="19:19">
      <c r="S1449" t="e">
        <f>IFERROR(SUM(VLOOKUP(B1449,Estoque!$A$4:$M$2540,8,)*I1449),VLOOKUP(B1449,'Combos Promocionais'!$A$3:$K$2252,11,0))</f>
        <v>#N/A</v>
      </c>
    </row>
    <row r="1450" spans="19:19">
      <c r="S1450" t="e">
        <f>IFERROR(SUM(VLOOKUP(B1450,Estoque!$A$4:$M$2540,8,)*I1450),VLOOKUP(B1450,'Combos Promocionais'!$A$3:$K$2252,11,0))</f>
        <v>#N/A</v>
      </c>
    </row>
    <row r="1451" spans="19:19">
      <c r="S1451" t="e">
        <f>IFERROR(SUM(VLOOKUP(B1451,Estoque!$A$4:$M$2540,8,)*I1451),VLOOKUP(B1451,'Combos Promocionais'!$A$3:$K$2252,11,0))</f>
        <v>#N/A</v>
      </c>
    </row>
    <row r="1452" spans="19:19">
      <c r="S1452" t="e">
        <f>IFERROR(SUM(VLOOKUP(B1452,Estoque!$A$4:$M$2540,8,)*I1452),VLOOKUP(B1452,'Combos Promocionais'!$A$3:$K$2252,11,0))</f>
        <v>#N/A</v>
      </c>
    </row>
    <row r="1453" spans="19:19">
      <c r="S1453" t="e">
        <f>IFERROR(SUM(VLOOKUP(B1453,Estoque!$A$4:$M$2540,8,)*I1453),VLOOKUP(B1453,'Combos Promocionais'!$A$3:$K$2252,11,0))</f>
        <v>#N/A</v>
      </c>
    </row>
    <row r="1454" spans="19:19">
      <c r="S1454" t="e">
        <f>IFERROR(SUM(VLOOKUP(B1454,Estoque!$A$4:$M$2540,8,)*I1454),VLOOKUP(B1454,'Combos Promocionais'!$A$3:$K$2252,11,0))</f>
        <v>#N/A</v>
      </c>
    </row>
    <row r="1455" spans="19:19">
      <c r="S1455" t="e">
        <f>IFERROR(SUM(VLOOKUP(B1455,Estoque!$A$4:$M$2540,8,)*I1455),VLOOKUP(B1455,'Combos Promocionais'!$A$3:$K$2252,11,0))</f>
        <v>#N/A</v>
      </c>
    </row>
    <row r="1456" spans="19:19">
      <c r="S1456" t="e">
        <f>IFERROR(SUM(VLOOKUP(B1456,Estoque!$A$4:$M$2540,8,)*I1456),VLOOKUP(B1456,'Combos Promocionais'!$A$3:$K$2252,11,0))</f>
        <v>#N/A</v>
      </c>
    </row>
    <row r="1457" spans="19:19">
      <c r="S1457" t="e">
        <f>IFERROR(SUM(VLOOKUP(B1457,Estoque!$A$4:$M$2540,8,)*I1457),VLOOKUP(B1457,'Combos Promocionais'!$A$3:$K$2252,11,0))</f>
        <v>#N/A</v>
      </c>
    </row>
    <row r="1458" spans="19:19">
      <c r="S1458" t="e">
        <f>IFERROR(SUM(VLOOKUP(B1458,Estoque!$A$4:$M$2540,8,)*I1458),VLOOKUP(B1458,'Combos Promocionais'!$A$3:$K$2252,11,0))</f>
        <v>#N/A</v>
      </c>
    </row>
    <row r="1459" spans="19:19">
      <c r="S1459" t="e">
        <f>IFERROR(SUM(VLOOKUP(B1459,Estoque!$A$4:$M$2540,8,)*I1459),VLOOKUP(B1459,'Combos Promocionais'!$A$3:$K$2252,11,0))</f>
        <v>#N/A</v>
      </c>
    </row>
    <row r="1460" spans="19:19">
      <c r="S1460" t="e">
        <f>IFERROR(SUM(VLOOKUP(B1460,Estoque!$A$4:$M$2540,8,)*I1460),VLOOKUP(B1460,'Combos Promocionais'!$A$3:$K$2252,11,0))</f>
        <v>#N/A</v>
      </c>
    </row>
    <row r="1461" spans="19:19">
      <c r="S1461" t="e">
        <f>IFERROR(SUM(VLOOKUP(B1461,Estoque!$A$4:$M$2540,8,)*I1461),VLOOKUP(B1461,'Combos Promocionais'!$A$3:$K$2252,11,0))</f>
        <v>#N/A</v>
      </c>
    </row>
    <row r="1462" spans="19:19">
      <c r="S1462" t="e">
        <f>IFERROR(SUM(VLOOKUP(B1462,Estoque!$A$4:$M$2540,8,)*I1462),VLOOKUP(B1462,'Combos Promocionais'!$A$3:$K$2252,11,0))</f>
        <v>#N/A</v>
      </c>
    </row>
    <row r="1463" spans="19:19">
      <c r="S1463" t="e">
        <f>IFERROR(SUM(VLOOKUP(B1463,Estoque!$A$4:$M$2540,8,)*I1463),VLOOKUP(B1463,'Combos Promocionais'!$A$3:$K$2252,11,0))</f>
        <v>#N/A</v>
      </c>
    </row>
    <row r="1464" spans="19:19">
      <c r="S1464" t="e">
        <f>IFERROR(SUM(VLOOKUP(B1464,Estoque!$A$4:$M$2540,8,)*I1464),VLOOKUP(B1464,'Combos Promocionais'!$A$3:$K$2252,11,0))</f>
        <v>#N/A</v>
      </c>
    </row>
    <row r="1465" spans="19:19">
      <c r="S1465" t="e">
        <f>IFERROR(SUM(VLOOKUP(B1465,Estoque!$A$4:$M$2540,8,)*I1465),VLOOKUP(B1465,'Combos Promocionais'!$A$3:$K$2252,11,0))</f>
        <v>#N/A</v>
      </c>
    </row>
    <row r="1466" spans="19:19">
      <c r="S1466" t="e">
        <f>IFERROR(SUM(VLOOKUP(B1466,Estoque!$A$4:$M$2540,8,)*I1466),VLOOKUP(B1466,'Combos Promocionais'!$A$3:$K$2252,11,0))</f>
        <v>#N/A</v>
      </c>
    </row>
    <row r="1467" spans="19:19">
      <c r="S1467" t="e">
        <f>IFERROR(SUM(VLOOKUP(B1467,Estoque!$A$4:$M$2540,8,)*I1467),VLOOKUP(B1467,'Combos Promocionais'!$A$3:$K$2252,11,0))</f>
        <v>#N/A</v>
      </c>
    </row>
    <row r="1468" spans="19:19">
      <c r="S1468" t="e">
        <f>IFERROR(SUM(VLOOKUP(B1468,Estoque!$A$4:$M$2540,8,)*I1468),VLOOKUP(B1468,'Combos Promocionais'!$A$3:$K$2252,11,0))</f>
        <v>#N/A</v>
      </c>
    </row>
    <row r="1469" spans="19:19">
      <c r="S1469" t="e">
        <f>IFERROR(SUM(VLOOKUP(B1469,Estoque!$A$4:$M$2540,8,)*I1469),VLOOKUP(B1469,'Combos Promocionais'!$A$3:$K$2252,11,0))</f>
        <v>#N/A</v>
      </c>
    </row>
    <row r="1470" spans="19:19">
      <c r="S1470" t="e">
        <f>IFERROR(SUM(VLOOKUP(B1470,Estoque!$A$4:$M$2540,8,)*I1470),VLOOKUP(B1470,'Combos Promocionais'!$A$3:$K$2252,11,0))</f>
        <v>#N/A</v>
      </c>
    </row>
    <row r="1471" spans="19:19">
      <c r="S1471" t="e">
        <f>IFERROR(SUM(VLOOKUP(B1471,Estoque!$A$4:$M$2540,8,)*I1471),VLOOKUP(B1471,'Combos Promocionais'!$A$3:$K$2252,11,0))</f>
        <v>#N/A</v>
      </c>
    </row>
    <row r="1472" spans="19:19">
      <c r="S1472" t="e">
        <f>IFERROR(SUM(VLOOKUP(B1472,Estoque!$A$4:$M$2540,8,)*I1472),VLOOKUP(B1472,'Combos Promocionais'!$A$3:$K$2252,11,0))</f>
        <v>#N/A</v>
      </c>
    </row>
    <row r="1473" spans="19:19">
      <c r="S1473" t="e">
        <f>IFERROR(SUM(VLOOKUP(B1473,Estoque!$A$4:$M$2540,8,)*I1473),VLOOKUP(B1473,'Combos Promocionais'!$A$3:$K$2252,11,0))</f>
        <v>#N/A</v>
      </c>
    </row>
    <row r="1474" spans="19:19">
      <c r="S1474" t="e">
        <f>IFERROR(SUM(VLOOKUP(B1474,Estoque!$A$4:$M$2540,8,)*I1474),VLOOKUP(B1474,'Combos Promocionais'!$A$3:$K$2252,11,0))</f>
        <v>#N/A</v>
      </c>
    </row>
    <row r="1475" spans="19:19">
      <c r="S1475" t="e">
        <f>IFERROR(SUM(VLOOKUP(B1475,Estoque!$A$4:$M$2540,8,)*I1475),VLOOKUP(B1475,'Combos Promocionais'!$A$3:$K$2252,11,0))</f>
        <v>#N/A</v>
      </c>
    </row>
    <row r="1476" spans="19:19">
      <c r="S1476" t="e">
        <f>IFERROR(SUM(VLOOKUP(B1476,Estoque!$A$4:$M$2540,8,)*I1476),VLOOKUP(B1476,'Combos Promocionais'!$A$3:$K$2252,11,0))</f>
        <v>#N/A</v>
      </c>
    </row>
    <row r="1477" spans="19:19">
      <c r="S1477" t="e">
        <f>IFERROR(SUM(VLOOKUP(B1477,Estoque!$A$4:$M$2540,8,)*I1477),VLOOKUP(B1477,'Combos Promocionais'!$A$3:$K$2252,11,0))</f>
        <v>#N/A</v>
      </c>
    </row>
    <row r="1478" spans="19:19">
      <c r="S1478" t="e">
        <f>IFERROR(SUM(VLOOKUP(B1478,Estoque!$A$4:$M$2540,8,)*I1478),VLOOKUP(B1478,'Combos Promocionais'!$A$3:$K$2252,11,0))</f>
        <v>#N/A</v>
      </c>
    </row>
    <row r="1479" spans="19:19">
      <c r="S1479" t="e">
        <f>IFERROR(SUM(VLOOKUP(B1479,Estoque!$A$4:$M$2540,8,)*I1479),VLOOKUP(B1479,'Combos Promocionais'!$A$3:$K$2252,11,0))</f>
        <v>#N/A</v>
      </c>
    </row>
    <row r="1480" spans="19:19">
      <c r="S1480" t="e">
        <f>IFERROR(SUM(VLOOKUP(B1480,Estoque!$A$4:$M$2540,8,)*I1480),VLOOKUP(B1480,'Combos Promocionais'!$A$3:$K$2252,11,0))</f>
        <v>#N/A</v>
      </c>
    </row>
    <row r="1481" spans="19:19">
      <c r="S1481" t="e">
        <f>IFERROR(SUM(VLOOKUP(B1481,Estoque!$A$4:$M$2540,8,)*I1481),VLOOKUP(B1481,'Combos Promocionais'!$A$3:$K$2252,11,0))</f>
        <v>#N/A</v>
      </c>
    </row>
    <row r="1482" spans="19:19">
      <c r="S1482" t="e">
        <f>IFERROR(SUM(VLOOKUP(B1482,Estoque!$A$4:$M$2540,8,)*I1482),VLOOKUP(B1482,'Combos Promocionais'!$A$3:$K$2252,11,0))</f>
        <v>#N/A</v>
      </c>
    </row>
    <row r="1483" spans="19:19">
      <c r="S1483" t="e">
        <f>IFERROR(SUM(VLOOKUP(B1483,Estoque!$A$4:$M$2540,8,)*I1483),VLOOKUP(B1483,'Combos Promocionais'!$A$3:$K$2252,11,0))</f>
        <v>#N/A</v>
      </c>
    </row>
    <row r="1484" spans="19:19">
      <c r="S1484" t="e">
        <f>IFERROR(SUM(VLOOKUP(B1484,Estoque!$A$4:$M$2540,8,)*I1484),VLOOKUP(B1484,'Combos Promocionais'!$A$3:$K$2252,11,0))</f>
        <v>#N/A</v>
      </c>
    </row>
    <row r="1485" spans="19:19">
      <c r="S1485" t="e">
        <f>IFERROR(SUM(VLOOKUP(B1485,Estoque!$A$4:$M$2540,8,)*I1485),VLOOKUP(B1485,'Combos Promocionais'!$A$3:$K$2252,11,0))</f>
        <v>#N/A</v>
      </c>
    </row>
    <row r="1486" spans="19:19">
      <c r="S1486" t="e">
        <f>IFERROR(SUM(VLOOKUP(B1486,Estoque!$A$4:$M$2540,8,)*I1486),VLOOKUP(B1486,'Combos Promocionais'!$A$3:$K$2252,11,0))</f>
        <v>#N/A</v>
      </c>
    </row>
    <row r="1487" spans="19:19">
      <c r="S1487" t="e">
        <f>IFERROR(SUM(VLOOKUP(B1487,Estoque!$A$4:$M$2540,8,)*I1487),VLOOKUP(B1487,'Combos Promocionais'!$A$3:$K$2252,11,0))</f>
        <v>#N/A</v>
      </c>
    </row>
    <row r="1488" spans="19:19">
      <c r="S1488" t="e">
        <f>IFERROR(SUM(VLOOKUP(B1488,Estoque!$A$4:$M$2540,8,)*I1488),VLOOKUP(B1488,'Combos Promocionais'!$A$3:$K$2252,11,0))</f>
        <v>#N/A</v>
      </c>
    </row>
    <row r="1489" spans="19:19">
      <c r="S1489" t="e">
        <f>IFERROR(SUM(VLOOKUP(B1489,Estoque!$A$4:$M$2540,8,)*I1489),VLOOKUP(B1489,'Combos Promocionais'!$A$3:$K$2252,11,0))</f>
        <v>#N/A</v>
      </c>
    </row>
    <row r="1490" spans="19:19">
      <c r="S1490" t="e">
        <f>IFERROR(SUM(VLOOKUP(B1490,Estoque!$A$4:$M$2540,8,)*I1490),VLOOKUP(B1490,'Combos Promocionais'!$A$3:$K$2252,11,0))</f>
        <v>#N/A</v>
      </c>
    </row>
    <row r="1491" spans="19:19">
      <c r="S1491" t="e">
        <f>IFERROR(SUM(VLOOKUP(B1491,Estoque!$A$4:$M$2540,8,)*I1491),VLOOKUP(B1491,'Combos Promocionais'!$A$3:$K$2252,11,0))</f>
        <v>#N/A</v>
      </c>
    </row>
    <row r="1492" spans="19:19">
      <c r="S1492" t="e">
        <f>IFERROR(SUM(VLOOKUP(B1492,Estoque!$A$4:$M$2540,8,)*I1492),VLOOKUP(B1492,'Combos Promocionais'!$A$3:$K$2252,11,0))</f>
        <v>#N/A</v>
      </c>
    </row>
    <row r="1493" spans="19:19">
      <c r="S1493" t="e">
        <f>IFERROR(SUM(VLOOKUP(B1493,Estoque!$A$4:$M$2540,8,)*I1493),VLOOKUP(B1493,'Combos Promocionais'!$A$3:$K$2252,11,0))</f>
        <v>#N/A</v>
      </c>
    </row>
    <row r="1494" spans="19:19">
      <c r="S1494" t="e">
        <f>IFERROR(SUM(VLOOKUP(B1494,Estoque!$A$4:$M$2540,8,)*I1494),VLOOKUP(B1494,'Combos Promocionais'!$A$3:$K$2252,11,0))</f>
        <v>#N/A</v>
      </c>
    </row>
    <row r="1495" spans="19:19">
      <c r="S1495" t="e">
        <f>IFERROR(SUM(VLOOKUP(B1495,Estoque!$A$4:$M$2540,8,)*I1495),VLOOKUP(B1495,'Combos Promocionais'!$A$3:$K$2252,11,0))</f>
        <v>#N/A</v>
      </c>
    </row>
    <row r="1496" spans="19:19">
      <c r="S1496" t="e">
        <f>IFERROR(SUM(VLOOKUP(B1496,Estoque!$A$4:$M$2540,8,)*I1496),VLOOKUP(B1496,'Combos Promocionais'!$A$3:$K$2252,11,0))</f>
        <v>#N/A</v>
      </c>
    </row>
    <row r="1497" spans="19:19">
      <c r="S1497" t="e">
        <f>IFERROR(SUM(VLOOKUP(B1497,Estoque!$A$4:$M$2540,8,)*I1497),VLOOKUP(B1497,'Combos Promocionais'!$A$3:$K$2252,11,0))</f>
        <v>#N/A</v>
      </c>
    </row>
    <row r="1498" spans="19:19">
      <c r="S1498" t="e">
        <f>IFERROR(SUM(VLOOKUP(B1498,Estoque!$A$4:$M$2540,8,)*I1498),VLOOKUP(B1498,'Combos Promocionais'!$A$3:$K$2252,11,0))</f>
        <v>#N/A</v>
      </c>
    </row>
    <row r="1499" spans="19:19">
      <c r="S1499" t="e">
        <f>IFERROR(SUM(VLOOKUP(B1499,Estoque!$A$4:$M$2540,8,)*I1499),VLOOKUP(B1499,'Combos Promocionais'!$A$3:$K$2252,11,0))</f>
        <v>#N/A</v>
      </c>
    </row>
    <row r="1500" spans="19:19">
      <c r="S1500" t="e">
        <f>IFERROR(SUM(VLOOKUP(B1500,Estoque!$A$4:$M$2540,8,)*I1500),VLOOKUP(B1500,'Combos Promocionais'!$A$3:$K$2252,11,0))</f>
        <v>#N/A</v>
      </c>
    </row>
    <row r="1501" spans="19:19">
      <c r="S1501" t="e">
        <f>IFERROR(SUM(VLOOKUP(B1501,Estoque!$A$4:$M$2540,8,)*I1501),VLOOKUP(B1501,'Combos Promocionais'!$A$3:$K$2252,11,0))</f>
        <v>#N/A</v>
      </c>
    </row>
    <row r="1502" spans="19:19">
      <c r="S1502" t="e">
        <f>IFERROR(SUM(VLOOKUP(B1502,Estoque!$A$4:$M$2540,8,)*I1502),VLOOKUP(B1502,'Combos Promocionais'!$A$3:$K$2252,11,0))</f>
        <v>#N/A</v>
      </c>
    </row>
    <row r="1503" spans="19:19">
      <c r="S1503" t="e">
        <f>IFERROR(SUM(VLOOKUP(B1503,Estoque!$A$4:$M$2540,8,)*I1503),VLOOKUP(B1503,'Combos Promocionais'!$A$3:$K$2252,11,0))</f>
        <v>#N/A</v>
      </c>
    </row>
    <row r="1504" spans="19:19">
      <c r="S1504" t="e">
        <f>IFERROR(SUM(VLOOKUP(B1504,Estoque!$A$4:$M$2540,8,)*I1504),VLOOKUP(B1504,'Combos Promocionais'!$A$3:$K$2252,11,0))</f>
        <v>#N/A</v>
      </c>
    </row>
    <row r="1505" spans="19:19">
      <c r="S1505" t="e">
        <f>IFERROR(SUM(VLOOKUP(B1505,Estoque!$A$4:$M$2540,8,)*I1505),VLOOKUP(B1505,'Combos Promocionais'!$A$3:$K$2252,11,0))</f>
        <v>#N/A</v>
      </c>
    </row>
    <row r="1506" spans="19:19">
      <c r="S1506" t="e">
        <f>IFERROR(SUM(VLOOKUP(B1506,Estoque!$A$4:$M$2540,8,)*I1506),VLOOKUP(B1506,'Combos Promocionais'!$A$3:$K$2252,11,0))</f>
        <v>#N/A</v>
      </c>
    </row>
    <row r="1507" spans="19:19">
      <c r="S1507" t="e">
        <f>IFERROR(SUM(VLOOKUP(B1507,Estoque!$A$4:$M$2540,8,)*I1507),VLOOKUP(B1507,'Combos Promocionais'!$A$3:$K$2252,11,0))</f>
        <v>#N/A</v>
      </c>
    </row>
    <row r="1508" spans="19:19">
      <c r="S1508" t="e">
        <f>IFERROR(SUM(VLOOKUP(B1508,Estoque!$A$4:$M$2540,8,)*I1508),VLOOKUP(B1508,'Combos Promocionais'!$A$3:$K$2252,11,0))</f>
        <v>#N/A</v>
      </c>
    </row>
    <row r="1509" spans="19:19">
      <c r="S1509" t="e">
        <f>IFERROR(SUM(VLOOKUP(B1509,Estoque!$A$4:$M$2540,8,)*I1509),VLOOKUP(B1509,'Combos Promocionais'!$A$3:$K$2252,11,0))</f>
        <v>#N/A</v>
      </c>
    </row>
    <row r="1510" spans="19:19">
      <c r="S1510" t="e">
        <f>IFERROR(SUM(VLOOKUP(B1510,Estoque!$A$4:$M$2540,8,)*I1510),VLOOKUP(B1510,'Combos Promocionais'!$A$3:$K$2252,11,0))</f>
        <v>#N/A</v>
      </c>
    </row>
    <row r="1511" spans="19:19">
      <c r="S1511" t="e">
        <f>IFERROR(SUM(VLOOKUP(B1511,Estoque!$A$4:$M$2540,8,)*I1511),VLOOKUP(B1511,'Combos Promocionais'!$A$3:$K$2252,11,0))</f>
        <v>#N/A</v>
      </c>
    </row>
    <row r="1512" spans="19:19">
      <c r="S1512" t="e">
        <f>IFERROR(SUM(VLOOKUP(B1512,Estoque!$A$4:$M$2540,8,)*I1512),VLOOKUP(B1512,'Combos Promocionais'!$A$3:$K$2252,11,0))</f>
        <v>#N/A</v>
      </c>
    </row>
    <row r="1513" spans="19:19">
      <c r="S1513" t="e">
        <f>IFERROR(SUM(VLOOKUP(B1513,Estoque!$A$4:$M$2540,8,)*I1513),VLOOKUP(B1513,'Combos Promocionais'!$A$3:$K$2252,11,0))</f>
        <v>#N/A</v>
      </c>
    </row>
    <row r="1514" spans="19:19">
      <c r="S1514" t="e">
        <f>IFERROR(SUM(VLOOKUP(B1514,Estoque!$A$4:$M$2540,8,)*I1514),VLOOKUP(B1514,'Combos Promocionais'!$A$3:$K$2252,11,0))</f>
        <v>#N/A</v>
      </c>
    </row>
    <row r="1515" spans="19:19">
      <c r="S1515" t="e">
        <f>IFERROR(SUM(VLOOKUP(B1515,Estoque!$A$4:$M$2540,8,)*I1515),VLOOKUP(B1515,'Combos Promocionais'!$A$3:$K$2252,11,0))</f>
        <v>#N/A</v>
      </c>
    </row>
    <row r="1516" spans="19:19">
      <c r="S1516" t="e">
        <f>IFERROR(SUM(VLOOKUP(B1516,Estoque!$A$4:$M$2540,8,)*I1516),VLOOKUP(B1516,'Combos Promocionais'!$A$3:$K$2252,11,0))</f>
        <v>#N/A</v>
      </c>
    </row>
    <row r="1517" spans="19:19">
      <c r="S1517" t="e">
        <f>IFERROR(SUM(VLOOKUP(B1517,Estoque!$A$4:$M$2540,8,)*I1517),VLOOKUP(B1517,'Combos Promocionais'!$A$3:$K$2252,11,0))</f>
        <v>#N/A</v>
      </c>
    </row>
    <row r="1518" spans="19:19">
      <c r="S1518" t="e">
        <f>IFERROR(SUM(VLOOKUP(B1518,Estoque!$A$4:$M$2540,8,)*I1518),VLOOKUP(B1518,'Combos Promocionais'!$A$3:$K$2252,11,0))</f>
        <v>#N/A</v>
      </c>
    </row>
    <row r="1519" spans="19:19">
      <c r="S1519" t="e">
        <f>IFERROR(SUM(VLOOKUP(B1519,Estoque!$A$4:$M$2540,8,)*I1519),VLOOKUP(B1519,'Combos Promocionais'!$A$3:$K$2252,11,0))</f>
        <v>#N/A</v>
      </c>
    </row>
    <row r="1520" spans="19:19">
      <c r="S1520" t="e">
        <f>IFERROR(SUM(VLOOKUP(B1520,Estoque!$A$4:$M$2540,8,)*I1520),VLOOKUP(B1520,'Combos Promocionais'!$A$3:$K$2252,11,0))</f>
        <v>#N/A</v>
      </c>
    </row>
    <row r="1521" spans="19:19">
      <c r="S1521" t="e">
        <f>IFERROR(SUM(VLOOKUP(B1521,Estoque!$A$4:$M$2540,8,)*I1521),VLOOKUP(B1521,'Combos Promocionais'!$A$3:$K$2252,11,0))</f>
        <v>#N/A</v>
      </c>
    </row>
    <row r="1522" spans="19:19">
      <c r="S1522" t="e">
        <f>IFERROR(SUM(VLOOKUP(B1522,Estoque!$A$4:$M$2540,8,)*I1522),VLOOKUP(B1522,'Combos Promocionais'!$A$3:$K$2252,11,0))</f>
        <v>#N/A</v>
      </c>
    </row>
    <row r="1523" spans="19:19">
      <c r="S1523" t="e">
        <f>IFERROR(SUM(VLOOKUP(B1523,Estoque!$A$4:$M$2540,8,)*I1523),VLOOKUP(B1523,'Combos Promocionais'!$A$3:$K$2252,11,0))</f>
        <v>#N/A</v>
      </c>
    </row>
    <row r="1524" spans="19:19">
      <c r="S1524" t="e">
        <f>IFERROR(SUM(VLOOKUP(B1524,Estoque!$A$4:$M$2540,8,)*I1524),VLOOKUP(B1524,'Combos Promocionais'!$A$3:$K$2252,11,0))</f>
        <v>#N/A</v>
      </c>
    </row>
    <row r="1525" spans="19:19">
      <c r="S1525" t="e">
        <f>IFERROR(SUM(VLOOKUP(B1525,Estoque!$A$4:$M$2540,8,)*I1525),VLOOKUP(B1525,'Combos Promocionais'!$A$3:$K$2252,11,0))</f>
        <v>#N/A</v>
      </c>
    </row>
    <row r="1526" spans="19:19">
      <c r="S1526" t="e">
        <f>IFERROR(SUM(VLOOKUP(B1526,Estoque!$A$4:$M$2540,8,)*I1526),VLOOKUP(B1526,'Combos Promocionais'!$A$3:$K$2252,11,0))</f>
        <v>#N/A</v>
      </c>
    </row>
    <row r="1527" spans="19:19">
      <c r="S1527" t="e">
        <f>IFERROR(SUM(VLOOKUP(B1527,Estoque!$A$4:$M$2540,8,)*I1527),VLOOKUP(B1527,'Combos Promocionais'!$A$3:$K$2252,11,0))</f>
        <v>#N/A</v>
      </c>
    </row>
    <row r="1528" spans="19:19">
      <c r="S1528" t="e">
        <f>IFERROR(SUM(VLOOKUP(B1528,Estoque!$A$4:$M$2540,8,)*I1528),VLOOKUP(B1528,'Combos Promocionais'!$A$3:$K$2252,11,0))</f>
        <v>#N/A</v>
      </c>
    </row>
    <row r="1529" spans="19:19">
      <c r="S1529" t="e">
        <f>IFERROR(SUM(VLOOKUP(B1529,Estoque!$A$4:$M$2540,8,)*I1529),VLOOKUP(B1529,'Combos Promocionais'!$A$3:$K$2252,11,0))</f>
        <v>#N/A</v>
      </c>
    </row>
    <row r="1530" spans="19:19">
      <c r="S1530" t="e">
        <f>IFERROR(SUM(VLOOKUP(B1530,Estoque!$A$4:$M$2540,8,)*I1530),VLOOKUP(B1530,'Combos Promocionais'!$A$3:$K$2252,11,0))</f>
        <v>#N/A</v>
      </c>
    </row>
    <row r="1531" spans="19:19">
      <c r="S1531" t="e">
        <f>IFERROR(SUM(VLOOKUP(B1531,Estoque!$A$4:$M$2540,8,)*I1531),VLOOKUP(B1531,'Combos Promocionais'!$A$3:$K$2252,11,0))</f>
        <v>#N/A</v>
      </c>
    </row>
    <row r="1532" spans="19:19">
      <c r="S1532" t="e">
        <f>IFERROR(SUM(VLOOKUP(B1532,Estoque!$A$4:$M$2540,8,)*I1532),VLOOKUP(B1532,'Combos Promocionais'!$A$3:$K$2252,11,0))</f>
        <v>#N/A</v>
      </c>
    </row>
    <row r="1533" spans="19:19">
      <c r="S1533" t="e">
        <f>IFERROR(SUM(VLOOKUP(B1533,Estoque!$A$4:$M$2540,8,)*I1533),VLOOKUP(B1533,'Combos Promocionais'!$A$3:$K$2252,11,0))</f>
        <v>#N/A</v>
      </c>
    </row>
    <row r="1534" spans="19:19">
      <c r="S1534" t="e">
        <f>IFERROR(SUM(VLOOKUP(B1534,Estoque!$A$4:$M$2540,8,)*I1534),VLOOKUP(B1534,'Combos Promocionais'!$A$3:$K$2252,11,0))</f>
        <v>#N/A</v>
      </c>
    </row>
    <row r="1535" spans="19:19">
      <c r="S1535" t="e">
        <f>IFERROR(SUM(VLOOKUP(B1535,Estoque!$A$4:$M$2540,8,)*I1535),VLOOKUP(B1535,'Combos Promocionais'!$A$3:$K$2252,11,0))</f>
        <v>#N/A</v>
      </c>
    </row>
    <row r="1536" spans="19:19">
      <c r="S1536" t="e">
        <f>IFERROR(SUM(VLOOKUP(B1536,Estoque!$A$4:$M$2540,8,)*I1536),VLOOKUP(B1536,'Combos Promocionais'!$A$3:$K$2252,11,0))</f>
        <v>#N/A</v>
      </c>
    </row>
    <row r="1537" spans="19:19">
      <c r="S1537" t="e">
        <f>IFERROR(SUM(VLOOKUP(B1537,Estoque!$A$4:$M$2540,8,)*I1537),VLOOKUP(B1537,'Combos Promocionais'!$A$3:$K$2252,11,0))</f>
        <v>#N/A</v>
      </c>
    </row>
    <row r="1538" spans="19:19">
      <c r="S1538" t="e">
        <f>IFERROR(SUM(VLOOKUP(B1538,Estoque!$A$4:$M$2540,8,)*I1538),VLOOKUP(B1538,'Combos Promocionais'!$A$3:$K$2252,11,0))</f>
        <v>#N/A</v>
      </c>
    </row>
    <row r="1539" spans="19:19">
      <c r="S1539" t="e">
        <f>IFERROR(SUM(VLOOKUP(B1539,Estoque!$A$4:$M$2540,8,)*I1539),VLOOKUP(B1539,'Combos Promocionais'!$A$3:$K$2252,11,0))</f>
        <v>#N/A</v>
      </c>
    </row>
    <row r="1540" spans="19:19">
      <c r="S1540" t="e">
        <f>IFERROR(SUM(VLOOKUP(B1540,Estoque!$A$4:$M$2540,8,)*I1540),VLOOKUP(B1540,'Combos Promocionais'!$A$3:$K$2252,11,0))</f>
        <v>#N/A</v>
      </c>
    </row>
    <row r="1541" spans="19:19">
      <c r="S1541" t="e">
        <f>IFERROR(SUM(VLOOKUP(B1541,Estoque!$A$4:$M$2540,8,)*I1541),VLOOKUP(B1541,'Combos Promocionais'!$A$3:$K$2252,11,0))</f>
        <v>#N/A</v>
      </c>
    </row>
    <row r="1542" spans="19:19">
      <c r="S1542" t="e">
        <f>IFERROR(SUM(VLOOKUP(B1542,Estoque!$A$4:$M$2540,8,)*I1542),VLOOKUP(B1542,'Combos Promocionais'!$A$3:$K$2252,11,0))</f>
        <v>#N/A</v>
      </c>
    </row>
    <row r="1543" spans="19:19">
      <c r="S1543" t="e">
        <f>IFERROR(SUM(VLOOKUP(B1543,Estoque!$A$4:$M$2540,8,)*I1543),VLOOKUP(B1543,'Combos Promocionais'!$A$3:$K$2252,11,0))</f>
        <v>#N/A</v>
      </c>
    </row>
    <row r="1544" spans="19:19">
      <c r="S1544" t="e">
        <f>IFERROR(SUM(VLOOKUP(B1544,Estoque!$A$4:$M$2540,8,)*I1544),VLOOKUP(B1544,'Combos Promocionais'!$A$3:$K$2252,11,0))</f>
        <v>#N/A</v>
      </c>
    </row>
    <row r="1545" spans="19:19">
      <c r="S1545" t="e">
        <f>IFERROR(SUM(VLOOKUP(B1545,Estoque!$A$4:$M$2540,8,)*I1545),VLOOKUP(B1545,'Combos Promocionais'!$A$3:$K$2252,11,0))</f>
        <v>#N/A</v>
      </c>
    </row>
    <row r="1546" spans="19:19">
      <c r="S1546" t="e">
        <f>IFERROR(SUM(VLOOKUP(B1546,Estoque!$A$4:$M$2540,8,)*I1546),VLOOKUP(B1546,'Combos Promocionais'!$A$3:$K$2252,11,0))</f>
        <v>#N/A</v>
      </c>
    </row>
    <row r="1547" spans="19:19">
      <c r="S1547" t="e">
        <f>IFERROR(SUM(VLOOKUP(B1547,Estoque!$A$4:$M$2540,8,)*I1547),VLOOKUP(B1547,'Combos Promocionais'!$A$3:$K$2252,11,0))</f>
        <v>#N/A</v>
      </c>
    </row>
    <row r="1548" spans="19:19">
      <c r="S1548" t="e">
        <f>IFERROR(SUM(VLOOKUP(B1548,Estoque!$A$4:$M$2540,8,)*I1548),VLOOKUP(B1548,'Combos Promocionais'!$A$3:$K$2252,11,0))</f>
        <v>#N/A</v>
      </c>
    </row>
    <row r="1549" spans="19:19">
      <c r="S1549" t="e">
        <f>IFERROR(SUM(VLOOKUP(B1549,Estoque!$A$4:$M$2540,8,)*I1549),VLOOKUP(B1549,'Combos Promocionais'!$A$3:$K$2252,11,0))</f>
        <v>#N/A</v>
      </c>
    </row>
    <row r="1550" spans="19:19">
      <c r="S1550" t="e">
        <f>IFERROR(SUM(VLOOKUP(B1550,Estoque!$A$4:$M$2540,8,)*I1550),VLOOKUP(B1550,'Combos Promocionais'!$A$3:$K$2252,11,0))</f>
        <v>#N/A</v>
      </c>
    </row>
    <row r="1551" spans="19:19">
      <c r="S1551" t="e">
        <f>IFERROR(SUM(VLOOKUP(B1551,Estoque!$A$4:$M$2540,8,)*I1551),VLOOKUP(B1551,'Combos Promocionais'!$A$3:$K$2252,11,0))</f>
        <v>#N/A</v>
      </c>
    </row>
    <row r="1552" spans="19:19">
      <c r="S1552" t="e">
        <f>IFERROR(SUM(VLOOKUP(B1552,Estoque!$A$4:$M$2540,8,)*I1552),VLOOKUP(B1552,'Combos Promocionais'!$A$3:$K$2252,11,0))</f>
        <v>#N/A</v>
      </c>
    </row>
    <row r="1553" spans="19:19">
      <c r="S1553" t="e">
        <f>IFERROR(SUM(VLOOKUP(B1553,Estoque!$A$4:$M$2540,8,)*I1553),VLOOKUP(B1553,'Combos Promocionais'!$A$3:$K$2252,11,0))</f>
        <v>#N/A</v>
      </c>
    </row>
    <row r="1554" spans="19:19">
      <c r="S1554" t="e">
        <f>IFERROR(SUM(VLOOKUP(B1554,Estoque!$A$4:$M$2540,8,)*I1554),VLOOKUP(B1554,'Combos Promocionais'!$A$3:$K$2252,11,0))</f>
        <v>#N/A</v>
      </c>
    </row>
    <row r="1555" spans="19:19">
      <c r="S1555" t="e">
        <f>IFERROR(SUM(VLOOKUP(B1555,Estoque!$A$4:$M$2540,8,)*I1555),VLOOKUP(B1555,'Combos Promocionais'!$A$3:$K$2252,11,0))</f>
        <v>#N/A</v>
      </c>
    </row>
    <row r="1556" spans="19:19">
      <c r="S1556" t="e">
        <f>IFERROR(SUM(VLOOKUP(B1556,Estoque!$A$4:$M$2540,8,)*I1556),VLOOKUP(B1556,'Combos Promocionais'!$A$3:$K$2252,11,0))</f>
        <v>#N/A</v>
      </c>
    </row>
    <row r="1557" spans="19:19">
      <c r="S1557" t="e">
        <f>IFERROR(SUM(VLOOKUP(B1557,Estoque!$A$4:$M$2540,8,)*I1557),VLOOKUP(B1557,'Combos Promocionais'!$A$3:$K$2252,11,0))</f>
        <v>#N/A</v>
      </c>
    </row>
    <row r="1558" spans="19:19">
      <c r="S1558" t="e">
        <f>IFERROR(SUM(VLOOKUP(B1558,Estoque!$A$4:$M$2540,8,)*I1558),VLOOKUP(B1558,'Combos Promocionais'!$A$3:$K$2252,11,0))</f>
        <v>#N/A</v>
      </c>
    </row>
    <row r="1559" spans="19:19">
      <c r="S1559" t="e">
        <f>IFERROR(SUM(VLOOKUP(B1559,Estoque!$A$4:$M$2540,8,)*I1559),VLOOKUP(B1559,'Combos Promocionais'!$A$3:$K$2252,11,0))</f>
        <v>#N/A</v>
      </c>
    </row>
    <row r="1560" spans="19:19">
      <c r="S1560" t="e">
        <f>IFERROR(SUM(VLOOKUP(B1560,Estoque!$A$4:$M$2540,8,)*I1560),VLOOKUP(B1560,'Combos Promocionais'!$A$3:$K$2252,11,0))</f>
        <v>#N/A</v>
      </c>
    </row>
    <row r="1561" spans="19:19">
      <c r="S1561" t="e">
        <f>IFERROR(SUM(VLOOKUP(B1561,Estoque!$A$4:$M$2540,8,)*I1561),VLOOKUP(B1561,'Combos Promocionais'!$A$3:$K$2252,11,0))</f>
        <v>#N/A</v>
      </c>
    </row>
    <row r="1562" spans="19:19">
      <c r="S1562" t="e">
        <f>IFERROR(SUM(VLOOKUP(B1562,Estoque!$A$4:$M$2540,8,)*I1562),VLOOKUP(B1562,'Combos Promocionais'!$A$3:$K$2252,11,0))</f>
        <v>#N/A</v>
      </c>
    </row>
    <row r="1563" spans="19:19">
      <c r="S1563" t="e">
        <f>IFERROR(SUM(VLOOKUP(B1563,Estoque!$A$4:$M$2540,8,)*I1563),VLOOKUP(B1563,'Combos Promocionais'!$A$3:$K$2252,11,0))</f>
        <v>#N/A</v>
      </c>
    </row>
    <row r="1564" spans="19:19">
      <c r="S1564" t="e">
        <f>IFERROR(SUM(VLOOKUP(B1564,Estoque!$A$4:$M$2540,8,)*I1564),VLOOKUP(B1564,'Combos Promocionais'!$A$3:$K$2252,11,0))</f>
        <v>#N/A</v>
      </c>
    </row>
    <row r="1565" spans="19:19">
      <c r="S1565" t="e">
        <f>IFERROR(SUM(VLOOKUP(B1565,Estoque!$A$4:$M$2540,8,)*I1565),VLOOKUP(B1565,'Combos Promocionais'!$A$3:$K$2252,11,0))</f>
        <v>#N/A</v>
      </c>
    </row>
    <row r="1566" spans="19:19">
      <c r="S1566" t="e">
        <f>IFERROR(SUM(VLOOKUP(B1566,Estoque!$A$4:$M$2540,8,)*I1566),VLOOKUP(B1566,'Combos Promocionais'!$A$3:$K$2252,11,0))</f>
        <v>#N/A</v>
      </c>
    </row>
    <row r="1567" spans="19:19">
      <c r="S1567" t="e">
        <f>IFERROR(SUM(VLOOKUP(B1567,Estoque!$A$4:$M$2540,8,)*I1567),VLOOKUP(B1567,'Combos Promocionais'!$A$3:$K$2252,11,0))</f>
        <v>#N/A</v>
      </c>
    </row>
    <row r="1568" spans="19:19">
      <c r="S1568" t="e">
        <f>IFERROR(SUM(VLOOKUP(B1568,Estoque!$A$4:$M$2540,8,)*I1568),VLOOKUP(B1568,'Combos Promocionais'!$A$3:$K$2252,11,0))</f>
        <v>#N/A</v>
      </c>
    </row>
    <row r="1569" spans="19:19">
      <c r="S1569" t="e">
        <f>IFERROR(SUM(VLOOKUP(B1569,Estoque!$A$4:$M$2540,8,)*I1569),VLOOKUP(B1569,'Combos Promocionais'!$A$3:$K$2252,11,0))</f>
        <v>#N/A</v>
      </c>
    </row>
    <row r="1570" spans="19:19">
      <c r="S1570" t="e">
        <f>IFERROR(SUM(VLOOKUP(B1570,Estoque!$A$4:$M$2540,8,)*I1570),VLOOKUP(B1570,'Combos Promocionais'!$A$3:$K$2252,11,0))</f>
        <v>#N/A</v>
      </c>
    </row>
    <row r="1571" spans="19:19">
      <c r="S1571" t="e">
        <f>IFERROR(SUM(VLOOKUP(B1571,Estoque!$A$4:$M$2540,8,)*I1571),VLOOKUP(B1571,'Combos Promocionais'!$A$3:$K$2252,11,0))</f>
        <v>#N/A</v>
      </c>
    </row>
    <row r="1572" spans="19:19">
      <c r="S1572" t="e">
        <f>IFERROR(SUM(VLOOKUP(B1572,Estoque!$A$4:$M$2540,8,)*I1572),VLOOKUP(B1572,'Combos Promocionais'!$A$3:$K$2252,11,0))</f>
        <v>#N/A</v>
      </c>
    </row>
    <row r="1573" spans="19:19">
      <c r="S1573" t="e">
        <f>IFERROR(SUM(VLOOKUP(B1573,Estoque!$A$4:$M$2540,8,)*I1573),VLOOKUP(B1573,'Combos Promocionais'!$A$3:$K$2252,11,0))</f>
        <v>#N/A</v>
      </c>
    </row>
    <row r="1574" spans="19:19">
      <c r="S1574" t="e">
        <f>IFERROR(SUM(VLOOKUP(B1574,Estoque!$A$4:$M$2540,8,)*I1574),VLOOKUP(B1574,'Combos Promocionais'!$A$3:$K$2252,11,0))</f>
        <v>#N/A</v>
      </c>
    </row>
    <row r="1575" spans="19:19">
      <c r="S1575" t="e">
        <f>IFERROR(SUM(VLOOKUP(B1575,Estoque!$A$4:$M$2540,8,)*I1575),VLOOKUP(B1575,'Combos Promocionais'!$A$3:$K$2252,11,0))</f>
        <v>#N/A</v>
      </c>
    </row>
    <row r="1576" spans="19:19">
      <c r="S1576" t="e">
        <f>IFERROR(SUM(VLOOKUP(B1576,Estoque!$A$4:$M$2540,8,)*I1576),VLOOKUP(B1576,'Combos Promocionais'!$A$3:$K$2252,11,0))</f>
        <v>#N/A</v>
      </c>
    </row>
    <row r="1577" spans="19:19">
      <c r="S1577" t="e">
        <f>IFERROR(SUM(VLOOKUP(B1577,Estoque!$A$4:$M$2540,8,)*I1577),VLOOKUP(B1577,'Combos Promocionais'!$A$3:$K$2252,11,0))</f>
        <v>#N/A</v>
      </c>
    </row>
    <row r="1578" spans="19:19">
      <c r="S1578" t="e">
        <f>IFERROR(SUM(VLOOKUP(B1578,Estoque!$A$4:$M$2540,8,)*I1578),VLOOKUP(B1578,'Combos Promocionais'!$A$3:$K$2252,11,0))</f>
        <v>#N/A</v>
      </c>
    </row>
    <row r="1579" spans="19:19">
      <c r="S1579" t="e">
        <f>IFERROR(SUM(VLOOKUP(B1579,Estoque!$A$4:$M$2540,8,)*I1579),VLOOKUP(B1579,'Combos Promocionais'!$A$3:$K$2252,11,0))</f>
        <v>#N/A</v>
      </c>
    </row>
    <row r="1580" spans="19:19">
      <c r="S1580" t="e">
        <f>IFERROR(SUM(VLOOKUP(B1580,Estoque!$A$4:$M$2540,8,)*I1580),VLOOKUP(B1580,'Combos Promocionais'!$A$3:$K$2252,11,0))</f>
        <v>#N/A</v>
      </c>
    </row>
    <row r="1581" spans="19:19">
      <c r="S1581" t="e">
        <f>IFERROR(SUM(VLOOKUP(B1581,Estoque!$A$4:$M$2540,8,)*I1581),VLOOKUP(B1581,'Combos Promocionais'!$A$3:$K$2252,11,0))</f>
        <v>#N/A</v>
      </c>
    </row>
    <row r="1582" spans="19:19">
      <c r="S1582" t="e">
        <f>IFERROR(SUM(VLOOKUP(B1582,Estoque!$A$4:$M$2540,8,)*I1582),VLOOKUP(B1582,'Combos Promocionais'!$A$3:$K$2252,11,0))</f>
        <v>#N/A</v>
      </c>
    </row>
    <row r="1583" spans="19:19">
      <c r="S1583" t="e">
        <f>IFERROR(SUM(VLOOKUP(B1583,Estoque!$A$4:$M$2540,8,)*I1583),VLOOKUP(B1583,'Combos Promocionais'!$A$3:$K$2252,11,0))</f>
        <v>#N/A</v>
      </c>
    </row>
    <row r="1584" spans="19:19">
      <c r="S1584" t="e">
        <f>IFERROR(SUM(VLOOKUP(B1584,Estoque!$A$4:$M$2540,8,)*I1584),VLOOKUP(B1584,'Combos Promocionais'!$A$3:$K$2252,11,0))</f>
        <v>#N/A</v>
      </c>
    </row>
    <row r="1585" spans="19:19">
      <c r="S1585" t="e">
        <f>IFERROR(SUM(VLOOKUP(B1585,Estoque!$A$4:$M$2540,8,)*I1585),VLOOKUP(B1585,'Combos Promocionais'!$A$3:$K$2252,11,0))</f>
        <v>#N/A</v>
      </c>
    </row>
    <row r="1586" spans="19:19">
      <c r="S1586" t="e">
        <f>IFERROR(SUM(VLOOKUP(B1586,Estoque!$A$4:$M$2540,8,)*I1586),VLOOKUP(B1586,'Combos Promocionais'!$A$3:$K$2252,11,0))</f>
        <v>#N/A</v>
      </c>
    </row>
    <row r="1587" spans="19:19">
      <c r="S1587" t="e">
        <f>IFERROR(SUM(VLOOKUP(B1587,Estoque!$A$4:$M$2540,8,)*I1587),VLOOKUP(B1587,'Combos Promocionais'!$A$3:$K$2252,11,0))</f>
        <v>#N/A</v>
      </c>
    </row>
    <row r="1588" spans="19:19">
      <c r="S1588" t="e">
        <f>IFERROR(SUM(VLOOKUP(B1588,Estoque!$A$4:$M$2540,8,)*I1588),VLOOKUP(B1588,'Combos Promocionais'!$A$3:$K$2252,11,0))</f>
        <v>#N/A</v>
      </c>
    </row>
    <row r="1589" spans="19:19">
      <c r="S1589" t="e">
        <f>IFERROR(SUM(VLOOKUP(B1589,Estoque!$A$4:$M$2540,8,)*I1589),VLOOKUP(B1589,'Combos Promocionais'!$A$3:$K$2252,11,0))</f>
        <v>#N/A</v>
      </c>
    </row>
    <row r="1590" spans="19:19">
      <c r="S1590" t="e">
        <f>IFERROR(SUM(VLOOKUP(B1590,Estoque!$A$4:$M$2540,8,)*I1590),VLOOKUP(B1590,'Combos Promocionais'!$A$3:$K$2252,11,0))</f>
        <v>#N/A</v>
      </c>
    </row>
    <row r="1591" spans="19:19">
      <c r="S1591" t="e">
        <f>IFERROR(SUM(VLOOKUP(B1591,Estoque!$A$4:$M$2540,8,)*I1591),VLOOKUP(B1591,'Combos Promocionais'!$A$3:$K$2252,11,0))</f>
        <v>#N/A</v>
      </c>
    </row>
    <row r="1592" spans="19:19">
      <c r="S1592" t="e">
        <f>IFERROR(SUM(VLOOKUP(B1592,Estoque!$A$4:$M$2540,8,)*I1592),VLOOKUP(B1592,'Combos Promocionais'!$A$3:$K$2252,11,0))</f>
        <v>#N/A</v>
      </c>
    </row>
    <row r="1593" spans="19:19">
      <c r="S1593" t="e">
        <f>IFERROR(SUM(VLOOKUP(B1593,Estoque!$A$4:$M$2540,8,)*I1593),VLOOKUP(B1593,'Combos Promocionais'!$A$3:$K$2252,11,0))</f>
        <v>#N/A</v>
      </c>
    </row>
    <row r="1594" spans="19:19">
      <c r="S1594" t="e">
        <f>IFERROR(SUM(VLOOKUP(B1594,Estoque!$A$4:$M$2540,8,)*I1594),VLOOKUP(B1594,'Combos Promocionais'!$A$3:$K$2252,11,0))</f>
        <v>#N/A</v>
      </c>
    </row>
    <row r="1595" spans="19:19">
      <c r="S1595" t="e">
        <f>IFERROR(SUM(VLOOKUP(B1595,Estoque!$A$4:$M$2540,8,)*I1595),VLOOKUP(B1595,'Combos Promocionais'!$A$3:$K$2252,11,0))</f>
        <v>#N/A</v>
      </c>
    </row>
    <row r="1596" spans="19:19">
      <c r="S1596" t="e">
        <f>IFERROR(SUM(VLOOKUP(B1596,Estoque!$A$4:$M$2540,8,)*I1596),VLOOKUP(B1596,'Combos Promocionais'!$A$3:$K$2252,11,0))</f>
        <v>#N/A</v>
      </c>
    </row>
    <row r="1597" spans="19:19">
      <c r="S1597" t="e">
        <f>IFERROR(SUM(VLOOKUP(B1597,Estoque!$A$4:$M$2540,8,)*I1597),VLOOKUP(B1597,'Combos Promocionais'!$A$3:$K$2252,11,0))</f>
        <v>#N/A</v>
      </c>
    </row>
    <row r="1598" spans="19:19">
      <c r="S1598" t="e">
        <f>IFERROR(SUM(VLOOKUP(B1598,Estoque!$A$4:$M$2540,8,)*I1598),VLOOKUP(B1598,'Combos Promocionais'!$A$3:$K$2252,11,0))</f>
        <v>#N/A</v>
      </c>
    </row>
    <row r="1599" spans="19:19">
      <c r="S1599" t="e">
        <f>IFERROR(SUM(VLOOKUP(B1599,Estoque!$A$4:$M$2540,8,)*I1599),VLOOKUP(B1599,'Combos Promocionais'!$A$3:$K$2252,11,0))</f>
        <v>#N/A</v>
      </c>
    </row>
    <row r="1600" spans="19:19">
      <c r="S1600" t="e">
        <f>IFERROR(SUM(VLOOKUP(B1600,Estoque!$A$4:$M$2540,8,)*I1600),VLOOKUP(B1600,'Combos Promocionais'!$A$3:$K$2252,11,0))</f>
        <v>#N/A</v>
      </c>
    </row>
    <row r="1601" spans="19:19">
      <c r="S1601" t="e">
        <f>IFERROR(SUM(VLOOKUP(B1601,Estoque!$A$4:$M$2540,8,)*I1601),VLOOKUP(B1601,'Combos Promocionais'!$A$3:$K$2252,11,0))</f>
        <v>#N/A</v>
      </c>
    </row>
    <row r="1602" spans="19:19">
      <c r="S1602" t="e">
        <f>IFERROR(SUM(VLOOKUP(B1602,Estoque!$A$4:$M$2540,8,)*I1602),VLOOKUP(B1602,'Combos Promocionais'!$A$3:$K$2252,11,0))</f>
        <v>#N/A</v>
      </c>
    </row>
    <row r="1603" spans="19:19">
      <c r="S1603" t="e">
        <f>IFERROR(SUM(VLOOKUP(B1603,Estoque!$A$4:$M$2540,8,)*I1603),VLOOKUP(B1603,'Combos Promocionais'!$A$3:$K$2252,11,0))</f>
        <v>#N/A</v>
      </c>
    </row>
    <row r="1604" spans="19:19">
      <c r="S1604" t="e">
        <f>IFERROR(SUM(VLOOKUP(B1604,Estoque!$A$4:$M$2540,8,)*I1604),VLOOKUP(B1604,'Combos Promocionais'!$A$3:$K$2252,11,0))</f>
        <v>#N/A</v>
      </c>
    </row>
    <row r="1605" spans="19:19">
      <c r="S1605" t="e">
        <f>IFERROR(SUM(VLOOKUP(B1605,Estoque!$A$4:$M$2540,8,)*I1605),VLOOKUP(B1605,'Combos Promocionais'!$A$3:$K$2252,11,0))</f>
        <v>#N/A</v>
      </c>
    </row>
    <row r="1606" spans="19:19">
      <c r="S1606" t="e">
        <f>IFERROR(SUM(VLOOKUP(B1606,Estoque!$A$4:$M$2540,8,)*I1606),VLOOKUP(B1606,'Combos Promocionais'!$A$3:$K$2252,11,0))</f>
        <v>#N/A</v>
      </c>
    </row>
    <row r="1607" spans="19:19">
      <c r="S1607" t="e">
        <f>IFERROR(SUM(VLOOKUP(B1607,Estoque!$A$4:$M$2540,8,)*I1607),VLOOKUP(B1607,'Combos Promocionais'!$A$3:$K$2252,11,0))</f>
        <v>#N/A</v>
      </c>
    </row>
    <row r="1608" spans="19:19">
      <c r="S1608" t="e">
        <f>IFERROR(SUM(VLOOKUP(B1608,Estoque!$A$4:$M$2540,8,)*I1608),VLOOKUP(B1608,'Combos Promocionais'!$A$3:$K$2252,11,0))</f>
        <v>#N/A</v>
      </c>
    </row>
    <row r="1609" spans="19:19">
      <c r="S1609" t="e">
        <f>IFERROR(SUM(VLOOKUP(B1609,Estoque!$A$4:$M$2540,8,)*I1609),VLOOKUP(B1609,'Combos Promocionais'!$A$3:$K$2252,11,0))</f>
        <v>#N/A</v>
      </c>
    </row>
    <row r="1610" spans="19:19">
      <c r="S1610" t="e">
        <f>IFERROR(SUM(VLOOKUP(B1610,Estoque!$A$4:$M$2540,8,)*I1610),VLOOKUP(B1610,'Combos Promocionais'!$A$3:$K$2252,11,0))</f>
        <v>#N/A</v>
      </c>
    </row>
    <row r="1611" spans="19:19">
      <c r="S1611" t="e">
        <f>IFERROR(SUM(VLOOKUP(B1611,Estoque!$A$4:$M$2540,8,)*I1611),VLOOKUP(B1611,'Combos Promocionais'!$A$3:$K$2252,11,0))</f>
        <v>#N/A</v>
      </c>
    </row>
    <row r="1612" spans="19:19">
      <c r="S1612" t="e">
        <f>IFERROR(SUM(VLOOKUP(B1612,Estoque!$A$4:$M$2540,8,)*I1612),VLOOKUP(B1612,'Combos Promocionais'!$A$3:$K$2252,11,0))</f>
        <v>#N/A</v>
      </c>
    </row>
    <row r="1613" spans="19:19">
      <c r="S1613" t="e">
        <f>IFERROR(SUM(VLOOKUP(B1613,Estoque!$A$4:$M$2540,8,)*I1613),VLOOKUP(B1613,'Combos Promocionais'!$A$3:$K$2252,11,0))</f>
        <v>#N/A</v>
      </c>
    </row>
    <row r="1614" spans="19:19">
      <c r="S1614" t="e">
        <f>IFERROR(SUM(VLOOKUP(B1614,Estoque!$A$4:$M$2540,8,)*I1614),VLOOKUP(B1614,'Combos Promocionais'!$A$3:$K$2252,11,0))</f>
        <v>#N/A</v>
      </c>
    </row>
    <row r="1615" spans="19:19">
      <c r="S1615" t="e">
        <f>IFERROR(SUM(VLOOKUP(B1615,Estoque!$A$4:$M$2540,8,)*I1615),VLOOKUP(B1615,'Combos Promocionais'!$A$3:$K$2252,11,0))</f>
        <v>#N/A</v>
      </c>
    </row>
    <row r="1616" spans="19:19">
      <c r="S1616" t="e">
        <f>IFERROR(SUM(VLOOKUP(B1616,Estoque!$A$4:$M$2540,8,)*I1616),VLOOKUP(B1616,'Combos Promocionais'!$A$3:$K$2252,11,0))</f>
        <v>#N/A</v>
      </c>
    </row>
    <row r="1617" spans="19:19">
      <c r="S1617" t="e">
        <f>IFERROR(SUM(VLOOKUP(B1617,Estoque!$A$4:$M$2540,8,)*I1617),VLOOKUP(B1617,'Combos Promocionais'!$A$3:$K$2252,11,0))</f>
        <v>#N/A</v>
      </c>
    </row>
    <row r="1618" spans="19:19">
      <c r="S1618" t="e">
        <f>IFERROR(SUM(VLOOKUP(B1618,Estoque!$A$4:$M$2540,8,)*I1618),VLOOKUP(B1618,'Combos Promocionais'!$A$3:$K$2252,11,0))</f>
        <v>#N/A</v>
      </c>
    </row>
    <row r="1619" spans="19:19">
      <c r="S1619" t="e">
        <f>IFERROR(SUM(VLOOKUP(B1619,Estoque!$A$4:$M$2540,8,)*I1619),VLOOKUP(B1619,'Combos Promocionais'!$A$3:$K$2252,11,0))</f>
        <v>#N/A</v>
      </c>
    </row>
    <row r="1620" spans="19:19">
      <c r="S1620" t="e">
        <f>IFERROR(SUM(VLOOKUP(B1620,Estoque!$A$4:$M$2540,8,)*I1620),VLOOKUP(B1620,'Combos Promocionais'!$A$3:$K$2252,11,0))</f>
        <v>#N/A</v>
      </c>
    </row>
    <row r="1621" spans="19:19">
      <c r="S1621" t="e">
        <f>IFERROR(SUM(VLOOKUP(B1621,Estoque!$A$4:$M$2540,8,)*I1621),VLOOKUP(B1621,'Combos Promocionais'!$A$3:$K$2252,11,0))</f>
        <v>#N/A</v>
      </c>
    </row>
    <row r="1622" spans="19:19">
      <c r="S1622" t="e">
        <f>IFERROR(SUM(VLOOKUP(B1622,Estoque!$A$4:$M$2540,8,)*I1622),VLOOKUP(B1622,'Combos Promocionais'!$A$3:$K$2252,11,0))</f>
        <v>#N/A</v>
      </c>
    </row>
    <row r="1623" spans="19:19">
      <c r="S1623" t="e">
        <f>IFERROR(SUM(VLOOKUP(B1623,Estoque!$A$4:$M$2540,8,)*I1623),VLOOKUP(B1623,'Combos Promocionais'!$A$3:$K$2252,11,0))</f>
        <v>#N/A</v>
      </c>
    </row>
    <row r="1624" spans="19:19">
      <c r="S1624" t="e">
        <f>IFERROR(SUM(VLOOKUP(B1624,Estoque!$A$4:$M$2540,8,)*I1624),VLOOKUP(B1624,'Combos Promocionais'!$A$3:$K$2252,11,0))</f>
        <v>#N/A</v>
      </c>
    </row>
    <row r="1625" spans="19:19">
      <c r="S1625" t="e">
        <f>IFERROR(SUM(VLOOKUP(B1625,Estoque!$A$4:$M$2540,8,)*I1625),VLOOKUP(B1625,'Combos Promocionais'!$A$3:$K$2252,11,0))</f>
        <v>#N/A</v>
      </c>
    </row>
    <row r="1626" spans="19:19">
      <c r="S1626" t="e">
        <f>IFERROR(SUM(VLOOKUP(B1626,Estoque!$A$4:$M$2540,8,)*I1626),VLOOKUP(B1626,'Combos Promocionais'!$A$3:$K$2252,11,0))</f>
        <v>#N/A</v>
      </c>
    </row>
    <row r="1627" spans="19:19">
      <c r="S1627" t="e">
        <f>IFERROR(SUM(VLOOKUP(B1627,Estoque!$A$4:$M$2540,8,)*I1627),VLOOKUP(B1627,'Combos Promocionais'!$A$3:$K$2252,11,0))</f>
        <v>#N/A</v>
      </c>
    </row>
    <row r="1628" spans="19:19">
      <c r="S1628" t="e">
        <f>IFERROR(SUM(VLOOKUP(B1628,Estoque!$A$4:$M$2540,8,)*I1628),VLOOKUP(B1628,'Combos Promocionais'!$A$3:$K$2252,11,0))</f>
        <v>#N/A</v>
      </c>
    </row>
    <row r="1629" spans="19:19">
      <c r="S1629" t="e">
        <f>IFERROR(SUM(VLOOKUP(B1629,Estoque!$A$4:$M$2540,8,)*I1629),VLOOKUP(B1629,'Combos Promocionais'!$A$3:$K$2252,11,0))</f>
        <v>#N/A</v>
      </c>
    </row>
  </sheetData>
  <sheetProtection password="CEBE" sheet="1" objects="1" scenarios="1" formatColumns="0" autoFilter="0"/>
  <autoFilter ref="A4:V270">
    <filterColumn colId="12" showButton="0"/>
    <filterColumn colId="14" showButton="0"/>
  </autoFilter>
  <sortState ref="I8:I20">
    <sortCondition ref="I8"/>
  </sortState>
  <mergeCells count="4">
    <mergeCell ref="A3:V3"/>
    <mergeCell ref="AK9:AK10"/>
    <mergeCell ref="M4:N4"/>
    <mergeCell ref="O4:P4"/>
  </mergeCells>
  <conditionalFormatting sqref="H5">
    <cfRule type="cellIs" dxfId="9" priority="13" operator="lessThan">
      <formula>0</formula>
    </cfRule>
  </conditionalFormatting>
  <conditionalFormatting sqref="H6:H10">
    <cfRule type="cellIs" dxfId="8" priority="10" operator="lessThan">
      <formula>0</formula>
    </cfRule>
  </conditionalFormatting>
  <conditionalFormatting sqref="H11:H270">
    <cfRule type="cellIs" dxfId="7" priority="9" operator="lessThan">
      <formula>0</formula>
    </cfRule>
  </conditionalFormatting>
  <conditionalFormatting sqref="R5:R349">
    <cfRule type="cellIs" dxfId="6" priority="8" operator="equal">
      <formula>"Devolvido"</formula>
    </cfRule>
  </conditionalFormatting>
  <conditionalFormatting sqref="R5:R270">
    <cfRule type="cellIs" dxfId="5" priority="7" operator="equal">
      <formula>"Troca"</formula>
    </cfRule>
  </conditionalFormatting>
  <conditionalFormatting sqref="T5:U270">
    <cfRule type="cellIs" dxfId="4" priority="6" operator="lessThan">
      <formula>0</formula>
    </cfRule>
  </conditionalFormatting>
  <conditionalFormatting sqref="Q5:Q270">
    <cfRule type="cellIs" dxfId="3" priority="5" operator="lessThan">
      <formula>0</formula>
    </cfRule>
  </conditionalFormatting>
  <dataValidations count="1">
    <dataValidation type="list" allowBlank="1" showInputMessage="1" showErrorMessage="1" sqref="R5:R270">
      <formula1>"Vendido,Devolvido"</formula1>
    </dataValidation>
  </dataValidations>
  <pageMargins left="0.511811024" right="0.511811024" top="0.78740157499999996" bottom="0.78740157499999996" header="0.31496062000000002" footer="0.31496062000000002"/>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sheetPr codeName="Plan1">
    <tabColor theme="2" tint="-0.499984740745262"/>
    <pageSetUpPr fitToPage="1"/>
  </sheetPr>
  <dimension ref="A1:Y1047906"/>
  <sheetViews>
    <sheetView zoomScale="80" zoomScaleNormal="80" workbookViewId="0">
      <selection activeCell="A3" sqref="A3"/>
    </sheetView>
  </sheetViews>
  <sheetFormatPr defaultRowHeight="15"/>
  <cols>
    <col min="1" max="1" width="10" style="7" bestFit="1" customWidth="1"/>
    <col min="2" max="2" width="10.5703125" style="7" bestFit="1" customWidth="1"/>
    <col min="3" max="3" width="41.5703125" style="7" bestFit="1" customWidth="1"/>
    <col min="4" max="10" width="27" style="7" customWidth="1"/>
    <col min="11" max="11" width="14.7109375" style="7" customWidth="1"/>
    <col min="12" max="12" width="10.28515625" style="7" bestFit="1" customWidth="1"/>
    <col min="13" max="14" width="19.5703125" style="7" customWidth="1"/>
    <col min="15" max="15" width="10.140625" style="7" bestFit="1" customWidth="1"/>
    <col min="16" max="16" width="19.5703125" style="7" customWidth="1"/>
    <col min="17" max="17" width="10.85546875" style="7" customWidth="1"/>
    <col min="18" max="18" width="19.5703125" style="7" customWidth="1"/>
    <col min="19" max="19" width="11.85546875" style="7" customWidth="1"/>
    <col min="20" max="21" width="19.5703125" style="7" customWidth="1"/>
    <col min="22" max="22" width="14.7109375" style="7" customWidth="1"/>
    <col min="23" max="23" width="9.140625" style="7"/>
    <col min="24" max="25" width="11.42578125" style="7" bestFit="1" customWidth="1"/>
    <col min="26" max="16384" width="9.140625" style="7"/>
  </cols>
  <sheetData>
    <row r="1" spans="1:25" ht="15.75" thickBot="1">
      <c r="O1" s="7">
        <v>1</v>
      </c>
    </row>
    <row r="2" spans="1:25">
      <c r="A2" s="493" t="s">
        <v>20</v>
      </c>
      <c r="B2" s="494"/>
      <c r="C2" s="495"/>
      <c r="D2" s="191"/>
      <c r="E2" s="205"/>
      <c r="F2" s="191"/>
      <c r="G2" s="226"/>
      <c r="H2" s="191"/>
      <c r="I2" s="210"/>
      <c r="J2" s="191"/>
      <c r="K2" s="496" t="s">
        <v>13</v>
      </c>
      <c r="L2" s="496"/>
      <c r="M2" s="496"/>
      <c r="N2" s="496"/>
      <c r="O2" s="497" t="s">
        <v>14</v>
      </c>
      <c r="P2" s="497"/>
      <c r="Q2" s="497"/>
      <c r="R2" s="497"/>
      <c r="S2" s="498" t="s">
        <v>3</v>
      </c>
      <c r="T2" s="485" t="s">
        <v>2</v>
      </c>
      <c r="U2" s="487" t="s">
        <v>4</v>
      </c>
      <c r="V2" s="489" t="s">
        <v>15</v>
      </c>
    </row>
    <row r="3" spans="1:25" ht="15.75" thickBot="1">
      <c r="A3" s="134" t="s">
        <v>86</v>
      </c>
      <c r="B3" s="134" t="s">
        <v>87</v>
      </c>
      <c r="C3" s="8" t="s">
        <v>19</v>
      </c>
      <c r="D3" s="8" t="s">
        <v>84</v>
      </c>
      <c r="E3" s="132" t="s">
        <v>148</v>
      </c>
      <c r="F3" s="132" t="s">
        <v>110</v>
      </c>
      <c r="G3" s="132" t="s">
        <v>101</v>
      </c>
      <c r="H3" s="132" t="s">
        <v>111</v>
      </c>
      <c r="I3" s="132" t="s">
        <v>150</v>
      </c>
      <c r="J3" s="8" t="s">
        <v>112</v>
      </c>
      <c r="K3" s="139" t="s">
        <v>6</v>
      </c>
      <c r="L3" s="139" t="s">
        <v>0</v>
      </c>
      <c r="M3" s="139" t="s">
        <v>1</v>
      </c>
      <c r="N3" s="9" t="s">
        <v>17</v>
      </c>
      <c r="O3" s="491" t="s">
        <v>16</v>
      </c>
      <c r="P3" s="492"/>
      <c r="Q3" s="491" t="s">
        <v>11</v>
      </c>
      <c r="R3" s="492"/>
      <c r="S3" s="499"/>
      <c r="T3" s="486"/>
      <c r="U3" s="488"/>
      <c r="V3" s="490"/>
      <c r="X3" s="10"/>
      <c r="Y3" s="10"/>
    </row>
    <row r="4" spans="1:25">
      <c r="A4" s="214">
        <v>1</v>
      </c>
      <c r="B4" s="23"/>
      <c r="C4" s="289" t="e">
        <f>VLOOKUP(B4,'Cadastro de Produtos'!$B$5:$G$1040,2,)</f>
        <v>#N/A</v>
      </c>
      <c r="D4" s="290" t="e">
        <f>VLOOKUP(B4,'Cadastro de Produtos'!$B$5:$G$1040,3,)</f>
        <v>#N/A</v>
      </c>
      <c r="E4" s="440"/>
      <c r="F4" s="206"/>
      <c r="G4" s="164"/>
      <c r="H4" s="164"/>
      <c r="I4" s="135"/>
      <c r="J4" s="291" t="str">
        <f t="shared" ref="J4:J67" si="0">IF(H4&gt;0,H4-F4,"")</f>
        <v/>
      </c>
      <c r="K4" s="151"/>
      <c r="L4" s="140"/>
      <c r="M4" s="152"/>
      <c r="N4" s="294">
        <f>SUM(M4+(L4*K4))</f>
        <v>0</v>
      </c>
      <c r="O4" s="141">
        <v>0</v>
      </c>
      <c r="P4" s="294">
        <f>SUM(O4*N4)</f>
        <v>0</v>
      </c>
      <c r="Q4" s="141">
        <v>0</v>
      </c>
      <c r="R4" s="298">
        <f>(N4*Q4)</f>
        <v>0</v>
      </c>
      <c r="S4" s="104">
        <v>1</v>
      </c>
      <c r="T4" s="31">
        <v>0</v>
      </c>
      <c r="U4" s="301">
        <f>IF(I4="Pago",((((((K4*L4)+M4)*(1+O4)*(1+Q4)*S4)+T4))),0)</f>
        <v>0</v>
      </c>
      <c r="V4" s="302" t="e">
        <f>SUM(U4/L4)</f>
        <v>#DIV/0!</v>
      </c>
      <c r="X4" s="11"/>
    </row>
    <row r="5" spans="1:25">
      <c r="A5" s="133">
        <v>2</v>
      </c>
      <c r="B5" s="51"/>
      <c r="C5" s="284" t="e">
        <f>VLOOKUP(B5,'Cadastro de Produtos'!$B$5:$G$1040,2,)</f>
        <v>#N/A</v>
      </c>
      <c r="D5" s="285" t="e">
        <f>VLOOKUP(B5,'Cadastro de Produtos'!$B$5:$G$1040,3,)</f>
        <v>#N/A</v>
      </c>
      <c r="E5" s="441"/>
      <c r="F5" s="207"/>
      <c r="G5" s="215"/>
      <c r="H5" s="215"/>
      <c r="I5" s="136"/>
      <c r="J5" s="292" t="str">
        <f t="shared" si="0"/>
        <v/>
      </c>
      <c r="K5" s="153"/>
      <c r="L5" s="119"/>
      <c r="M5" s="154"/>
      <c r="N5" s="295">
        <f>SUM(M5+(L5*K5))</f>
        <v>0</v>
      </c>
      <c r="O5" s="142">
        <v>0</v>
      </c>
      <c r="P5" s="297">
        <f>SUM(O5*N5)</f>
        <v>0</v>
      </c>
      <c r="Q5" s="142">
        <v>0</v>
      </c>
      <c r="R5" s="299">
        <f t="shared" ref="R5:R68" si="1">(N5*Q5)</f>
        <v>0</v>
      </c>
      <c r="S5" s="144">
        <v>1</v>
      </c>
      <c r="T5" s="145">
        <v>0</v>
      </c>
      <c r="U5" s="303">
        <f t="shared" ref="U5:U68" si="2">IF(I5="Pago",((((((K5*L5)+M5)*(1+O5)*(1+Q5)*S5)+T5))),0)</f>
        <v>0</v>
      </c>
      <c r="V5" s="304" t="e">
        <f>SUM(U5/L5)</f>
        <v>#DIV/0!</v>
      </c>
      <c r="X5" s="11"/>
    </row>
    <row r="6" spans="1:25">
      <c r="A6" s="212">
        <v>3</v>
      </c>
      <c r="B6" s="213"/>
      <c r="C6" s="289" t="e">
        <f>VLOOKUP(B6,'Cadastro de Produtos'!$B$5:$G$1040,2,)</f>
        <v>#N/A</v>
      </c>
      <c r="D6" s="290" t="e">
        <f>VLOOKUP(B6,'Cadastro de Produtos'!$B$5:$G$1040,3,)</f>
        <v>#N/A</v>
      </c>
      <c r="E6" s="442"/>
      <c r="F6" s="208"/>
      <c r="G6" s="216"/>
      <c r="H6" s="216"/>
      <c r="I6" s="137"/>
      <c r="J6" s="291" t="str">
        <f t="shared" si="0"/>
        <v/>
      </c>
      <c r="K6" s="155"/>
      <c r="L6" s="120"/>
      <c r="M6" s="156"/>
      <c r="N6" s="296">
        <f t="shared" ref="N6:N18" si="3">SUM(M6+(L6*K6))</f>
        <v>0</v>
      </c>
      <c r="O6" s="143">
        <v>0</v>
      </c>
      <c r="P6" s="296">
        <f t="shared" ref="P6:P18" si="4">SUM(O6*N6)</f>
        <v>0</v>
      </c>
      <c r="Q6" s="143">
        <v>0</v>
      </c>
      <c r="R6" s="300">
        <f t="shared" si="1"/>
        <v>0</v>
      </c>
      <c r="S6" s="108">
        <v>1</v>
      </c>
      <c r="T6" s="34"/>
      <c r="U6" s="275">
        <f t="shared" si="2"/>
        <v>0</v>
      </c>
      <c r="V6" s="305" t="e">
        <f t="shared" ref="V6:V18" si="5">SUM(U6/L6)</f>
        <v>#DIV/0!</v>
      </c>
      <c r="X6" s="10"/>
    </row>
    <row r="7" spans="1:25">
      <c r="A7" s="133">
        <v>4</v>
      </c>
      <c r="B7" s="51"/>
      <c r="C7" s="284" t="e">
        <f>VLOOKUP(B7,'Cadastro de Produtos'!$B$5:$G$1040,2,)</f>
        <v>#N/A</v>
      </c>
      <c r="D7" s="285" t="e">
        <f>VLOOKUP(B7,'Cadastro de Produtos'!$B$5:$G$1040,3,)</f>
        <v>#N/A</v>
      </c>
      <c r="E7" s="441"/>
      <c r="F7" s="207"/>
      <c r="G7" s="215"/>
      <c r="H7" s="215"/>
      <c r="I7" s="136"/>
      <c r="J7" s="292" t="str">
        <f t="shared" si="0"/>
        <v/>
      </c>
      <c r="K7" s="153"/>
      <c r="L7" s="119"/>
      <c r="M7" s="154"/>
      <c r="N7" s="295">
        <f t="shared" si="3"/>
        <v>0</v>
      </c>
      <c r="O7" s="142">
        <v>0</v>
      </c>
      <c r="P7" s="297">
        <f t="shared" si="4"/>
        <v>0</v>
      </c>
      <c r="Q7" s="142">
        <v>0</v>
      </c>
      <c r="R7" s="299">
        <f t="shared" si="1"/>
        <v>0</v>
      </c>
      <c r="S7" s="144">
        <v>1</v>
      </c>
      <c r="T7" s="145"/>
      <c r="U7" s="303">
        <f t="shared" si="2"/>
        <v>0</v>
      </c>
      <c r="V7" s="304" t="e">
        <f t="shared" si="5"/>
        <v>#DIV/0!</v>
      </c>
      <c r="X7" s="12"/>
      <c r="Y7" s="12"/>
    </row>
    <row r="8" spans="1:25">
      <c r="A8" s="212">
        <v>5</v>
      </c>
      <c r="B8" s="213"/>
      <c r="C8" s="289" t="e">
        <f>VLOOKUP(B8,'Cadastro de Produtos'!$B$5:$G$1040,2,)</f>
        <v>#N/A</v>
      </c>
      <c r="D8" s="290" t="e">
        <f>VLOOKUP(B8,'Cadastro de Produtos'!$B$5:$G$1040,3,)</f>
        <v>#N/A</v>
      </c>
      <c r="E8" s="442"/>
      <c r="F8" s="208"/>
      <c r="G8" s="216"/>
      <c r="H8" s="216"/>
      <c r="I8" s="137"/>
      <c r="J8" s="291" t="str">
        <f t="shared" si="0"/>
        <v/>
      </c>
      <c r="K8" s="157"/>
      <c r="L8" s="120"/>
      <c r="M8" s="156"/>
      <c r="N8" s="296">
        <f t="shared" si="3"/>
        <v>0</v>
      </c>
      <c r="O8" s="143">
        <v>0</v>
      </c>
      <c r="P8" s="296">
        <f t="shared" si="4"/>
        <v>0</v>
      </c>
      <c r="Q8" s="143">
        <v>0</v>
      </c>
      <c r="R8" s="300">
        <f t="shared" si="1"/>
        <v>0</v>
      </c>
      <c r="S8" s="108">
        <v>1</v>
      </c>
      <c r="T8" s="34"/>
      <c r="U8" s="275">
        <f t="shared" si="2"/>
        <v>0</v>
      </c>
      <c r="V8" s="305" t="e">
        <f t="shared" si="5"/>
        <v>#DIV/0!</v>
      </c>
      <c r="X8" s="10"/>
    </row>
    <row r="9" spans="1:25">
      <c r="A9" s="133">
        <v>6</v>
      </c>
      <c r="B9" s="51"/>
      <c r="C9" s="284" t="e">
        <f>VLOOKUP(B9,'Cadastro de Produtos'!$B$5:$G$1040,2,)</f>
        <v>#N/A</v>
      </c>
      <c r="D9" s="285" t="e">
        <f>VLOOKUP(B9,'Cadastro de Produtos'!$B$5:$G$1040,3,)</f>
        <v>#N/A</v>
      </c>
      <c r="E9" s="441"/>
      <c r="F9" s="207"/>
      <c r="G9" s="215"/>
      <c r="H9" s="215"/>
      <c r="I9" s="136"/>
      <c r="J9" s="292" t="str">
        <f t="shared" si="0"/>
        <v/>
      </c>
      <c r="K9" s="153"/>
      <c r="L9" s="119"/>
      <c r="M9" s="154"/>
      <c r="N9" s="295">
        <f t="shared" si="3"/>
        <v>0</v>
      </c>
      <c r="O9" s="142">
        <v>0</v>
      </c>
      <c r="P9" s="297">
        <f t="shared" si="4"/>
        <v>0</v>
      </c>
      <c r="Q9" s="142">
        <v>0</v>
      </c>
      <c r="R9" s="299">
        <f t="shared" si="1"/>
        <v>0</v>
      </c>
      <c r="S9" s="144">
        <v>1</v>
      </c>
      <c r="T9" s="145"/>
      <c r="U9" s="303">
        <f t="shared" si="2"/>
        <v>0</v>
      </c>
      <c r="V9" s="304" t="e">
        <f t="shared" si="5"/>
        <v>#DIV/0!</v>
      </c>
      <c r="X9" s="12"/>
    </row>
    <row r="10" spans="1:25">
      <c r="A10" s="212">
        <v>7</v>
      </c>
      <c r="B10" s="213"/>
      <c r="C10" s="289" t="e">
        <f>VLOOKUP(B10,'Cadastro de Produtos'!$B$5:$G$1040,2,)</f>
        <v>#N/A</v>
      </c>
      <c r="D10" s="290" t="e">
        <f>VLOOKUP(B10,'Cadastro de Produtos'!$B$5:$G$1040,3,)</f>
        <v>#N/A</v>
      </c>
      <c r="E10" s="442"/>
      <c r="F10" s="208"/>
      <c r="G10" s="216"/>
      <c r="H10" s="216"/>
      <c r="I10" s="137"/>
      <c r="J10" s="291" t="str">
        <f t="shared" si="0"/>
        <v/>
      </c>
      <c r="K10" s="157"/>
      <c r="L10" s="120"/>
      <c r="M10" s="156"/>
      <c r="N10" s="296">
        <f t="shared" si="3"/>
        <v>0</v>
      </c>
      <c r="O10" s="143">
        <v>0</v>
      </c>
      <c r="P10" s="296">
        <f t="shared" si="4"/>
        <v>0</v>
      </c>
      <c r="Q10" s="143">
        <v>0</v>
      </c>
      <c r="R10" s="300">
        <f t="shared" si="1"/>
        <v>0</v>
      </c>
      <c r="S10" s="108">
        <v>1</v>
      </c>
      <c r="T10" s="34"/>
      <c r="U10" s="275">
        <f t="shared" si="2"/>
        <v>0</v>
      </c>
      <c r="V10" s="305" t="e">
        <f t="shared" si="5"/>
        <v>#DIV/0!</v>
      </c>
    </row>
    <row r="11" spans="1:25">
      <c r="A11" s="133">
        <v>8</v>
      </c>
      <c r="B11" s="51"/>
      <c r="C11" s="284" t="e">
        <f>VLOOKUP(B11,'Cadastro de Produtos'!$B$5:$G$1040,2,)</f>
        <v>#N/A</v>
      </c>
      <c r="D11" s="285" t="e">
        <f>VLOOKUP(B11,'Cadastro de Produtos'!$B$5:$G$1040,3,)</f>
        <v>#N/A</v>
      </c>
      <c r="E11" s="441"/>
      <c r="F11" s="207"/>
      <c r="G11" s="215"/>
      <c r="H11" s="215"/>
      <c r="I11" s="136"/>
      <c r="J11" s="292" t="str">
        <f t="shared" si="0"/>
        <v/>
      </c>
      <c r="K11" s="153"/>
      <c r="L11" s="119"/>
      <c r="M11" s="154"/>
      <c r="N11" s="295">
        <f t="shared" si="3"/>
        <v>0</v>
      </c>
      <c r="O11" s="142">
        <v>0</v>
      </c>
      <c r="P11" s="297">
        <f t="shared" si="4"/>
        <v>0</v>
      </c>
      <c r="Q11" s="142">
        <v>0</v>
      </c>
      <c r="R11" s="299">
        <f t="shared" si="1"/>
        <v>0</v>
      </c>
      <c r="S11" s="144">
        <v>1</v>
      </c>
      <c r="T11" s="145"/>
      <c r="U11" s="303">
        <f t="shared" si="2"/>
        <v>0</v>
      </c>
      <c r="V11" s="304" t="e">
        <f t="shared" si="5"/>
        <v>#DIV/0!</v>
      </c>
    </row>
    <row r="12" spans="1:25">
      <c r="A12" s="212">
        <v>9</v>
      </c>
      <c r="B12" s="213"/>
      <c r="C12" s="289" t="e">
        <f>VLOOKUP(B12,'Cadastro de Produtos'!$B$5:$G$1040,2,)</f>
        <v>#N/A</v>
      </c>
      <c r="D12" s="290" t="e">
        <f>VLOOKUP(B12,'Cadastro de Produtos'!$B$5:$G$1040,3,)</f>
        <v>#N/A</v>
      </c>
      <c r="E12" s="442"/>
      <c r="F12" s="208"/>
      <c r="G12" s="216"/>
      <c r="H12" s="216"/>
      <c r="I12" s="137"/>
      <c r="J12" s="291" t="str">
        <f t="shared" si="0"/>
        <v/>
      </c>
      <c r="K12" s="157"/>
      <c r="L12" s="120"/>
      <c r="M12" s="156"/>
      <c r="N12" s="296">
        <f t="shared" si="3"/>
        <v>0</v>
      </c>
      <c r="O12" s="143">
        <v>0</v>
      </c>
      <c r="P12" s="296">
        <f t="shared" si="4"/>
        <v>0</v>
      </c>
      <c r="Q12" s="143">
        <v>0</v>
      </c>
      <c r="R12" s="300">
        <f t="shared" si="1"/>
        <v>0</v>
      </c>
      <c r="S12" s="108">
        <v>1</v>
      </c>
      <c r="T12" s="34"/>
      <c r="U12" s="275">
        <f t="shared" si="2"/>
        <v>0</v>
      </c>
      <c r="V12" s="305" t="e">
        <f t="shared" si="5"/>
        <v>#DIV/0!</v>
      </c>
    </row>
    <row r="13" spans="1:25">
      <c r="A13" s="133">
        <v>10</v>
      </c>
      <c r="B13" s="51"/>
      <c r="C13" s="284" t="e">
        <f>VLOOKUP(B13,'Cadastro de Produtos'!$B$5:$G$1040,2,)</f>
        <v>#N/A</v>
      </c>
      <c r="D13" s="285" t="e">
        <f>VLOOKUP(B13,'Cadastro de Produtos'!$B$5:$G$1040,3,)</f>
        <v>#N/A</v>
      </c>
      <c r="E13" s="441"/>
      <c r="F13" s="207"/>
      <c r="G13" s="215"/>
      <c r="H13" s="215"/>
      <c r="I13" s="136"/>
      <c r="J13" s="292" t="str">
        <f t="shared" si="0"/>
        <v/>
      </c>
      <c r="K13" s="153"/>
      <c r="L13" s="119"/>
      <c r="M13" s="154"/>
      <c r="N13" s="295">
        <f t="shared" si="3"/>
        <v>0</v>
      </c>
      <c r="O13" s="142">
        <v>0</v>
      </c>
      <c r="P13" s="297">
        <f t="shared" si="4"/>
        <v>0</v>
      </c>
      <c r="Q13" s="142">
        <v>0</v>
      </c>
      <c r="R13" s="299">
        <f t="shared" si="1"/>
        <v>0</v>
      </c>
      <c r="S13" s="144">
        <v>1</v>
      </c>
      <c r="T13" s="145"/>
      <c r="U13" s="303">
        <f t="shared" si="2"/>
        <v>0</v>
      </c>
      <c r="V13" s="304" t="e">
        <f t="shared" si="5"/>
        <v>#DIV/0!</v>
      </c>
    </row>
    <row r="14" spans="1:25">
      <c r="A14" s="212">
        <v>11</v>
      </c>
      <c r="B14" s="213"/>
      <c r="C14" s="289" t="e">
        <f>VLOOKUP(B14,'Cadastro de Produtos'!$B$5:$G$1040,2,)</f>
        <v>#N/A</v>
      </c>
      <c r="D14" s="290" t="e">
        <f>VLOOKUP(B14,'Cadastro de Produtos'!$B$5:$G$1040,3,)</f>
        <v>#N/A</v>
      </c>
      <c r="E14" s="442"/>
      <c r="F14" s="208"/>
      <c r="G14" s="216"/>
      <c r="H14" s="216"/>
      <c r="I14" s="137"/>
      <c r="J14" s="291" t="str">
        <f t="shared" si="0"/>
        <v/>
      </c>
      <c r="K14" s="157"/>
      <c r="L14" s="120"/>
      <c r="M14" s="156"/>
      <c r="N14" s="296">
        <f t="shared" si="3"/>
        <v>0</v>
      </c>
      <c r="O14" s="143">
        <v>0</v>
      </c>
      <c r="P14" s="296">
        <f t="shared" si="4"/>
        <v>0</v>
      </c>
      <c r="Q14" s="143">
        <v>0</v>
      </c>
      <c r="R14" s="300">
        <f t="shared" si="1"/>
        <v>0</v>
      </c>
      <c r="S14" s="108">
        <v>1</v>
      </c>
      <c r="T14" s="34"/>
      <c r="U14" s="275">
        <f t="shared" si="2"/>
        <v>0</v>
      </c>
      <c r="V14" s="305" t="e">
        <f t="shared" si="5"/>
        <v>#DIV/0!</v>
      </c>
    </row>
    <row r="15" spans="1:25">
      <c r="A15" s="133">
        <v>12</v>
      </c>
      <c r="B15" s="51"/>
      <c r="C15" s="284" t="e">
        <f>VLOOKUP(B15,'Cadastro de Produtos'!$B$5:$G$1040,2,)</f>
        <v>#N/A</v>
      </c>
      <c r="D15" s="285" t="e">
        <f>VLOOKUP(B15,'Cadastro de Produtos'!$B$5:$G$1040,3,)</f>
        <v>#N/A</v>
      </c>
      <c r="E15" s="441"/>
      <c r="F15" s="207"/>
      <c r="G15" s="215"/>
      <c r="H15" s="215"/>
      <c r="I15" s="136"/>
      <c r="J15" s="292" t="str">
        <f t="shared" si="0"/>
        <v/>
      </c>
      <c r="K15" s="153"/>
      <c r="L15" s="119"/>
      <c r="M15" s="154"/>
      <c r="N15" s="295">
        <f t="shared" si="3"/>
        <v>0</v>
      </c>
      <c r="O15" s="142">
        <v>0</v>
      </c>
      <c r="P15" s="297">
        <f t="shared" si="4"/>
        <v>0</v>
      </c>
      <c r="Q15" s="142">
        <v>0</v>
      </c>
      <c r="R15" s="299">
        <f t="shared" si="1"/>
        <v>0</v>
      </c>
      <c r="S15" s="144">
        <v>1</v>
      </c>
      <c r="T15" s="145"/>
      <c r="U15" s="303">
        <f t="shared" si="2"/>
        <v>0</v>
      </c>
      <c r="V15" s="304" t="e">
        <f t="shared" si="5"/>
        <v>#DIV/0!</v>
      </c>
    </row>
    <row r="16" spans="1:25">
      <c r="A16" s="212">
        <v>13</v>
      </c>
      <c r="B16" s="213"/>
      <c r="C16" s="289" t="e">
        <f>VLOOKUP(B16,'Cadastro de Produtos'!$B$5:$G$1040,2,)</f>
        <v>#N/A</v>
      </c>
      <c r="D16" s="290" t="e">
        <f>VLOOKUP(B16,'Cadastro de Produtos'!$B$5:$G$1040,3,)</f>
        <v>#N/A</v>
      </c>
      <c r="E16" s="442"/>
      <c r="F16" s="208"/>
      <c r="G16" s="216"/>
      <c r="H16" s="216"/>
      <c r="I16" s="137"/>
      <c r="J16" s="291" t="str">
        <f t="shared" si="0"/>
        <v/>
      </c>
      <c r="K16" s="157"/>
      <c r="L16" s="120"/>
      <c r="M16" s="156"/>
      <c r="N16" s="296">
        <f t="shared" si="3"/>
        <v>0</v>
      </c>
      <c r="O16" s="143">
        <v>0</v>
      </c>
      <c r="P16" s="296">
        <f t="shared" si="4"/>
        <v>0</v>
      </c>
      <c r="Q16" s="143">
        <v>0</v>
      </c>
      <c r="R16" s="300">
        <f t="shared" si="1"/>
        <v>0</v>
      </c>
      <c r="S16" s="108">
        <v>1</v>
      </c>
      <c r="T16" s="34"/>
      <c r="U16" s="275">
        <f t="shared" si="2"/>
        <v>0</v>
      </c>
      <c r="V16" s="305" t="e">
        <f t="shared" si="5"/>
        <v>#DIV/0!</v>
      </c>
    </row>
    <row r="17" spans="1:22">
      <c r="A17" s="133">
        <v>14</v>
      </c>
      <c r="B17" s="51"/>
      <c r="C17" s="284" t="e">
        <f>VLOOKUP(B17,'Cadastro de Produtos'!$B$5:$G$1040,2,)</f>
        <v>#N/A</v>
      </c>
      <c r="D17" s="285" t="e">
        <f>VLOOKUP(B17,'Cadastro de Produtos'!$B$5:$G$1040,3,)</f>
        <v>#N/A</v>
      </c>
      <c r="E17" s="441"/>
      <c r="F17" s="207"/>
      <c r="G17" s="215"/>
      <c r="H17" s="215"/>
      <c r="I17" s="136"/>
      <c r="J17" s="292" t="str">
        <f t="shared" si="0"/>
        <v/>
      </c>
      <c r="K17" s="153"/>
      <c r="L17" s="119"/>
      <c r="M17" s="154"/>
      <c r="N17" s="295">
        <f t="shared" si="3"/>
        <v>0</v>
      </c>
      <c r="O17" s="142">
        <v>0</v>
      </c>
      <c r="P17" s="297">
        <f t="shared" si="4"/>
        <v>0</v>
      </c>
      <c r="Q17" s="142">
        <v>0</v>
      </c>
      <c r="R17" s="299">
        <f t="shared" si="1"/>
        <v>0</v>
      </c>
      <c r="S17" s="144">
        <v>1</v>
      </c>
      <c r="T17" s="145"/>
      <c r="U17" s="303">
        <f t="shared" si="2"/>
        <v>0</v>
      </c>
      <c r="V17" s="304" t="e">
        <f t="shared" si="5"/>
        <v>#DIV/0!</v>
      </c>
    </row>
    <row r="18" spans="1:22">
      <c r="A18" s="212">
        <v>15</v>
      </c>
      <c r="B18" s="213"/>
      <c r="C18" s="260" t="e">
        <f>VLOOKUP(B18,'Cadastro de Produtos'!$B$5:$G$1040,2,)</f>
        <v>#N/A</v>
      </c>
      <c r="D18" s="244" t="e">
        <f>VLOOKUP(B18,'Cadastro de Produtos'!$B$5:$G$1040,3,)</f>
        <v>#N/A</v>
      </c>
      <c r="E18" s="443"/>
      <c r="F18" s="209"/>
      <c r="G18" s="52"/>
      <c r="H18" s="52"/>
      <c r="I18" s="138"/>
      <c r="J18" s="293" t="str">
        <f t="shared" si="0"/>
        <v/>
      </c>
      <c r="K18" s="157"/>
      <c r="L18" s="120"/>
      <c r="M18" s="156"/>
      <c r="N18" s="296">
        <f t="shared" si="3"/>
        <v>0</v>
      </c>
      <c r="O18" s="143">
        <v>0</v>
      </c>
      <c r="P18" s="296">
        <f t="shared" si="4"/>
        <v>0</v>
      </c>
      <c r="Q18" s="143">
        <v>0</v>
      </c>
      <c r="R18" s="300">
        <f t="shared" si="1"/>
        <v>0</v>
      </c>
      <c r="S18" s="108">
        <v>1</v>
      </c>
      <c r="T18" s="34"/>
      <c r="U18" s="275">
        <f t="shared" si="2"/>
        <v>0</v>
      </c>
      <c r="V18" s="305" t="e">
        <f t="shared" si="5"/>
        <v>#DIV/0!</v>
      </c>
    </row>
    <row r="19" spans="1:22">
      <c r="A19" s="133">
        <v>16</v>
      </c>
      <c r="B19" s="51"/>
      <c r="C19" s="284" t="e">
        <f>VLOOKUP(B19,'Cadastro de Produtos'!$B$5:$G$1040,2,)</f>
        <v>#N/A</v>
      </c>
      <c r="D19" s="285" t="e">
        <f>VLOOKUP(B19,'Cadastro de Produtos'!$B$5:$G$1040,3,)</f>
        <v>#N/A</v>
      </c>
      <c r="E19" s="441"/>
      <c r="F19" s="207"/>
      <c r="G19" s="215"/>
      <c r="H19" s="215"/>
      <c r="I19" s="136"/>
      <c r="J19" s="292" t="str">
        <f t="shared" si="0"/>
        <v/>
      </c>
      <c r="K19" s="153"/>
      <c r="L19" s="119"/>
      <c r="M19" s="154"/>
      <c r="N19" s="295">
        <f t="shared" ref="N19:N82" si="6">SUM(M19+(L19*K19))</f>
        <v>0</v>
      </c>
      <c r="O19" s="142">
        <v>0</v>
      </c>
      <c r="P19" s="297">
        <f t="shared" ref="P19:P82" si="7">SUM(O19*N19)</f>
        <v>0</v>
      </c>
      <c r="Q19" s="142">
        <v>0</v>
      </c>
      <c r="R19" s="299">
        <f t="shared" si="1"/>
        <v>0</v>
      </c>
      <c r="S19" s="144">
        <v>1</v>
      </c>
      <c r="T19" s="145"/>
      <c r="U19" s="303">
        <f t="shared" si="2"/>
        <v>0</v>
      </c>
      <c r="V19" s="304" t="e">
        <f t="shared" ref="V19:V82" si="8">SUM(U19/L19)</f>
        <v>#DIV/0!</v>
      </c>
    </row>
    <row r="20" spans="1:22">
      <c r="A20" s="212">
        <v>17</v>
      </c>
      <c r="B20" s="213"/>
      <c r="C20" s="260" t="e">
        <f>VLOOKUP(B20,'Cadastro de Produtos'!$B$5:$G$1040,2,)</f>
        <v>#N/A</v>
      </c>
      <c r="D20" s="244" t="e">
        <f>VLOOKUP(B20,'Cadastro de Produtos'!$B$5:$G$1040,3,)</f>
        <v>#N/A</v>
      </c>
      <c r="E20" s="443"/>
      <c r="F20" s="209"/>
      <c r="G20" s="52"/>
      <c r="H20" s="52"/>
      <c r="I20" s="138"/>
      <c r="J20" s="293" t="str">
        <f t="shared" si="0"/>
        <v/>
      </c>
      <c r="K20" s="157"/>
      <c r="L20" s="120"/>
      <c r="M20" s="156"/>
      <c r="N20" s="296">
        <f t="shared" si="6"/>
        <v>0</v>
      </c>
      <c r="O20" s="143">
        <v>0</v>
      </c>
      <c r="P20" s="296">
        <f t="shared" si="7"/>
        <v>0</v>
      </c>
      <c r="Q20" s="143">
        <v>0</v>
      </c>
      <c r="R20" s="300">
        <f t="shared" si="1"/>
        <v>0</v>
      </c>
      <c r="S20" s="108">
        <v>1</v>
      </c>
      <c r="T20" s="34"/>
      <c r="U20" s="275">
        <f t="shared" si="2"/>
        <v>0</v>
      </c>
      <c r="V20" s="305" t="e">
        <f t="shared" si="8"/>
        <v>#DIV/0!</v>
      </c>
    </row>
    <row r="21" spans="1:22">
      <c r="A21" s="133">
        <v>18</v>
      </c>
      <c r="B21" s="51"/>
      <c r="C21" s="284" t="e">
        <f>VLOOKUP(B21,'Cadastro de Produtos'!$B$5:$G$1040,2,)</f>
        <v>#N/A</v>
      </c>
      <c r="D21" s="285" t="e">
        <f>VLOOKUP(B21,'Cadastro de Produtos'!$B$5:$G$1040,3,)</f>
        <v>#N/A</v>
      </c>
      <c r="E21" s="441"/>
      <c r="F21" s="207"/>
      <c r="G21" s="215"/>
      <c r="H21" s="215"/>
      <c r="I21" s="136"/>
      <c r="J21" s="292" t="str">
        <f t="shared" si="0"/>
        <v/>
      </c>
      <c r="K21" s="153"/>
      <c r="L21" s="119"/>
      <c r="M21" s="154"/>
      <c r="N21" s="295">
        <f t="shared" si="6"/>
        <v>0</v>
      </c>
      <c r="O21" s="142">
        <v>0</v>
      </c>
      <c r="P21" s="297">
        <f t="shared" si="7"/>
        <v>0</v>
      </c>
      <c r="Q21" s="142">
        <v>0</v>
      </c>
      <c r="R21" s="299">
        <f t="shared" si="1"/>
        <v>0</v>
      </c>
      <c r="S21" s="144">
        <v>1</v>
      </c>
      <c r="T21" s="145"/>
      <c r="U21" s="303">
        <f t="shared" si="2"/>
        <v>0</v>
      </c>
      <c r="V21" s="304" t="e">
        <f t="shared" si="8"/>
        <v>#DIV/0!</v>
      </c>
    </row>
    <row r="22" spans="1:22">
      <c r="A22" s="212">
        <v>19</v>
      </c>
      <c r="B22" s="213"/>
      <c r="C22" s="260" t="e">
        <f>VLOOKUP(B22,'Cadastro de Produtos'!$B$5:$G$1040,2,)</f>
        <v>#N/A</v>
      </c>
      <c r="D22" s="244" t="e">
        <f>VLOOKUP(B22,'Cadastro de Produtos'!$B$5:$G$1040,3,)</f>
        <v>#N/A</v>
      </c>
      <c r="E22" s="443"/>
      <c r="F22" s="209"/>
      <c r="G22" s="52"/>
      <c r="H22" s="52"/>
      <c r="I22" s="138"/>
      <c r="J22" s="293" t="str">
        <f t="shared" si="0"/>
        <v/>
      </c>
      <c r="K22" s="157"/>
      <c r="L22" s="120"/>
      <c r="M22" s="156"/>
      <c r="N22" s="296">
        <f t="shared" si="6"/>
        <v>0</v>
      </c>
      <c r="O22" s="143">
        <v>0</v>
      </c>
      <c r="P22" s="296">
        <f t="shared" si="7"/>
        <v>0</v>
      </c>
      <c r="Q22" s="143">
        <v>0</v>
      </c>
      <c r="R22" s="300">
        <f t="shared" si="1"/>
        <v>0</v>
      </c>
      <c r="S22" s="108">
        <v>1</v>
      </c>
      <c r="T22" s="34"/>
      <c r="U22" s="275">
        <f t="shared" si="2"/>
        <v>0</v>
      </c>
      <c r="V22" s="305" t="e">
        <f t="shared" si="8"/>
        <v>#DIV/0!</v>
      </c>
    </row>
    <row r="23" spans="1:22">
      <c r="A23" s="133">
        <v>20</v>
      </c>
      <c r="B23" s="51"/>
      <c r="C23" s="284" t="e">
        <f>VLOOKUP(B23,'Cadastro de Produtos'!$B$5:$G$1040,2,)</f>
        <v>#N/A</v>
      </c>
      <c r="D23" s="285" t="e">
        <f>VLOOKUP(B23,'Cadastro de Produtos'!$B$5:$G$1040,3,)</f>
        <v>#N/A</v>
      </c>
      <c r="E23" s="441"/>
      <c r="F23" s="207"/>
      <c r="G23" s="215"/>
      <c r="H23" s="215"/>
      <c r="I23" s="136"/>
      <c r="J23" s="292" t="str">
        <f t="shared" si="0"/>
        <v/>
      </c>
      <c r="K23" s="153"/>
      <c r="L23" s="119"/>
      <c r="M23" s="154"/>
      <c r="N23" s="295">
        <f t="shared" si="6"/>
        <v>0</v>
      </c>
      <c r="O23" s="142">
        <v>0</v>
      </c>
      <c r="P23" s="297">
        <f t="shared" si="7"/>
        <v>0</v>
      </c>
      <c r="Q23" s="142">
        <v>0</v>
      </c>
      <c r="R23" s="299">
        <f t="shared" si="1"/>
        <v>0</v>
      </c>
      <c r="S23" s="144">
        <v>1</v>
      </c>
      <c r="T23" s="145"/>
      <c r="U23" s="303">
        <f t="shared" si="2"/>
        <v>0</v>
      </c>
      <c r="V23" s="304" t="e">
        <f t="shared" si="8"/>
        <v>#DIV/0!</v>
      </c>
    </row>
    <row r="24" spans="1:22">
      <c r="A24" s="212">
        <v>21</v>
      </c>
      <c r="B24" s="213"/>
      <c r="C24" s="260" t="e">
        <f>VLOOKUP(B24,'Cadastro de Produtos'!$B$5:$G$1040,2,)</f>
        <v>#N/A</v>
      </c>
      <c r="D24" s="244" t="e">
        <f>VLOOKUP(B24,'Cadastro de Produtos'!$B$5:$G$1040,3,)</f>
        <v>#N/A</v>
      </c>
      <c r="E24" s="443"/>
      <c r="F24" s="209"/>
      <c r="G24" s="52"/>
      <c r="H24" s="52"/>
      <c r="I24" s="138"/>
      <c r="J24" s="293" t="str">
        <f t="shared" si="0"/>
        <v/>
      </c>
      <c r="K24" s="157"/>
      <c r="L24" s="120"/>
      <c r="M24" s="156"/>
      <c r="N24" s="296">
        <f t="shared" si="6"/>
        <v>0</v>
      </c>
      <c r="O24" s="143">
        <v>0</v>
      </c>
      <c r="P24" s="296">
        <f t="shared" si="7"/>
        <v>0</v>
      </c>
      <c r="Q24" s="143">
        <v>0</v>
      </c>
      <c r="R24" s="300">
        <f t="shared" si="1"/>
        <v>0</v>
      </c>
      <c r="S24" s="108">
        <v>1</v>
      </c>
      <c r="T24" s="34"/>
      <c r="U24" s="275">
        <f t="shared" si="2"/>
        <v>0</v>
      </c>
      <c r="V24" s="305" t="e">
        <f t="shared" si="8"/>
        <v>#DIV/0!</v>
      </c>
    </row>
    <row r="25" spans="1:22">
      <c r="A25" s="133">
        <v>22</v>
      </c>
      <c r="B25" s="51"/>
      <c r="C25" s="284" t="e">
        <f>VLOOKUP(B25,'Cadastro de Produtos'!$B$5:$G$1040,2,)</f>
        <v>#N/A</v>
      </c>
      <c r="D25" s="285" t="e">
        <f>VLOOKUP(B25,'Cadastro de Produtos'!$B$5:$G$1040,3,)</f>
        <v>#N/A</v>
      </c>
      <c r="E25" s="441"/>
      <c r="F25" s="207"/>
      <c r="G25" s="215"/>
      <c r="H25" s="215"/>
      <c r="I25" s="136"/>
      <c r="J25" s="292" t="str">
        <f t="shared" si="0"/>
        <v/>
      </c>
      <c r="K25" s="153"/>
      <c r="L25" s="119"/>
      <c r="M25" s="154"/>
      <c r="N25" s="295">
        <f t="shared" si="6"/>
        <v>0</v>
      </c>
      <c r="O25" s="142">
        <v>0</v>
      </c>
      <c r="P25" s="297">
        <f t="shared" si="7"/>
        <v>0</v>
      </c>
      <c r="Q25" s="142">
        <v>0</v>
      </c>
      <c r="R25" s="299">
        <f t="shared" si="1"/>
        <v>0</v>
      </c>
      <c r="S25" s="144">
        <v>1</v>
      </c>
      <c r="T25" s="145"/>
      <c r="U25" s="303">
        <f t="shared" si="2"/>
        <v>0</v>
      </c>
      <c r="V25" s="304" t="e">
        <f t="shared" si="8"/>
        <v>#DIV/0!</v>
      </c>
    </row>
    <row r="26" spans="1:22">
      <c r="A26" s="212">
        <v>23</v>
      </c>
      <c r="B26" s="213"/>
      <c r="C26" s="260" t="e">
        <f>VLOOKUP(B26,'Cadastro de Produtos'!$B$5:$G$1040,2,)</f>
        <v>#N/A</v>
      </c>
      <c r="D26" s="244" t="e">
        <f>VLOOKUP(B26,'Cadastro de Produtos'!$B$5:$G$1040,3,)</f>
        <v>#N/A</v>
      </c>
      <c r="E26" s="443"/>
      <c r="F26" s="209"/>
      <c r="G26" s="52"/>
      <c r="H26" s="52"/>
      <c r="I26" s="138"/>
      <c r="J26" s="293" t="str">
        <f t="shared" si="0"/>
        <v/>
      </c>
      <c r="K26" s="157"/>
      <c r="L26" s="120"/>
      <c r="M26" s="156"/>
      <c r="N26" s="296">
        <f t="shared" si="6"/>
        <v>0</v>
      </c>
      <c r="O26" s="143">
        <v>0</v>
      </c>
      <c r="P26" s="296">
        <f t="shared" si="7"/>
        <v>0</v>
      </c>
      <c r="Q26" s="143">
        <v>0</v>
      </c>
      <c r="R26" s="300">
        <f t="shared" si="1"/>
        <v>0</v>
      </c>
      <c r="S26" s="108">
        <v>1</v>
      </c>
      <c r="T26" s="34"/>
      <c r="U26" s="275">
        <f t="shared" si="2"/>
        <v>0</v>
      </c>
      <c r="V26" s="305" t="e">
        <f t="shared" si="8"/>
        <v>#DIV/0!</v>
      </c>
    </row>
    <row r="27" spans="1:22">
      <c r="A27" s="133">
        <v>24</v>
      </c>
      <c r="B27" s="51"/>
      <c r="C27" s="284" t="e">
        <f>VLOOKUP(B27,'Cadastro de Produtos'!$B$5:$G$1040,2,)</f>
        <v>#N/A</v>
      </c>
      <c r="D27" s="285" t="e">
        <f>VLOOKUP(B27,'Cadastro de Produtos'!$B$5:$G$1040,3,)</f>
        <v>#N/A</v>
      </c>
      <c r="E27" s="441"/>
      <c r="F27" s="207"/>
      <c r="G27" s="215"/>
      <c r="H27" s="215"/>
      <c r="I27" s="136"/>
      <c r="J27" s="292" t="str">
        <f t="shared" si="0"/>
        <v/>
      </c>
      <c r="K27" s="153"/>
      <c r="L27" s="119"/>
      <c r="M27" s="154"/>
      <c r="N27" s="295">
        <f t="shared" si="6"/>
        <v>0</v>
      </c>
      <c r="O27" s="142">
        <v>0</v>
      </c>
      <c r="P27" s="297">
        <f t="shared" si="7"/>
        <v>0</v>
      </c>
      <c r="Q27" s="142">
        <v>0</v>
      </c>
      <c r="R27" s="299">
        <f t="shared" si="1"/>
        <v>0</v>
      </c>
      <c r="S27" s="144">
        <v>1</v>
      </c>
      <c r="T27" s="145"/>
      <c r="U27" s="303">
        <f t="shared" si="2"/>
        <v>0</v>
      </c>
      <c r="V27" s="304" t="e">
        <f t="shared" si="8"/>
        <v>#DIV/0!</v>
      </c>
    </row>
    <row r="28" spans="1:22">
      <c r="A28" s="212">
        <v>25</v>
      </c>
      <c r="B28" s="213"/>
      <c r="C28" s="260" t="e">
        <f>VLOOKUP(B28,'Cadastro de Produtos'!$B$5:$G$1040,2,)</f>
        <v>#N/A</v>
      </c>
      <c r="D28" s="244" t="e">
        <f>VLOOKUP(B28,'Cadastro de Produtos'!$B$5:$G$1040,3,)</f>
        <v>#N/A</v>
      </c>
      <c r="E28" s="443"/>
      <c r="F28" s="209"/>
      <c r="G28" s="52"/>
      <c r="H28" s="52"/>
      <c r="I28" s="138"/>
      <c r="J28" s="293" t="str">
        <f t="shared" si="0"/>
        <v/>
      </c>
      <c r="K28" s="157"/>
      <c r="L28" s="120"/>
      <c r="M28" s="156"/>
      <c r="N28" s="296">
        <f t="shared" si="6"/>
        <v>0</v>
      </c>
      <c r="O28" s="143">
        <v>0</v>
      </c>
      <c r="P28" s="296">
        <f t="shared" si="7"/>
        <v>0</v>
      </c>
      <c r="Q28" s="143">
        <v>0</v>
      </c>
      <c r="R28" s="300">
        <f t="shared" si="1"/>
        <v>0</v>
      </c>
      <c r="S28" s="108">
        <v>1</v>
      </c>
      <c r="T28" s="34"/>
      <c r="U28" s="275">
        <f t="shared" si="2"/>
        <v>0</v>
      </c>
      <c r="V28" s="305" t="e">
        <f t="shared" si="8"/>
        <v>#DIV/0!</v>
      </c>
    </row>
    <row r="29" spans="1:22">
      <c r="A29" s="133">
        <v>26</v>
      </c>
      <c r="B29" s="51"/>
      <c r="C29" s="284" t="e">
        <f>VLOOKUP(B29,'Cadastro de Produtos'!$B$5:$G$1040,2,)</f>
        <v>#N/A</v>
      </c>
      <c r="D29" s="285" t="e">
        <f>VLOOKUP(B29,'Cadastro de Produtos'!$B$5:$G$1040,3,)</f>
        <v>#N/A</v>
      </c>
      <c r="E29" s="441"/>
      <c r="F29" s="207"/>
      <c r="G29" s="215"/>
      <c r="H29" s="215"/>
      <c r="I29" s="136"/>
      <c r="J29" s="292" t="str">
        <f t="shared" si="0"/>
        <v/>
      </c>
      <c r="K29" s="153"/>
      <c r="L29" s="119"/>
      <c r="M29" s="154"/>
      <c r="N29" s="295">
        <f t="shared" si="6"/>
        <v>0</v>
      </c>
      <c r="O29" s="142">
        <v>0</v>
      </c>
      <c r="P29" s="297">
        <f t="shared" si="7"/>
        <v>0</v>
      </c>
      <c r="Q29" s="142">
        <v>0</v>
      </c>
      <c r="R29" s="299">
        <f t="shared" si="1"/>
        <v>0</v>
      </c>
      <c r="S29" s="144">
        <v>1</v>
      </c>
      <c r="T29" s="145"/>
      <c r="U29" s="303">
        <f t="shared" si="2"/>
        <v>0</v>
      </c>
      <c r="V29" s="304" t="e">
        <f t="shared" si="8"/>
        <v>#DIV/0!</v>
      </c>
    </row>
    <row r="30" spans="1:22">
      <c r="A30" s="212">
        <v>27</v>
      </c>
      <c r="B30" s="213"/>
      <c r="C30" s="260" t="e">
        <f>VLOOKUP(B30,'Cadastro de Produtos'!$B$5:$G$1040,2,)</f>
        <v>#N/A</v>
      </c>
      <c r="D30" s="244" t="e">
        <f>VLOOKUP(B30,'Cadastro de Produtos'!$B$5:$G$1040,3,)</f>
        <v>#N/A</v>
      </c>
      <c r="E30" s="443"/>
      <c r="F30" s="209"/>
      <c r="G30" s="52"/>
      <c r="H30" s="52"/>
      <c r="I30" s="138"/>
      <c r="J30" s="293" t="str">
        <f t="shared" si="0"/>
        <v/>
      </c>
      <c r="K30" s="157"/>
      <c r="L30" s="120"/>
      <c r="M30" s="156"/>
      <c r="N30" s="296">
        <f t="shared" si="6"/>
        <v>0</v>
      </c>
      <c r="O30" s="143">
        <v>0</v>
      </c>
      <c r="P30" s="296">
        <f t="shared" si="7"/>
        <v>0</v>
      </c>
      <c r="Q30" s="143">
        <v>0</v>
      </c>
      <c r="R30" s="300">
        <f t="shared" si="1"/>
        <v>0</v>
      </c>
      <c r="S30" s="108">
        <v>1</v>
      </c>
      <c r="T30" s="34"/>
      <c r="U30" s="275">
        <f t="shared" si="2"/>
        <v>0</v>
      </c>
      <c r="V30" s="305" t="e">
        <f t="shared" si="8"/>
        <v>#DIV/0!</v>
      </c>
    </row>
    <row r="31" spans="1:22">
      <c r="A31" s="133">
        <v>28</v>
      </c>
      <c r="B31" s="51"/>
      <c r="C31" s="284" t="e">
        <f>VLOOKUP(B31,'Cadastro de Produtos'!$B$5:$G$1040,2,)</f>
        <v>#N/A</v>
      </c>
      <c r="D31" s="285" t="e">
        <f>VLOOKUP(B31,'Cadastro de Produtos'!$B$5:$G$1040,3,)</f>
        <v>#N/A</v>
      </c>
      <c r="E31" s="441"/>
      <c r="F31" s="207"/>
      <c r="G31" s="215"/>
      <c r="H31" s="215"/>
      <c r="I31" s="136"/>
      <c r="J31" s="292" t="str">
        <f t="shared" si="0"/>
        <v/>
      </c>
      <c r="K31" s="153"/>
      <c r="L31" s="119"/>
      <c r="M31" s="154"/>
      <c r="N31" s="295">
        <f t="shared" si="6"/>
        <v>0</v>
      </c>
      <c r="O31" s="142">
        <v>0</v>
      </c>
      <c r="P31" s="297">
        <f t="shared" si="7"/>
        <v>0</v>
      </c>
      <c r="Q31" s="142">
        <v>0</v>
      </c>
      <c r="R31" s="299">
        <f t="shared" si="1"/>
        <v>0</v>
      </c>
      <c r="S31" s="144">
        <v>1</v>
      </c>
      <c r="T31" s="145"/>
      <c r="U31" s="303">
        <f t="shared" si="2"/>
        <v>0</v>
      </c>
      <c r="V31" s="304" t="e">
        <f t="shared" si="8"/>
        <v>#DIV/0!</v>
      </c>
    </row>
    <row r="32" spans="1:22">
      <c r="A32" s="212">
        <v>29</v>
      </c>
      <c r="B32" s="213"/>
      <c r="C32" s="260" t="e">
        <f>VLOOKUP(B32,'Cadastro de Produtos'!$B$5:$G$1040,2,)</f>
        <v>#N/A</v>
      </c>
      <c r="D32" s="244" t="e">
        <f>VLOOKUP(B32,'Cadastro de Produtos'!$B$5:$G$1040,3,)</f>
        <v>#N/A</v>
      </c>
      <c r="E32" s="443"/>
      <c r="F32" s="209"/>
      <c r="G32" s="52"/>
      <c r="H32" s="52"/>
      <c r="I32" s="138"/>
      <c r="J32" s="293" t="str">
        <f t="shared" si="0"/>
        <v/>
      </c>
      <c r="K32" s="157"/>
      <c r="L32" s="120"/>
      <c r="M32" s="156"/>
      <c r="N32" s="296">
        <f t="shared" si="6"/>
        <v>0</v>
      </c>
      <c r="O32" s="143">
        <v>0</v>
      </c>
      <c r="P32" s="296">
        <f t="shared" si="7"/>
        <v>0</v>
      </c>
      <c r="Q32" s="143">
        <v>0</v>
      </c>
      <c r="R32" s="300">
        <f t="shared" si="1"/>
        <v>0</v>
      </c>
      <c r="S32" s="108">
        <v>1</v>
      </c>
      <c r="T32" s="34"/>
      <c r="U32" s="275">
        <f t="shared" si="2"/>
        <v>0</v>
      </c>
      <c r="V32" s="305" t="e">
        <f t="shared" si="8"/>
        <v>#DIV/0!</v>
      </c>
    </row>
    <row r="33" spans="1:22">
      <c r="A33" s="133">
        <v>30</v>
      </c>
      <c r="B33" s="51"/>
      <c r="C33" s="284" t="e">
        <f>VLOOKUP(B33,'Cadastro de Produtos'!$B$5:$G$1040,2,)</f>
        <v>#N/A</v>
      </c>
      <c r="D33" s="285" t="e">
        <f>VLOOKUP(B33,'Cadastro de Produtos'!$B$5:$G$1040,3,)</f>
        <v>#N/A</v>
      </c>
      <c r="E33" s="441"/>
      <c r="F33" s="207"/>
      <c r="G33" s="215"/>
      <c r="H33" s="215"/>
      <c r="I33" s="136"/>
      <c r="J33" s="292" t="str">
        <f t="shared" si="0"/>
        <v/>
      </c>
      <c r="K33" s="153"/>
      <c r="L33" s="119"/>
      <c r="M33" s="154"/>
      <c r="N33" s="295">
        <f t="shared" si="6"/>
        <v>0</v>
      </c>
      <c r="O33" s="142">
        <v>0</v>
      </c>
      <c r="P33" s="297">
        <f t="shared" si="7"/>
        <v>0</v>
      </c>
      <c r="Q33" s="142">
        <v>0</v>
      </c>
      <c r="R33" s="299">
        <f t="shared" si="1"/>
        <v>0</v>
      </c>
      <c r="S33" s="144">
        <v>1</v>
      </c>
      <c r="T33" s="145"/>
      <c r="U33" s="303">
        <f t="shared" si="2"/>
        <v>0</v>
      </c>
      <c r="V33" s="304" t="e">
        <f t="shared" si="8"/>
        <v>#DIV/0!</v>
      </c>
    </row>
    <row r="34" spans="1:22">
      <c r="A34" s="212">
        <v>31</v>
      </c>
      <c r="B34" s="213"/>
      <c r="C34" s="260" t="e">
        <f>VLOOKUP(B34,'Cadastro de Produtos'!$B$5:$G$1040,2,)</f>
        <v>#N/A</v>
      </c>
      <c r="D34" s="244" t="e">
        <f>VLOOKUP(B34,'Cadastro de Produtos'!$B$5:$G$1040,3,)</f>
        <v>#N/A</v>
      </c>
      <c r="E34" s="443"/>
      <c r="F34" s="209"/>
      <c r="G34" s="52"/>
      <c r="H34" s="52"/>
      <c r="I34" s="138"/>
      <c r="J34" s="293" t="str">
        <f t="shared" si="0"/>
        <v/>
      </c>
      <c r="K34" s="157"/>
      <c r="L34" s="120"/>
      <c r="M34" s="156"/>
      <c r="N34" s="296">
        <f t="shared" si="6"/>
        <v>0</v>
      </c>
      <c r="O34" s="143">
        <v>0</v>
      </c>
      <c r="P34" s="296">
        <f t="shared" si="7"/>
        <v>0</v>
      </c>
      <c r="Q34" s="143">
        <v>0</v>
      </c>
      <c r="R34" s="300">
        <f t="shared" si="1"/>
        <v>0</v>
      </c>
      <c r="S34" s="108">
        <v>1</v>
      </c>
      <c r="T34" s="34"/>
      <c r="U34" s="275">
        <f t="shared" si="2"/>
        <v>0</v>
      </c>
      <c r="V34" s="305" t="e">
        <f t="shared" si="8"/>
        <v>#DIV/0!</v>
      </c>
    </row>
    <row r="35" spans="1:22">
      <c r="A35" s="133">
        <v>32</v>
      </c>
      <c r="B35" s="51"/>
      <c r="C35" s="284" t="e">
        <f>VLOOKUP(B35,'Cadastro de Produtos'!$B$5:$G$1040,2,)</f>
        <v>#N/A</v>
      </c>
      <c r="D35" s="285" t="e">
        <f>VLOOKUP(B35,'Cadastro de Produtos'!$B$5:$G$1040,3,)</f>
        <v>#N/A</v>
      </c>
      <c r="E35" s="441"/>
      <c r="F35" s="207"/>
      <c r="G35" s="215"/>
      <c r="H35" s="215"/>
      <c r="I35" s="136"/>
      <c r="J35" s="292" t="str">
        <f t="shared" si="0"/>
        <v/>
      </c>
      <c r="K35" s="153"/>
      <c r="L35" s="119"/>
      <c r="M35" s="154"/>
      <c r="N35" s="295">
        <f t="shared" si="6"/>
        <v>0</v>
      </c>
      <c r="O35" s="142">
        <v>0</v>
      </c>
      <c r="P35" s="297">
        <f t="shared" si="7"/>
        <v>0</v>
      </c>
      <c r="Q35" s="142">
        <v>0</v>
      </c>
      <c r="R35" s="299">
        <f t="shared" si="1"/>
        <v>0</v>
      </c>
      <c r="S35" s="144">
        <v>1</v>
      </c>
      <c r="T35" s="145"/>
      <c r="U35" s="303">
        <f t="shared" si="2"/>
        <v>0</v>
      </c>
      <c r="V35" s="304" t="e">
        <f t="shared" si="8"/>
        <v>#DIV/0!</v>
      </c>
    </row>
    <row r="36" spans="1:22">
      <c r="A36" s="212">
        <v>33</v>
      </c>
      <c r="B36" s="213"/>
      <c r="C36" s="260" t="e">
        <f>VLOOKUP(B36,'Cadastro de Produtos'!$B$5:$G$1040,2,)</f>
        <v>#N/A</v>
      </c>
      <c r="D36" s="244" t="e">
        <f>VLOOKUP(B36,'Cadastro de Produtos'!$B$5:$G$1040,3,)</f>
        <v>#N/A</v>
      </c>
      <c r="E36" s="443"/>
      <c r="F36" s="209"/>
      <c r="G36" s="52"/>
      <c r="H36" s="52"/>
      <c r="I36" s="138"/>
      <c r="J36" s="293" t="str">
        <f t="shared" si="0"/>
        <v/>
      </c>
      <c r="K36" s="157"/>
      <c r="L36" s="120"/>
      <c r="M36" s="156"/>
      <c r="N36" s="296">
        <f t="shared" si="6"/>
        <v>0</v>
      </c>
      <c r="O36" s="143">
        <v>0</v>
      </c>
      <c r="P36" s="296">
        <f t="shared" si="7"/>
        <v>0</v>
      </c>
      <c r="Q36" s="143">
        <v>0</v>
      </c>
      <c r="R36" s="300">
        <f t="shared" si="1"/>
        <v>0</v>
      </c>
      <c r="S36" s="108">
        <v>1</v>
      </c>
      <c r="T36" s="34"/>
      <c r="U36" s="275">
        <f t="shared" si="2"/>
        <v>0</v>
      </c>
      <c r="V36" s="305" t="e">
        <f t="shared" si="8"/>
        <v>#DIV/0!</v>
      </c>
    </row>
    <row r="37" spans="1:22">
      <c r="A37" s="133">
        <v>34</v>
      </c>
      <c r="B37" s="51"/>
      <c r="C37" s="284" t="e">
        <f>VLOOKUP(B37,'Cadastro de Produtos'!$B$5:$G$1040,2,)</f>
        <v>#N/A</v>
      </c>
      <c r="D37" s="285" t="e">
        <f>VLOOKUP(B37,'Cadastro de Produtos'!$B$5:$G$1040,3,)</f>
        <v>#N/A</v>
      </c>
      <c r="E37" s="441"/>
      <c r="F37" s="207"/>
      <c r="G37" s="215"/>
      <c r="H37" s="215"/>
      <c r="I37" s="136"/>
      <c r="J37" s="292" t="str">
        <f t="shared" si="0"/>
        <v/>
      </c>
      <c r="K37" s="153"/>
      <c r="L37" s="119"/>
      <c r="M37" s="154"/>
      <c r="N37" s="295">
        <f t="shared" si="6"/>
        <v>0</v>
      </c>
      <c r="O37" s="142">
        <v>0</v>
      </c>
      <c r="P37" s="297">
        <f t="shared" si="7"/>
        <v>0</v>
      </c>
      <c r="Q37" s="142">
        <v>0</v>
      </c>
      <c r="R37" s="299">
        <f t="shared" si="1"/>
        <v>0</v>
      </c>
      <c r="S37" s="144">
        <v>1</v>
      </c>
      <c r="T37" s="145"/>
      <c r="U37" s="303">
        <f t="shared" si="2"/>
        <v>0</v>
      </c>
      <c r="V37" s="304" t="e">
        <f t="shared" si="8"/>
        <v>#DIV/0!</v>
      </c>
    </row>
    <row r="38" spans="1:22">
      <c r="A38" s="212">
        <v>35</v>
      </c>
      <c r="B38" s="213"/>
      <c r="C38" s="260" t="e">
        <f>VLOOKUP(B38,'Cadastro de Produtos'!$B$5:$G$1040,2,)</f>
        <v>#N/A</v>
      </c>
      <c r="D38" s="244" t="e">
        <f>VLOOKUP(B38,'Cadastro de Produtos'!$B$5:$G$1040,3,)</f>
        <v>#N/A</v>
      </c>
      <c r="E38" s="443"/>
      <c r="F38" s="209"/>
      <c r="G38" s="52"/>
      <c r="H38" s="52"/>
      <c r="I38" s="138"/>
      <c r="J38" s="293" t="str">
        <f t="shared" si="0"/>
        <v/>
      </c>
      <c r="K38" s="157"/>
      <c r="L38" s="120"/>
      <c r="M38" s="156"/>
      <c r="N38" s="296">
        <f t="shared" si="6"/>
        <v>0</v>
      </c>
      <c r="O38" s="143">
        <v>0</v>
      </c>
      <c r="P38" s="296">
        <f t="shared" si="7"/>
        <v>0</v>
      </c>
      <c r="Q38" s="143">
        <v>0</v>
      </c>
      <c r="R38" s="300">
        <f t="shared" si="1"/>
        <v>0</v>
      </c>
      <c r="S38" s="108">
        <v>1</v>
      </c>
      <c r="T38" s="34"/>
      <c r="U38" s="275">
        <f t="shared" si="2"/>
        <v>0</v>
      </c>
      <c r="V38" s="305" t="e">
        <f t="shared" si="8"/>
        <v>#DIV/0!</v>
      </c>
    </row>
    <row r="39" spans="1:22">
      <c r="A39" s="133">
        <v>36</v>
      </c>
      <c r="B39" s="51"/>
      <c r="C39" s="284" t="e">
        <f>VLOOKUP(B39,'Cadastro de Produtos'!$B$5:$G$1040,2,)</f>
        <v>#N/A</v>
      </c>
      <c r="D39" s="285" t="e">
        <f>VLOOKUP(B39,'Cadastro de Produtos'!$B$5:$G$1040,3,)</f>
        <v>#N/A</v>
      </c>
      <c r="E39" s="441"/>
      <c r="F39" s="207"/>
      <c r="G39" s="215"/>
      <c r="H39" s="215"/>
      <c r="I39" s="136"/>
      <c r="J39" s="292" t="str">
        <f t="shared" si="0"/>
        <v/>
      </c>
      <c r="K39" s="153"/>
      <c r="L39" s="119"/>
      <c r="M39" s="154"/>
      <c r="N39" s="295">
        <f t="shared" si="6"/>
        <v>0</v>
      </c>
      <c r="O39" s="142">
        <v>0</v>
      </c>
      <c r="P39" s="297">
        <f t="shared" si="7"/>
        <v>0</v>
      </c>
      <c r="Q39" s="142">
        <v>0</v>
      </c>
      <c r="R39" s="299">
        <f t="shared" si="1"/>
        <v>0</v>
      </c>
      <c r="S39" s="144">
        <v>1</v>
      </c>
      <c r="T39" s="145"/>
      <c r="U39" s="303">
        <f t="shared" si="2"/>
        <v>0</v>
      </c>
      <c r="V39" s="304" t="e">
        <f t="shared" si="8"/>
        <v>#DIV/0!</v>
      </c>
    </row>
    <row r="40" spans="1:22">
      <c r="A40" s="212">
        <v>37</v>
      </c>
      <c r="B40" s="213"/>
      <c r="C40" s="260" t="e">
        <f>VLOOKUP(B40,'Cadastro de Produtos'!$B$5:$G$1040,2,)</f>
        <v>#N/A</v>
      </c>
      <c r="D40" s="244" t="e">
        <f>VLOOKUP(B40,'Cadastro de Produtos'!$B$5:$G$1040,3,)</f>
        <v>#N/A</v>
      </c>
      <c r="E40" s="443"/>
      <c r="F40" s="209"/>
      <c r="G40" s="52"/>
      <c r="H40" s="52"/>
      <c r="I40" s="138"/>
      <c r="J40" s="293" t="str">
        <f t="shared" si="0"/>
        <v/>
      </c>
      <c r="K40" s="157"/>
      <c r="L40" s="120"/>
      <c r="M40" s="156"/>
      <c r="N40" s="296">
        <f t="shared" si="6"/>
        <v>0</v>
      </c>
      <c r="O40" s="143">
        <v>0</v>
      </c>
      <c r="P40" s="296">
        <f t="shared" si="7"/>
        <v>0</v>
      </c>
      <c r="Q40" s="143">
        <v>0</v>
      </c>
      <c r="R40" s="300">
        <f t="shared" si="1"/>
        <v>0</v>
      </c>
      <c r="S40" s="108">
        <v>1</v>
      </c>
      <c r="T40" s="34"/>
      <c r="U40" s="275">
        <f t="shared" si="2"/>
        <v>0</v>
      </c>
      <c r="V40" s="305" t="e">
        <f t="shared" si="8"/>
        <v>#DIV/0!</v>
      </c>
    </row>
    <row r="41" spans="1:22">
      <c r="A41" s="133">
        <v>38</v>
      </c>
      <c r="B41" s="51"/>
      <c r="C41" s="284" t="e">
        <f>VLOOKUP(B41,'Cadastro de Produtos'!$B$5:$G$1040,2,)</f>
        <v>#N/A</v>
      </c>
      <c r="D41" s="285" t="e">
        <f>VLOOKUP(B41,'Cadastro de Produtos'!$B$5:$G$1040,3,)</f>
        <v>#N/A</v>
      </c>
      <c r="E41" s="441"/>
      <c r="F41" s="207"/>
      <c r="G41" s="215"/>
      <c r="H41" s="215"/>
      <c r="I41" s="136"/>
      <c r="J41" s="292" t="str">
        <f t="shared" si="0"/>
        <v/>
      </c>
      <c r="K41" s="153"/>
      <c r="L41" s="119"/>
      <c r="M41" s="154"/>
      <c r="N41" s="295">
        <f t="shared" si="6"/>
        <v>0</v>
      </c>
      <c r="O41" s="142">
        <v>0</v>
      </c>
      <c r="P41" s="297">
        <f t="shared" si="7"/>
        <v>0</v>
      </c>
      <c r="Q41" s="142">
        <v>0</v>
      </c>
      <c r="R41" s="299">
        <f t="shared" si="1"/>
        <v>0</v>
      </c>
      <c r="S41" s="144">
        <v>1</v>
      </c>
      <c r="T41" s="145"/>
      <c r="U41" s="303">
        <f t="shared" si="2"/>
        <v>0</v>
      </c>
      <c r="V41" s="304" t="e">
        <f t="shared" si="8"/>
        <v>#DIV/0!</v>
      </c>
    </row>
    <row r="42" spans="1:22">
      <c r="A42" s="212">
        <v>39</v>
      </c>
      <c r="B42" s="213"/>
      <c r="C42" s="260" t="e">
        <f>VLOOKUP(B42,'Cadastro de Produtos'!$B$5:$G$1040,2,)</f>
        <v>#N/A</v>
      </c>
      <c r="D42" s="244" t="e">
        <f>VLOOKUP(B42,'Cadastro de Produtos'!$B$5:$G$1040,3,)</f>
        <v>#N/A</v>
      </c>
      <c r="E42" s="443"/>
      <c r="F42" s="209"/>
      <c r="G42" s="52"/>
      <c r="H42" s="52"/>
      <c r="I42" s="138"/>
      <c r="J42" s="293" t="str">
        <f t="shared" si="0"/>
        <v/>
      </c>
      <c r="K42" s="157"/>
      <c r="L42" s="120"/>
      <c r="M42" s="156"/>
      <c r="N42" s="296">
        <f t="shared" si="6"/>
        <v>0</v>
      </c>
      <c r="O42" s="143">
        <v>0</v>
      </c>
      <c r="P42" s="296">
        <f t="shared" si="7"/>
        <v>0</v>
      </c>
      <c r="Q42" s="143">
        <v>0</v>
      </c>
      <c r="R42" s="300">
        <f t="shared" si="1"/>
        <v>0</v>
      </c>
      <c r="S42" s="108">
        <v>1</v>
      </c>
      <c r="T42" s="34"/>
      <c r="U42" s="275">
        <f t="shared" si="2"/>
        <v>0</v>
      </c>
      <c r="V42" s="305" t="e">
        <f t="shared" si="8"/>
        <v>#DIV/0!</v>
      </c>
    </row>
    <row r="43" spans="1:22">
      <c r="A43" s="133">
        <v>40</v>
      </c>
      <c r="B43" s="51"/>
      <c r="C43" s="284" t="e">
        <f>VLOOKUP(B43,'Cadastro de Produtos'!$B$5:$G$1040,2,)</f>
        <v>#N/A</v>
      </c>
      <c r="D43" s="285" t="e">
        <f>VLOOKUP(B43,'Cadastro de Produtos'!$B$5:$G$1040,3,)</f>
        <v>#N/A</v>
      </c>
      <c r="E43" s="441"/>
      <c r="F43" s="207"/>
      <c r="G43" s="215"/>
      <c r="H43" s="215"/>
      <c r="I43" s="136"/>
      <c r="J43" s="292" t="str">
        <f t="shared" si="0"/>
        <v/>
      </c>
      <c r="K43" s="153"/>
      <c r="L43" s="119"/>
      <c r="M43" s="154"/>
      <c r="N43" s="295">
        <f t="shared" si="6"/>
        <v>0</v>
      </c>
      <c r="O43" s="142">
        <v>0</v>
      </c>
      <c r="P43" s="297">
        <f t="shared" si="7"/>
        <v>0</v>
      </c>
      <c r="Q43" s="142">
        <v>0</v>
      </c>
      <c r="R43" s="299">
        <f t="shared" si="1"/>
        <v>0</v>
      </c>
      <c r="S43" s="144">
        <v>1</v>
      </c>
      <c r="T43" s="145"/>
      <c r="U43" s="303">
        <f t="shared" si="2"/>
        <v>0</v>
      </c>
      <c r="V43" s="304" t="e">
        <f t="shared" si="8"/>
        <v>#DIV/0!</v>
      </c>
    </row>
    <row r="44" spans="1:22">
      <c r="A44" s="212">
        <v>41</v>
      </c>
      <c r="B44" s="213"/>
      <c r="C44" s="260" t="e">
        <f>VLOOKUP(B44,'Cadastro de Produtos'!$B$5:$G$1040,2,)</f>
        <v>#N/A</v>
      </c>
      <c r="D44" s="244" t="e">
        <f>VLOOKUP(B44,'Cadastro de Produtos'!$B$5:$G$1040,3,)</f>
        <v>#N/A</v>
      </c>
      <c r="E44" s="443"/>
      <c r="F44" s="209"/>
      <c r="G44" s="52"/>
      <c r="H44" s="52"/>
      <c r="I44" s="138"/>
      <c r="J44" s="293" t="str">
        <f t="shared" si="0"/>
        <v/>
      </c>
      <c r="K44" s="157"/>
      <c r="L44" s="120"/>
      <c r="M44" s="156"/>
      <c r="N44" s="296">
        <f t="shared" si="6"/>
        <v>0</v>
      </c>
      <c r="O44" s="143">
        <v>0</v>
      </c>
      <c r="P44" s="296">
        <f t="shared" si="7"/>
        <v>0</v>
      </c>
      <c r="Q44" s="143">
        <v>0</v>
      </c>
      <c r="R44" s="300">
        <f t="shared" si="1"/>
        <v>0</v>
      </c>
      <c r="S44" s="108">
        <v>1</v>
      </c>
      <c r="T44" s="34"/>
      <c r="U44" s="275">
        <f t="shared" si="2"/>
        <v>0</v>
      </c>
      <c r="V44" s="305" t="e">
        <f t="shared" si="8"/>
        <v>#DIV/0!</v>
      </c>
    </row>
    <row r="45" spans="1:22">
      <c r="A45" s="133">
        <v>42</v>
      </c>
      <c r="B45" s="51"/>
      <c r="C45" s="284" t="e">
        <f>VLOOKUP(B45,'Cadastro de Produtos'!$B$5:$G$1040,2,)</f>
        <v>#N/A</v>
      </c>
      <c r="D45" s="285" t="e">
        <f>VLOOKUP(B45,'Cadastro de Produtos'!$B$5:$G$1040,3,)</f>
        <v>#N/A</v>
      </c>
      <c r="E45" s="441"/>
      <c r="F45" s="207"/>
      <c r="G45" s="215"/>
      <c r="H45" s="215"/>
      <c r="I45" s="136"/>
      <c r="J45" s="292" t="str">
        <f t="shared" si="0"/>
        <v/>
      </c>
      <c r="K45" s="153"/>
      <c r="L45" s="119"/>
      <c r="M45" s="154"/>
      <c r="N45" s="295">
        <f t="shared" si="6"/>
        <v>0</v>
      </c>
      <c r="O45" s="142">
        <v>0</v>
      </c>
      <c r="P45" s="297">
        <f t="shared" si="7"/>
        <v>0</v>
      </c>
      <c r="Q45" s="142">
        <v>0</v>
      </c>
      <c r="R45" s="299">
        <f t="shared" si="1"/>
        <v>0</v>
      </c>
      <c r="S45" s="144">
        <v>1</v>
      </c>
      <c r="T45" s="145"/>
      <c r="U45" s="303">
        <f t="shared" si="2"/>
        <v>0</v>
      </c>
      <c r="V45" s="304" t="e">
        <f t="shared" si="8"/>
        <v>#DIV/0!</v>
      </c>
    </row>
    <row r="46" spans="1:22">
      <c r="A46" s="212">
        <v>43</v>
      </c>
      <c r="B46" s="213"/>
      <c r="C46" s="260" t="e">
        <f>VLOOKUP(B46,'Cadastro de Produtos'!$B$5:$G$1040,2,)</f>
        <v>#N/A</v>
      </c>
      <c r="D46" s="244" t="e">
        <f>VLOOKUP(B46,'Cadastro de Produtos'!$B$5:$G$1040,3,)</f>
        <v>#N/A</v>
      </c>
      <c r="E46" s="443"/>
      <c r="F46" s="209"/>
      <c r="G46" s="52"/>
      <c r="H46" s="52"/>
      <c r="I46" s="138"/>
      <c r="J46" s="293" t="str">
        <f t="shared" si="0"/>
        <v/>
      </c>
      <c r="K46" s="157"/>
      <c r="L46" s="120"/>
      <c r="M46" s="156"/>
      <c r="N46" s="296">
        <f t="shared" si="6"/>
        <v>0</v>
      </c>
      <c r="O46" s="143">
        <v>0</v>
      </c>
      <c r="P46" s="296">
        <f t="shared" si="7"/>
        <v>0</v>
      </c>
      <c r="Q46" s="143">
        <v>0</v>
      </c>
      <c r="R46" s="300">
        <f t="shared" si="1"/>
        <v>0</v>
      </c>
      <c r="S46" s="108">
        <v>1</v>
      </c>
      <c r="T46" s="34"/>
      <c r="U46" s="275">
        <f t="shared" si="2"/>
        <v>0</v>
      </c>
      <c r="V46" s="305" t="e">
        <f t="shared" si="8"/>
        <v>#DIV/0!</v>
      </c>
    </row>
    <row r="47" spans="1:22">
      <c r="A47" s="133">
        <v>44</v>
      </c>
      <c r="B47" s="51"/>
      <c r="C47" s="284" t="e">
        <f>VLOOKUP(B47,'Cadastro de Produtos'!$B$5:$G$1040,2,)</f>
        <v>#N/A</v>
      </c>
      <c r="D47" s="285" t="e">
        <f>VLOOKUP(B47,'Cadastro de Produtos'!$B$5:$G$1040,3,)</f>
        <v>#N/A</v>
      </c>
      <c r="E47" s="441"/>
      <c r="F47" s="207"/>
      <c r="G47" s="215"/>
      <c r="H47" s="215"/>
      <c r="I47" s="136"/>
      <c r="J47" s="292" t="str">
        <f t="shared" si="0"/>
        <v/>
      </c>
      <c r="K47" s="153"/>
      <c r="L47" s="119"/>
      <c r="M47" s="154"/>
      <c r="N47" s="295">
        <f t="shared" si="6"/>
        <v>0</v>
      </c>
      <c r="O47" s="142">
        <v>0</v>
      </c>
      <c r="P47" s="297">
        <f t="shared" si="7"/>
        <v>0</v>
      </c>
      <c r="Q47" s="142">
        <v>0</v>
      </c>
      <c r="R47" s="299">
        <f t="shared" si="1"/>
        <v>0</v>
      </c>
      <c r="S47" s="144">
        <v>1</v>
      </c>
      <c r="T47" s="145"/>
      <c r="U47" s="303">
        <f t="shared" si="2"/>
        <v>0</v>
      </c>
      <c r="V47" s="304" t="e">
        <f t="shared" si="8"/>
        <v>#DIV/0!</v>
      </c>
    </row>
    <row r="48" spans="1:22">
      <c r="A48" s="212">
        <v>45</v>
      </c>
      <c r="B48" s="213"/>
      <c r="C48" s="260" t="e">
        <f>VLOOKUP(B48,'Cadastro de Produtos'!$B$5:$G$1040,2,)</f>
        <v>#N/A</v>
      </c>
      <c r="D48" s="244" t="e">
        <f>VLOOKUP(B48,'Cadastro de Produtos'!$B$5:$G$1040,3,)</f>
        <v>#N/A</v>
      </c>
      <c r="E48" s="443"/>
      <c r="F48" s="209"/>
      <c r="G48" s="52"/>
      <c r="H48" s="52"/>
      <c r="I48" s="138"/>
      <c r="J48" s="293" t="str">
        <f t="shared" si="0"/>
        <v/>
      </c>
      <c r="K48" s="157"/>
      <c r="L48" s="120"/>
      <c r="M48" s="156"/>
      <c r="N48" s="296">
        <f t="shared" si="6"/>
        <v>0</v>
      </c>
      <c r="O48" s="143">
        <v>0</v>
      </c>
      <c r="P48" s="296">
        <f t="shared" si="7"/>
        <v>0</v>
      </c>
      <c r="Q48" s="143">
        <v>0</v>
      </c>
      <c r="R48" s="300">
        <f t="shared" si="1"/>
        <v>0</v>
      </c>
      <c r="S48" s="108">
        <v>1</v>
      </c>
      <c r="T48" s="34"/>
      <c r="U48" s="275">
        <f t="shared" si="2"/>
        <v>0</v>
      </c>
      <c r="V48" s="305" t="e">
        <f t="shared" si="8"/>
        <v>#DIV/0!</v>
      </c>
    </row>
    <row r="49" spans="1:22">
      <c r="A49" s="133">
        <v>46</v>
      </c>
      <c r="B49" s="51"/>
      <c r="C49" s="284" t="e">
        <f>VLOOKUP(B49,'Cadastro de Produtos'!$B$5:$G$1040,2,)</f>
        <v>#N/A</v>
      </c>
      <c r="D49" s="285" t="e">
        <f>VLOOKUP(B49,'Cadastro de Produtos'!$B$5:$G$1040,3,)</f>
        <v>#N/A</v>
      </c>
      <c r="E49" s="441"/>
      <c r="F49" s="207"/>
      <c r="G49" s="215"/>
      <c r="H49" s="215"/>
      <c r="I49" s="136"/>
      <c r="J49" s="292" t="str">
        <f t="shared" si="0"/>
        <v/>
      </c>
      <c r="K49" s="153"/>
      <c r="L49" s="119"/>
      <c r="M49" s="154"/>
      <c r="N49" s="295">
        <f t="shared" si="6"/>
        <v>0</v>
      </c>
      <c r="O49" s="142">
        <v>0</v>
      </c>
      <c r="P49" s="297">
        <f t="shared" si="7"/>
        <v>0</v>
      </c>
      <c r="Q49" s="142">
        <v>0</v>
      </c>
      <c r="R49" s="299">
        <f t="shared" si="1"/>
        <v>0</v>
      </c>
      <c r="S49" s="144">
        <v>1</v>
      </c>
      <c r="T49" s="145"/>
      <c r="U49" s="303">
        <f t="shared" si="2"/>
        <v>0</v>
      </c>
      <c r="V49" s="304" t="e">
        <f t="shared" si="8"/>
        <v>#DIV/0!</v>
      </c>
    </row>
    <row r="50" spans="1:22">
      <c r="A50" s="212">
        <v>47</v>
      </c>
      <c r="B50" s="213"/>
      <c r="C50" s="260" t="e">
        <f>VLOOKUP(B50,'Cadastro de Produtos'!$B$5:$G$1040,2,)</f>
        <v>#N/A</v>
      </c>
      <c r="D50" s="244" t="e">
        <f>VLOOKUP(B50,'Cadastro de Produtos'!$B$5:$G$1040,3,)</f>
        <v>#N/A</v>
      </c>
      <c r="E50" s="443"/>
      <c r="F50" s="209"/>
      <c r="G50" s="52"/>
      <c r="H50" s="52"/>
      <c r="I50" s="138"/>
      <c r="J50" s="293" t="str">
        <f t="shared" si="0"/>
        <v/>
      </c>
      <c r="K50" s="157"/>
      <c r="L50" s="120"/>
      <c r="M50" s="156"/>
      <c r="N50" s="296">
        <f t="shared" si="6"/>
        <v>0</v>
      </c>
      <c r="O50" s="143">
        <v>0</v>
      </c>
      <c r="P50" s="296">
        <f t="shared" si="7"/>
        <v>0</v>
      </c>
      <c r="Q50" s="143">
        <v>0</v>
      </c>
      <c r="R50" s="300">
        <f t="shared" si="1"/>
        <v>0</v>
      </c>
      <c r="S50" s="108">
        <v>1</v>
      </c>
      <c r="T50" s="34"/>
      <c r="U50" s="275">
        <f t="shared" si="2"/>
        <v>0</v>
      </c>
      <c r="V50" s="305" t="e">
        <f t="shared" si="8"/>
        <v>#DIV/0!</v>
      </c>
    </row>
    <row r="51" spans="1:22">
      <c r="A51" s="133">
        <v>48</v>
      </c>
      <c r="B51" s="51"/>
      <c r="C51" s="284" t="e">
        <f>VLOOKUP(B51,'Cadastro de Produtos'!$B$5:$G$1040,2,)</f>
        <v>#N/A</v>
      </c>
      <c r="D51" s="285" t="e">
        <f>VLOOKUP(B51,'Cadastro de Produtos'!$B$5:$G$1040,3,)</f>
        <v>#N/A</v>
      </c>
      <c r="E51" s="441"/>
      <c r="F51" s="207"/>
      <c r="G51" s="215"/>
      <c r="H51" s="215"/>
      <c r="I51" s="136"/>
      <c r="J51" s="292" t="str">
        <f t="shared" si="0"/>
        <v/>
      </c>
      <c r="K51" s="153"/>
      <c r="L51" s="119"/>
      <c r="M51" s="154"/>
      <c r="N51" s="295">
        <f t="shared" si="6"/>
        <v>0</v>
      </c>
      <c r="O51" s="142">
        <v>0</v>
      </c>
      <c r="P51" s="297">
        <f t="shared" si="7"/>
        <v>0</v>
      </c>
      <c r="Q51" s="142">
        <v>0</v>
      </c>
      <c r="R51" s="299">
        <f t="shared" si="1"/>
        <v>0</v>
      </c>
      <c r="S51" s="144">
        <v>1</v>
      </c>
      <c r="T51" s="145"/>
      <c r="U51" s="303">
        <f t="shared" si="2"/>
        <v>0</v>
      </c>
      <c r="V51" s="304" t="e">
        <f t="shared" si="8"/>
        <v>#DIV/0!</v>
      </c>
    </row>
    <row r="52" spans="1:22">
      <c r="A52" s="212">
        <v>49</v>
      </c>
      <c r="B52" s="213"/>
      <c r="C52" s="260" t="e">
        <f>VLOOKUP(B52,'Cadastro de Produtos'!$B$5:$G$1040,2,)</f>
        <v>#N/A</v>
      </c>
      <c r="D52" s="244" t="e">
        <f>VLOOKUP(B52,'Cadastro de Produtos'!$B$5:$G$1040,3,)</f>
        <v>#N/A</v>
      </c>
      <c r="E52" s="443"/>
      <c r="F52" s="209"/>
      <c r="G52" s="52"/>
      <c r="H52" s="52"/>
      <c r="I52" s="138"/>
      <c r="J52" s="293" t="str">
        <f t="shared" si="0"/>
        <v/>
      </c>
      <c r="K52" s="157"/>
      <c r="L52" s="120"/>
      <c r="M52" s="156"/>
      <c r="N52" s="296">
        <f t="shared" si="6"/>
        <v>0</v>
      </c>
      <c r="O52" s="143">
        <v>0</v>
      </c>
      <c r="P52" s="296">
        <f t="shared" si="7"/>
        <v>0</v>
      </c>
      <c r="Q52" s="143">
        <v>0</v>
      </c>
      <c r="R52" s="300">
        <f t="shared" si="1"/>
        <v>0</v>
      </c>
      <c r="S52" s="108">
        <v>1</v>
      </c>
      <c r="T52" s="34"/>
      <c r="U52" s="275">
        <f t="shared" si="2"/>
        <v>0</v>
      </c>
      <c r="V52" s="305" t="e">
        <f t="shared" si="8"/>
        <v>#DIV/0!</v>
      </c>
    </row>
    <row r="53" spans="1:22">
      <c r="A53" s="133">
        <v>50</v>
      </c>
      <c r="B53" s="51"/>
      <c r="C53" s="284" t="e">
        <f>VLOOKUP(B53,'Cadastro de Produtos'!$B$5:$G$1040,2,)</f>
        <v>#N/A</v>
      </c>
      <c r="D53" s="285" t="e">
        <f>VLOOKUP(B53,'Cadastro de Produtos'!$B$5:$G$1040,3,)</f>
        <v>#N/A</v>
      </c>
      <c r="E53" s="441"/>
      <c r="F53" s="207"/>
      <c r="G53" s="215"/>
      <c r="H53" s="215"/>
      <c r="I53" s="136"/>
      <c r="J53" s="292" t="str">
        <f t="shared" si="0"/>
        <v/>
      </c>
      <c r="K53" s="153"/>
      <c r="L53" s="119"/>
      <c r="M53" s="154"/>
      <c r="N53" s="295">
        <f t="shared" si="6"/>
        <v>0</v>
      </c>
      <c r="O53" s="142">
        <v>0</v>
      </c>
      <c r="P53" s="297">
        <f t="shared" si="7"/>
        <v>0</v>
      </c>
      <c r="Q53" s="142">
        <v>0</v>
      </c>
      <c r="R53" s="299">
        <f t="shared" si="1"/>
        <v>0</v>
      </c>
      <c r="S53" s="144">
        <v>1</v>
      </c>
      <c r="T53" s="145"/>
      <c r="U53" s="303">
        <f t="shared" si="2"/>
        <v>0</v>
      </c>
      <c r="V53" s="304" t="e">
        <f t="shared" si="8"/>
        <v>#DIV/0!</v>
      </c>
    </row>
    <row r="54" spans="1:22">
      <c r="A54" s="212">
        <v>51</v>
      </c>
      <c r="B54" s="213"/>
      <c r="C54" s="260" t="e">
        <f>VLOOKUP(B54,'Cadastro de Produtos'!$B$5:$G$1040,2,)</f>
        <v>#N/A</v>
      </c>
      <c r="D54" s="244" t="e">
        <f>VLOOKUP(B54,'Cadastro de Produtos'!$B$5:$G$1040,3,)</f>
        <v>#N/A</v>
      </c>
      <c r="E54" s="443"/>
      <c r="F54" s="209"/>
      <c r="G54" s="52"/>
      <c r="H54" s="52"/>
      <c r="I54" s="138"/>
      <c r="J54" s="293" t="str">
        <f t="shared" si="0"/>
        <v/>
      </c>
      <c r="K54" s="157"/>
      <c r="L54" s="120"/>
      <c r="M54" s="156"/>
      <c r="N54" s="296">
        <f t="shared" si="6"/>
        <v>0</v>
      </c>
      <c r="O54" s="143">
        <v>0</v>
      </c>
      <c r="P54" s="296">
        <f t="shared" si="7"/>
        <v>0</v>
      </c>
      <c r="Q54" s="143">
        <v>0</v>
      </c>
      <c r="R54" s="300">
        <f t="shared" si="1"/>
        <v>0</v>
      </c>
      <c r="S54" s="108">
        <v>1</v>
      </c>
      <c r="T54" s="34"/>
      <c r="U54" s="275">
        <f t="shared" si="2"/>
        <v>0</v>
      </c>
      <c r="V54" s="305" t="e">
        <f t="shared" si="8"/>
        <v>#DIV/0!</v>
      </c>
    </row>
    <row r="55" spans="1:22">
      <c r="A55" s="133">
        <v>52</v>
      </c>
      <c r="B55" s="51"/>
      <c r="C55" s="284" t="e">
        <f>VLOOKUP(B55,'Cadastro de Produtos'!$B$5:$G$1040,2,)</f>
        <v>#N/A</v>
      </c>
      <c r="D55" s="285" t="e">
        <f>VLOOKUP(B55,'Cadastro de Produtos'!$B$5:$G$1040,3,)</f>
        <v>#N/A</v>
      </c>
      <c r="E55" s="441"/>
      <c r="F55" s="207"/>
      <c r="G55" s="215"/>
      <c r="H55" s="215"/>
      <c r="I55" s="136"/>
      <c r="J55" s="292" t="str">
        <f t="shared" si="0"/>
        <v/>
      </c>
      <c r="K55" s="153"/>
      <c r="L55" s="119"/>
      <c r="M55" s="154"/>
      <c r="N55" s="295">
        <f t="shared" si="6"/>
        <v>0</v>
      </c>
      <c r="O55" s="142">
        <v>0</v>
      </c>
      <c r="P55" s="297">
        <f t="shared" si="7"/>
        <v>0</v>
      </c>
      <c r="Q55" s="142">
        <v>0</v>
      </c>
      <c r="R55" s="299">
        <f t="shared" si="1"/>
        <v>0</v>
      </c>
      <c r="S55" s="144">
        <v>1</v>
      </c>
      <c r="T55" s="145"/>
      <c r="U55" s="303">
        <f t="shared" si="2"/>
        <v>0</v>
      </c>
      <c r="V55" s="304" t="e">
        <f t="shared" si="8"/>
        <v>#DIV/0!</v>
      </c>
    </row>
    <row r="56" spans="1:22">
      <c r="A56" s="212">
        <v>53</v>
      </c>
      <c r="B56" s="213"/>
      <c r="C56" s="260" t="e">
        <f>VLOOKUP(B56,'Cadastro de Produtos'!$B$5:$G$1040,2,)</f>
        <v>#N/A</v>
      </c>
      <c r="D56" s="244" t="e">
        <f>VLOOKUP(B56,'Cadastro de Produtos'!$B$5:$G$1040,3,)</f>
        <v>#N/A</v>
      </c>
      <c r="E56" s="443"/>
      <c r="F56" s="209"/>
      <c r="G56" s="52"/>
      <c r="H56" s="52"/>
      <c r="I56" s="138"/>
      <c r="J56" s="293" t="str">
        <f t="shared" si="0"/>
        <v/>
      </c>
      <c r="K56" s="157"/>
      <c r="L56" s="120"/>
      <c r="M56" s="156"/>
      <c r="N56" s="296">
        <f t="shared" si="6"/>
        <v>0</v>
      </c>
      <c r="O56" s="143">
        <v>0</v>
      </c>
      <c r="P56" s="296">
        <f t="shared" si="7"/>
        <v>0</v>
      </c>
      <c r="Q56" s="143">
        <v>0</v>
      </c>
      <c r="R56" s="300">
        <f t="shared" si="1"/>
        <v>0</v>
      </c>
      <c r="S56" s="108">
        <v>1</v>
      </c>
      <c r="T56" s="34"/>
      <c r="U56" s="275">
        <f t="shared" si="2"/>
        <v>0</v>
      </c>
      <c r="V56" s="305" t="e">
        <f t="shared" si="8"/>
        <v>#DIV/0!</v>
      </c>
    </row>
    <row r="57" spans="1:22">
      <c r="A57" s="133">
        <v>54</v>
      </c>
      <c r="B57" s="51"/>
      <c r="C57" s="284" t="e">
        <f>VLOOKUP(B57,'Cadastro de Produtos'!$B$5:$G$1040,2,)</f>
        <v>#N/A</v>
      </c>
      <c r="D57" s="285" t="e">
        <f>VLOOKUP(B57,'Cadastro de Produtos'!$B$5:$G$1040,3,)</f>
        <v>#N/A</v>
      </c>
      <c r="E57" s="441"/>
      <c r="F57" s="207"/>
      <c r="G57" s="215"/>
      <c r="H57" s="215"/>
      <c r="I57" s="136"/>
      <c r="J57" s="292" t="str">
        <f t="shared" si="0"/>
        <v/>
      </c>
      <c r="K57" s="153"/>
      <c r="L57" s="119"/>
      <c r="M57" s="154"/>
      <c r="N57" s="295">
        <f t="shared" si="6"/>
        <v>0</v>
      </c>
      <c r="O57" s="142">
        <v>0</v>
      </c>
      <c r="P57" s="297">
        <f t="shared" si="7"/>
        <v>0</v>
      </c>
      <c r="Q57" s="142">
        <v>0</v>
      </c>
      <c r="R57" s="299">
        <f t="shared" si="1"/>
        <v>0</v>
      </c>
      <c r="S57" s="144">
        <v>1</v>
      </c>
      <c r="T57" s="145"/>
      <c r="U57" s="303">
        <f t="shared" si="2"/>
        <v>0</v>
      </c>
      <c r="V57" s="304" t="e">
        <f t="shared" si="8"/>
        <v>#DIV/0!</v>
      </c>
    </row>
    <row r="58" spans="1:22">
      <c r="A58" s="212">
        <v>55</v>
      </c>
      <c r="B58" s="213"/>
      <c r="C58" s="260" t="e">
        <f>VLOOKUP(B58,'Cadastro de Produtos'!$B$5:$G$1040,2,)</f>
        <v>#N/A</v>
      </c>
      <c r="D58" s="244" t="e">
        <f>VLOOKUP(B58,'Cadastro de Produtos'!$B$5:$G$1040,3,)</f>
        <v>#N/A</v>
      </c>
      <c r="E58" s="443"/>
      <c r="F58" s="209"/>
      <c r="G58" s="52"/>
      <c r="H58" s="52"/>
      <c r="I58" s="138"/>
      <c r="J58" s="293" t="str">
        <f t="shared" si="0"/>
        <v/>
      </c>
      <c r="K58" s="157"/>
      <c r="L58" s="120"/>
      <c r="M58" s="156"/>
      <c r="N58" s="296">
        <f t="shared" si="6"/>
        <v>0</v>
      </c>
      <c r="O58" s="143">
        <v>0</v>
      </c>
      <c r="P58" s="296">
        <f t="shared" si="7"/>
        <v>0</v>
      </c>
      <c r="Q58" s="143">
        <v>0</v>
      </c>
      <c r="R58" s="300">
        <f t="shared" si="1"/>
        <v>0</v>
      </c>
      <c r="S58" s="108">
        <v>1</v>
      </c>
      <c r="T58" s="34"/>
      <c r="U58" s="275">
        <f t="shared" si="2"/>
        <v>0</v>
      </c>
      <c r="V58" s="305" t="e">
        <f t="shared" si="8"/>
        <v>#DIV/0!</v>
      </c>
    </row>
    <row r="59" spans="1:22">
      <c r="A59" s="133">
        <v>56</v>
      </c>
      <c r="B59" s="51"/>
      <c r="C59" s="284" t="e">
        <f>VLOOKUP(B59,'Cadastro de Produtos'!$B$5:$G$1040,2,)</f>
        <v>#N/A</v>
      </c>
      <c r="D59" s="285" t="e">
        <f>VLOOKUP(B59,'Cadastro de Produtos'!$B$5:$G$1040,3,)</f>
        <v>#N/A</v>
      </c>
      <c r="E59" s="441"/>
      <c r="F59" s="207"/>
      <c r="G59" s="215"/>
      <c r="H59" s="215"/>
      <c r="I59" s="136"/>
      <c r="J59" s="292" t="str">
        <f t="shared" si="0"/>
        <v/>
      </c>
      <c r="K59" s="153"/>
      <c r="L59" s="119"/>
      <c r="M59" s="154"/>
      <c r="N59" s="295">
        <f t="shared" si="6"/>
        <v>0</v>
      </c>
      <c r="O59" s="142">
        <v>0</v>
      </c>
      <c r="P59" s="297">
        <f t="shared" si="7"/>
        <v>0</v>
      </c>
      <c r="Q59" s="142">
        <v>0</v>
      </c>
      <c r="R59" s="299">
        <f t="shared" si="1"/>
        <v>0</v>
      </c>
      <c r="S59" s="144">
        <v>1</v>
      </c>
      <c r="T59" s="145"/>
      <c r="U59" s="303">
        <f t="shared" si="2"/>
        <v>0</v>
      </c>
      <c r="V59" s="304" t="e">
        <f t="shared" si="8"/>
        <v>#DIV/0!</v>
      </c>
    </row>
    <row r="60" spans="1:22">
      <c r="A60" s="212">
        <v>57</v>
      </c>
      <c r="B60" s="213"/>
      <c r="C60" s="260" t="e">
        <f>VLOOKUP(B60,'Cadastro de Produtos'!$B$5:$G$1040,2,)</f>
        <v>#N/A</v>
      </c>
      <c r="D60" s="244" t="e">
        <f>VLOOKUP(B60,'Cadastro de Produtos'!$B$5:$G$1040,3,)</f>
        <v>#N/A</v>
      </c>
      <c r="E60" s="443"/>
      <c r="F60" s="209"/>
      <c r="G60" s="52"/>
      <c r="H60" s="52"/>
      <c r="I60" s="138"/>
      <c r="J60" s="293" t="str">
        <f t="shared" si="0"/>
        <v/>
      </c>
      <c r="K60" s="157"/>
      <c r="L60" s="120"/>
      <c r="M60" s="156"/>
      <c r="N60" s="296">
        <f t="shared" si="6"/>
        <v>0</v>
      </c>
      <c r="O60" s="143">
        <v>0</v>
      </c>
      <c r="P60" s="296">
        <f t="shared" si="7"/>
        <v>0</v>
      </c>
      <c r="Q60" s="143">
        <v>0</v>
      </c>
      <c r="R60" s="300">
        <f t="shared" si="1"/>
        <v>0</v>
      </c>
      <c r="S60" s="108">
        <v>1</v>
      </c>
      <c r="T60" s="34"/>
      <c r="U60" s="275">
        <f t="shared" si="2"/>
        <v>0</v>
      </c>
      <c r="V60" s="305" t="e">
        <f t="shared" si="8"/>
        <v>#DIV/0!</v>
      </c>
    </row>
    <row r="61" spans="1:22">
      <c r="A61" s="133">
        <v>58</v>
      </c>
      <c r="B61" s="51"/>
      <c r="C61" s="284" t="e">
        <f>VLOOKUP(B61,'Cadastro de Produtos'!$B$5:$G$1040,2,)</f>
        <v>#N/A</v>
      </c>
      <c r="D61" s="285" t="e">
        <f>VLOOKUP(B61,'Cadastro de Produtos'!$B$5:$G$1040,3,)</f>
        <v>#N/A</v>
      </c>
      <c r="E61" s="441"/>
      <c r="F61" s="207"/>
      <c r="G61" s="215"/>
      <c r="H61" s="215"/>
      <c r="I61" s="136"/>
      <c r="J61" s="292" t="str">
        <f t="shared" si="0"/>
        <v/>
      </c>
      <c r="K61" s="153"/>
      <c r="L61" s="119"/>
      <c r="M61" s="154"/>
      <c r="N61" s="295">
        <f t="shared" si="6"/>
        <v>0</v>
      </c>
      <c r="O61" s="142">
        <v>0</v>
      </c>
      <c r="P61" s="297">
        <f t="shared" si="7"/>
        <v>0</v>
      </c>
      <c r="Q61" s="142">
        <v>0</v>
      </c>
      <c r="R61" s="299">
        <f t="shared" si="1"/>
        <v>0</v>
      </c>
      <c r="S61" s="144">
        <v>1</v>
      </c>
      <c r="T61" s="145"/>
      <c r="U61" s="303">
        <f t="shared" si="2"/>
        <v>0</v>
      </c>
      <c r="V61" s="304" t="e">
        <f t="shared" si="8"/>
        <v>#DIV/0!</v>
      </c>
    </row>
    <row r="62" spans="1:22">
      <c r="A62" s="212">
        <v>59</v>
      </c>
      <c r="B62" s="213"/>
      <c r="C62" s="260" t="e">
        <f>VLOOKUP(B62,'Cadastro de Produtos'!$B$5:$G$1040,2,)</f>
        <v>#N/A</v>
      </c>
      <c r="D62" s="244" t="e">
        <f>VLOOKUP(B62,'Cadastro de Produtos'!$B$5:$G$1040,3,)</f>
        <v>#N/A</v>
      </c>
      <c r="E62" s="443"/>
      <c r="F62" s="209"/>
      <c r="G62" s="52"/>
      <c r="H62" s="52"/>
      <c r="I62" s="138"/>
      <c r="J62" s="293" t="str">
        <f t="shared" si="0"/>
        <v/>
      </c>
      <c r="K62" s="157"/>
      <c r="L62" s="120"/>
      <c r="M62" s="156"/>
      <c r="N62" s="296">
        <f t="shared" si="6"/>
        <v>0</v>
      </c>
      <c r="O62" s="143">
        <v>0</v>
      </c>
      <c r="P62" s="296">
        <f t="shared" si="7"/>
        <v>0</v>
      </c>
      <c r="Q62" s="143">
        <v>0</v>
      </c>
      <c r="R62" s="300">
        <f t="shared" si="1"/>
        <v>0</v>
      </c>
      <c r="S62" s="108">
        <v>1</v>
      </c>
      <c r="T62" s="34"/>
      <c r="U62" s="275">
        <f t="shared" si="2"/>
        <v>0</v>
      </c>
      <c r="V62" s="305" t="e">
        <f t="shared" si="8"/>
        <v>#DIV/0!</v>
      </c>
    </row>
    <row r="63" spans="1:22">
      <c r="A63" s="133">
        <v>60</v>
      </c>
      <c r="B63" s="51"/>
      <c r="C63" s="284" t="e">
        <f>VLOOKUP(B63,'Cadastro de Produtos'!$B$5:$G$1040,2,)</f>
        <v>#N/A</v>
      </c>
      <c r="D63" s="285" t="e">
        <f>VLOOKUP(B63,'Cadastro de Produtos'!$B$5:$G$1040,3,)</f>
        <v>#N/A</v>
      </c>
      <c r="E63" s="441"/>
      <c r="F63" s="207"/>
      <c r="G63" s="215"/>
      <c r="H63" s="215"/>
      <c r="I63" s="136"/>
      <c r="J63" s="292" t="str">
        <f t="shared" si="0"/>
        <v/>
      </c>
      <c r="K63" s="153"/>
      <c r="L63" s="119"/>
      <c r="M63" s="154"/>
      <c r="N63" s="295">
        <f t="shared" si="6"/>
        <v>0</v>
      </c>
      <c r="O63" s="142">
        <v>0</v>
      </c>
      <c r="P63" s="297">
        <f t="shared" si="7"/>
        <v>0</v>
      </c>
      <c r="Q63" s="142">
        <v>0</v>
      </c>
      <c r="R63" s="299">
        <f t="shared" si="1"/>
        <v>0</v>
      </c>
      <c r="S63" s="144">
        <v>1</v>
      </c>
      <c r="T63" s="145"/>
      <c r="U63" s="303">
        <f t="shared" si="2"/>
        <v>0</v>
      </c>
      <c r="V63" s="304" t="e">
        <f t="shared" si="8"/>
        <v>#DIV/0!</v>
      </c>
    </row>
    <row r="64" spans="1:22">
      <c r="A64" s="212">
        <v>61</v>
      </c>
      <c r="B64" s="213"/>
      <c r="C64" s="260" t="e">
        <f>VLOOKUP(B64,'Cadastro de Produtos'!$B$5:$G$1040,2,)</f>
        <v>#N/A</v>
      </c>
      <c r="D64" s="244" t="e">
        <f>VLOOKUP(B64,'Cadastro de Produtos'!$B$5:$G$1040,3,)</f>
        <v>#N/A</v>
      </c>
      <c r="E64" s="443"/>
      <c r="F64" s="209"/>
      <c r="G64" s="52"/>
      <c r="H64" s="52"/>
      <c r="I64" s="138"/>
      <c r="J64" s="293" t="str">
        <f t="shared" si="0"/>
        <v/>
      </c>
      <c r="K64" s="157"/>
      <c r="L64" s="120"/>
      <c r="M64" s="156"/>
      <c r="N64" s="296">
        <f t="shared" si="6"/>
        <v>0</v>
      </c>
      <c r="O64" s="143">
        <v>0</v>
      </c>
      <c r="P64" s="296">
        <f t="shared" si="7"/>
        <v>0</v>
      </c>
      <c r="Q64" s="143">
        <v>0</v>
      </c>
      <c r="R64" s="300">
        <f t="shared" si="1"/>
        <v>0</v>
      </c>
      <c r="S64" s="108">
        <v>1</v>
      </c>
      <c r="T64" s="34"/>
      <c r="U64" s="275">
        <f t="shared" si="2"/>
        <v>0</v>
      </c>
      <c r="V64" s="305" t="e">
        <f t="shared" si="8"/>
        <v>#DIV/0!</v>
      </c>
    </row>
    <row r="65" spans="1:22">
      <c r="A65" s="133">
        <v>62</v>
      </c>
      <c r="B65" s="51"/>
      <c r="C65" s="284" t="e">
        <f>VLOOKUP(B65,'Cadastro de Produtos'!$B$5:$G$1040,2,)</f>
        <v>#N/A</v>
      </c>
      <c r="D65" s="285" t="e">
        <f>VLOOKUP(B65,'Cadastro de Produtos'!$B$5:$G$1040,3,)</f>
        <v>#N/A</v>
      </c>
      <c r="E65" s="441"/>
      <c r="F65" s="207"/>
      <c r="G65" s="215"/>
      <c r="H65" s="215"/>
      <c r="I65" s="136"/>
      <c r="J65" s="292" t="str">
        <f t="shared" si="0"/>
        <v/>
      </c>
      <c r="K65" s="153"/>
      <c r="L65" s="119"/>
      <c r="M65" s="154"/>
      <c r="N65" s="295">
        <f t="shared" si="6"/>
        <v>0</v>
      </c>
      <c r="O65" s="142">
        <v>0</v>
      </c>
      <c r="P65" s="297">
        <f t="shared" si="7"/>
        <v>0</v>
      </c>
      <c r="Q65" s="142">
        <v>0</v>
      </c>
      <c r="R65" s="299">
        <f t="shared" si="1"/>
        <v>0</v>
      </c>
      <c r="S65" s="144">
        <v>1</v>
      </c>
      <c r="T65" s="145"/>
      <c r="U65" s="303">
        <f t="shared" si="2"/>
        <v>0</v>
      </c>
      <c r="V65" s="304" t="e">
        <f t="shared" si="8"/>
        <v>#DIV/0!</v>
      </c>
    </row>
    <row r="66" spans="1:22">
      <c r="A66" s="212">
        <v>63</v>
      </c>
      <c r="B66" s="213"/>
      <c r="C66" s="260" t="e">
        <f>VLOOKUP(B66,'Cadastro de Produtos'!$B$5:$G$1040,2,)</f>
        <v>#N/A</v>
      </c>
      <c r="D66" s="244" t="e">
        <f>VLOOKUP(B66,'Cadastro de Produtos'!$B$5:$G$1040,3,)</f>
        <v>#N/A</v>
      </c>
      <c r="E66" s="443"/>
      <c r="F66" s="209"/>
      <c r="G66" s="52"/>
      <c r="H66" s="52"/>
      <c r="I66" s="138"/>
      <c r="J66" s="293" t="str">
        <f t="shared" si="0"/>
        <v/>
      </c>
      <c r="K66" s="157"/>
      <c r="L66" s="120"/>
      <c r="M66" s="156"/>
      <c r="N66" s="296">
        <f t="shared" si="6"/>
        <v>0</v>
      </c>
      <c r="O66" s="143">
        <v>0</v>
      </c>
      <c r="P66" s="296">
        <f t="shared" si="7"/>
        <v>0</v>
      </c>
      <c r="Q66" s="143">
        <v>0</v>
      </c>
      <c r="R66" s="300">
        <f t="shared" si="1"/>
        <v>0</v>
      </c>
      <c r="S66" s="108">
        <v>1</v>
      </c>
      <c r="T66" s="34"/>
      <c r="U66" s="275">
        <f t="shared" si="2"/>
        <v>0</v>
      </c>
      <c r="V66" s="305" t="e">
        <f t="shared" si="8"/>
        <v>#DIV/0!</v>
      </c>
    </row>
    <row r="67" spans="1:22">
      <c r="A67" s="133">
        <v>64</v>
      </c>
      <c r="B67" s="51"/>
      <c r="C67" s="284" t="e">
        <f>VLOOKUP(B67,'Cadastro de Produtos'!$B$5:$G$1040,2,)</f>
        <v>#N/A</v>
      </c>
      <c r="D67" s="285" t="e">
        <f>VLOOKUP(B67,'Cadastro de Produtos'!$B$5:$G$1040,3,)</f>
        <v>#N/A</v>
      </c>
      <c r="E67" s="441"/>
      <c r="F67" s="207"/>
      <c r="G67" s="215"/>
      <c r="H67" s="215"/>
      <c r="I67" s="136"/>
      <c r="J67" s="292" t="str">
        <f t="shared" si="0"/>
        <v/>
      </c>
      <c r="K67" s="153"/>
      <c r="L67" s="119"/>
      <c r="M67" s="154"/>
      <c r="N67" s="295">
        <f t="shared" si="6"/>
        <v>0</v>
      </c>
      <c r="O67" s="142">
        <v>0</v>
      </c>
      <c r="P67" s="297">
        <f t="shared" si="7"/>
        <v>0</v>
      </c>
      <c r="Q67" s="142">
        <v>0</v>
      </c>
      <c r="R67" s="299">
        <f t="shared" si="1"/>
        <v>0</v>
      </c>
      <c r="S67" s="144">
        <v>1</v>
      </c>
      <c r="T67" s="145"/>
      <c r="U67" s="303">
        <f t="shared" si="2"/>
        <v>0</v>
      </c>
      <c r="V67" s="304" t="e">
        <f t="shared" si="8"/>
        <v>#DIV/0!</v>
      </c>
    </row>
    <row r="68" spans="1:22">
      <c r="A68" s="212">
        <v>65</v>
      </c>
      <c r="B68" s="213"/>
      <c r="C68" s="260" t="e">
        <f>VLOOKUP(B68,'Cadastro de Produtos'!$B$5:$G$1040,2,)</f>
        <v>#N/A</v>
      </c>
      <c r="D68" s="244" t="e">
        <f>VLOOKUP(B68,'Cadastro de Produtos'!$B$5:$G$1040,3,)</f>
        <v>#N/A</v>
      </c>
      <c r="E68" s="443"/>
      <c r="F68" s="209"/>
      <c r="G68" s="52"/>
      <c r="H68" s="52"/>
      <c r="I68" s="138"/>
      <c r="J68" s="293" t="str">
        <f t="shared" ref="J68:J103" si="9">IF(H68&gt;0,H68-F68,"")</f>
        <v/>
      </c>
      <c r="K68" s="157"/>
      <c r="L68" s="120"/>
      <c r="M68" s="156"/>
      <c r="N68" s="296">
        <f t="shared" si="6"/>
        <v>0</v>
      </c>
      <c r="O68" s="143">
        <v>0</v>
      </c>
      <c r="P68" s="296">
        <f t="shared" si="7"/>
        <v>0</v>
      </c>
      <c r="Q68" s="143">
        <v>0</v>
      </c>
      <c r="R68" s="300">
        <f t="shared" si="1"/>
        <v>0</v>
      </c>
      <c r="S68" s="108">
        <v>1</v>
      </c>
      <c r="T68" s="34"/>
      <c r="U68" s="275">
        <f t="shared" si="2"/>
        <v>0</v>
      </c>
      <c r="V68" s="305" t="e">
        <f t="shared" si="8"/>
        <v>#DIV/0!</v>
      </c>
    </row>
    <row r="69" spans="1:22">
      <c r="A69" s="133">
        <v>66</v>
      </c>
      <c r="B69" s="51"/>
      <c r="C69" s="284" t="e">
        <f>VLOOKUP(B69,'Cadastro de Produtos'!$B$5:$G$1040,2,)</f>
        <v>#N/A</v>
      </c>
      <c r="D69" s="285" t="e">
        <f>VLOOKUP(B69,'Cadastro de Produtos'!$B$5:$G$1040,3,)</f>
        <v>#N/A</v>
      </c>
      <c r="E69" s="441"/>
      <c r="F69" s="207"/>
      <c r="G69" s="215"/>
      <c r="H69" s="215"/>
      <c r="I69" s="136"/>
      <c r="J69" s="292" t="str">
        <f t="shared" si="9"/>
        <v/>
      </c>
      <c r="K69" s="153"/>
      <c r="L69" s="119"/>
      <c r="M69" s="154"/>
      <c r="N69" s="295">
        <f t="shared" si="6"/>
        <v>0</v>
      </c>
      <c r="O69" s="142">
        <v>0</v>
      </c>
      <c r="P69" s="297">
        <f t="shared" si="7"/>
        <v>0</v>
      </c>
      <c r="Q69" s="142">
        <v>0</v>
      </c>
      <c r="R69" s="299">
        <f t="shared" ref="R69:R103" si="10">(N69*Q69)</f>
        <v>0</v>
      </c>
      <c r="S69" s="144">
        <v>1</v>
      </c>
      <c r="T69" s="145"/>
      <c r="U69" s="303">
        <f t="shared" ref="U69:U103" si="11">IF(I69="Pago",((((((K69*L69)+M69)*(1+O69)*(1+Q69)*S69)+T69))),0)</f>
        <v>0</v>
      </c>
      <c r="V69" s="304" t="e">
        <f t="shared" si="8"/>
        <v>#DIV/0!</v>
      </c>
    </row>
    <row r="70" spans="1:22">
      <c r="A70" s="212">
        <v>67</v>
      </c>
      <c r="B70" s="213"/>
      <c r="C70" s="260" t="e">
        <f>VLOOKUP(B70,'Cadastro de Produtos'!$B$5:$G$1040,2,)</f>
        <v>#N/A</v>
      </c>
      <c r="D70" s="244" t="e">
        <f>VLOOKUP(B70,'Cadastro de Produtos'!$B$5:$G$1040,3,)</f>
        <v>#N/A</v>
      </c>
      <c r="E70" s="443"/>
      <c r="F70" s="209"/>
      <c r="G70" s="52"/>
      <c r="H70" s="52"/>
      <c r="I70" s="138"/>
      <c r="J70" s="293" t="str">
        <f t="shared" si="9"/>
        <v/>
      </c>
      <c r="K70" s="157"/>
      <c r="L70" s="120"/>
      <c r="M70" s="156"/>
      <c r="N70" s="296">
        <f t="shared" si="6"/>
        <v>0</v>
      </c>
      <c r="O70" s="143">
        <v>0</v>
      </c>
      <c r="P70" s="296">
        <f t="shared" si="7"/>
        <v>0</v>
      </c>
      <c r="Q70" s="143">
        <v>0</v>
      </c>
      <c r="R70" s="300">
        <f t="shared" si="10"/>
        <v>0</v>
      </c>
      <c r="S70" s="108">
        <v>1</v>
      </c>
      <c r="T70" s="34"/>
      <c r="U70" s="275">
        <f t="shared" si="11"/>
        <v>0</v>
      </c>
      <c r="V70" s="305" t="e">
        <f t="shared" si="8"/>
        <v>#DIV/0!</v>
      </c>
    </row>
    <row r="71" spans="1:22">
      <c r="A71" s="133">
        <v>68</v>
      </c>
      <c r="B71" s="51"/>
      <c r="C71" s="284" t="e">
        <f>VLOOKUP(B71,'Cadastro de Produtos'!$B$5:$G$1040,2,)</f>
        <v>#N/A</v>
      </c>
      <c r="D71" s="285" t="e">
        <f>VLOOKUP(B71,'Cadastro de Produtos'!$B$5:$G$1040,3,)</f>
        <v>#N/A</v>
      </c>
      <c r="E71" s="441"/>
      <c r="F71" s="207"/>
      <c r="G71" s="215"/>
      <c r="H71" s="215"/>
      <c r="I71" s="136"/>
      <c r="J71" s="292" t="str">
        <f t="shared" si="9"/>
        <v/>
      </c>
      <c r="K71" s="153"/>
      <c r="L71" s="119"/>
      <c r="M71" s="154"/>
      <c r="N71" s="295">
        <f t="shared" si="6"/>
        <v>0</v>
      </c>
      <c r="O71" s="142">
        <v>0</v>
      </c>
      <c r="P71" s="297">
        <f t="shared" si="7"/>
        <v>0</v>
      </c>
      <c r="Q71" s="142">
        <v>0</v>
      </c>
      <c r="R71" s="299">
        <f t="shared" si="10"/>
        <v>0</v>
      </c>
      <c r="S71" s="144">
        <v>1</v>
      </c>
      <c r="T71" s="145"/>
      <c r="U71" s="303">
        <f t="shared" si="11"/>
        <v>0</v>
      </c>
      <c r="V71" s="304" t="e">
        <f t="shared" si="8"/>
        <v>#DIV/0!</v>
      </c>
    </row>
    <row r="72" spans="1:22">
      <c r="A72" s="212">
        <v>69</v>
      </c>
      <c r="B72" s="213"/>
      <c r="C72" s="260" t="e">
        <f>VLOOKUP(B72,'Cadastro de Produtos'!$B$5:$G$1040,2,)</f>
        <v>#N/A</v>
      </c>
      <c r="D72" s="244" t="e">
        <f>VLOOKUP(B72,'Cadastro de Produtos'!$B$5:$G$1040,3,)</f>
        <v>#N/A</v>
      </c>
      <c r="E72" s="443"/>
      <c r="F72" s="209"/>
      <c r="G72" s="52"/>
      <c r="H72" s="52"/>
      <c r="I72" s="138"/>
      <c r="J72" s="293" t="str">
        <f t="shared" si="9"/>
        <v/>
      </c>
      <c r="K72" s="157"/>
      <c r="L72" s="120"/>
      <c r="M72" s="156"/>
      <c r="N72" s="296">
        <f t="shared" si="6"/>
        <v>0</v>
      </c>
      <c r="O72" s="143">
        <v>0</v>
      </c>
      <c r="P72" s="296">
        <f t="shared" si="7"/>
        <v>0</v>
      </c>
      <c r="Q72" s="143">
        <v>0</v>
      </c>
      <c r="R72" s="300">
        <f t="shared" si="10"/>
        <v>0</v>
      </c>
      <c r="S72" s="108">
        <v>1</v>
      </c>
      <c r="T72" s="34"/>
      <c r="U72" s="275">
        <f t="shared" si="11"/>
        <v>0</v>
      </c>
      <c r="V72" s="305" t="e">
        <f t="shared" si="8"/>
        <v>#DIV/0!</v>
      </c>
    </row>
    <row r="73" spans="1:22">
      <c r="A73" s="133">
        <v>70</v>
      </c>
      <c r="B73" s="51"/>
      <c r="C73" s="284" t="e">
        <f>VLOOKUP(B73,'Cadastro de Produtos'!$B$5:$G$1040,2,)</f>
        <v>#N/A</v>
      </c>
      <c r="D73" s="285" t="e">
        <f>VLOOKUP(B73,'Cadastro de Produtos'!$B$5:$G$1040,3,)</f>
        <v>#N/A</v>
      </c>
      <c r="E73" s="441"/>
      <c r="F73" s="207"/>
      <c r="G73" s="215"/>
      <c r="H73" s="215"/>
      <c r="I73" s="136"/>
      <c r="J73" s="292" t="str">
        <f t="shared" si="9"/>
        <v/>
      </c>
      <c r="K73" s="153"/>
      <c r="L73" s="119"/>
      <c r="M73" s="154"/>
      <c r="N73" s="295">
        <f t="shared" si="6"/>
        <v>0</v>
      </c>
      <c r="O73" s="142">
        <v>0</v>
      </c>
      <c r="P73" s="297">
        <f t="shared" si="7"/>
        <v>0</v>
      </c>
      <c r="Q73" s="142">
        <v>0</v>
      </c>
      <c r="R73" s="299">
        <f t="shared" si="10"/>
        <v>0</v>
      </c>
      <c r="S73" s="144">
        <v>1</v>
      </c>
      <c r="T73" s="145"/>
      <c r="U73" s="303">
        <f t="shared" si="11"/>
        <v>0</v>
      </c>
      <c r="V73" s="304" t="e">
        <f t="shared" si="8"/>
        <v>#DIV/0!</v>
      </c>
    </row>
    <row r="74" spans="1:22">
      <c r="A74" s="212">
        <v>71</v>
      </c>
      <c r="B74" s="213"/>
      <c r="C74" s="260" t="e">
        <f>VLOOKUP(B74,'Cadastro de Produtos'!$B$5:$G$1040,2,)</f>
        <v>#N/A</v>
      </c>
      <c r="D74" s="244" t="e">
        <f>VLOOKUP(B74,'Cadastro de Produtos'!$B$5:$G$1040,3,)</f>
        <v>#N/A</v>
      </c>
      <c r="E74" s="443"/>
      <c r="F74" s="209"/>
      <c r="G74" s="52"/>
      <c r="H74" s="52"/>
      <c r="I74" s="138"/>
      <c r="J74" s="293" t="str">
        <f t="shared" si="9"/>
        <v/>
      </c>
      <c r="K74" s="157"/>
      <c r="L74" s="120"/>
      <c r="M74" s="156"/>
      <c r="N74" s="296">
        <f t="shared" si="6"/>
        <v>0</v>
      </c>
      <c r="O74" s="143">
        <v>0</v>
      </c>
      <c r="P74" s="296">
        <f t="shared" si="7"/>
        <v>0</v>
      </c>
      <c r="Q74" s="143">
        <v>0</v>
      </c>
      <c r="R74" s="300">
        <f t="shared" si="10"/>
        <v>0</v>
      </c>
      <c r="S74" s="108">
        <v>1</v>
      </c>
      <c r="T74" s="34"/>
      <c r="U74" s="275">
        <f t="shared" si="11"/>
        <v>0</v>
      </c>
      <c r="V74" s="305" t="e">
        <f t="shared" si="8"/>
        <v>#DIV/0!</v>
      </c>
    </row>
    <row r="75" spans="1:22">
      <c r="A75" s="133">
        <v>72</v>
      </c>
      <c r="B75" s="51"/>
      <c r="C75" s="284" t="e">
        <f>VLOOKUP(B75,'Cadastro de Produtos'!$B$5:$G$1040,2,)</f>
        <v>#N/A</v>
      </c>
      <c r="D75" s="285" t="e">
        <f>VLOOKUP(B75,'Cadastro de Produtos'!$B$5:$G$1040,3,)</f>
        <v>#N/A</v>
      </c>
      <c r="E75" s="441"/>
      <c r="F75" s="207"/>
      <c r="G75" s="215"/>
      <c r="H75" s="215"/>
      <c r="I75" s="136"/>
      <c r="J75" s="292" t="str">
        <f t="shared" si="9"/>
        <v/>
      </c>
      <c r="K75" s="153"/>
      <c r="L75" s="119"/>
      <c r="M75" s="154"/>
      <c r="N75" s="295">
        <f t="shared" si="6"/>
        <v>0</v>
      </c>
      <c r="O75" s="142">
        <v>0</v>
      </c>
      <c r="P75" s="297">
        <f t="shared" si="7"/>
        <v>0</v>
      </c>
      <c r="Q75" s="142">
        <v>0</v>
      </c>
      <c r="R75" s="299">
        <f t="shared" si="10"/>
        <v>0</v>
      </c>
      <c r="S75" s="144">
        <v>1</v>
      </c>
      <c r="T75" s="145"/>
      <c r="U75" s="303">
        <f t="shared" si="11"/>
        <v>0</v>
      </c>
      <c r="V75" s="304" t="e">
        <f t="shared" si="8"/>
        <v>#DIV/0!</v>
      </c>
    </row>
    <row r="76" spans="1:22">
      <c r="A76" s="212">
        <v>73</v>
      </c>
      <c r="B76" s="213"/>
      <c r="C76" s="260" t="e">
        <f>VLOOKUP(B76,'Cadastro de Produtos'!$B$5:$G$1040,2,)</f>
        <v>#N/A</v>
      </c>
      <c r="D76" s="244" t="e">
        <f>VLOOKUP(B76,'Cadastro de Produtos'!$B$5:$G$1040,3,)</f>
        <v>#N/A</v>
      </c>
      <c r="E76" s="443"/>
      <c r="F76" s="209"/>
      <c r="G76" s="52"/>
      <c r="H76" s="52"/>
      <c r="I76" s="138"/>
      <c r="J76" s="293" t="str">
        <f t="shared" si="9"/>
        <v/>
      </c>
      <c r="K76" s="157"/>
      <c r="L76" s="120"/>
      <c r="M76" s="156"/>
      <c r="N76" s="296">
        <f t="shared" si="6"/>
        <v>0</v>
      </c>
      <c r="O76" s="143">
        <v>0</v>
      </c>
      <c r="P76" s="296">
        <f t="shared" si="7"/>
        <v>0</v>
      </c>
      <c r="Q76" s="143">
        <v>0</v>
      </c>
      <c r="R76" s="300">
        <f t="shared" si="10"/>
        <v>0</v>
      </c>
      <c r="S76" s="108">
        <v>1</v>
      </c>
      <c r="T76" s="34"/>
      <c r="U76" s="275">
        <f t="shared" si="11"/>
        <v>0</v>
      </c>
      <c r="V76" s="305" t="e">
        <f t="shared" si="8"/>
        <v>#DIV/0!</v>
      </c>
    </row>
    <row r="77" spans="1:22">
      <c r="A77" s="133">
        <v>74</v>
      </c>
      <c r="B77" s="51"/>
      <c r="C77" s="284" t="e">
        <f>VLOOKUP(B77,'Cadastro de Produtos'!$B$5:$G$1040,2,)</f>
        <v>#N/A</v>
      </c>
      <c r="D77" s="285" t="e">
        <f>VLOOKUP(B77,'Cadastro de Produtos'!$B$5:$G$1040,3,)</f>
        <v>#N/A</v>
      </c>
      <c r="E77" s="441"/>
      <c r="F77" s="207"/>
      <c r="G77" s="215"/>
      <c r="H77" s="215"/>
      <c r="I77" s="136"/>
      <c r="J77" s="292" t="str">
        <f t="shared" si="9"/>
        <v/>
      </c>
      <c r="K77" s="153"/>
      <c r="L77" s="119"/>
      <c r="M77" s="154"/>
      <c r="N77" s="295">
        <f t="shared" si="6"/>
        <v>0</v>
      </c>
      <c r="O77" s="142">
        <v>0</v>
      </c>
      <c r="P77" s="297">
        <f t="shared" si="7"/>
        <v>0</v>
      </c>
      <c r="Q77" s="142">
        <v>0</v>
      </c>
      <c r="R77" s="299">
        <f t="shared" si="10"/>
        <v>0</v>
      </c>
      <c r="S77" s="144">
        <v>1</v>
      </c>
      <c r="T77" s="145"/>
      <c r="U77" s="303">
        <f t="shared" si="11"/>
        <v>0</v>
      </c>
      <c r="V77" s="304" t="e">
        <f t="shared" si="8"/>
        <v>#DIV/0!</v>
      </c>
    </row>
    <row r="78" spans="1:22">
      <c r="A78" s="212">
        <v>75</v>
      </c>
      <c r="B78" s="213"/>
      <c r="C78" s="260" t="e">
        <f>VLOOKUP(B78,'Cadastro de Produtos'!$B$5:$G$1040,2,)</f>
        <v>#N/A</v>
      </c>
      <c r="D78" s="244" t="e">
        <f>VLOOKUP(B78,'Cadastro de Produtos'!$B$5:$G$1040,3,)</f>
        <v>#N/A</v>
      </c>
      <c r="E78" s="443"/>
      <c r="F78" s="209"/>
      <c r="G78" s="52"/>
      <c r="H78" s="52"/>
      <c r="I78" s="138"/>
      <c r="J78" s="293" t="str">
        <f t="shared" si="9"/>
        <v/>
      </c>
      <c r="K78" s="157"/>
      <c r="L78" s="120"/>
      <c r="M78" s="156"/>
      <c r="N78" s="296">
        <f t="shared" si="6"/>
        <v>0</v>
      </c>
      <c r="O78" s="143">
        <v>0</v>
      </c>
      <c r="P78" s="296">
        <f t="shared" si="7"/>
        <v>0</v>
      </c>
      <c r="Q78" s="143">
        <v>0</v>
      </c>
      <c r="R78" s="300">
        <f t="shared" si="10"/>
        <v>0</v>
      </c>
      <c r="S78" s="108">
        <v>1</v>
      </c>
      <c r="T78" s="34"/>
      <c r="U78" s="275">
        <f t="shared" si="11"/>
        <v>0</v>
      </c>
      <c r="V78" s="305" t="e">
        <f t="shared" si="8"/>
        <v>#DIV/0!</v>
      </c>
    </row>
    <row r="79" spans="1:22">
      <c r="A79" s="133">
        <v>76</v>
      </c>
      <c r="B79" s="51"/>
      <c r="C79" s="284" t="e">
        <f>VLOOKUP(B79,'Cadastro de Produtos'!$B$5:$G$1040,2,)</f>
        <v>#N/A</v>
      </c>
      <c r="D79" s="285" t="e">
        <f>VLOOKUP(B79,'Cadastro de Produtos'!$B$5:$G$1040,3,)</f>
        <v>#N/A</v>
      </c>
      <c r="E79" s="441"/>
      <c r="F79" s="207"/>
      <c r="G79" s="215"/>
      <c r="H79" s="215"/>
      <c r="I79" s="136"/>
      <c r="J79" s="292" t="str">
        <f t="shared" si="9"/>
        <v/>
      </c>
      <c r="K79" s="153"/>
      <c r="L79" s="119"/>
      <c r="M79" s="154"/>
      <c r="N79" s="295">
        <f t="shared" si="6"/>
        <v>0</v>
      </c>
      <c r="O79" s="142">
        <v>0</v>
      </c>
      <c r="P79" s="297">
        <f t="shared" si="7"/>
        <v>0</v>
      </c>
      <c r="Q79" s="142">
        <v>0</v>
      </c>
      <c r="R79" s="299">
        <f t="shared" si="10"/>
        <v>0</v>
      </c>
      <c r="S79" s="144">
        <v>1</v>
      </c>
      <c r="T79" s="145"/>
      <c r="U79" s="303">
        <f t="shared" si="11"/>
        <v>0</v>
      </c>
      <c r="V79" s="304" t="e">
        <f t="shared" si="8"/>
        <v>#DIV/0!</v>
      </c>
    </row>
    <row r="80" spans="1:22">
      <c r="A80" s="212">
        <v>77</v>
      </c>
      <c r="B80" s="213"/>
      <c r="C80" s="260" t="e">
        <f>VLOOKUP(B80,'Cadastro de Produtos'!$B$5:$G$1040,2,)</f>
        <v>#N/A</v>
      </c>
      <c r="D80" s="244" t="e">
        <f>VLOOKUP(B80,'Cadastro de Produtos'!$B$5:$G$1040,3,)</f>
        <v>#N/A</v>
      </c>
      <c r="E80" s="443"/>
      <c r="F80" s="209"/>
      <c r="G80" s="52"/>
      <c r="H80" s="52"/>
      <c r="I80" s="138"/>
      <c r="J80" s="293" t="str">
        <f t="shared" si="9"/>
        <v/>
      </c>
      <c r="K80" s="157"/>
      <c r="L80" s="120"/>
      <c r="M80" s="156"/>
      <c r="N80" s="296">
        <f t="shared" si="6"/>
        <v>0</v>
      </c>
      <c r="O80" s="143">
        <v>0</v>
      </c>
      <c r="P80" s="296">
        <f t="shared" si="7"/>
        <v>0</v>
      </c>
      <c r="Q80" s="143">
        <v>0</v>
      </c>
      <c r="R80" s="300">
        <f t="shared" si="10"/>
        <v>0</v>
      </c>
      <c r="S80" s="108">
        <v>1</v>
      </c>
      <c r="T80" s="34"/>
      <c r="U80" s="275">
        <f t="shared" si="11"/>
        <v>0</v>
      </c>
      <c r="V80" s="305" t="e">
        <f t="shared" si="8"/>
        <v>#DIV/0!</v>
      </c>
    </row>
    <row r="81" spans="1:22">
      <c r="A81" s="133">
        <v>78</v>
      </c>
      <c r="B81" s="51"/>
      <c r="C81" s="284" t="e">
        <f>VLOOKUP(B81,'Cadastro de Produtos'!$B$5:$G$1040,2,)</f>
        <v>#N/A</v>
      </c>
      <c r="D81" s="285" t="e">
        <f>VLOOKUP(B81,'Cadastro de Produtos'!$B$5:$G$1040,3,)</f>
        <v>#N/A</v>
      </c>
      <c r="E81" s="441"/>
      <c r="F81" s="207"/>
      <c r="G81" s="215"/>
      <c r="H81" s="215"/>
      <c r="I81" s="136"/>
      <c r="J81" s="292" t="str">
        <f t="shared" si="9"/>
        <v/>
      </c>
      <c r="K81" s="153"/>
      <c r="L81" s="119"/>
      <c r="M81" s="154"/>
      <c r="N81" s="295">
        <f t="shared" si="6"/>
        <v>0</v>
      </c>
      <c r="O81" s="142">
        <v>0</v>
      </c>
      <c r="P81" s="297">
        <f t="shared" si="7"/>
        <v>0</v>
      </c>
      <c r="Q81" s="142">
        <v>0</v>
      </c>
      <c r="R81" s="299">
        <f t="shared" si="10"/>
        <v>0</v>
      </c>
      <c r="S81" s="144">
        <v>1</v>
      </c>
      <c r="T81" s="145"/>
      <c r="U81" s="303">
        <f t="shared" si="11"/>
        <v>0</v>
      </c>
      <c r="V81" s="304" t="e">
        <f t="shared" si="8"/>
        <v>#DIV/0!</v>
      </c>
    </row>
    <row r="82" spans="1:22">
      <c r="A82" s="212">
        <v>79</v>
      </c>
      <c r="B82" s="213"/>
      <c r="C82" s="260" t="e">
        <f>VLOOKUP(B82,'Cadastro de Produtos'!$B$5:$G$1040,2,)</f>
        <v>#N/A</v>
      </c>
      <c r="D82" s="244" t="e">
        <f>VLOOKUP(B82,'Cadastro de Produtos'!$B$5:$G$1040,3,)</f>
        <v>#N/A</v>
      </c>
      <c r="E82" s="443"/>
      <c r="F82" s="209"/>
      <c r="G82" s="52"/>
      <c r="H82" s="52"/>
      <c r="I82" s="138"/>
      <c r="J82" s="293" t="str">
        <f t="shared" si="9"/>
        <v/>
      </c>
      <c r="K82" s="157"/>
      <c r="L82" s="120"/>
      <c r="M82" s="156"/>
      <c r="N82" s="296">
        <f t="shared" si="6"/>
        <v>0</v>
      </c>
      <c r="O82" s="143">
        <v>0</v>
      </c>
      <c r="P82" s="296">
        <f t="shared" si="7"/>
        <v>0</v>
      </c>
      <c r="Q82" s="143">
        <v>0</v>
      </c>
      <c r="R82" s="300">
        <f t="shared" si="10"/>
        <v>0</v>
      </c>
      <c r="S82" s="108">
        <v>1</v>
      </c>
      <c r="T82" s="34"/>
      <c r="U82" s="275">
        <f t="shared" si="11"/>
        <v>0</v>
      </c>
      <c r="V82" s="305" t="e">
        <f t="shared" si="8"/>
        <v>#DIV/0!</v>
      </c>
    </row>
    <row r="83" spans="1:22">
      <c r="A83" s="133">
        <v>80</v>
      </c>
      <c r="B83" s="51"/>
      <c r="C83" s="284" t="e">
        <f>VLOOKUP(B83,'Cadastro de Produtos'!$B$5:$G$1040,2,)</f>
        <v>#N/A</v>
      </c>
      <c r="D83" s="285" t="e">
        <f>VLOOKUP(B83,'Cadastro de Produtos'!$B$5:$G$1040,3,)</f>
        <v>#N/A</v>
      </c>
      <c r="E83" s="441"/>
      <c r="F83" s="207"/>
      <c r="G83" s="215"/>
      <c r="H83" s="215"/>
      <c r="I83" s="136"/>
      <c r="J83" s="292" t="str">
        <f t="shared" si="9"/>
        <v/>
      </c>
      <c r="K83" s="153"/>
      <c r="L83" s="119"/>
      <c r="M83" s="154"/>
      <c r="N83" s="295">
        <f t="shared" ref="N83:N102" si="12">SUM(M83+(L83*K83))</f>
        <v>0</v>
      </c>
      <c r="O83" s="142">
        <v>0</v>
      </c>
      <c r="P83" s="297">
        <f t="shared" ref="P83:P102" si="13">SUM(O83*N83)</f>
        <v>0</v>
      </c>
      <c r="Q83" s="142">
        <v>0</v>
      </c>
      <c r="R83" s="299">
        <f t="shared" si="10"/>
        <v>0</v>
      </c>
      <c r="S83" s="144">
        <v>1</v>
      </c>
      <c r="T83" s="145"/>
      <c r="U83" s="303">
        <f t="shared" si="11"/>
        <v>0</v>
      </c>
      <c r="V83" s="304" t="e">
        <f t="shared" ref="V83:V102" si="14">SUM(U83/L83)</f>
        <v>#DIV/0!</v>
      </c>
    </row>
    <row r="84" spans="1:22">
      <c r="A84" s="212">
        <v>81</v>
      </c>
      <c r="B84" s="213"/>
      <c r="C84" s="260" t="e">
        <f>VLOOKUP(B84,'Cadastro de Produtos'!$B$5:$G$1040,2,)</f>
        <v>#N/A</v>
      </c>
      <c r="D84" s="244" t="e">
        <f>VLOOKUP(B84,'Cadastro de Produtos'!$B$5:$G$1040,3,)</f>
        <v>#N/A</v>
      </c>
      <c r="E84" s="443"/>
      <c r="F84" s="209"/>
      <c r="G84" s="52"/>
      <c r="H84" s="52"/>
      <c r="I84" s="138"/>
      <c r="J84" s="293" t="str">
        <f t="shared" si="9"/>
        <v/>
      </c>
      <c r="K84" s="157"/>
      <c r="L84" s="120"/>
      <c r="M84" s="156"/>
      <c r="N84" s="296">
        <f t="shared" si="12"/>
        <v>0</v>
      </c>
      <c r="O84" s="143">
        <v>0</v>
      </c>
      <c r="P84" s="296">
        <f t="shared" si="13"/>
        <v>0</v>
      </c>
      <c r="Q84" s="143">
        <v>0</v>
      </c>
      <c r="R84" s="300">
        <f t="shared" si="10"/>
        <v>0</v>
      </c>
      <c r="S84" s="108">
        <v>1</v>
      </c>
      <c r="T84" s="34"/>
      <c r="U84" s="275">
        <f t="shared" si="11"/>
        <v>0</v>
      </c>
      <c r="V84" s="305" t="e">
        <f t="shared" si="14"/>
        <v>#DIV/0!</v>
      </c>
    </row>
    <row r="85" spans="1:22">
      <c r="A85" s="133">
        <v>82</v>
      </c>
      <c r="B85" s="51"/>
      <c r="C85" s="284" t="e">
        <f>VLOOKUP(B85,'Cadastro de Produtos'!$B$5:$G$1040,2,)</f>
        <v>#N/A</v>
      </c>
      <c r="D85" s="285" t="e">
        <f>VLOOKUP(B85,'Cadastro de Produtos'!$B$5:$G$1040,3,)</f>
        <v>#N/A</v>
      </c>
      <c r="E85" s="441"/>
      <c r="F85" s="207"/>
      <c r="G85" s="215"/>
      <c r="H85" s="215"/>
      <c r="I85" s="136"/>
      <c r="J85" s="292" t="str">
        <f t="shared" si="9"/>
        <v/>
      </c>
      <c r="K85" s="153"/>
      <c r="L85" s="119"/>
      <c r="M85" s="154"/>
      <c r="N85" s="295">
        <f t="shared" si="12"/>
        <v>0</v>
      </c>
      <c r="O85" s="142">
        <v>0</v>
      </c>
      <c r="P85" s="297">
        <f t="shared" si="13"/>
        <v>0</v>
      </c>
      <c r="Q85" s="142">
        <v>0</v>
      </c>
      <c r="R85" s="299">
        <f t="shared" si="10"/>
        <v>0</v>
      </c>
      <c r="S85" s="144">
        <v>1</v>
      </c>
      <c r="T85" s="145"/>
      <c r="U85" s="303">
        <f t="shared" si="11"/>
        <v>0</v>
      </c>
      <c r="V85" s="304" t="e">
        <f t="shared" si="14"/>
        <v>#DIV/0!</v>
      </c>
    </row>
    <row r="86" spans="1:22">
      <c r="A86" s="212">
        <v>83</v>
      </c>
      <c r="B86" s="213"/>
      <c r="C86" s="260" t="e">
        <f>VLOOKUP(B86,'Cadastro de Produtos'!$B$5:$G$1040,2,)</f>
        <v>#N/A</v>
      </c>
      <c r="D86" s="244" t="e">
        <f>VLOOKUP(B86,'Cadastro de Produtos'!$B$5:$G$1040,3,)</f>
        <v>#N/A</v>
      </c>
      <c r="E86" s="443"/>
      <c r="F86" s="209"/>
      <c r="G86" s="52"/>
      <c r="H86" s="52"/>
      <c r="I86" s="138"/>
      <c r="J86" s="293" t="str">
        <f t="shared" si="9"/>
        <v/>
      </c>
      <c r="K86" s="157"/>
      <c r="L86" s="120"/>
      <c r="M86" s="156"/>
      <c r="N86" s="296">
        <f t="shared" si="12"/>
        <v>0</v>
      </c>
      <c r="O86" s="143">
        <v>0</v>
      </c>
      <c r="P86" s="296">
        <f t="shared" si="13"/>
        <v>0</v>
      </c>
      <c r="Q86" s="143">
        <v>0</v>
      </c>
      <c r="R86" s="300">
        <f t="shared" si="10"/>
        <v>0</v>
      </c>
      <c r="S86" s="108">
        <v>1</v>
      </c>
      <c r="T86" s="34"/>
      <c r="U86" s="275">
        <f t="shared" si="11"/>
        <v>0</v>
      </c>
      <c r="V86" s="305" t="e">
        <f t="shared" si="14"/>
        <v>#DIV/0!</v>
      </c>
    </row>
    <row r="87" spans="1:22">
      <c r="A87" s="133">
        <v>84</v>
      </c>
      <c r="B87" s="51"/>
      <c r="C87" s="284" t="e">
        <f>VLOOKUP(B87,'Cadastro de Produtos'!$B$5:$G$1040,2,)</f>
        <v>#N/A</v>
      </c>
      <c r="D87" s="285" t="e">
        <f>VLOOKUP(B87,'Cadastro de Produtos'!$B$5:$G$1040,3,)</f>
        <v>#N/A</v>
      </c>
      <c r="E87" s="441"/>
      <c r="F87" s="207"/>
      <c r="G87" s="215"/>
      <c r="H87" s="215"/>
      <c r="I87" s="136"/>
      <c r="J87" s="292" t="str">
        <f t="shared" si="9"/>
        <v/>
      </c>
      <c r="K87" s="153"/>
      <c r="L87" s="119"/>
      <c r="M87" s="154"/>
      <c r="N87" s="295">
        <f t="shared" si="12"/>
        <v>0</v>
      </c>
      <c r="O87" s="142">
        <v>0</v>
      </c>
      <c r="P87" s="297">
        <f t="shared" si="13"/>
        <v>0</v>
      </c>
      <c r="Q87" s="142">
        <v>0</v>
      </c>
      <c r="R87" s="299">
        <f t="shared" si="10"/>
        <v>0</v>
      </c>
      <c r="S87" s="144">
        <v>1</v>
      </c>
      <c r="T87" s="145"/>
      <c r="U87" s="303">
        <f t="shared" si="11"/>
        <v>0</v>
      </c>
      <c r="V87" s="304" t="e">
        <f t="shared" si="14"/>
        <v>#DIV/0!</v>
      </c>
    </row>
    <row r="88" spans="1:22">
      <c r="A88" s="212">
        <v>85</v>
      </c>
      <c r="B88" s="213"/>
      <c r="C88" s="260" t="e">
        <f>VLOOKUP(B88,'Cadastro de Produtos'!$B$5:$G$1040,2,)</f>
        <v>#N/A</v>
      </c>
      <c r="D88" s="244" t="e">
        <f>VLOOKUP(B88,'Cadastro de Produtos'!$B$5:$G$1040,3,)</f>
        <v>#N/A</v>
      </c>
      <c r="E88" s="443"/>
      <c r="F88" s="209"/>
      <c r="G88" s="52"/>
      <c r="H88" s="52"/>
      <c r="I88" s="138"/>
      <c r="J88" s="293" t="str">
        <f t="shared" si="9"/>
        <v/>
      </c>
      <c r="K88" s="157"/>
      <c r="L88" s="120"/>
      <c r="M88" s="156"/>
      <c r="N88" s="296">
        <f t="shared" si="12"/>
        <v>0</v>
      </c>
      <c r="O88" s="143">
        <v>0</v>
      </c>
      <c r="P88" s="296">
        <f t="shared" si="13"/>
        <v>0</v>
      </c>
      <c r="Q88" s="143">
        <v>0</v>
      </c>
      <c r="R88" s="300">
        <f t="shared" si="10"/>
        <v>0</v>
      </c>
      <c r="S88" s="108">
        <v>1</v>
      </c>
      <c r="T88" s="34"/>
      <c r="U88" s="275">
        <f t="shared" si="11"/>
        <v>0</v>
      </c>
      <c r="V88" s="305" t="e">
        <f t="shared" si="14"/>
        <v>#DIV/0!</v>
      </c>
    </row>
    <row r="89" spans="1:22">
      <c r="A89" s="133">
        <v>86</v>
      </c>
      <c r="B89" s="51"/>
      <c r="C89" s="284" t="e">
        <f>VLOOKUP(B89,'Cadastro de Produtos'!$B$5:$G$1040,2,)</f>
        <v>#N/A</v>
      </c>
      <c r="D89" s="285" t="e">
        <f>VLOOKUP(B89,'Cadastro de Produtos'!$B$5:$G$1040,3,)</f>
        <v>#N/A</v>
      </c>
      <c r="E89" s="441"/>
      <c r="F89" s="207"/>
      <c r="G89" s="215"/>
      <c r="H89" s="215"/>
      <c r="I89" s="136"/>
      <c r="J89" s="292" t="str">
        <f t="shared" si="9"/>
        <v/>
      </c>
      <c r="K89" s="153"/>
      <c r="L89" s="119"/>
      <c r="M89" s="154"/>
      <c r="N89" s="295">
        <f t="shared" si="12"/>
        <v>0</v>
      </c>
      <c r="O89" s="142">
        <v>0</v>
      </c>
      <c r="P89" s="297">
        <f t="shared" si="13"/>
        <v>0</v>
      </c>
      <c r="Q89" s="142">
        <v>0</v>
      </c>
      <c r="R89" s="299">
        <f t="shared" si="10"/>
        <v>0</v>
      </c>
      <c r="S89" s="144">
        <v>1</v>
      </c>
      <c r="T89" s="145"/>
      <c r="U89" s="303">
        <f t="shared" si="11"/>
        <v>0</v>
      </c>
      <c r="V89" s="304" t="e">
        <f t="shared" si="14"/>
        <v>#DIV/0!</v>
      </c>
    </row>
    <row r="90" spans="1:22">
      <c r="A90" s="212">
        <v>87</v>
      </c>
      <c r="B90" s="213"/>
      <c r="C90" s="260" t="e">
        <f>VLOOKUP(B90,'Cadastro de Produtos'!$B$5:$G$1040,2,)</f>
        <v>#N/A</v>
      </c>
      <c r="D90" s="244" t="e">
        <f>VLOOKUP(B90,'Cadastro de Produtos'!$B$5:$G$1040,3,)</f>
        <v>#N/A</v>
      </c>
      <c r="E90" s="443"/>
      <c r="F90" s="209"/>
      <c r="G90" s="52"/>
      <c r="H90" s="52"/>
      <c r="I90" s="138"/>
      <c r="J90" s="293" t="str">
        <f t="shared" si="9"/>
        <v/>
      </c>
      <c r="K90" s="157"/>
      <c r="L90" s="120"/>
      <c r="M90" s="156"/>
      <c r="N90" s="296">
        <f t="shared" si="12"/>
        <v>0</v>
      </c>
      <c r="O90" s="143">
        <v>0</v>
      </c>
      <c r="P90" s="296">
        <f t="shared" si="13"/>
        <v>0</v>
      </c>
      <c r="Q90" s="143">
        <v>0</v>
      </c>
      <c r="R90" s="300">
        <f t="shared" si="10"/>
        <v>0</v>
      </c>
      <c r="S90" s="108">
        <v>1</v>
      </c>
      <c r="T90" s="34"/>
      <c r="U90" s="275">
        <f t="shared" si="11"/>
        <v>0</v>
      </c>
      <c r="V90" s="305" t="e">
        <f t="shared" si="14"/>
        <v>#DIV/0!</v>
      </c>
    </row>
    <row r="91" spans="1:22">
      <c r="A91" s="133">
        <v>88</v>
      </c>
      <c r="B91" s="51"/>
      <c r="C91" s="284" t="e">
        <f>VLOOKUP(B91,'Cadastro de Produtos'!$B$5:$G$1040,2,)</f>
        <v>#N/A</v>
      </c>
      <c r="D91" s="285" t="e">
        <f>VLOOKUP(B91,'Cadastro de Produtos'!$B$5:$G$1040,3,)</f>
        <v>#N/A</v>
      </c>
      <c r="E91" s="441"/>
      <c r="F91" s="207"/>
      <c r="G91" s="215"/>
      <c r="H91" s="215"/>
      <c r="I91" s="136"/>
      <c r="J91" s="292" t="str">
        <f t="shared" si="9"/>
        <v/>
      </c>
      <c r="K91" s="153"/>
      <c r="L91" s="119"/>
      <c r="M91" s="154"/>
      <c r="N91" s="295">
        <f t="shared" si="12"/>
        <v>0</v>
      </c>
      <c r="O91" s="142">
        <v>0</v>
      </c>
      <c r="P91" s="297">
        <f t="shared" si="13"/>
        <v>0</v>
      </c>
      <c r="Q91" s="142">
        <v>0</v>
      </c>
      <c r="R91" s="299">
        <f t="shared" si="10"/>
        <v>0</v>
      </c>
      <c r="S91" s="144">
        <v>1</v>
      </c>
      <c r="T91" s="145"/>
      <c r="U91" s="303">
        <f t="shared" si="11"/>
        <v>0</v>
      </c>
      <c r="V91" s="304" t="e">
        <f t="shared" si="14"/>
        <v>#DIV/0!</v>
      </c>
    </row>
    <row r="92" spans="1:22">
      <c r="A92" s="212">
        <v>89</v>
      </c>
      <c r="B92" s="213"/>
      <c r="C92" s="260" t="e">
        <f>VLOOKUP(B92,'Cadastro de Produtos'!$B$5:$G$1040,2,)</f>
        <v>#N/A</v>
      </c>
      <c r="D92" s="244" t="e">
        <f>VLOOKUP(B92,'Cadastro de Produtos'!$B$5:$G$1040,3,)</f>
        <v>#N/A</v>
      </c>
      <c r="E92" s="443"/>
      <c r="F92" s="209"/>
      <c r="G92" s="52"/>
      <c r="H92" s="52"/>
      <c r="I92" s="138"/>
      <c r="J92" s="293" t="str">
        <f t="shared" si="9"/>
        <v/>
      </c>
      <c r="K92" s="157"/>
      <c r="L92" s="120"/>
      <c r="M92" s="156"/>
      <c r="N92" s="296">
        <f t="shared" si="12"/>
        <v>0</v>
      </c>
      <c r="O92" s="143">
        <v>0</v>
      </c>
      <c r="P92" s="296">
        <f t="shared" si="13"/>
        <v>0</v>
      </c>
      <c r="Q92" s="143">
        <v>0</v>
      </c>
      <c r="R92" s="300">
        <f t="shared" si="10"/>
        <v>0</v>
      </c>
      <c r="S92" s="108">
        <v>1</v>
      </c>
      <c r="T92" s="34"/>
      <c r="U92" s="275">
        <f t="shared" si="11"/>
        <v>0</v>
      </c>
      <c r="V92" s="305" t="e">
        <f t="shared" si="14"/>
        <v>#DIV/0!</v>
      </c>
    </row>
    <row r="93" spans="1:22">
      <c r="A93" s="133">
        <v>90</v>
      </c>
      <c r="B93" s="51"/>
      <c r="C93" s="284" t="e">
        <f>VLOOKUP(B93,'Cadastro de Produtos'!$B$5:$G$1040,2,)</f>
        <v>#N/A</v>
      </c>
      <c r="D93" s="285" t="e">
        <f>VLOOKUP(B93,'Cadastro de Produtos'!$B$5:$G$1040,3,)</f>
        <v>#N/A</v>
      </c>
      <c r="E93" s="441"/>
      <c r="F93" s="207"/>
      <c r="G93" s="215"/>
      <c r="H93" s="215"/>
      <c r="I93" s="136"/>
      <c r="J93" s="292" t="str">
        <f t="shared" si="9"/>
        <v/>
      </c>
      <c r="K93" s="153"/>
      <c r="L93" s="119"/>
      <c r="M93" s="154"/>
      <c r="N93" s="295">
        <f t="shared" si="12"/>
        <v>0</v>
      </c>
      <c r="O93" s="142">
        <v>0</v>
      </c>
      <c r="P93" s="297">
        <f t="shared" si="13"/>
        <v>0</v>
      </c>
      <c r="Q93" s="142">
        <v>0</v>
      </c>
      <c r="R93" s="299">
        <f t="shared" si="10"/>
        <v>0</v>
      </c>
      <c r="S93" s="144">
        <v>1</v>
      </c>
      <c r="T93" s="145"/>
      <c r="U93" s="303">
        <f t="shared" si="11"/>
        <v>0</v>
      </c>
      <c r="V93" s="304" t="e">
        <f t="shared" si="14"/>
        <v>#DIV/0!</v>
      </c>
    </row>
    <row r="94" spans="1:22">
      <c r="A94" s="212">
        <v>91</v>
      </c>
      <c r="B94" s="213"/>
      <c r="C94" s="260" t="e">
        <f>VLOOKUP(B94,'Cadastro de Produtos'!$B$5:$G$1040,2,)</f>
        <v>#N/A</v>
      </c>
      <c r="D94" s="244" t="e">
        <f>VLOOKUP(B94,'Cadastro de Produtos'!$B$5:$G$1040,3,)</f>
        <v>#N/A</v>
      </c>
      <c r="E94" s="443"/>
      <c r="F94" s="209"/>
      <c r="G94" s="52"/>
      <c r="H94" s="52"/>
      <c r="I94" s="138"/>
      <c r="J94" s="293" t="str">
        <f t="shared" si="9"/>
        <v/>
      </c>
      <c r="K94" s="157"/>
      <c r="L94" s="120"/>
      <c r="M94" s="156"/>
      <c r="N94" s="296">
        <f t="shared" si="12"/>
        <v>0</v>
      </c>
      <c r="O94" s="143">
        <v>0</v>
      </c>
      <c r="P94" s="296">
        <f t="shared" si="13"/>
        <v>0</v>
      </c>
      <c r="Q94" s="143">
        <v>0</v>
      </c>
      <c r="R94" s="300">
        <f t="shared" si="10"/>
        <v>0</v>
      </c>
      <c r="S94" s="108">
        <v>1</v>
      </c>
      <c r="T94" s="34"/>
      <c r="U94" s="275">
        <f t="shared" si="11"/>
        <v>0</v>
      </c>
      <c r="V94" s="305" t="e">
        <f t="shared" si="14"/>
        <v>#DIV/0!</v>
      </c>
    </row>
    <row r="95" spans="1:22">
      <c r="A95" s="133">
        <v>92</v>
      </c>
      <c r="B95" s="51"/>
      <c r="C95" s="284" t="e">
        <f>VLOOKUP(B95,'Cadastro de Produtos'!$B$5:$G$1040,2,)</f>
        <v>#N/A</v>
      </c>
      <c r="D95" s="285" t="e">
        <f>VLOOKUP(B95,'Cadastro de Produtos'!$B$5:$G$1040,3,)</f>
        <v>#N/A</v>
      </c>
      <c r="E95" s="441"/>
      <c r="F95" s="207"/>
      <c r="G95" s="215"/>
      <c r="H95" s="215"/>
      <c r="I95" s="136"/>
      <c r="J95" s="292" t="str">
        <f t="shared" si="9"/>
        <v/>
      </c>
      <c r="K95" s="153"/>
      <c r="L95" s="119"/>
      <c r="M95" s="154"/>
      <c r="N95" s="295">
        <f t="shared" si="12"/>
        <v>0</v>
      </c>
      <c r="O95" s="142">
        <v>0</v>
      </c>
      <c r="P95" s="297">
        <f t="shared" si="13"/>
        <v>0</v>
      </c>
      <c r="Q95" s="142">
        <v>0</v>
      </c>
      <c r="R95" s="299">
        <f t="shared" si="10"/>
        <v>0</v>
      </c>
      <c r="S95" s="144">
        <v>1</v>
      </c>
      <c r="T95" s="145"/>
      <c r="U95" s="303">
        <f t="shared" si="11"/>
        <v>0</v>
      </c>
      <c r="V95" s="304" t="e">
        <f t="shared" si="14"/>
        <v>#DIV/0!</v>
      </c>
    </row>
    <row r="96" spans="1:22">
      <c r="A96" s="212">
        <v>93</v>
      </c>
      <c r="B96" s="213"/>
      <c r="C96" s="260" t="e">
        <f>VLOOKUP(B96,'Cadastro de Produtos'!$B$5:$G$1040,2,)</f>
        <v>#N/A</v>
      </c>
      <c r="D96" s="244" t="e">
        <f>VLOOKUP(B96,'Cadastro de Produtos'!$B$5:$G$1040,3,)</f>
        <v>#N/A</v>
      </c>
      <c r="E96" s="443"/>
      <c r="F96" s="209"/>
      <c r="G96" s="52"/>
      <c r="H96" s="52"/>
      <c r="I96" s="138"/>
      <c r="J96" s="293" t="str">
        <f t="shared" si="9"/>
        <v/>
      </c>
      <c r="K96" s="157"/>
      <c r="L96" s="120"/>
      <c r="M96" s="156"/>
      <c r="N96" s="296">
        <f t="shared" si="12"/>
        <v>0</v>
      </c>
      <c r="O96" s="143">
        <v>0</v>
      </c>
      <c r="P96" s="296">
        <f t="shared" si="13"/>
        <v>0</v>
      </c>
      <c r="Q96" s="143">
        <v>0</v>
      </c>
      <c r="R96" s="300">
        <f t="shared" si="10"/>
        <v>0</v>
      </c>
      <c r="S96" s="108">
        <v>1</v>
      </c>
      <c r="T96" s="34"/>
      <c r="U96" s="275">
        <f t="shared" si="11"/>
        <v>0</v>
      </c>
      <c r="V96" s="305" t="e">
        <f t="shared" si="14"/>
        <v>#DIV/0!</v>
      </c>
    </row>
    <row r="97" spans="1:22">
      <c r="A97" s="133">
        <v>94</v>
      </c>
      <c r="B97" s="51"/>
      <c r="C97" s="284" t="e">
        <f>VLOOKUP(B97,'Cadastro de Produtos'!$B$5:$G$1040,2,)</f>
        <v>#N/A</v>
      </c>
      <c r="D97" s="285" t="e">
        <f>VLOOKUP(B97,'Cadastro de Produtos'!$B$5:$G$1040,3,)</f>
        <v>#N/A</v>
      </c>
      <c r="E97" s="441"/>
      <c r="F97" s="207"/>
      <c r="G97" s="215"/>
      <c r="H97" s="215"/>
      <c r="I97" s="136"/>
      <c r="J97" s="292" t="str">
        <f t="shared" si="9"/>
        <v/>
      </c>
      <c r="K97" s="153"/>
      <c r="L97" s="119"/>
      <c r="M97" s="154"/>
      <c r="N97" s="295">
        <f t="shared" si="12"/>
        <v>0</v>
      </c>
      <c r="O97" s="142">
        <v>0</v>
      </c>
      <c r="P97" s="297">
        <f t="shared" si="13"/>
        <v>0</v>
      </c>
      <c r="Q97" s="142">
        <v>0</v>
      </c>
      <c r="R97" s="299">
        <f t="shared" si="10"/>
        <v>0</v>
      </c>
      <c r="S97" s="144">
        <v>1</v>
      </c>
      <c r="T97" s="145"/>
      <c r="U97" s="303">
        <f t="shared" si="11"/>
        <v>0</v>
      </c>
      <c r="V97" s="304" t="e">
        <f t="shared" si="14"/>
        <v>#DIV/0!</v>
      </c>
    </row>
    <row r="98" spans="1:22">
      <c r="A98" s="212">
        <v>95</v>
      </c>
      <c r="B98" s="213"/>
      <c r="C98" s="260" t="e">
        <f>VLOOKUP(B98,'Cadastro de Produtos'!$B$5:$G$1040,2,)</f>
        <v>#N/A</v>
      </c>
      <c r="D98" s="244" t="e">
        <f>VLOOKUP(B98,'Cadastro de Produtos'!$B$5:$G$1040,3,)</f>
        <v>#N/A</v>
      </c>
      <c r="E98" s="443"/>
      <c r="F98" s="209"/>
      <c r="G98" s="52"/>
      <c r="H98" s="52"/>
      <c r="I98" s="138"/>
      <c r="J98" s="293" t="str">
        <f t="shared" si="9"/>
        <v/>
      </c>
      <c r="K98" s="157"/>
      <c r="L98" s="120"/>
      <c r="M98" s="156"/>
      <c r="N98" s="296">
        <f t="shared" si="12"/>
        <v>0</v>
      </c>
      <c r="O98" s="143">
        <v>0</v>
      </c>
      <c r="P98" s="296">
        <f t="shared" si="13"/>
        <v>0</v>
      </c>
      <c r="Q98" s="143">
        <v>0</v>
      </c>
      <c r="R98" s="300">
        <f t="shared" si="10"/>
        <v>0</v>
      </c>
      <c r="S98" s="108">
        <v>1</v>
      </c>
      <c r="T98" s="34"/>
      <c r="U98" s="275">
        <f t="shared" si="11"/>
        <v>0</v>
      </c>
      <c r="V98" s="305" t="e">
        <f t="shared" si="14"/>
        <v>#DIV/0!</v>
      </c>
    </row>
    <row r="99" spans="1:22">
      <c r="A99" s="133">
        <v>96</v>
      </c>
      <c r="B99" s="51"/>
      <c r="C99" s="284" t="e">
        <f>VLOOKUP(B99,'Cadastro de Produtos'!$B$5:$G$1040,2,)</f>
        <v>#N/A</v>
      </c>
      <c r="D99" s="285" t="e">
        <f>VLOOKUP(B99,'Cadastro de Produtos'!$B$5:$G$1040,3,)</f>
        <v>#N/A</v>
      </c>
      <c r="E99" s="441"/>
      <c r="F99" s="207"/>
      <c r="G99" s="215"/>
      <c r="H99" s="215"/>
      <c r="I99" s="136"/>
      <c r="J99" s="292" t="str">
        <f t="shared" si="9"/>
        <v/>
      </c>
      <c r="K99" s="153"/>
      <c r="L99" s="119"/>
      <c r="M99" s="154"/>
      <c r="N99" s="295">
        <f t="shared" si="12"/>
        <v>0</v>
      </c>
      <c r="O99" s="142">
        <v>0</v>
      </c>
      <c r="P99" s="297">
        <f t="shared" si="13"/>
        <v>0</v>
      </c>
      <c r="Q99" s="142">
        <v>0</v>
      </c>
      <c r="R99" s="299">
        <f t="shared" si="10"/>
        <v>0</v>
      </c>
      <c r="S99" s="144">
        <v>1</v>
      </c>
      <c r="T99" s="145"/>
      <c r="U99" s="303">
        <f t="shared" si="11"/>
        <v>0</v>
      </c>
      <c r="V99" s="304" t="e">
        <f t="shared" si="14"/>
        <v>#DIV/0!</v>
      </c>
    </row>
    <row r="100" spans="1:22">
      <c r="A100" s="212">
        <v>97</v>
      </c>
      <c r="B100" s="213"/>
      <c r="C100" s="260" t="e">
        <f>VLOOKUP(B100,'Cadastro de Produtos'!$B$5:$G$1040,2,)</f>
        <v>#N/A</v>
      </c>
      <c r="D100" s="244" t="e">
        <f>VLOOKUP(B100,'Cadastro de Produtos'!$B$5:$G$1040,3,)</f>
        <v>#N/A</v>
      </c>
      <c r="E100" s="443"/>
      <c r="F100" s="209"/>
      <c r="G100" s="52"/>
      <c r="H100" s="52"/>
      <c r="I100" s="138"/>
      <c r="J100" s="293" t="str">
        <f t="shared" si="9"/>
        <v/>
      </c>
      <c r="K100" s="157"/>
      <c r="L100" s="120"/>
      <c r="M100" s="156"/>
      <c r="N100" s="296">
        <f t="shared" si="12"/>
        <v>0</v>
      </c>
      <c r="O100" s="143">
        <v>0</v>
      </c>
      <c r="P100" s="296">
        <f t="shared" si="13"/>
        <v>0</v>
      </c>
      <c r="Q100" s="143">
        <v>0</v>
      </c>
      <c r="R100" s="300">
        <f t="shared" si="10"/>
        <v>0</v>
      </c>
      <c r="S100" s="108">
        <v>1</v>
      </c>
      <c r="T100" s="34"/>
      <c r="U100" s="275">
        <f t="shared" si="11"/>
        <v>0</v>
      </c>
      <c r="V100" s="305" t="e">
        <f t="shared" si="14"/>
        <v>#DIV/0!</v>
      </c>
    </row>
    <row r="101" spans="1:22">
      <c r="A101" s="133">
        <v>98</v>
      </c>
      <c r="B101" s="51"/>
      <c r="C101" s="284" t="e">
        <f>VLOOKUP(B101,'Cadastro de Produtos'!$B$5:$G$1040,2,)</f>
        <v>#N/A</v>
      </c>
      <c r="D101" s="285" t="e">
        <f>VLOOKUP(B101,'Cadastro de Produtos'!$B$5:$G$1040,3,)</f>
        <v>#N/A</v>
      </c>
      <c r="E101" s="441"/>
      <c r="F101" s="207"/>
      <c r="G101" s="215"/>
      <c r="H101" s="215"/>
      <c r="I101" s="136"/>
      <c r="J101" s="292" t="str">
        <f t="shared" si="9"/>
        <v/>
      </c>
      <c r="K101" s="153"/>
      <c r="L101" s="119"/>
      <c r="M101" s="154"/>
      <c r="N101" s="295">
        <f t="shared" si="12"/>
        <v>0</v>
      </c>
      <c r="O101" s="142">
        <v>0</v>
      </c>
      <c r="P101" s="297">
        <f t="shared" si="13"/>
        <v>0</v>
      </c>
      <c r="Q101" s="142">
        <v>0</v>
      </c>
      <c r="R101" s="299">
        <f t="shared" si="10"/>
        <v>0</v>
      </c>
      <c r="S101" s="144">
        <v>1</v>
      </c>
      <c r="T101" s="145"/>
      <c r="U101" s="303">
        <f t="shared" si="11"/>
        <v>0</v>
      </c>
      <c r="V101" s="304" t="e">
        <f t="shared" si="14"/>
        <v>#DIV/0!</v>
      </c>
    </row>
    <row r="102" spans="1:22">
      <c r="A102" s="212">
        <v>99</v>
      </c>
      <c r="B102" s="213"/>
      <c r="C102" s="260" t="e">
        <f>VLOOKUP(B102,'Cadastro de Produtos'!$B$5:$G$1040,2,)</f>
        <v>#N/A</v>
      </c>
      <c r="D102" s="244" t="e">
        <f>VLOOKUP(B102,'Cadastro de Produtos'!$B$5:$G$1040,3,)</f>
        <v>#N/A</v>
      </c>
      <c r="E102" s="443"/>
      <c r="F102" s="209"/>
      <c r="G102" s="52"/>
      <c r="H102" s="52"/>
      <c r="I102" s="138"/>
      <c r="J102" s="293" t="str">
        <f t="shared" si="9"/>
        <v/>
      </c>
      <c r="K102" s="157"/>
      <c r="L102" s="120"/>
      <c r="M102" s="156"/>
      <c r="N102" s="296">
        <f t="shared" si="12"/>
        <v>0</v>
      </c>
      <c r="O102" s="143">
        <v>0</v>
      </c>
      <c r="P102" s="296">
        <f t="shared" si="13"/>
        <v>0</v>
      </c>
      <c r="Q102" s="143">
        <v>0</v>
      </c>
      <c r="R102" s="300">
        <f t="shared" si="10"/>
        <v>0</v>
      </c>
      <c r="S102" s="108">
        <v>1</v>
      </c>
      <c r="T102" s="34"/>
      <c r="U102" s="275">
        <f t="shared" si="11"/>
        <v>0</v>
      </c>
      <c r="V102" s="305" t="e">
        <f t="shared" si="14"/>
        <v>#DIV/0!</v>
      </c>
    </row>
    <row r="103" spans="1:22">
      <c r="A103" s="133">
        <v>100</v>
      </c>
      <c r="B103" s="51"/>
      <c r="C103" s="284" t="e">
        <f>VLOOKUP(B103,'Cadastro de Produtos'!$B$5:$G$1040,2,)</f>
        <v>#N/A</v>
      </c>
      <c r="D103" s="285" t="e">
        <f>VLOOKUP(B103,'Cadastro de Produtos'!$B$5:$G$1040,3,)</f>
        <v>#N/A</v>
      </c>
      <c r="E103" s="441"/>
      <c r="F103" s="207"/>
      <c r="G103" s="215"/>
      <c r="H103" s="215"/>
      <c r="I103" s="136"/>
      <c r="J103" s="292" t="str">
        <f t="shared" si="9"/>
        <v/>
      </c>
      <c r="K103" s="153"/>
      <c r="L103" s="119"/>
      <c r="M103" s="154"/>
      <c r="N103" s="295">
        <f>SUM(M103+(L103*K103))</f>
        <v>0</v>
      </c>
      <c r="O103" s="142">
        <v>0</v>
      </c>
      <c r="P103" s="297">
        <f>SUM(O103*N103)</f>
        <v>0</v>
      </c>
      <c r="Q103" s="142">
        <v>0</v>
      </c>
      <c r="R103" s="299">
        <f t="shared" si="10"/>
        <v>0</v>
      </c>
      <c r="S103" s="144">
        <v>1</v>
      </c>
      <c r="T103" s="145"/>
      <c r="U103" s="303">
        <f t="shared" si="11"/>
        <v>0</v>
      </c>
      <c r="V103" s="304" t="e">
        <f>SUM(U103/L103)</f>
        <v>#DIV/0!</v>
      </c>
    </row>
    <row r="104" spans="1:22">
      <c r="A104" s="26"/>
      <c r="B104" s="26"/>
      <c r="C104" s="247"/>
      <c r="D104" s="247"/>
      <c r="E104" s="444"/>
      <c r="F104" s="26"/>
      <c r="G104" s="26"/>
      <c r="H104" s="26"/>
      <c r="I104" s="26"/>
      <c r="J104" s="247"/>
      <c r="K104" s="26"/>
      <c r="L104" s="26"/>
      <c r="M104" s="26"/>
      <c r="N104" s="247"/>
      <c r="O104" s="26"/>
      <c r="P104" s="247"/>
      <c r="Q104" s="26"/>
      <c r="R104" s="247">
        <f t="shared" ref="R104:R166" si="15">(N104*Q104)</f>
        <v>0</v>
      </c>
      <c r="S104" s="36">
        <v>1</v>
      </c>
      <c r="T104" s="37"/>
      <c r="U104" s="247"/>
      <c r="V104" s="247"/>
    </row>
    <row r="105" spans="1:22">
      <c r="A105" s="26"/>
      <c r="B105" s="26"/>
      <c r="C105" s="247"/>
      <c r="D105" s="247"/>
      <c r="E105" s="444"/>
      <c r="F105" s="26"/>
      <c r="G105" s="26"/>
      <c r="H105" s="26"/>
      <c r="I105" s="26"/>
      <c r="J105" s="247"/>
      <c r="K105" s="26"/>
      <c r="L105" s="26"/>
      <c r="M105" s="26"/>
      <c r="N105" s="247"/>
      <c r="O105" s="26"/>
      <c r="P105" s="247"/>
      <c r="Q105" s="26"/>
      <c r="R105" s="247">
        <f t="shared" si="15"/>
        <v>0</v>
      </c>
      <c r="S105" s="36">
        <v>1</v>
      </c>
      <c r="T105" s="37"/>
      <c r="U105" s="247"/>
      <c r="V105" s="247"/>
    </row>
    <row r="106" spans="1:22">
      <c r="A106" s="26"/>
      <c r="B106" s="26"/>
      <c r="C106" s="247"/>
      <c r="D106" s="247"/>
      <c r="E106" s="444"/>
      <c r="F106" s="26"/>
      <c r="G106" s="26"/>
      <c r="H106" s="26"/>
      <c r="I106" s="26"/>
      <c r="J106" s="247"/>
      <c r="K106" s="26"/>
      <c r="L106" s="26"/>
      <c r="M106" s="26"/>
      <c r="N106" s="247"/>
      <c r="O106" s="26"/>
      <c r="P106" s="247"/>
      <c r="Q106" s="26"/>
      <c r="R106" s="247">
        <f t="shared" si="15"/>
        <v>0</v>
      </c>
      <c r="S106" s="36">
        <v>1</v>
      </c>
      <c r="T106" s="37"/>
      <c r="U106" s="247"/>
      <c r="V106" s="247"/>
    </row>
    <row r="107" spans="1:22">
      <c r="A107" s="26"/>
      <c r="B107" s="26"/>
      <c r="C107" s="247"/>
      <c r="D107" s="247"/>
      <c r="E107" s="444"/>
      <c r="F107" s="26"/>
      <c r="G107" s="26"/>
      <c r="H107" s="26"/>
      <c r="I107" s="26"/>
      <c r="J107" s="247"/>
      <c r="K107" s="26"/>
      <c r="L107" s="26"/>
      <c r="M107" s="26"/>
      <c r="N107" s="247"/>
      <c r="O107" s="26"/>
      <c r="P107" s="247"/>
      <c r="Q107" s="26"/>
      <c r="R107" s="247">
        <f t="shared" si="15"/>
        <v>0</v>
      </c>
      <c r="S107" s="36">
        <v>1</v>
      </c>
      <c r="T107" s="37"/>
      <c r="U107" s="247"/>
      <c r="V107" s="247"/>
    </row>
    <row r="108" spans="1:22">
      <c r="A108" s="26"/>
      <c r="B108" s="26"/>
      <c r="C108" s="247"/>
      <c r="D108" s="247"/>
      <c r="E108" s="444"/>
      <c r="F108" s="26"/>
      <c r="G108" s="26"/>
      <c r="H108" s="26"/>
      <c r="I108" s="26"/>
      <c r="J108" s="247"/>
      <c r="K108" s="26"/>
      <c r="L108" s="26"/>
      <c r="M108" s="26"/>
      <c r="N108" s="247"/>
      <c r="O108" s="26"/>
      <c r="P108" s="247"/>
      <c r="Q108" s="26"/>
      <c r="R108" s="247">
        <f t="shared" si="15"/>
        <v>0</v>
      </c>
      <c r="S108" s="36">
        <v>1</v>
      </c>
      <c r="T108" s="37"/>
      <c r="U108" s="247"/>
      <c r="V108" s="247"/>
    </row>
    <row r="109" spans="1:22">
      <c r="A109" s="26"/>
      <c r="B109" s="26"/>
      <c r="C109" s="247"/>
      <c r="D109" s="247"/>
      <c r="E109" s="444"/>
      <c r="F109" s="26"/>
      <c r="G109" s="26"/>
      <c r="H109" s="26"/>
      <c r="I109" s="26"/>
      <c r="J109" s="247"/>
      <c r="K109" s="26"/>
      <c r="L109" s="26"/>
      <c r="M109" s="26"/>
      <c r="N109" s="247"/>
      <c r="O109" s="26"/>
      <c r="P109" s="247"/>
      <c r="Q109" s="26"/>
      <c r="R109" s="247">
        <f t="shared" si="15"/>
        <v>0</v>
      </c>
      <c r="S109" s="36">
        <v>1</v>
      </c>
      <c r="T109" s="37"/>
      <c r="U109" s="247"/>
      <c r="V109" s="247"/>
    </row>
    <row r="110" spans="1:22">
      <c r="A110" s="26"/>
      <c r="B110" s="26"/>
      <c r="C110" s="247"/>
      <c r="D110" s="247"/>
      <c r="E110" s="444"/>
      <c r="F110" s="26"/>
      <c r="G110" s="26"/>
      <c r="H110" s="26"/>
      <c r="I110" s="26"/>
      <c r="J110" s="247"/>
      <c r="K110" s="26"/>
      <c r="L110" s="26"/>
      <c r="M110" s="26"/>
      <c r="N110" s="247"/>
      <c r="O110" s="26"/>
      <c r="P110" s="247"/>
      <c r="Q110" s="26"/>
      <c r="R110" s="247">
        <f t="shared" si="15"/>
        <v>0</v>
      </c>
      <c r="S110" s="36">
        <v>1</v>
      </c>
      <c r="T110" s="37"/>
      <c r="U110" s="247"/>
      <c r="V110" s="247"/>
    </row>
    <row r="111" spans="1:22">
      <c r="A111" s="26"/>
      <c r="B111" s="26"/>
      <c r="C111" s="247"/>
      <c r="D111" s="247"/>
      <c r="E111" s="444"/>
      <c r="F111" s="26"/>
      <c r="G111" s="26"/>
      <c r="H111" s="26"/>
      <c r="I111" s="26"/>
      <c r="J111" s="247"/>
      <c r="K111" s="26"/>
      <c r="L111" s="26"/>
      <c r="M111" s="26"/>
      <c r="N111" s="247"/>
      <c r="O111" s="26"/>
      <c r="P111" s="247"/>
      <c r="Q111" s="26"/>
      <c r="R111" s="247">
        <f t="shared" si="15"/>
        <v>0</v>
      </c>
      <c r="S111" s="36">
        <v>1</v>
      </c>
      <c r="T111" s="37"/>
      <c r="U111" s="247"/>
      <c r="V111" s="247"/>
    </row>
    <row r="112" spans="1:22">
      <c r="A112" s="26"/>
      <c r="B112" s="26"/>
      <c r="C112" s="247"/>
      <c r="D112" s="247"/>
      <c r="E112" s="444"/>
      <c r="F112" s="26"/>
      <c r="G112" s="26"/>
      <c r="H112" s="26"/>
      <c r="I112" s="26"/>
      <c r="J112" s="247"/>
      <c r="K112" s="26"/>
      <c r="L112" s="26"/>
      <c r="M112" s="26"/>
      <c r="N112" s="247"/>
      <c r="O112" s="26"/>
      <c r="P112" s="247"/>
      <c r="Q112" s="26"/>
      <c r="R112" s="247">
        <f t="shared" si="15"/>
        <v>0</v>
      </c>
      <c r="S112" s="36">
        <v>1</v>
      </c>
      <c r="T112" s="37"/>
      <c r="U112" s="247"/>
      <c r="V112" s="247"/>
    </row>
    <row r="113" spans="1:22">
      <c r="A113" s="26"/>
      <c r="B113" s="26"/>
      <c r="C113" s="247"/>
      <c r="D113" s="247"/>
      <c r="E113" s="444"/>
      <c r="F113" s="26"/>
      <c r="G113" s="26"/>
      <c r="H113" s="26"/>
      <c r="I113" s="26"/>
      <c r="J113" s="247"/>
      <c r="K113" s="26"/>
      <c r="L113" s="26"/>
      <c r="M113" s="26"/>
      <c r="N113" s="247"/>
      <c r="O113" s="26"/>
      <c r="P113" s="247"/>
      <c r="Q113" s="26"/>
      <c r="R113" s="247">
        <f t="shared" si="15"/>
        <v>0</v>
      </c>
      <c r="S113" s="36">
        <v>1</v>
      </c>
      <c r="T113" s="37"/>
      <c r="U113" s="247"/>
      <c r="V113" s="247"/>
    </row>
    <row r="114" spans="1:22">
      <c r="A114" s="26"/>
      <c r="B114" s="26"/>
      <c r="C114" s="247"/>
      <c r="D114" s="247"/>
      <c r="E114" s="444"/>
      <c r="F114" s="26"/>
      <c r="G114" s="26"/>
      <c r="H114" s="26"/>
      <c r="I114" s="26"/>
      <c r="J114" s="247"/>
      <c r="K114" s="26"/>
      <c r="L114" s="26"/>
      <c r="M114" s="26"/>
      <c r="N114" s="247"/>
      <c r="O114" s="26"/>
      <c r="P114" s="247"/>
      <c r="Q114" s="26"/>
      <c r="R114" s="247">
        <f t="shared" si="15"/>
        <v>0</v>
      </c>
      <c r="S114" s="36">
        <v>1</v>
      </c>
      <c r="T114" s="37"/>
      <c r="U114" s="247"/>
      <c r="V114" s="247"/>
    </row>
    <row r="115" spans="1:22">
      <c r="A115" s="26"/>
      <c r="B115" s="26"/>
      <c r="C115" s="247"/>
      <c r="D115" s="247"/>
      <c r="E115" s="444"/>
      <c r="F115" s="26"/>
      <c r="G115" s="26"/>
      <c r="H115" s="26"/>
      <c r="I115" s="26"/>
      <c r="J115" s="247"/>
      <c r="K115" s="26"/>
      <c r="L115" s="26"/>
      <c r="M115" s="26"/>
      <c r="N115" s="247"/>
      <c r="O115" s="26"/>
      <c r="P115" s="247"/>
      <c r="Q115" s="26"/>
      <c r="R115" s="247">
        <f t="shared" si="15"/>
        <v>0</v>
      </c>
      <c r="S115" s="36">
        <v>1</v>
      </c>
      <c r="T115" s="37"/>
      <c r="U115" s="247"/>
      <c r="V115" s="247"/>
    </row>
    <row r="116" spans="1:22">
      <c r="A116" s="26"/>
      <c r="B116" s="26"/>
      <c r="C116" s="247"/>
      <c r="D116" s="247"/>
      <c r="E116" s="444"/>
      <c r="F116" s="26"/>
      <c r="G116" s="26"/>
      <c r="H116" s="26"/>
      <c r="I116" s="26"/>
      <c r="J116" s="247"/>
      <c r="K116" s="26"/>
      <c r="L116" s="26"/>
      <c r="M116" s="26"/>
      <c r="N116" s="247"/>
      <c r="O116" s="26"/>
      <c r="P116" s="247"/>
      <c r="Q116" s="26"/>
      <c r="R116" s="247">
        <f t="shared" si="15"/>
        <v>0</v>
      </c>
      <c r="S116" s="36">
        <v>1</v>
      </c>
      <c r="T116" s="37"/>
      <c r="U116" s="247"/>
      <c r="V116" s="247"/>
    </row>
    <row r="117" spans="1:22">
      <c r="A117" s="26"/>
      <c r="B117" s="26"/>
      <c r="C117" s="247"/>
      <c r="D117" s="247"/>
      <c r="E117" s="444"/>
      <c r="F117" s="26"/>
      <c r="G117" s="26"/>
      <c r="H117" s="26"/>
      <c r="I117" s="26"/>
      <c r="J117" s="247"/>
      <c r="K117" s="26"/>
      <c r="L117" s="26"/>
      <c r="M117" s="26"/>
      <c r="N117" s="247"/>
      <c r="O117" s="26"/>
      <c r="P117" s="247"/>
      <c r="Q117" s="26"/>
      <c r="R117" s="247">
        <f t="shared" si="15"/>
        <v>0</v>
      </c>
      <c r="S117" s="36">
        <v>1</v>
      </c>
      <c r="T117" s="37"/>
      <c r="U117" s="247"/>
      <c r="V117" s="247"/>
    </row>
    <row r="118" spans="1:22">
      <c r="A118" s="26"/>
      <c r="B118" s="26"/>
      <c r="C118" s="247"/>
      <c r="D118" s="247"/>
      <c r="E118" s="444"/>
      <c r="F118" s="26"/>
      <c r="G118" s="26"/>
      <c r="H118" s="26"/>
      <c r="I118" s="26"/>
      <c r="J118" s="247"/>
      <c r="K118" s="26"/>
      <c r="L118" s="26"/>
      <c r="M118" s="26"/>
      <c r="N118" s="247"/>
      <c r="O118" s="26"/>
      <c r="P118" s="247"/>
      <c r="Q118" s="26"/>
      <c r="R118" s="247">
        <f t="shared" si="15"/>
        <v>0</v>
      </c>
      <c r="S118" s="36">
        <v>1</v>
      </c>
      <c r="T118" s="37"/>
      <c r="U118" s="247"/>
      <c r="V118" s="247"/>
    </row>
    <row r="119" spans="1:22">
      <c r="A119" s="26"/>
      <c r="B119" s="26"/>
      <c r="C119" s="247"/>
      <c r="D119" s="247"/>
      <c r="E119" s="444"/>
      <c r="F119" s="26"/>
      <c r="G119" s="26"/>
      <c r="H119" s="26"/>
      <c r="I119" s="26"/>
      <c r="J119" s="247"/>
      <c r="K119" s="26"/>
      <c r="L119" s="26"/>
      <c r="M119" s="26"/>
      <c r="N119" s="247"/>
      <c r="O119" s="26"/>
      <c r="P119" s="247"/>
      <c r="Q119" s="26"/>
      <c r="R119" s="247">
        <f t="shared" si="15"/>
        <v>0</v>
      </c>
      <c r="S119" s="36">
        <v>1</v>
      </c>
      <c r="T119" s="37"/>
      <c r="U119" s="247"/>
      <c r="V119" s="247"/>
    </row>
    <row r="120" spans="1:22">
      <c r="A120" s="26"/>
      <c r="B120" s="26"/>
      <c r="C120" s="247"/>
      <c r="D120" s="247"/>
      <c r="E120" s="444"/>
      <c r="F120" s="26"/>
      <c r="G120" s="26"/>
      <c r="H120" s="26"/>
      <c r="I120" s="26"/>
      <c r="J120" s="247"/>
      <c r="K120" s="26"/>
      <c r="L120" s="26"/>
      <c r="M120" s="26"/>
      <c r="N120" s="247"/>
      <c r="O120" s="26"/>
      <c r="P120" s="247"/>
      <c r="Q120" s="26"/>
      <c r="R120" s="247">
        <f t="shared" si="15"/>
        <v>0</v>
      </c>
      <c r="S120" s="36">
        <v>1</v>
      </c>
      <c r="T120" s="37"/>
      <c r="U120" s="247"/>
      <c r="V120" s="247"/>
    </row>
    <row r="121" spans="1:22">
      <c r="A121" s="26"/>
      <c r="B121" s="26"/>
      <c r="C121" s="247"/>
      <c r="D121" s="247"/>
      <c r="E121" s="444"/>
      <c r="F121" s="26"/>
      <c r="G121" s="26"/>
      <c r="H121" s="26"/>
      <c r="I121" s="26"/>
      <c r="J121" s="247"/>
      <c r="K121" s="26"/>
      <c r="L121" s="26"/>
      <c r="M121" s="26"/>
      <c r="N121" s="247"/>
      <c r="O121" s="26"/>
      <c r="P121" s="247"/>
      <c r="Q121" s="26"/>
      <c r="R121" s="247">
        <f t="shared" si="15"/>
        <v>0</v>
      </c>
      <c r="S121" s="36">
        <v>1</v>
      </c>
      <c r="T121" s="37"/>
      <c r="U121" s="247"/>
      <c r="V121" s="247"/>
    </row>
    <row r="122" spans="1:22">
      <c r="A122" s="26"/>
      <c r="B122" s="26"/>
      <c r="C122" s="247"/>
      <c r="D122" s="247"/>
      <c r="E122" s="444"/>
      <c r="F122" s="26"/>
      <c r="G122" s="26"/>
      <c r="H122" s="26"/>
      <c r="I122" s="26"/>
      <c r="J122" s="247"/>
      <c r="K122" s="26"/>
      <c r="L122" s="26"/>
      <c r="M122" s="26"/>
      <c r="N122" s="247"/>
      <c r="O122" s="26"/>
      <c r="P122" s="247"/>
      <c r="Q122" s="26"/>
      <c r="R122" s="247">
        <f t="shared" si="15"/>
        <v>0</v>
      </c>
      <c r="S122" s="36">
        <v>1</v>
      </c>
      <c r="T122" s="37"/>
      <c r="U122" s="247"/>
      <c r="V122" s="247"/>
    </row>
    <row r="123" spans="1:22">
      <c r="A123" s="26"/>
      <c r="B123" s="26"/>
      <c r="C123" s="247"/>
      <c r="D123" s="247"/>
      <c r="E123" s="444"/>
      <c r="F123" s="26"/>
      <c r="G123" s="26"/>
      <c r="H123" s="26"/>
      <c r="I123" s="26"/>
      <c r="J123" s="247"/>
      <c r="K123" s="26"/>
      <c r="L123" s="26"/>
      <c r="M123" s="26"/>
      <c r="N123" s="247"/>
      <c r="O123" s="26"/>
      <c r="P123" s="247"/>
      <c r="Q123" s="26"/>
      <c r="R123" s="247">
        <f t="shared" si="15"/>
        <v>0</v>
      </c>
      <c r="S123" s="36">
        <v>1</v>
      </c>
      <c r="T123" s="37"/>
      <c r="U123" s="247"/>
      <c r="V123" s="247"/>
    </row>
    <row r="124" spans="1:22">
      <c r="A124" s="26"/>
      <c r="B124" s="26"/>
      <c r="C124" s="247"/>
      <c r="D124" s="247"/>
      <c r="E124" s="444"/>
      <c r="F124" s="26"/>
      <c r="G124" s="26"/>
      <c r="H124" s="26"/>
      <c r="I124" s="26"/>
      <c r="J124" s="247"/>
      <c r="K124" s="26"/>
      <c r="L124" s="26"/>
      <c r="M124" s="26"/>
      <c r="N124" s="247"/>
      <c r="O124" s="26"/>
      <c r="P124" s="247"/>
      <c r="Q124" s="26"/>
      <c r="R124" s="247">
        <f t="shared" si="15"/>
        <v>0</v>
      </c>
      <c r="S124" s="36">
        <v>1</v>
      </c>
      <c r="T124" s="37"/>
      <c r="U124" s="247"/>
      <c r="V124" s="247"/>
    </row>
    <row r="125" spans="1:22">
      <c r="A125" s="26"/>
      <c r="B125" s="26"/>
      <c r="C125" s="247"/>
      <c r="D125" s="247"/>
      <c r="E125" s="444"/>
      <c r="F125" s="26"/>
      <c r="G125" s="26"/>
      <c r="H125" s="26"/>
      <c r="I125" s="26"/>
      <c r="J125" s="247"/>
      <c r="K125" s="26"/>
      <c r="L125" s="26"/>
      <c r="M125" s="26"/>
      <c r="N125" s="247"/>
      <c r="O125" s="26"/>
      <c r="P125" s="247"/>
      <c r="Q125" s="26"/>
      <c r="R125" s="247">
        <f t="shared" si="15"/>
        <v>0</v>
      </c>
      <c r="S125" s="36">
        <v>1</v>
      </c>
      <c r="T125" s="37"/>
      <c r="U125" s="247"/>
      <c r="V125" s="247"/>
    </row>
    <row r="126" spans="1:22">
      <c r="A126" s="26"/>
      <c r="B126" s="26"/>
      <c r="C126" s="247"/>
      <c r="D126" s="247"/>
      <c r="E126" s="444"/>
      <c r="F126" s="26"/>
      <c r="G126" s="26"/>
      <c r="H126" s="26"/>
      <c r="I126" s="26"/>
      <c r="J126" s="247"/>
      <c r="K126" s="26"/>
      <c r="L126" s="26"/>
      <c r="M126" s="26"/>
      <c r="N126" s="247"/>
      <c r="O126" s="26"/>
      <c r="P126" s="247"/>
      <c r="Q126" s="26"/>
      <c r="R126" s="247">
        <f t="shared" si="15"/>
        <v>0</v>
      </c>
      <c r="S126" s="36">
        <v>1</v>
      </c>
      <c r="T126" s="37"/>
      <c r="U126" s="247"/>
      <c r="V126" s="247"/>
    </row>
    <row r="127" spans="1:22">
      <c r="A127" s="26"/>
      <c r="B127" s="26"/>
      <c r="C127" s="247"/>
      <c r="D127" s="247"/>
      <c r="E127" s="444"/>
      <c r="F127" s="26"/>
      <c r="G127" s="26"/>
      <c r="H127" s="26"/>
      <c r="I127" s="26"/>
      <c r="J127" s="247"/>
      <c r="K127" s="26"/>
      <c r="L127" s="26"/>
      <c r="M127" s="26"/>
      <c r="N127" s="247"/>
      <c r="O127" s="26"/>
      <c r="P127" s="247"/>
      <c r="Q127" s="26"/>
      <c r="R127" s="247">
        <f t="shared" si="15"/>
        <v>0</v>
      </c>
      <c r="S127" s="36">
        <v>1</v>
      </c>
      <c r="T127" s="37"/>
      <c r="U127" s="247"/>
      <c r="V127" s="247"/>
    </row>
    <row r="128" spans="1:22">
      <c r="A128" s="26"/>
      <c r="B128" s="26"/>
      <c r="C128" s="247"/>
      <c r="D128" s="247"/>
      <c r="E128" s="444"/>
      <c r="F128" s="26"/>
      <c r="G128" s="26"/>
      <c r="H128" s="26"/>
      <c r="I128" s="26"/>
      <c r="J128" s="247"/>
      <c r="K128" s="26"/>
      <c r="L128" s="26"/>
      <c r="M128" s="26"/>
      <c r="N128" s="247"/>
      <c r="O128" s="26"/>
      <c r="P128" s="247"/>
      <c r="Q128" s="26"/>
      <c r="R128" s="247">
        <f t="shared" si="15"/>
        <v>0</v>
      </c>
      <c r="S128" s="36">
        <v>1</v>
      </c>
      <c r="T128" s="37"/>
      <c r="U128" s="247"/>
      <c r="V128" s="247"/>
    </row>
    <row r="129" spans="1:22">
      <c r="A129" s="26"/>
      <c r="B129" s="26"/>
      <c r="C129" s="247"/>
      <c r="D129" s="247"/>
      <c r="E129" s="444"/>
      <c r="F129" s="26"/>
      <c r="G129" s="26"/>
      <c r="H129" s="26"/>
      <c r="I129" s="26"/>
      <c r="J129" s="247"/>
      <c r="K129" s="26"/>
      <c r="L129" s="26"/>
      <c r="M129" s="26"/>
      <c r="N129" s="247"/>
      <c r="O129" s="26"/>
      <c r="P129" s="247"/>
      <c r="Q129" s="26"/>
      <c r="R129" s="247">
        <f t="shared" si="15"/>
        <v>0</v>
      </c>
      <c r="S129" s="36">
        <v>1</v>
      </c>
      <c r="T129" s="37"/>
      <c r="U129" s="247"/>
      <c r="V129" s="247"/>
    </row>
    <row r="130" spans="1:22">
      <c r="A130" s="26"/>
      <c r="B130" s="26"/>
      <c r="C130" s="247"/>
      <c r="D130" s="247"/>
      <c r="E130" s="444"/>
      <c r="F130" s="26"/>
      <c r="G130" s="26"/>
      <c r="H130" s="26"/>
      <c r="I130" s="26"/>
      <c r="J130" s="247"/>
      <c r="K130" s="26"/>
      <c r="L130" s="26"/>
      <c r="M130" s="26"/>
      <c r="N130" s="247"/>
      <c r="O130" s="26"/>
      <c r="P130" s="247"/>
      <c r="Q130" s="26"/>
      <c r="R130" s="247">
        <f t="shared" si="15"/>
        <v>0</v>
      </c>
      <c r="S130" s="36">
        <v>1</v>
      </c>
      <c r="T130" s="37"/>
      <c r="U130" s="247"/>
      <c r="V130" s="247"/>
    </row>
    <row r="131" spans="1:22" ht="15.75" thickBot="1">
      <c r="A131" s="26"/>
      <c r="B131" s="26"/>
      <c r="C131" s="247"/>
      <c r="D131" s="247"/>
      <c r="E131" s="444"/>
      <c r="F131" s="26"/>
      <c r="G131" s="26"/>
      <c r="H131" s="26"/>
      <c r="I131" s="26"/>
      <c r="J131" s="247"/>
      <c r="K131" s="26"/>
      <c r="L131" s="26"/>
      <c r="M131" s="26"/>
      <c r="N131" s="247"/>
      <c r="O131" s="26"/>
      <c r="P131" s="247"/>
      <c r="Q131" s="26"/>
      <c r="R131" s="247">
        <f t="shared" si="15"/>
        <v>0</v>
      </c>
      <c r="S131" s="38">
        <v>1</v>
      </c>
      <c r="T131" s="39"/>
      <c r="U131" s="247"/>
      <c r="V131" s="247"/>
    </row>
    <row r="132" spans="1:22">
      <c r="C132" s="247"/>
      <c r="D132" s="247"/>
      <c r="E132" s="444"/>
      <c r="F132" s="26"/>
      <c r="G132" s="26"/>
      <c r="H132" s="26"/>
      <c r="I132" s="26"/>
      <c r="J132" s="247"/>
      <c r="K132" s="26"/>
      <c r="L132" s="26"/>
      <c r="M132" s="26"/>
      <c r="N132" s="247"/>
      <c r="O132" s="26"/>
      <c r="P132" s="247"/>
      <c r="Q132" s="26"/>
      <c r="R132" s="247">
        <f t="shared" si="15"/>
        <v>0</v>
      </c>
      <c r="S132" s="26">
        <v>1</v>
      </c>
      <c r="T132" s="26"/>
      <c r="U132" s="247"/>
      <c r="V132" s="247"/>
    </row>
    <row r="133" spans="1:22">
      <c r="C133" s="247"/>
      <c r="D133" s="247"/>
      <c r="E133" s="444"/>
      <c r="F133" s="26"/>
      <c r="G133" s="26"/>
      <c r="H133" s="26"/>
      <c r="I133" s="26"/>
      <c r="J133" s="247"/>
      <c r="K133" s="26"/>
      <c r="L133" s="26"/>
      <c r="M133" s="26"/>
      <c r="N133" s="247"/>
      <c r="O133" s="26"/>
      <c r="P133" s="247"/>
      <c r="Q133" s="26"/>
      <c r="R133" s="247">
        <f t="shared" si="15"/>
        <v>0</v>
      </c>
      <c r="S133" s="26">
        <v>1</v>
      </c>
      <c r="T133" s="26"/>
      <c r="U133" s="247"/>
      <c r="V133" s="247"/>
    </row>
    <row r="134" spans="1:22">
      <c r="C134" s="247"/>
      <c r="D134" s="247"/>
      <c r="E134" s="444"/>
      <c r="F134" s="26"/>
      <c r="G134" s="26"/>
      <c r="H134" s="26"/>
      <c r="I134" s="26"/>
      <c r="J134" s="247"/>
      <c r="K134" s="26"/>
      <c r="L134" s="26"/>
      <c r="M134" s="26"/>
      <c r="N134" s="247"/>
      <c r="O134" s="26"/>
      <c r="P134" s="247"/>
      <c r="Q134" s="26"/>
      <c r="R134" s="247">
        <f t="shared" si="15"/>
        <v>0</v>
      </c>
      <c r="S134" s="26">
        <v>1</v>
      </c>
      <c r="T134" s="26"/>
      <c r="U134" s="247"/>
      <c r="V134" s="247"/>
    </row>
    <row r="135" spans="1:22">
      <c r="C135" s="247"/>
      <c r="D135" s="247"/>
      <c r="E135" s="444"/>
      <c r="F135" s="26"/>
      <c r="G135" s="26"/>
      <c r="H135" s="26"/>
      <c r="I135" s="26"/>
      <c r="J135" s="247"/>
      <c r="K135" s="26"/>
      <c r="L135" s="26"/>
      <c r="M135" s="26"/>
      <c r="N135" s="247"/>
      <c r="O135" s="26"/>
      <c r="P135" s="247"/>
      <c r="Q135" s="26"/>
      <c r="R135" s="247">
        <f t="shared" si="15"/>
        <v>0</v>
      </c>
      <c r="S135" s="26">
        <v>1</v>
      </c>
      <c r="T135" s="26"/>
      <c r="U135" s="247"/>
      <c r="V135" s="247"/>
    </row>
    <row r="136" spans="1:22">
      <c r="C136" s="247"/>
      <c r="D136" s="247"/>
      <c r="E136" s="444"/>
      <c r="F136" s="26"/>
      <c r="G136" s="26"/>
      <c r="H136" s="26"/>
      <c r="I136" s="26"/>
      <c r="J136" s="247"/>
      <c r="K136" s="26"/>
      <c r="L136" s="26"/>
      <c r="M136" s="26"/>
      <c r="N136" s="247"/>
      <c r="O136" s="26"/>
      <c r="P136" s="247"/>
      <c r="Q136" s="26"/>
      <c r="R136" s="247">
        <f t="shared" si="15"/>
        <v>0</v>
      </c>
      <c r="S136" s="26">
        <v>1</v>
      </c>
      <c r="T136" s="26"/>
      <c r="U136" s="247"/>
      <c r="V136" s="247"/>
    </row>
    <row r="137" spans="1:22">
      <c r="C137" s="247"/>
      <c r="D137" s="247"/>
      <c r="E137" s="444"/>
      <c r="F137" s="26"/>
      <c r="G137" s="26"/>
      <c r="H137" s="26"/>
      <c r="I137" s="26"/>
      <c r="J137" s="247"/>
      <c r="K137" s="26"/>
      <c r="L137" s="26"/>
      <c r="M137" s="26"/>
      <c r="N137" s="247"/>
      <c r="O137" s="26"/>
      <c r="P137" s="247"/>
      <c r="Q137" s="26"/>
      <c r="R137" s="247">
        <f t="shared" si="15"/>
        <v>0</v>
      </c>
      <c r="S137" s="26">
        <v>1</v>
      </c>
      <c r="T137" s="26"/>
      <c r="U137" s="247"/>
      <c r="V137" s="247"/>
    </row>
    <row r="138" spans="1:22">
      <c r="C138" s="247"/>
      <c r="D138" s="247"/>
      <c r="E138" s="444"/>
      <c r="F138" s="26"/>
      <c r="G138" s="26"/>
      <c r="H138" s="26"/>
      <c r="I138" s="26"/>
      <c r="J138" s="247"/>
      <c r="K138" s="26"/>
      <c r="L138" s="26"/>
      <c r="M138" s="26"/>
      <c r="N138" s="247"/>
      <c r="O138" s="26"/>
      <c r="P138" s="247"/>
      <c r="Q138" s="26"/>
      <c r="R138" s="247">
        <f t="shared" si="15"/>
        <v>0</v>
      </c>
      <c r="S138" s="26">
        <v>1</v>
      </c>
      <c r="T138" s="26"/>
      <c r="U138" s="247"/>
      <c r="V138" s="247"/>
    </row>
    <row r="139" spans="1:22">
      <c r="C139" s="247"/>
      <c r="D139" s="247"/>
      <c r="E139" s="444"/>
      <c r="F139" s="26"/>
      <c r="G139" s="26"/>
      <c r="H139" s="26"/>
      <c r="I139" s="26"/>
      <c r="J139" s="247"/>
      <c r="K139" s="26"/>
      <c r="L139" s="26"/>
      <c r="M139" s="26"/>
      <c r="N139" s="247"/>
      <c r="O139" s="26"/>
      <c r="P139" s="247"/>
      <c r="Q139" s="26"/>
      <c r="R139" s="247">
        <f t="shared" si="15"/>
        <v>0</v>
      </c>
      <c r="S139" s="26">
        <v>1</v>
      </c>
      <c r="T139" s="26"/>
      <c r="U139" s="247"/>
      <c r="V139" s="247"/>
    </row>
    <row r="140" spans="1:22">
      <c r="C140" s="247"/>
      <c r="D140" s="247"/>
      <c r="E140" s="444"/>
      <c r="F140" s="26"/>
      <c r="G140" s="26"/>
      <c r="H140" s="26"/>
      <c r="I140" s="26"/>
      <c r="J140" s="247"/>
      <c r="K140" s="26"/>
      <c r="L140" s="26"/>
      <c r="M140" s="26"/>
      <c r="N140" s="247"/>
      <c r="O140" s="26"/>
      <c r="P140" s="247"/>
      <c r="Q140" s="26"/>
      <c r="R140" s="247">
        <f t="shared" si="15"/>
        <v>0</v>
      </c>
      <c r="S140" s="26">
        <v>1</v>
      </c>
      <c r="T140" s="26"/>
      <c r="U140" s="247"/>
      <c r="V140" s="247"/>
    </row>
    <row r="141" spans="1:22">
      <c r="C141" s="247"/>
      <c r="D141" s="247"/>
      <c r="E141" s="444"/>
      <c r="F141" s="26"/>
      <c r="G141" s="26"/>
      <c r="H141" s="26"/>
      <c r="I141" s="26"/>
      <c r="J141" s="247"/>
      <c r="K141" s="26"/>
      <c r="L141" s="26"/>
      <c r="M141" s="26"/>
      <c r="N141" s="247"/>
      <c r="O141" s="26"/>
      <c r="P141" s="247"/>
      <c r="Q141" s="26"/>
      <c r="R141" s="247">
        <f t="shared" si="15"/>
        <v>0</v>
      </c>
      <c r="S141" s="26">
        <v>1</v>
      </c>
      <c r="T141" s="26"/>
      <c r="U141" s="247"/>
      <c r="V141" s="247"/>
    </row>
    <row r="142" spans="1:22">
      <c r="C142" s="247"/>
      <c r="D142" s="247"/>
      <c r="E142" s="444"/>
      <c r="F142" s="26"/>
      <c r="G142" s="26"/>
      <c r="H142" s="26"/>
      <c r="I142" s="26"/>
      <c r="J142" s="247"/>
      <c r="K142" s="26"/>
      <c r="L142" s="26"/>
      <c r="M142" s="26"/>
      <c r="N142" s="247"/>
      <c r="O142" s="26"/>
      <c r="P142" s="247"/>
      <c r="Q142" s="26"/>
      <c r="R142" s="247">
        <f t="shared" si="15"/>
        <v>0</v>
      </c>
      <c r="S142" s="26">
        <v>1</v>
      </c>
      <c r="T142" s="26"/>
      <c r="U142" s="247"/>
      <c r="V142" s="247"/>
    </row>
    <row r="143" spans="1:22">
      <c r="C143" s="247"/>
      <c r="D143" s="247"/>
      <c r="E143" s="444"/>
      <c r="F143" s="26"/>
      <c r="G143" s="26"/>
      <c r="H143" s="26"/>
      <c r="I143" s="26"/>
      <c r="J143" s="247"/>
      <c r="K143" s="26"/>
      <c r="L143" s="26"/>
      <c r="M143" s="26"/>
      <c r="N143" s="247"/>
      <c r="O143" s="26"/>
      <c r="P143" s="247"/>
      <c r="Q143" s="26"/>
      <c r="R143" s="247">
        <f t="shared" si="15"/>
        <v>0</v>
      </c>
      <c r="S143" s="26">
        <v>1</v>
      </c>
      <c r="T143" s="26"/>
      <c r="U143" s="247"/>
      <c r="V143" s="247"/>
    </row>
    <row r="144" spans="1:22">
      <c r="C144" s="247"/>
      <c r="D144" s="247"/>
      <c r="E144" s="444"/>
      <c r="F144" s="26"/>
      <c r="G144" s="26"/>
      <c r="H144" s="26"/>
      <c r="I144" s="26"/>
      <c r="J144" s="247"/>
      <c r="K144" s="26"/>
      <c r="L144" s="26"/>
      <c r="M144" s="26"/>
      <c r="N144" s="247"/>
      <c r="O144" s="26"/>
      <c r="P144" s="247"/>
      <c r="Q144" s="26"/>
      <c r="R144" s="247">
        <f t="shared" si="15"/>
        <v>0</v>
      </c>
      <c r="S144" s="26">
        <v>1</v>
      </c>
      <c r="T144" s="26"/>
      <c r="U144" s="247"/>
      <c r="V144" s="247"/>
    </row>
    <row r="145" spans="3:22">
      <c r="C145" s="247"/>
      <c r="D145" s="247"/>
      <c r="E145" s="444"/>
      <c r="F145" s="26"/>
      <c r="G145" s="26"/>
      <c r="H145" s="26"/>
      <c r="I145" s="26"/>
      <c r="J145" s="247"/>
      <c r="K145" s="26"/>
      <c r="L145" s="26"/>
      <c r="M145" s="26"/>
      <c r="N145" s="247"/>
      <c r="O145" s="26"/>
      <c r="P145" s="247"/>
      <c r="Q145" s="26"/>
      <c r="R145" s="247">
        <f t="shared" si="15"/>
        <v>0</v>
      </c>
      <c r="S145" s="26">
        <v>1</v>
      </c>
      <c r="T145" s="26"/>
      <c r="U145" s="247"/>
      <c r="V145" s="247"/>
    </row>
    <row r="146" spans="3:22">
      <c r="C146" s="247"/>
      <c r="D146" s="247"/>
      <c r="E146" s="444"/>
      <c r="F146" s="26"/>
      <c r="G146" s="26"/>
      <c r="H146" s="26"/>
      <c r="I146" s="26"/>
      <c r="J146" s="247"/>
      <c r="K146" s="26"/>
      <c r="L146" s="26"/>
      <c r="M146" s="26"/>
      <c r="N146" s="247"/>
      <c r="O146" s="26"/>
      <c r="P146" s="247"/>
      <c r="Q146" s="26"/>
      <c r="R146" s="247">
        <f t="shared" si="15"/>
        <v>0</v>
      </c>
      <c r="S146" s="26">
        <v>1</v>
      </c>
      <c r="T146" s="26"/>
      <c r="U146" s="247"/>
      <c r="V146" s="247"/>
    </row>
    <row r="147" spans="3:22">
      <c r="C147" s="247"/>
      <c r="D147" s="247"/>
      <c r="E147" s="444"/>
      <c r="F147" s="26"/>
      <c r="G147" s="26"/>
      <c r="H147" s="26"/>
      <c r="I147" s="26"/>
      <c r="J147" s="247"/>
      <c r="K147" s="26"/>
      <c r="L147" s="26"/>
      <c r="M147" s="26"/>
      <c r="N147" s="247"/>
      <c r="O147" s="26"/>
      <c r="P147" s="247"/>
      <c r="Q147" s="26"/>
      <c r="R147" s="247">
        <f t="shared" si="15"/>
        <v>0</v>
      </c>
      <c r="S147" s="26">
        <v>1</v>
      </c>
      <c r="T147" s="26"/>
      <c r="U147" s="247"/>
      <c r="V147" s="247"/>
    </row>
    <row r="148" spans="3:22">
      <c r="C148" s="247"/>
      <c r="D148" s="247"/>
      <c r="E148" s="444"/>
      <c r="F148" s="26"/>
      <c r="G148" s="26"/>
      <c r="H148" s="26"/>
      <c r="I148" s="26"/>
      <c r="J148" s="247"/>
      <c r="K148" s="26"/>
      <c r="L148" s="26"/>
      <c r="M148" s="26"/>
      <c r="N148" s="247"/>
      <c r="O148" s="26"/>
      <c r="P148" s="247"/>
      <c r="Q148" s="26"/>
      <c r="R148" s="247">
        <f t="shared" si="15"/>
        <v>0</v>
      </c>
      <c r="S148" s="26">
        <v>1</v>
      </c>
      <c r="T148" s="26"/>
      <c r="U148" s="247"/>
      <c r="V148" s="247"/>
    </row>
    <row r="149" spans="3:22">
      <c r="C149" s="247"/>
      <c r="D149" s="247"/>
      <c r="E149" s="444"/>
      <c r="F149" s="26"/>
      <c r="G149" s="26"/>
      <c r="H149" s="26"/>
      <c r="I149" s="26"/>
      <c r="J149" s="247"/>
      <c r="K149" s="26"/>
      <c r="L149" s="26"/>
      <c r="M149" s="26"/>
      <c r="N149" s="247"/>
      <c r="O149" s="26"/>
      <c r="P149" s="247"/>
      <c r="Q149" s="26"/>
      <c r="R149" s="247">
        <f t="shared" si="15"/>
        <v>0</v>
      </c>
      <c r="S149" s="26">
        <v>1</v>
      </c>
      <c r="T149" s="26"/>
      <c r="U149" s="247"/>
      <c r="V149" s="247"/>
    </row>
    <row r="150" spans="3:22">
      <c r="C150" s="247"/>
      <c r="D150" s="247"/>
      <c r="E150" s="444"/>
      <c r="F150" s="26"/>
      <c r="G150" s="26"/>
      <c r="H150" s="26"/>
      <c r="I150" s="26"/>
      <c r="J150" s="247"/>
      <c r="K150" s="26"/>
      <c r="L150" s="26"/>
      <c r="M150" s="26"/>
      <c r="N150" s="247"/>
      <c r="O150" s="26"/>
      <c r="P150" s="247"/>
      <c r="Q150" s="26"/>
      <c r="R150" s="247">
        <f t="shared" si="15"/>
        <v>0</v>
      </c>
      <c r="S150" s="26">
        <v>1</v>
      </c>
      <c r="T150" s="26"/>
      <c r="U150" s="247"/>
      <c r="V150" s="247"/>
    </row>
    <row r="151" spans="3:22">
      <c r="C151" s="247"/>
      <c r="D151" s="247"/>
      <c r="E151" s="444"/>
      <c r="F151" s="26"/>
      <c r="G151" s="26"/>
      <c r="H151" s="26"/>
      <c r="I151" s="26"/>
      <c r="J151" s="247"/>
      <c r="K151" s="26"/>
      <c r="L151" s="26"/>
      <c r="M151" s="26"/>
      <c r="N151" s="247"/>
      <c r="O151" s="26"/>
      <c r="P151" s="247"/>
      <c r="Q151" s="26"/>
      <c r="R151" s="247">
        <f t="shared" si="15"/>
        <v>0</v>
      </c>
      <c r="S151" s="26">
        <v>1</v>
      </c>
      <c r="T151" s="26"/>
      <c r="U151" s="247"/>
      <c r="V151" s="247"/>
    </row>
    <row r="152" spans="3:22">
      <c r="C152" s="247"/>
      <c r="D152" s="247"/>
      <c r="E152" s="444"/>
      <c r="F152" s="26"/>
      <c r="G152" s="26"/>
      <c r="H152" s="26"/>
      <c r="I152" s="26"/>
      <c r="J152" s="247"/>
      <c r="K152" s="26"/>
      <c r="L152" s="26"/>
      <c r="M152" s="26"/>
      <c r="N152" s="247"/>
      <c r="O152" s="26"/>
      <c r="P152" s="247"/>
      <c r="Q152" s="26"/>
      <c r="R152" s="247">
        <f t="shared" si="15"/>
        <v>0</v>
      </c>
      <c r="S152" s="26">
        <v>1</v>
      </c>
      <c r="T152" s="26"/>
      <c r="U152" s="247"/>
      <c r="V152" s="247"/>
    </row>
    <row r="153" spans="3:22">
      <c r="C153" s="247"/>
      <c r="D153" s="247"/>
      <c r="E153" s="444"/>
      <c r="F153" s="26"/>
      <c r="G153" s="26"/>
      <c r="H153" s="26"/>
      <c r="I153" s="26"/>
      <c r="J153" s="247"/>
      <c r="K153" s="26"/>
      <c r="L153" s="26"/>
      <c r="M153" s="26"/>
      <c r="N153" s="247"/>
      <c r="O153" s="26"/>
      <c r="P153" s="247"/>
      <c r="Q153" s="26"/>
      <c r="R153" s="247">
        <f t="shared" si="15"/>
        <v>0</v>
      </c>
      <c r="S153" s="26">
        <v>1</v>
      </c>
      <c r="T153" s="26"/>
      <c r="U153" s="247"/>
      <c r="V153" s="247"/>
    </row>
    <row r="154" spans="3:22">
      <c r="C154" s="247"/>
      <c r="D154" s="247"/>
      <c r="E154" s="444"/>
      <c r="F154" s="26"/>
      <c r="G154" s="26"/>
      <c r="H154" s="26"/>
      <c r="I154" s="26"/>
      <c r="J154" s="247"/>
      <c r="K154" s="26"/>
      <c r="L154" s="26"/>
      <c r="M154" s="26"/>
      <c r="N154" s="247"/>
      <c r="O154" s="26"/>
      <c r="P154" s="247"/>
      <c r="Q154" s="26"/>
      <c r="R154" s="247">
        <f t="shared" si="15"/>
        <v>0</v>
      </c>
      <c r="S154" s="26">
        <v>1</v>
      </c>
      <c r="T154" s="26"/>
      <c r="U154" s="247"/>
      <c r="V154" s="247"/>
    </row>
    <row r="155" spans="3:22">
      <c r="C155" s="247"/>
      <c r="D155" s="247"/>
      <c r="E155" s="444"/>
      <c r="F155" s="26"/>
      <c r="G155" s="26"/>
      <c r="H155" s="26"/>
      <c r="I155" s="26"/>
      <c r="J155" s="247"/>
      <c r="K155" s="26"/>
      <c r="L155" s="26"/>
      <c r="M155" s="26"/>
      <c r="N155" s="247"/>
      <c r="O155" s="26"/>
      <c r="P155" s="247"/>
      <c r="Q155" s="26"/>
      <c r="R155" s="247">
        <f t="shared" si="15"/>
        <v>0</v>
      </c>
      <c r="S155" s="26">
        <v>1</v>
      </c>
      <c r="T155" s="26"/>
      <c r="U155" s="247"/>
      <c r="V155" s="247"/>
    </row>
    <row r="156" spans="3:22">
      <c r="C156" s="247"/>
      <c r="D156" s="247"/>
      <c r="E156" s="444"/>
      <c r="F156" s="26"/>
      <c r="G156" s="26"/>
      <c r="H156" s="26"/>
      <c r="I156" s="26"/>
      <c r="J156" s="247"/>
      <c r="K156" s="26"/>
      <c r="L156" s="26"/>
      <c r="M156" s="26"/>
      <c r="N156" s="247"/>
      <c r="O156" s="26"/>
      <c r="P156" s="247"/>
      <c r="Q156" s="26"/>
      <c r="R156" s="247">
        <f t="shared" si="15"/>
        <v>0</v>
      </c>
      <c r="S156" s="26">
        <v>1</v>
      </c>
      <c r="T156" s="26"/>
      <c r="U156" s="247"/>
      <c r="V156" s="247"/>
    </row>
    <row r="157" spans="3:22">
      <c r="C157" s="247"/>
      <c r="D157" s="247"/>
      <c r="E157" s="444"/>
      <c r="F157" s="26"/>
      <c r="G157" s="26"/>
      <c r="H157" s="26"/>
      <c r="I157" s="26"/>
      <c r="J157" s="247"/>
      <c r="K157" s="26"/>
      <c r="L157" s="26"/>
      <c r="M157" s="26"/>
      <c r="N157" s="247"/>
      <c r="O157" s="26"/>
      <c r="P157" s="247"/>
      <c r="Q157" s="26"/>
      <c r="R157" s="247">
        <f t="shared" si="15"/>
        <v>0</v>
      </c>
      <c r="S157" s="26">
        <v>1</v>
      </c>
      <c r="T157" s="26"/>
      <c r="U157" s="247"/>
      <c r="V157" s="247"/>
    </row>
    <row r="158" spans="3:22">
      <c r="C158" s="247"/>
      <c r="D158" s="247"/>
      <c r="E158" s="444"/>
      <c r="F158" s="26"/>
      <c r="G158" s="26"/>
      <c r="H158" s="26"/>
      <c r="I158" s="26"/>
      <c r="J158" s="247"/>
      <c r="K158" s="26"/>
      <c r="L158" s="26"/>
      <c r="M158" s="26"/>
      <c r="N158" s="247"/>
      <c r="O158" s="26"/>
      <c r="P158" s="247"/>
      <c r="Q158" s="26"/>
      <c r="R158" s="247">
        <f t="shared" si="15"/>
        <v>0</v>
      </c>
      <c r="S158" s="26">
        <v>1</v>
      </c>
      <c r="T158" s="26"/>
      <c r="U158" s="247"/>
      <c r="V158" s="247"/>
    </row>
    <row r="159" spans="3:22">
      <c r="C159" s="247"/>
      <c r="D159" s="247"/>
      <c r="E159" s="444"/>
      <c r="F159" s="26"/>
      <c r="G159" s="26"/>
      <c r="H159" s="26"/>
      <c r="I159" s="26"/>
      <c r="J159" s="247"/>
      <c r="K159" s="26"/>
      <c r="L159" s="26"/>
      <c r="M159" s="26"/>
      <c r="N159" s="247"/>
      <c r="O159" s="26"/>
      <c r="P159" s="247"/>
      <c r="Q159" s="26"/>
      <c r="R159" s="247">
        <f t="shared" si="15"/>
        <v>0</v>
      </c>
      <c r="S159" s="26">
        <v>1</v>
      </c>
      <c r="T159" s="26"/>
      <c r="U159" s="247"/>
      <c r="V159" s="247"/>
    </row>
    <row r="160" spans="3:22">
      <c r="C160" s="247"/>
      <c r="D160" s="247"/>
      <c r="E160" s="444"/>
      <c r="F160" s="26"/>
      <c r="G160" s="26"/>
      <c r="H160" s="26"/>
      <c r="I160" s="26"/>
      <c r="J160" s="247"/>
      <c r="K160" s="26"/>
      <c r="L160" s="26"/>
      <c r="M160" s="26"/>
      <c r="N160" s="247"/>
      <c r="O160" s="26"/>
      <c r="P160" s="247"/>
      <c r="Q160" s="26"/>
      <c r="R160" s="247">
        <f t="shared" si="15"/>
        <v>0</v>
      </c>
      <c r="S160" s="26">
        <v>1</v>
      </c>
      <c r="T160" s="26"/>
      <c r="U160" s="247"/>
      <c r="V160" s="247"/>
    </row>
    <row r="161" spans="3:22">
      <c r="C161" s="247"/>
      <c r="D161" s="247"/>
      <c r="E161" s="444"/>
      <c r="F161" s="26"/>
      <c r="G161" s="26"/>
      <c r="H161" s="26"/>
      <c r="I161" s="26"/>
      <c r="J161" s="247"/>
      <c r="K161" s="26"/>
      <c r="L161" s="26"/>
      <c r="M161" s="26"/>
      <c r="N161" s="247"/>
      <c r="O161" s="26"/>
      <c r="P161" s="247"/>
      <c r="Q161" s="26"/>
      <c r="R161" s="247">
        <f t="shared" si="15"/>
        <v>0</v>
      </c>
      <c r="S161" s="26">
        <v>1</v>
      </c>
      <c r="T161" s="26"/>
      <c r="U161" s="247"/>
      <c r="V161" s="247"/>
    </row>
    <row r="162" spans="3:22">
      <c r="C162" s="247"/>
      <c r="D162" s="247"/>
      <c r="E162" s="444"/>
      <c r="F162" s="26"/>
      <c r="G162" s="26"/>
      <c r="H162" s="26"/>
      <c r="I162" s="26"/>
      <c r="J162" s="247"/>
      <c r="K162" s="26"/>
      <c r="L162" s="26"/>
      <c r="M162" s="26"/>
      <c r="N162" s="247"/>
      <c r="O162" s="26"/>
      <c r="P162" s="247"/>
      <c r="Q162" s="26"/>
      <c r="R162" s="247">
        <f t="shared" si="15"/>
        <v>0</v>
      </c>
      <c r="S162" s="26">
        <v>1</v>
      </c>
      <c r="T162" s="26"/>
      <c r="U162" s="247"/>
      <c r="V162" s="247"/>
    </row>
    <row r="163" spans="3:22">
      <c r="C163" s="247"/>
      <c r="D163" s="247"/>
      <c r="E163" s="444"/>
      <c r="F163" s="26"/>
      <c r="G163" s="26"/>
      <c r="H163" s="26"/>
      <c r="I163" s="26"/>
      <c r="J163" s="247"/>
      <c r="K163" s="26"/>
      <c r="L163" s="26"/>
      <c r="M163" s="26"/>
      <c r="N163" s="247"/>
      <c r="O163" s="26"/>
      <c r="P163" s="247"/>
      <c r="Q163" s="26"/>
      <c r="R163" s="247">
        <f t="shared" si="15"/>
        <v>0</v>
      </c>
      <c r="S163" s="26">
        <v>1</v>
      </c>
      <c r="T163" s="26"/>
      <c r="U163" s="247"/>
      <c r="V163" s="247"/>
    </row>
    <row r="164" spans="3:22">
      <c r="C164" s="247"/>
      <c r="D164" s="247"/>
      <c r="E164" s="444"/>
      <c r="F164" s="26"/>
      <c r="G164" s="26"/>
      <c r="H164" s="26"/>
      <c r="I164" s="26"/>
      <c r="J164" s="247"/>
      <c r="K164" s="26"/>
      <c r="L164" s="26"/>
      <c r="M164" s="26"/>
      <c r="N164" s="247"/>
      <c r="O164" s="26"/>
      <c r="P164" s="247"/>
      <c r="Q164" s="26"/>
      <c r="R164" s="247">
        <f t="shared" si="15"/>
        <v>0</v>
      </c>
      <c r="S164" s="26">
        <v>1</v>
      </c>
      <c r="T164" s="26"/>
      <c r="U164" s="247"/>
      <c r="V164" s="247"/>
    </row>
    <row r="165" spans="3:22">
      <c r="C165" s="247"/>
      <c r="D165" s="247"/>
      <c r="E165" s="444"/>
      <c r="F165" s="26"/>
      <c r="G165" s="26"/>
      <c r="H165" s="26"/>
      <c r="I165" s="26"/>
      <c r="J165" s="247"/>
      <c r="K165" s="26"/>
      <c r="L165" s="26"/>
      <c r="M165" s="26"/>
      <c r="N165" s="247"/>
      <c r="O165" s="26"/>
      <c r="P165" s="247"/>
      <c r="Q165" s="26"/>
      <c r="R165" s="247">
        <f t="shared" si="15"/>
        <v>0</v>
      </c>
      <c r="S165" s="26">
        <v>1</v>
      </c>
      <c r="T165" s="26"/>
      <c r="U165" s="247"/>
      <c r="V165" s="247"/>
    </row>
    <row r="166" spans="3:22">
      <c r="C166" s="247"/>
      <c r="D166" s="247"/>
      <c r="E166" s="444"/>
      <c r="F166" s="26"/>
      <c r="G166" s="26"/>
      <c r="H166" s="26"/>
      <c r="I166" s="26"/>
      <c r="J166" s="247"/>
      <c r="K166" s="26"/>
      <c r="L166" s="26"/>
      <c r="M166" s="26"/>
      <c r="N166" s="247"/>
      <c r="O166" s="26"/>
      <c r="P166" s="247"/>
      <c r="Q166" s="26"/>
      <c r="R166" s="247">
        <f t="shared" si="15"/>
        <v>0</v>
      </c>
      <c r="S166" s="26">
        <v>1</v>
      </c>
      <c r="T166" s="26"/>
      <c r="U166" s="247"/>
      <c r="V166" s="247"/>
    </row>
    <row r="167" spans="3:22">
      <c r="C167" s="247"/>
      <c r="D167" s="247"/>
      <c r="E167" s="444"/>
      <c r="F167" s="26"/>
      <c r="G167" s="26"/>
      <c r="H167" s="26"/>
      <c r="I167" s="26"/>
      <c r="J167" s="247"/>
      <c r="K167" s="26"/>
      <c r="L167" s="26"/>
      <c r="M167" s="26"/>
      <c r="N167" s="247"/>
      <c r="O167" s="26"/>
      <c r="P167" s="247"/>
      <c r="Q167" s="26"/>
      <c r="R167" s="247">
        <f t="shared" ref="R167:R230" si="16">(N167*Q167)</f>
        <v>0</v>
      </c>
      <c r="S167" s="26">
        <v>1</v>
      </c>
      <c r="T167" s="26"/>
      <c r="U167" s="247"/>
      <c r="V167" s="247"/>
    </row>
    <row r="168" spans="3:22">
      <c r="C168" s="247"/>
      <c r="D168" s="247"/>
      <c r="E168" s="444"/>
      <c r="F168" s="26"/>
      <c r="G168" s="26"/>
      <c r="H168" s="26"/>
      <c r="I168" s="26"/>
      <c r="J168" s="247"/>
      <c r="K168" s="26"/>
      <c r="L168" s="26"/>
      <c r="M168" s="26"/>
      <c r="N168" s="247"/>
      <c r="O168" s="26"/>
      <c r="P168" s="247"/>
      <c r="Q168" s="26"/>
      <c r="R168" s="247">
        <f t="shared" si="16"/>
        <v>0</v>
      </c>
      <c r="S168" s="26">
        <v>1</v>
      </c>
      <c r="T168" s="26"/>
      <c r="U168" s="247"/>
      <c r="V168" s="247"/>
    </row>
    <row r="169" spans="3:22">
      <c r="C169" s="247"/>
      <c r="D169" s="247"/>
      <c r="E169" s="444"/>
      <c r="F169" s="26"/>
      <c r="G169" s="26"/>
      <c r="H169" s="26"/>
      <c r="I169" s="26"/>
      <c r="J169" s="247"/>
      <c r="K169" s="26"/>
      <c r="L169" s="26"/>
      <c r="M169" s="26"/>
      <c r="N169" s="247"/>
      <c r="O169" s="26"/>
      <c r="P169" s="247"/>
      <c r="Q169" s="26"/>
      <c r="R169" s="247">
        <f t="shared" si="16"/>
        <v>0</v>
      </c>
      <c r="S169" s="26">
        <v>1</v>
      </c>
      <c r="T169" s="26"/>
      <c r="U169" s="247"/>
      <c r="V169" s="247"/>
    </row>
    <row r="170" spans="3:22">
      <c r="C170" s="247"/>
      <c r="D170" s="247"/>
      <c r="E170" s="444"/>
      <c r="F170" s="26"/>
      <c r="G170" s="26"/>
      <c r="H170" s="26"/>
      <c r="I170" s="26"/>
      <c r="J170" s="247"/>
      <c r="K170" s="26"/>
      <c r="L170" s="26"/>
      <c r="M170" s="26"/>
      <c r="N170" s="247"/>
      <c r="O170" s="26"/>
      <c r="P170" s="247"/>
      <c r="Q170" s="26"/>
      <c r="R170" s="247">
        <f t="shared" si="16"/>
        <v>0</v>
      </c>
      <c r="S170" s="26">
        <v>1</v>
      </c>
      <c r="T170" s="26"/>
      <c r="U170" s="247"/>
      <c r="V170" s="247"/>
    </row>
    <row r="171" spans="3:22">
      <c r="C171" s="247"/>
      <c r="D171" s="247"/>
      <c r="E171" s="444"/>
      <c r="F171" s="26"/>
      <c r="G171" s="26"/>
      <c r="H171" s="26"/>
      <c r="I171" s="26"/>
      <c r="J171" s="247"/>
      <c r="K171" s="26"/>
      <c r="L171" s="26"/>
      <c r="M171" s="26"/>
      <c r="N171" s="247"/>
      <c r="O171" s="26"/>
      <c r="P171" s="247"/>
      <c r="Q171" s="26"/>
      <c r="R171" s="247">
        <f t="shared" si="16"/>
        <v>0</v>
      </c>
      <c r="S171" s="26">
        <v>1</v>
      </c>
      <c r="T171" s="26"/>
      <c r="U171" s="247"/>
      <c r="V171" s="247"/>
    </row>
    <row r="172" spans="3:22">
      <c r="C172" s="247"/>
      <c r="D172" s="247"/>
      <c r="E172" s="444"/>
      <c r="F172" s="26"/>
      <c r="G172" s="26"/>
      <c r="H172" s="26"/>
      <c r="I172" s="26"/>
      <c r="J172" s="247"/>
      <c r="K172" s="26"/>
      <c r="L172" s="26"/>
      <c r="M172" s="26"/>
      <c r="N172" s="247"/>
      <c r="O172" s="26"/>
      <c r="P172" s="247"/>
      <c r="Q172" s="26"/>
      <c r="R172" s="247">
        <f t="shared" si="16"/>
        <v>0</v>
      </c>
      <c r="S172" s="26">
        <v>1</v>
      </c>
      <c r="T172" s="26"/>
      <c r="U172" s="247"/>
      <c r="V172" s="247"/>
    </row>
    <row r="173" spans="3:22">
      <c r="C173" s="247"/>
      <c r="D173" s="247"/>
      <c r="E173" s="444"/>
      <c r="F173" s="26"/>
      <c r="G173" s="26"/>
      <c r="H173" s="26"/>
      <c r="I173" s="26"/>
      <c r="J173" s="247"/>
      <c r="K173" s="26"/>
      <c r="L173" s="26"/>
      <c r="M173" s="26"/>
      <c r="N173" s="247"/>
      <c r="O173" s="26"/>
      <c r="P173" s="247"/>
      <c r="Q173" s="26"/>
      <c r="R173" s="247">
        <f t="shared" si="16"/>
        <v>0</v>
      </c>
      <c r="S173" s="26">
        <v>1</v>
      </c>
      <c r="T173" s="26"/>
      <c r="U173" s="247"/>
      <c r="V173" s="247"/>
    </row>
    <row r="174" spans="3:22">
      <c r="C174" s="247"/>
      <c r="D174" s="247"/>
      <c r="E174" s="444"/>
      <c r="F174" s="26"/>
      <c r="G174" s="26"/>
      <c r="H174" s="26"/>
      <c r="I174" s="26"/>
      <c r="J174" s="247"/>
      <c r="K174" s="26"/>
      <c r="L174" s="26"/>
      <c r="M174" s="26"/>
      <c r="N174" s="247"/>
      <c r="O174" s="26"/>
      <c r="P174" s="247"/>
      <c r="Q174" s="26"/>
      <c r="R174" s="247">
        <f t="shared" si="16"/>
        <v>0</v>
      </c>
      <c r="S174" s="26">
        <v>1</v>
      </c>
      <c r="T174" s="26"/>
      <c r="U174" s="247"/>
      <c r="V174" s="247"/>
    </row>
    <row r="175" spans="3:22">
      <c r="C175" s="247"/>
      <c r="D175" s="247"/>
      <c r="E175" s="444"/>
      <c r="F175" s="26"/>
      <c r="G175" s="26"/>
      <c r="H175" s="26"/>
      <c r="I175" s="26"/>
      <c r="J175" s="247"/>
      <c r="K175" s="26"/>
      <c r="L175" s="26"/>
      <c r="M175" s="26"/>
      <c r="N175" s="247"/>
      <c r="O175" s="26"/>
      <c r="P175" s="247"/>
      <c r="Q175" s="26"/>
      <c r="R175" s="247">
        <f t="shared" si="16"/>
        <v>0</v>
      </c>
      <c r="S175" s="26">
        <v>1</v>
      </c>
      <c r="T175" s="26"/>
      <c r="U175" s="247"/>
      <c r="V175" s="247"/>
    </row>
    <row r="176" spans="3:22">
      <c r="C176" s="247"/>
      <c r="D176" s="247"/>
      <c r="E176" s="444"/>
      <c r="F176" s="26"/>
      <c r="G176" s="26"/>
      <c r="H176" s="26"/>
      <c r="I176" s="26"/>
      <c r="J176" s="247"/>
      <c r="K176" s="26"/>
      <c r="L176" s="26"/>
      <c r="M176" s="26"/>
      <c r="N176" s="247"/>
      <c r="O176" s="26"/>
      <c r="P176" s="247"/>
      <c r="Q176" s="26"/>
      <c r="R176" s="247">
        <f t="shared" si="16"/>
        <v>0</v>
      </c>
      <c r="S176" s="26">
        <v>1</v>
      </c>
      <c r="T176" s="26"/>
      <c r="U176" s="247"/>
      <c r="V176" s="247"/>
    </row>
    <row r="177" spans="3:22">
      <c r="C177" s="247"/>
      <c r="D177" s="247"/>
      <c r="E177" s="444"/>
      <c r="F177" s="26"/>
      <c r="G177" s="26"/>
      <c r="H177" s="26"/>
      <c r="I177" s="26"/>
      <c r="J177" s="247"/>
      <c r="K177" s="26"/>
      <c r="L177" s="26"/>
      <c r="M177" s="26"/>
      <c r="N177" s="247"/>
      <c r="O177" s="26"/>
      <c r="P177" s="247"/>
      <c r="Q177" s="26"/>
      <c r="R177" s="247">
        <f t="shared" si="16"/>
        <v>0</v>
      </c>
      <c r="S177" s="26">
        <v>1</v>
      </c>
      <c r="T177" s="26"/>
      <c r="U177" s="247"/>
      <c r="V177" s="247"/>
    </row>
    <row r="178" spans="3:22">
      <c r="C178" s="247"/>
      <c r="D178" s="247"/>
      <c r="E178" s="444"/>
      <c r="F178" s="26"/>
      <c r="G178" s="26"/>
      <c r="H178" s="26"/>
      <c r="I178" s="26"/>
      <c r="J178" s="247"/>
      <c r="K178" s="26"/>
      <c r="L178" s="26"/>
      <c r="M178" s="26"/>
      <c r="N178" s="247"/>
      <c r="O178" s="26"/>
      <c r="P178" s="247"/>
      <c r="Q178" s="26"/>
      <c r="R178" s="247">
        <f t="shared" si="16"/>
        <v>0</v>
      </c>
      <c r="S178" s="26">
        <v>1</v>
      </c>
      <c r="T178" s="26"/>
      <c r="U178" s="247"/>
      <c r="V178" s="247"/>
    </row>
    <row r="179" spans="3:22">
      <c r="C179" s="247"/>
      <c r="D179" s="247"/>
      <c r="E179" s="444"/>
      <c r="F179" s="26"/>
      <c r="G179" s="26"/>
      <c r="H179" s="26"/>
      <c r="I179" s="26"/>
      <c r="J179" s="247"/>
      <c r="K179" s="26"/>
      <c r="L179" s="26"/>
      <c r="M179" s="26"/>
      <c r="N179" s="247"/>
      <c r="O179" s="26"/>
      <c r="P179" s="247"/>
      <c r="Q179" s="26"/>
      <c r="R179" s="247">
        <f t="shared" si="16"/>
        <v>0</v>
      </c>
      <c r="S179" s="26">
        <v>1</v>
      </c>
      <c r="T179" s="26"/>
      <c r="U179" s="247"/>
      <c r="V179" s="247"/>
    </row>
    <row r="180" spans="3:22">
      <c r="C180" s="247"/>
      <c r="D180" s="247"/>
      <c r="E180" s="444"/>
      <c r="F180" s="26"/>
      <c r="G180" s="26"/>
      <c r="H180" s="26"/>
      <c r="I180" s="26"/>
      <c r="J180" s="247"/>
      <c r="K180" s="26"/>
      <c r="L180" s="26"/>
      <c r="M180" s="26"/>
      <c r="N180" s="247"/>
      <c r="O180" s="26"/>
      <c r="P180" s="247"/>
      <c r="Q180" s="26"/>
      <c r="R180" s="247">
        <f t="shared" si="16"/>
        <v>0</v>
      </c>
      <c r="S180" s="26">
        <v>1</v>
      </c>
      <c r="T180" s="26"/>
      <c r="U180" s="247"/>
      <c r="V180" s="247"/>
    </row>
    <row r="181" spans="3:22">
      <c r="C181" s="247"/>
      <c r="D181" s="247"/>
      <c r="E181" s="444"/>
      <c r="F181" s="26"/>
      <c r="G181" s="26"/>
      <c r="H181" s="26"/>
      <c r="I181" s="26"/>
      <c r="J181" s="247"/>
      <c r="K181" s="26"/>
      <c r="L181" s="26"/>
      <c r="M181" s="26"/>
      <c r="N181" s="247"/>
      <c r="O181" s="26"/>
      <c r="P181" s="247"/>
      <c r="Q181" s="26"/>
      <c r="R181" s="247">
        <f t="shared" si="16"/>
        <v>0</v>
      </c>
      <c r="S181" s="26">
        <v>1</v>
      </c>
      <c r="T181" s="26"/>
      <c r="U181" s="247"/>
      <c r="V181" s="247"/>
    </row>
    <row r="182" spans="3:22">
      <c r="C182" s="247"/>
      <c r="D182" s="247"/>
      <c r="E182" s="444"/>
      <c r="F182" s="26"/>
      <c r="G182" s="26"/>
      <c r="H182" s="26"/>
      <c r="I182" s="26"/>
      <c r="J182" s="247"/>
      <c r="K182" s="26"/>
      <c r="L182" s="26"/>
      <c r="M182" s="26"/>
      <c r="N182" s="247"/>
      <c r="O182" s="26"/>
      <c r="P182" s="247"/>
      <c r="Q182" s="26"/>
      <c r="R182" s="247">
        <f t="shared" si="16"/>
        <v>0</v>
      </c>
      <c r="S182" s="26">
        <v>1</v>
      </c>
      <c r="T182" s="26"/>
      <c r="U182" s="247"/>
      <c r="V182" s="247"/>
    </row>
    <row r="183" spans="3:22">
      <c r="C183" s="247"/>
      <c r="D183" s="247"/>
      <c r="E183" s="444"/>
      <c r="F183" s="26"/>
      <c r="G183" s="26"/>
      <c r="H183" s="26"/>
      <c r="I183" s="26"/>
      <c r="J183" s="247"/>
      <c r="K183" s="26"/>
      <c r="L183" s="26"/>
      <c r="M183" s="26"/>
      <c r="N183" s="247"/>
      <c r="O183" s="26"/>
      <c r="P183" s="247"/>
      <c r="Q183" s="26"/>
      <c r="R183" s="247">
        <f t="shared" si="16"/>
        <v>0</v>
      </c>
      <c r="S183" s="26">
        <v>1</v>
      </c>
      <c r="T183" s="26"/>
      <c r="U183" s="247"/>
      <c r="V183" s="247"/>
    </row>
    <row r="184" spans="3:22">
      <c r="C184" s="247"/>
      <c r="D184" s="247"/>
      <c r="E184" s="444"/>
      <c r="F184" s="26"/>
      <c r="G184" s="26"/>
      <c r="H184" s="26"/>
      <c r="I184" s="26"/>
      <c r="J184" s="247"/>
      <c r="K184" s="26"/>
      <c r="L184" s="26"/>
      <c r="M184" s="26"/>
      <c r="N184" s="247"/>
      <c r="O184" s="26"/>
      <c r="P184" s="247"/>
      <c r="Q184" s="26"/>
      <c r="R184" s="247">
        <f t="shared" si="16"/>
        <v>0</v>
      </c>
      <c r="S184" s="26">
        <v>1</v>
      </c>
      <c r="T184" s="26"/>
      <c r="U184" s="247"/>
      <c r="V184" s="247"/>
    </row>
    <row r="185" spans="3:22">
      <c r="C185" s="247"/>
      <c r="D185" s="247"/>
      <c r="E185" s="444"/>
      <c r="F185" s="26"/>
      <c r="G185" s="26"/>
      <c r="H185" s="26"/>
      <c r="I185" s="26"/>
      <c r="J185" s="247"/>
      <c r="K185" s="26"/>
      <c r="L185" s="26"/>
      <c r="M185" s="26"/>
      <c r="N185" s="247"/>
      <c r="O185" s="26"/>
      <c r="P185" s="247"/>
      <c r="Q185" s="26"/>
      <c r="R185" s="247">
        <f t="shared" si="16"/>
        <v>0</v>
      </c>
      <c r="S185" s="26">
        <v>1</v>
      </c>
      <c r="T185" s="26"/>
      <c r="U185" s="247"/>
      <c r="V185" s="247"/>
    </row>
    <row r="186" spans="3:22">
      <c r="C186" s="247"/>
      <c r="D186" s="247"/>
      <c r="E186" s="444"/>
      <c r="F186" s="26"/>
      <c r="G186" s="26"/>
      <c r="H186" s="26"/>
      <c r="I186" s="26"/>
      <c r="J186" s="247"/>
      <c r="K186" s="26"/>
      <c r="L186" s="26"/>
      <c r="M186" s="26"/>
      <c r="N186" s="247"/>
      <c r="O186" s="26"/>
      <c r="P186" s="247"/>
      <c r="Q186" s="26"/>
      <c r="R186" s="247">
        <f t="shared" si="16"/>
        <v>0</v>
      </c>
      <c r="S186" s="26">
        <v>1</v>
      </c>
      <c r="T186" s="26"/>
      <c r="U186" s="247"/>
      <c r="V186" s="247"/>
    </row>
    <row r="187" spans="3:22">
      <c r="C187" s="247"/>
      <c r="D187" s="247"/>
      <c r="E187" s="444"/>
      <c r="F187" s="26"/>
      <c r="G187" s="26"/>
      <c r="H187" s="26"/>
      <c r="I187" s="26"/>
      <c r="J187" s="247"/>
      <c r="K187" s="26"/>
      <c r="L187" s="26"/>
      <c r="M187" s="26"/>
      <c r="N187" s="247"/>
      <c r="O187" s="26"/>
      <c r="P187" s="247"/>
      <c r="Q187" s="26"/>
      <c r="R187" s="247">
        <f t="shared" si="16"/>
        <v>0</v>
      </c>
      <c r="S187" s="26">
        <v>1</v>
      </c>
      <c r="T187" s="26"/>
      <c r="U187" s="247"/>
      <c r="V187" s="247"/>
    </row>
    <row r="188" spans="3:22">
      <c r="C188" s="247"/>
      <c r="D188" s="247"/>
      <c r="E188" s="444"/>
      <c r="F188" s="26"/>
      <c r="G188" s="26"/>
      <c r="H188" s="26"/>
      <c r="I188" s="26"/>
      <c r="J188" s="247"/>
      <c r="K188" s="26"/>
      <c r="L188" s="26"/>
      <c r="M188" s="26"/>
      <c r="N188" s="247"/>
      <c r="O188" s="26"/>
      <c r="P188" s="247"/>
      <c r="Q188" s="26"/>
      <c r="R188" s="247">
        <f t="shared" si="16"/>
        <v>0</v>
      </c>
      <c r="S188" s="26">
        <v>1</v>
      </c>
      <c r="T188" s="26"/>
      <c r="U188" s="247"/>
      <c r="V188" s="247"/>
    </row>
    <row r="189" spans="3:22">
      <c r="C189" s="247"/>
      <c r="D189" s="247"/>
      <c r="E189" s="444"/>
      <c r="F189" s="26"/>
      <c r="G189" s="26"/>
      <c r="H189" s="26"/>
      <c r="I189" s="26"/>
      <c r="J189" s="247"/>
      <c r="K189" s="26"/>
      <c r="L189" s="26"/>
      <c r="M189" s="26"/>
      <c r="N189" s="247"/>
      <c r="O189" s="26"/>
      <c r="P189" s="247"/>
      <c r="Q189" s="26"/>
      <c r="R189" s="247">
        <f t="shared" si="16"/>
        <v>0</v>
      </c>
      <c r="S189" s="26">
        <v>1</v>
      </c>
      <c r="T189" s="26"/>
      <c r="U189" s="247"/>
      <c r="V189" s="247"/>
    </row>
    <row r="190" spans="3:22">
      <c r="C190" s="247"/>
      <c r="D190" s="247"/>
      <c r="E190" s="444"/>
      <c r="F190" s="26"/>
      <c r="G190" s="26"/>
      <c r="H190" s="26"/>
      <c r="I190" s="26"/>
      <c r="J190" s="247"/>
      <c r="K190" s="26"/>
      <c r="L190" s="26"/>
      <c r="M190" s="26"/>
      <c r="N190" s="247"/>
      <c r="O190" s="26"/>
      <c r="P190" s="247"/>
      <c r="Q190" s="26"/>
      <c r="R190" s="247">
        <f t="shared" si="16"/>
        <v>0</v>
      </c>
      <c r="S190" s="26">
        <v>1</v>
      </c>
      <c r="T190" s="26"/>
      <c r="U190" s="247"/>
      <c r="V190" s="247"/>
    </row>
    <row r="191" spans="3:22">
      <c r="C191" s="247"/>
      <c r="D191" s="247"/>
      <c r="E191" s="444"/>
      <c r="F191" s="26"/>
      <c r="G191" s="26"/>
      <c r="H191" s="26"/>
      <c r="I191" s="26"/>
      <c r="J191" s="247"/>
      <c r="K191" s="26"/>
      <c r="L191" s="26"/>
      <c r="M191" s="26"/>
      <c r="N191" s="247"/>
      <c r="O191" s="26"/>
      <c r="P191" s="247"/>
      <c r="Q191" s="26"/>
      <c r="R191" s="247">
        <f t="shared" si="16"/>
        <v>0</v>
      </c>
      <c r="S191" s="26">
        <v>1</v>
      </c>
      <c r="T191" s="26"/>
      <c r="U191" s="247"/>
      <c r="V191" s="247"/>
    </row>
    <row r="192" spans="3:22">
      <c r="C192" s="247"/>
      <c r="D192" s="247"/>
      <c r="E192" s="444"/>
      <c r="F192" s="26"/>
      <c r="G192" s="26"/>
      <c r="H192" s="26"/>
      <c r="I192" s="26"/>
      <c r="J192" s="247"/>
      <c r="K192" s="26"/>
      <c r="L192" s="26"/>
      <c r="M192" s="26"/>
      <c r="N192" s="247"/>
      <c r="O192" s="26"/>
      <c r="P192" s="247"/>
      <c r="Q192" s="26"/>
      <c r="R192" s="247">
        <f t="shared" si="16"/>
        <v>0</v>
      </c>
      <c r="S192" s="26">
        <v>1</v>
      </c>
      <c r="T192" s="26"/>
      <c r="U192" s="247"/>
      <c r="V192" s="247"/>
    </row>
    <row r="193" spans="3:22">
      <c r="C193" s="247"/>
      <c r="D193" s="247"/>
      <c r="E193" s="444"/>
      <c r="F193" s="26"/>
      <c r="G193" s="26"/>
      <c r="H193" s="26"/>
      <c r="I193" s="26"/>
      <c r="J193" s="247"/>
      <c r="K193" s="26"/>
      <c r="L193" s="26"/>
      <c r="M193" s="26"/>
      <c r="N193" s="247"/>
      <c r="O193" s="26"/>
      <c r="P193" s="247"/>
      <c r="Q193" s="26"/>
      <c r="R193" s="247">
        <f t="shared" si="16"/>
        <v>0</v>
      </c>
      <c r="S193" s="26">
        <v>1</v>
      </c>
      <c r="T193" s="26"/>
      <c r="U193" s="247"/>
      <c r="V193" s="247"/>
    </row>
    <row r="194" spans="3:22">
      <c r="C194" s="247"/>
      <c r="D194" s="247"/>
      <c r="E194" s="444"/>
      <c r="F194" s="26"/>
      <c r="G194" s="26"/>
      <c r="H194" s="26"/>
      <c r="I194" s="26"/>
      <c r="J194" s="247"/>
      <c r="K194" s="26"/>
      <c r="L194" s="26"/>
      <c r="M194" s="26"/>
      <c r="N194" s="247"/>
      <c r="O194" s="26"/>
      <c r="P194" s="247"/>
      <c r="Q194" s="26"/>
      <c r="R194" s="247">
        <f t="shared" si="16"/>
        <v>0</v>
      </c>
      <c r="S194" s="26">
        <v>1</v>
      </c>
      <c r="T194" s="26"/>
      <c r="U194" s="247"/>
      <c r="V194" s="247"/>
    </row>
    <row r="195" spans="3:22">
      <c r="C195" s="247"/>
      <c r="D195" s="247"/>
      <c r="E195" s="444"/>
      <c r="J195" s="247"/>
      <c r="K195" s="26"/>
      <c r="L195" s="26"/>
      <c r="M195" s="26"/>
      <c r="N195" s="247"/>
      <c r="O195" s="26"/>
      <c r="P195" s="247"/>
      <c r="R195" s="247">
        <f t="shared" si="16"/>
        <v>0</v>
      </c>
      <c r="S195" s="26">
        <v>1</v>
      </c>
      <c r="T195" s="26"/>
      <c r="U195" s="247"/>
      <c r="V195" s="247"/>
    </row>
    <row r="196" spans="3:22">
      <c r="C196" s="247"/>
      <c r="D196" s="247"/>
      <c r="E196" s="444"/>
      <c r="J196" s="247"/>
      <c r="N196" s="247"/>
      <c r="O196" s="26"/>
      <c r="P196" s="247"/>
      <c r="R196" s="247">
        <f t="shared" si="16"/>
        <v>0</v>
      </c>
      <c r="S196" s="26">
        <v>1</v>
      </c>
      <c r="T196" s="26"/>
      <c r="U196" s="247"/>
      <c r="V196" s="247"/>
    </row>
    <row r="197" spans="3:22">
      <c r="C197" s="247"/>
      <c r="D197" s="247"/>
      <c r="E197" s="444"/>
      <c r="J197" s="247"/>
      <c r="N197" s="247"/>
      <c r="P197" s="247"/>
      <c r="R197" s="247">
        <f t="shared" si="16"/>
        <v>0</v>
      </c>
      <c r="S197" s="26">
        <v>1</v>
      </c>
      <c r="T197" s="26"/>
      <c r="U197" s="247"/>
      <c r="V197" s="247"/>
    </row>
    <row r="198" spans="3:22">
      <c r="C198" s="247"/>
      <c r="D198" s="247"/>
      <c r="E198" s="444"/>
      <c r="J198" s="247"/>
      <c r="N198" s="247"/>
      <c r="P198" s="247"/>
      <c r="R198" s="247">
        <f t="shared" si="16"/>
        <v>0</v>
      </c>
      <c r="S198" s="26">
        <v>1</v>
      </c>
      <c r="T198" s="26"/>
      <c r="U198" s="247"/>
      <c r="V198" s="247"/>
    </row>
    <row r="199" spans="3:22">
      <c r="C199" s="247"/>
      <c r="D199" s="247"/>
      <c r="E199" s="444"/>
      <c r="J199" s="247"/>
      <c r="N199" s="247"/>
      <c r="P199" s="247"/>
      <c r="R199" s="247">
        <f t="shared" si="16"/>
        <v>0</v>
      </c>
      <c r="S199" s="26">
        <v>1</v>
      </c>
      <c r="T199" s="26"/>
      <c r="U199" s="247"/>
      <c r="V199" s="247"/>
    </row>
    <row r="200" spans="3:22">
      <c r="C200" s="247"/>
      <c r="D200" s="247"/>
      <c r="E200" s="444"/>
      <c r="J200" s="247"/>
      <c r="N200" s="247"/>
      <c r="P200" s="247"/>
      <c r="R200" s="247">
        <f t="shared" si="16"/>
        <v>0</v>
      </c>
      <c r="S200" s="26">
        <v>1</v>
      </c>
      <c r="T200" s="26"/>
      <c r="U200" s="247"/>
      <c r="V200" s="247"/>
    </row>
    <row r="201" spans="3:22">
      <c r="C201" s="247"/>
      <c r="D201" s="247"/>
      <c r="E201" s="444"/>
      <c r="J201" s="247"/>
      <c r="N201" s="247"/>
      <c r="P201" s="247"/>
      <c r="R201" s="247">
        <f t="shared" si="16"/>
        <v>0</v>
      </c>
      <c r="S201" s="26">
        <v>1</v>
      </c>
      <c r="T201" s="26"/>
      <c r="U201" s="247"/>
      <c r="V201" s="247"/>
    </row>
    <row r="202" spans="3:22">
      <c r="C202" s="247"/>
      <c r="D202" s="247"/>
      <c r="E202" s="444"/>
      <c r="J202" s="247"/>
      <c r="N202" s="247"/>
      <c r="P202" s="247"/>
      <c r="R202" s="247">
        <f t="shared" si="16"/>
        <v>0</v>
      </c>
      <c r="S202" s="26">
        <v>1</v>
      </c>
      <c r="T202" s="26"/>
      <c r="U202" s="247"/>
      <c r="V202" s="247"/>
    </row>
    <row r="203" spans="3:22">
      <c r="C203" s="247"/>
      <c r="D203" s="247"/>
      <c r="E203" s="444"/>
      <c r="J203" s="247"/>
      <c r="N203" s="247"/>
      <c r="P203" s="247"/>
      <c r="R203" s="247">
        <f t="shared" si="16"/>
        <v>0</v>
      </c>
      <c r="S203" s="26">
        <v>1</v>
      </c>
      <c r="T203" s="26"/>
      <c r="U203" s="247"/>
      <c r="V203" s="247"/>
    </row>
    <row r="204" spans="3:22">
      <c r="C204" s="247"/>
      <c r="D204" s="247"/>
      <c r="E204" s="444"/>
      <c r="J204" s="247"/>
      <c r="N204" s="247"/>
      <c r="P204" s="247"/>
      <c r="R204" s="247">
        <f t="shared" si="16"/>
        <v>0</v>
      </c>
      <c r="S204" s="26">
        <v>1</v>
      </c>
      <c r="T204" s="26"/>
      <c r="U204" s="247"/>
      <c r="V204" s="247"/>
    </row>
    <row r="205" spans="3:22">
      <c r="C205" s="247"/>
      <c r="D205" s="247"/>
      <c r="E205" s="444"/>
      <c r="J205" s="247"/>
      <c r="N205" s="247"/>
      <c r="P205" s="247"/>
      <c r="R205" s="247">
        <f t="shared" si="16"/>
        <v>0</v>
      </c>
      <c r="S205" s="26">
        <v>1</v>
      </c>
      <c r="T205" s="26"/>
      <c r="U205" s="247"/>
      <c r="V205" s="247"/>
    </row>
    <row r="206" spans="3:22">
      <c r="C206" s="247"/>
      <c r="D206" s="247"/>
      <c r="E206" s="444"/>
      <c r="J206" s="247"/>
      <c r="N206" s="247"/>
      <c r="P206" s="247"/>
      <c r="R206" s="247">
        <f t="shared" si="16"/>
        <v>0</v>
      </c>
      <c r="S206" s="26">
        <v>1</v>
      </c>
      <c r="T206" s="26"/>
      <c r="U206" s="247"/>
      <c r="V206" s="247"/>
    </row>
    <row r="207" spans="3:22">
      <c r="C207" s="247"/>
      <c r="D207" s="247"/>
      <c r="E207" s="444"/>
      <c r="J207" s="247"/>
      <c r="N207" s="247"/>
      <c r="P207" s="247"/>
      <c r="R207" s="247">
        <f t="shared" si="16"/>
        <v>0</v>
      </c>
      <c r="S207" s="26">
        <v>1</v>
      </c>
      <c r="T207" s="26"/>
      <c r="U207" s="247"/>
      <c r="V207" s="247"/>
    </row>
    <row r="208" spans="3:22">
      <c r="C208" s="247"/>
      <c r="D208" s="247"/>
      <c r="E208" s="444"/>
      <c r="J208" s="247"/>
      <c r="N208" s="247"/>
      <c r="P208" s="247"/>
      <c r="R208" s="247">
        <f t="shared" si="16"/>
        <v>0</v>
      </c>
      <c r="S208" s="26">
        <v>1</v>
      </c>
      <c r="T208" s="26"/>
      <c r="U208" s="247"/>
      <c r="V208" s="247"/>
    </row>
    <row r="209" spans="3:22">
      <c r="C209" s="247"/>
      <c r="D209" s="247"/>
      <c r="E209" s="444"/>
      <c r="J209" s="247"/>
      <c r="N209" s="247"/>
      <c r="P209" s="247"/>
      <c r="R209" s="247">
        <f t="shared" si="16"/>
        <v>0</v>
      </c>
      <c r="S209" s="26">
        <v>1</v>
      </c>
      <c r="T209" s="26"/>
      <c r="U209" s="247"/>
      <c r="V209" s="247"/>
    </row>
    <row r="210" spans="3:22">
      <c r="C210" s="247"/>
      <c r="D210" s="247"/>
      <c r="E210" s="444"/>
      <c r="J210" s="247"/>
      <c r="N210" s="247"/>
      <c r="P210" s="247"/>
      <c r="R210" s="247">
        <f t="shared" si="16"/>
        <v>0</v>
      </c>
      <c r="S210" s="26">
        <v>1</v>
      </c>
      <c r="T210" s="26"/>
      <c r="U210" s="247"/>
      <c r="V210" s="247"/>
    </row>
    <row r="211" spans="3:22">
      <c r="C211" s="247"/>
      <c r="D211" s="247"/>
      <c r="E211" s="444"/>
      <c r="J211" s="247"/>
      <c r="N211" s="247"/>
      <c r="P211" s="247"/>
      <c r="R211" s="247">
        <f t="shared" si="16"/>
        <v>0</v>
      </c>
      <c r="S211" s="26">
        <v>1</v>
      </c>
      <c r="T211" s="26"/>
      <c r="U211" s="247"/>
      <c r="V211" s="247"/>
    </row>
    <row r="212" spans="3:22">
      <c r="C212" s="247"/>
      <c r="D212" s="247"/>
      <c r="E212" s="444"/>
      <c r="J212" s="247"/>
      <c r="N212" s="247"/>
      <c r="P212" s="247"/>
      <c r="R212" s="247">
        <f t="shared" si="16"/>
        <v>0</v>
      </c>
      <c r="S212" s="26">
        <v>1</v>
      </c>
      <c r="T212" s="26"/>
      <c r="U212" s="247"/>
      <c r="V212" s="247"/>
    </row>
    <row r="213" spans="3:22">
      <c r="C213" s="247"/>
      <c r="D213" s="247"/>
      <c r="E213" s="444"/>
      <c r="J213" s="247"/>
      <c r="N213" s="247"/>
      <c r="P213" s="247"/>
      <c r="R213" s="247">
        <f t="shared" si="16"/>
        <v>0</v>
      </c>
      <c r="S213" s="26">
        <v>1</v>
      </c>
      <c r="T213" s="26"/>
      <c r="U213" s="247"/>
      <c r="V213" s="247"/>
    </row>
    <row r="214" spans="3:22">
      <c r="C214" s="247"/>
      <c r="D214" s="247"/>
      <c r="E214" s="444"/>
      <c r="J214" s="247"/>
      <c r="N214" s="247"/>
      <c r="P214" s="247"/>
      <c r="R214" s="247">
        <f t="shared" si="16"/>
        <v>0</v>
      </c>
      <c r="S214" s="26">
        <v>1</v>
      </c>
      <c r="T214" s="26"/>
      <c r="U214" s="247"/>
      <c r="V214" s="247"/>
    </row>
    <row r="215" spans="3:22">
      <c r="C215" s="247"/>
      <c r="D215" s="247"/>
      <c r="E215" s="444"/>
      <c r="J215" s="247"/>
      <c r="N215" s="247"/>
      <c r="P215" s="247"/>
      <c r="R215" s="247">
        <f t="shared" si="16"/>
        <v>0</v>
      </c>
      <c r="S215" s="26">
        <v>1</v>
      </c>
      <c r="T215" s="26"/>
      <c r="U215" s="247"/>
      <c r="V215" s="247"/>
    </row>
    <row r="216" spans="3:22">
      <c r="C216" s="247"/>
      <c r="D216" s="247"/>
      <c r="E216" s="444"/>
      <c r="J216" s="247"/>
      <c r="N216" s="247"/>
      <c r="P216" s="247"/>
      <c r="R216" s="247">
        <f t="shared" si="16"/>
        <v>0</v>
      </c>
      <c r="S216" s="26">
        <v>1</v>
      </c>
      <c r="T216" s="26"/>
      <c r="U216" s="247"/>
      <c r="V216" s="247"/>
    </row>
    <row r="217" spans="3:22">
      <c r="C217" s="247"/>
      <c r="D217" s="247"/>
      <c r="E217" s="444"/>
      <c r="J217" s="247"/>
      <c r="N217" s="247"/>
      <c r="P217" s="247"/>
      <c r="R217" s="247">
        <f t="shared" si="16"/>
        <v>0</v>
      </c>
      <c r="S217" s="26">
        <v>1</v>
      </c>
      <c r="T217" s="26"/>
      <c r="U217" s="247"/>
      <c r="V217" s="247"/>
    </row>
    <row r="218" spans="3:22">
      <c r="C218" s="247"/>
      <c r="D218" s="247"/>
      <c r="E218" s="444"/>
      <c r="J218" s="247"/>
      <c r="N218" s="247"/>
      <c r="P218" s="247"/>
      <c r="R218" s="247">
        <f t="shared" si="16"/>
        <v>0</v>
      </c>
      <c r="S218" s="26">
        <v>1</v>
      </c>
      <c r="T218" s="26"/>
      <c r="U218" s="247"/>
      <c r="V218" s="247"/>
    </row>
    <row r="219" spans="3:22">
      <c r="C219" s="247"/>
      <c r="D219" s="247"/>
      <c r="E219" s="444"/>
      <c r="J219" s="247"/>
      <c r="N219" s="247"/>
      <c r="P219" s="247"/>
      <c r="R219" s="247">
        <f t="shared" si="16"/>
        <v>0</v>
      </c>
      <c r="S219" s="26">
        <v>1</v>
      </c>
      <c r="T219" s="26"/>
      <c r="U219" s="247"/>
      <c r="V219" s="247"/>
    </row>
    <row r="220" spans="3:22">
      <c r="C220" s="247"/>
      <c r="D220" s="247"/>
      <c r="E220" s="444"/>
      <c r="J220" s="247"/>
      <c r="N220" s="247"/>
      <c r="P220" s="247"/>
      <c r="R220" s="247">
        <f t="shared" si="16"/>
        <v>0</v>
      </c>
      <c r="S220" s="26">
        <v>1</v>
      </c>
      <c r="T220" s="26"/>
      <c r="U220" s="247"/>
      <c r="V220" s="247"/>
    </row>
    <row r="221" spans="3:22">
      <c r="C221" s="247"/>
      <c r="D221" s="247"/>
      <c r="E221" s="444"/>
      <c r="J221" s="247"/>
      <c r="N221" s="247"/>
      <c r="P221" s="247"/>
      <c r="R221" s="247">
        <f t="shared" si="16"/>
        <v>0</v>
      </c>
      <c r="S221" s="26">
        <v>1</v>
      </c>
      <c r="T221" s="26"/>
      <c r="U221" s="247"/>
      <c r="V221" s="247"/>
    </row>
    <row r="222" spans="3:22">
      <c r="C222" s="247"/>
      <c r="D222" s="247"/>
      <c r="E222" s="444"/>
      <c r="J222" s="247"/>
      <c r="N222" s="247"/>
      <c r="P222" s="247"/>
      <c r="R222" s="247">
        <f t="shared" si="16"/>
        <v>0</v>
      </c>
      <c r="S222" s="26">
        <v>1</v>
      </c>
      <c r="T222" s="26"/>
      <c r="U222" s="247"/>
      <c r="V222" s="247"/>
    </row>
    <row r="223" spans="3:22">
      <c r="C223" s="247"/>
      <c r="D223" s="247"/>
      <c r="E223" s="444"/>
      <c r="J223" s="247"/>
      <c r="N223" s="247"/>
      <c r="P223" s="247"/>
      <c r="R223" s="247">
        <f t="shared" si="16"/>
        <v>0</v>
      </c>
      <c r="S223" s="26">
        <v>1</v>
      </c>
      <c r="T223" s="26"/>
      <c r="U223" s="247"/>
      <c r="V223" s="247"/>
    </row>
    <row r="224" spans="3:22">
      <c r="C224" s="247"/>
      <c r="D224" s="247"/>
      <c r="E224" s="444"/>
      <c r="J224" s="247"/>
      <c r="N224" s="247"/>
      <c r="P224" s="247"/>
      <c r="R224" s="247">
        <f t="shared" si="16"/>
        <v>0</v>
      </c>
      <c r="S224" s="26">
        <v>1</v>
      </c>
      <c r="T224" s="26"/>
      <c r="U224" s="247"/>
      <c r="V224" s="247"/>
    </row>
    <row r="225" spans="3:22">
      <c r="C225" s="247"/>
      <c r="D225" s="247"/>
      <c r="E225" s="444"/>
      <c r="J225" s="247"/>
      <c r="N225" s="247"/>
      <c r="P225" s="247"/>
      <c r="R225" s="247">
        <f t="shared" si="16"/>
        <v>0</v>
      </c>
      <c r="S225" s="26">
        <v>1</v>
      </c>
      <c r="T225" s="26"/>
      <c r="U225" s="247"/>
      <c r="V225" s="247"/>
    </row>
    <row r="226" spans="3:22">
      <c r="C226" s="247"/>
      <c r="D226" s="247"/>
      <c r="E226" s="444"/>
      <c r="J226" s="247"/>
      <c r="N226" s="247"/>
      <c r="P226" s="247"/>
      <c r="R226" s="247">
        <f t="shared" si="16"/>
        <v>0</v>
      </c>
      <c r="S226" s="26">
        <v>1</v>
      </c>
      <c r="T226" s="26"/>
      <c r="U226" s="247"/>
      <c r="V226" s="247"/>
    </row>
    <row r="227" spans="3:22">
      <c r="C227" s="247"/>
      <c r="D227" s="247"/>
      <c r="E227" s="444"/>
      <c r="J227" s="247"/>
      <c r="N227" s="247"/>
      <c r="P227" s="247"/>
      <c r="R227" s="247">
        <f t="shared" si="16"/>
        <v>0</v>
      </c>
      <c r="S227" s="26">
        <v>1</v>
      </c>
      <c r="T227" s="26"/>
      <c r="U227" s="247"/>
      <c r="V227" s="247"/>
    </row>
    <row r="228" spans="3:22">
      <c r="C228" s="247"/>
      <c r="D228" s="247"/>
      <c r="E228" s="444"/>
      <c r="J228" s="247"/>
      <c r="N228" s="247"/>
      <c r="P228" s="247"/>
      <c r="R228" s="247">
        <f t="shared" si="16"/>
        <v>0</v>
      </c>
      <c r="S228" s="26">
        <v>1</v>
      </c>
      <c r="T228" s="26"/>
      <c r="U228" s="247"/>
      <c r="V228" s="247"/>
    </row>
    <row r="229" spans="3:22">
      <c r="C229" s="247"/>
      <c r="D229" s="247"/>
      <c r="E229" s="444"/>
      <c r="J229" s="247"/>
      <c r="N229" s="247"/>
      <c r="P229" s="247"/>
      <c r="R229" s="247">
        <f t="shared" si="16"/>
        <v>0</v>
      </c>
      <c r="S229" s="26">
        <v>1</v>
      </c>
      <c r="T229" s="26"/>
      <c r="U229" s="247"/>
      <c r="V229" s="247"/>
    </row>
    <row r="230" spans="3:22">
      <c r="C230" s="247"/>
      <c r="D230" s="247"/>
      <c r="E230" s="444"/>
      <c r="J230" s="247"/>
      <c r="N230" s="247"/>
      <c r="P230" s="247"/>
      <c r="R230" s="247">
        <f t="shared" si="16"/>
        <v>0</v>
      </c>
      <c r="S230" s="26">
        <v>1</v>
      </c>
      <c r="T230" s="26"/>
      <c r="U230" s="247"/>
      <c r="V230" s="247"/>
    </row>
    <row r="231" spans="3:22">
      <c r="C231" s="247"/>
      <c r="D231" s="247"/>
      <c r="E231" s="444"/>
      <c r="J231" s="247"/>
      <c r="N231" s="247"/>
      <c r="P231" s="247"/>
      <c r="R231" s="247">
        <f t="shared" ref="R231:R287" si="17">(N231*Q231)</f>
        <v>0</v>
      </c>
      <c r="S231" s="26">
        <v>1</v>
      </c>
      <c r="T231" s="26"/>
      <c r="U231" s="247"/>
      <c r="V231" s="247"/>
    </row>
    <row r="232" spans="3:22">
      <c r="C232" s="247"/>
      <c r="D232" s="247"/>
      <c r="E232" s="444"/>
      <c r="J232" s="247"/>
      <c r="N232" s="247"/>
      <c r="P232" s="247"/>
      <c r="R232" s="247">
        <f t="shared" si="17"/>
        <v>0</v>
      </c>
      <c r="S232" s="26">
        <v>1</v>
      </c>
      <c r="T232" s="26"/>
      <c r="U232" s="247"/>
      <c r="V232" s="247"/>
    </row>
    <row r="233" spans="3:22">
      <c r="C233" s="247"/>
      <c r="D233" s="247"/>
      <c r="E233" s="444"/>
      <c r="J233" s="247"/>
      <c r="N233" s="247"/>
      <c r="P233" s="247"/>
      <c r="R233" s="247">
        <f t="shared" si="17"/>
        <v>0</v>
      </c>
      <c r="S233" s="26">
        <v>1</v>
      </c>
      <c r="T233" s="26"/>
      <c r="U233" s="247"/>
      <c r="V233" s="247"/>
    </row>
    <row r="234" spans="3:22">
      <c r="C234" s="247"/>
      <c r="D234" s="247"/>
      <c r="E234" s="444"/>
      <c r="J234" s="247"/>
      <c r="N234" s="247"/>
      <c r="P234" s="247"/>
      <c r="R234" s="247">
        <f t="shared" si="17"/>
        <v>0</v>
      </c>
      <c r="S234" s="26">
        <v>1</v>
      </c>
      <c r="T234" s="26"/>
      <c r="U234" s="247"/>
      <c r="V234" s="247"/>
    </row>
    <row r="235" spans="3:22">
      <c r="C235" s="247"/>
      <c r="D235" s="247"/>
      <c r="E235" s="444"/>
      <c r="J235" s="247"/>
      <c r="N235" s="247"/>
      <c r="P235" s="247"/>
      <c r="R235" s="247">
        <f t="shared" si="17"/>
        <v>0</v>
      </c>
      <c r="S235" s="26">
        <v>1</v>
      </c>
      <c r="T235" s="26"/>
      <c r="U235" s="247"/>
      <c r="V235" s="247"/>
    </row>
    <row r="236" spans="3:22">
      <c r="C236" s="247"/>
      <c r="D236" s="247"/>
      <c r="E236" s="444"/>
      <c r="J236" s="247"/>
      <c r="N236" s="247"/>
      <c r="P236" s="247"/>
      <c r="R236" s="247">
        <f t="shared" si="17"/>
        <v>0</v>
      </c>
      <c r="S236" s="26">
        <v>1</v>
      </c>
      <c r="T236" s="26"/>
      <c r="U236" s="247"/>
      <c r="V236" s="247"/>
    </row>
    <row r="237" spans="3:22">
      <c r="C237" s="247"/>
      <c r="D237" s="247"/>
      <c r="E237" s="444"/>
      <c r="J237" s="247"/>
      <c r="N237" s="247"/>
      <c r="P237" s="247"/>
      <c r="R237" s="247">
        <f t="shared" si="17"/>
        <v>0</v>
      </c>
      <c r="S237" s="26">
        <v>1</v>
      </c>
      <c r="T237" s="26"/>
      <c r="U237" s="247"/>
      <c r="V237" s="247"/>
    </row>
    <row r="238" spans="3:22">
      <c r="C238" s="247"/>
      <c r="D238" s="247"/>
      <c r="E238" s="444"/>
      <c r="J238" s="247"/>
      <c r="N238" s="247"/>
      <c r="P238" s="247"/>
      <c r="R238" s="247">
        <f t="shared" si="17"/>
        <v>0</v>
      </c>
      <c r="S238" s="26">
        <v>1</v>
      </c>
      <c r="T238" s="26"/>
      <c r="U238" s="247"/>
      <c r="V238" s="247"/>
    </row>
    <row r="239" spans="3:22">
      <c r="C239" s="247"/>
      <c r="D239" s="247"/>
      <c r="E239" s="444"/>
      <c r="J239" s="247"/>
      <c r="N239" s="247"/>
      <c r="P239" s="247"/>
      <c r="R239" s="247">
        <f t="shared" si="17"/>
        <v>0</v>
      </c>
      <c r="S239" s="26">
        <v>1</v>
      </c>
      <c r="T239" s="26"/>
      <c r="U239" s="247"/>
      <c r="V239" s="247"/>
    </row>
    <row r="240" spans="3:22">
      <c r="C240" s="247"/>
      <c r="D240" s="247"/>
      <c r="E240" s="444"/>
      <c r="J240" s="247"/>
      <c r="N240" s="247"/>
      <c r="P240" s="247"/>
      <c r="R240" s="247">
        <f t="shared" si="17"/>
        <v>0</v>
      </c>
      <c r="S240" s="26">
        <v>1</v>
      </c>
      <c r="T240" s="26"/>
      <c r="U240" s="247"/>
      <c r="V240" s="247"/>
    </row>
    <row r="241" spans="3:22">
      <c r="C241" s="247"/>
      <c r="D241" s="247"/>
      <c r="E241" s="444"/>
      <c r="J241" s="247"/>
      <c r="N241" s="247"/>
      <c r="P241" s="247"/>
      <c r="R241" s="247">
        <f t="shared" si="17"/>
        <v>0</v>
      </c>
      <c r="S241" s="26">
        <v>1</v>
      </c>
      <c r="T241" s="26"/>
      <c r="U241" s="247"/>
      <c r="V241" s="247"/>
    </row>
    <row r="242" spans="3:22">
      <c r="C242" s="247"/>
      <c r="D242" s="247"/>
      <c r="E242" s="444"/>
      <c r="J242" s="247"/>
      <c r="N242" s="247"/>
      <c r="P242" s="247"/>
      <c r="R242" s="247">
        <f t="shared" si="17"/>
        <v>0</v>
      </c>
      <c r="S242" s="26">
        <v>1</v>
      </c>
      <c r="T242" s="26"/>
      <c r="U242" s="247"/>
      <c r="V242" s="247"/>
    </row>
    <row r="243" spans="3:22">
      <c r="C243" s="247"/>
      <c r="D243" s="247"/>
      <c r="E243" s="444"/>
      <c r="J243" s="247"/>
      <c r="N243" s="247"/>
      <c r="P243" s="247"/>
      <c r="R243" s="247">
        <f t="shared" si="17"/>
        <v>0</v>
      </c>
      <c r="S243" s="26">
        <v>1</v>
      </c>
      <c r="T243" s="26"/>
      <c r="U243" s="247"/>
      <c r="V243" s="247"/>
    </row>
    <row r="244" spans="3:22">
      <c r="C244" s="247"/>
      <c r="D244" s="247"/>
      <c r="E244" s="444"/>
      <c r="J244" s="247"/>
      <c r="N244" s="247"/>
      <c r="P244" s="247"/>
      <c r="R244" s="247">
        <f t="shared" si="17"/>
        <v>0</v>
      </c>
      <c r="S244" s="26">
        <v>1</v>
      </c>
      <c r="T244" s="26"/>
      <c r="U244" s="247"/>
      <c r="V244" s="247"/>
    </row>
    <row r="245" spans="3:22">
      <c r="C245" s="247"/>
      <c r="D245" s="247"/>
      <c r="E245" s="444"/>
      <c r="J245" s="247"/>
      <c r="N245" s="247"/>
      <c r="P245" s="247"/>
      <c r="R245" s="247">
        <f t="shared" si="17"/>
        <v>0</v>
      </c>
      <c r="S245" s="26">
        <v>1</v>
      </c>
      <c r="T245" s="26"/>
      <c r="U245" s="247"/>
      <c r="V245" s="247"/>
    </row>
    <row r="246" spans="3:22">
      <c r="C246" s="247"/>
      <c r="D246" s="247"/>
      <c r="E246" s="444"/>
      <c r="J246" s="247"/>
      <c r="N246" s="247"/>
      <c r="P246" s="247"/>
      <c r="R246" s="247">
        <f t="shared" si="17"/>
        <v>0</v>
      </c>
      <c r="S246" s="26">
        <v>1</v>
      </c>
      <c r="T246" s="26"/>
      <c r="U246" s="247"/>
      <c r="V246" s="247"/>
    </row>
    <row r="247" spans="3:22">
      <c r="C247" s="247"/>
      <c r="D247" s="247"/>
      <c r="E247" s="444"/>
      <c r="J247" s="247"/>
      <c r="N247" s="247"/>
      <c r="P247" s="247"/>
      <c r="R247" s="247">
        <f t="shared" si="17"/>
        <v>0</v>
      </c>
      <c r="S247" s="26">
        <v>1</v>
      </c>
      <c r="T247" s="26"/>
      <c r="U247" s="247"/>
      <c r="V247" s="247"/>
    </row>
    <row r="248" spans="3:22">
      <c r="C248" s="247"/>
      <c r="D248" s="247"/>
      <c r="E248" s="444"/>
      <c r="J248" s="247"/>
      <c r="N248" s="247"/>
      <c r="P248" s="247"/>
      <c r="R248" s="247">
        <f t="shared" si="17"/>
        <v>0</v>
      </c>
      <c r="S248" s="26">
        <v>1</v>
      </c>
      <c r="T248" s="26"/>
      <c r="U248" s="247"/>
      <c r="V248" s="247"/>
    </row>
    <row r="249" spans="3:22">
      <c r="C249" s="247"/>
      <c r="D249" s="247"/>
      <c r="E249" s="444"/>
      <c r="J249" s="247"/>
      <c r="N249" s="247"/>
      <c r="P249" s="247"/>
      <c r="R249" s="247">
        <f t="shared" si="17"/>
        <v>0</v>
      </c>
      <c r="S249" s="26">
        <v>1</v>
      </c>
      <c r="T249" s="26"/>
      <c r="U249" s="247"/>
      <c r="V249" s="247"/>
    </row>
    <row r="250" spans="3:22">
      <c r="C250" s="247"/>
      <c r="D250" s="247"/>
      <c r="E250" s="444"/>
      <c r="J250" s="247"/>
      <c r="N250" s="247"/>
      <c r="P250" s="247"/>
      <c r="R250" s="247">
        <f t="shared" si="17"/>
        <v>0</v>
      </c>
      <c r="S250" s="26">
        <v>1</v>
      </c>
      <c r="T250" s="26"/>
      <c r="U250" s="247"/>
      <c r="V250" s="247"/>
    </row>
    <row r="251" spans="3:22">
      <c r="C251" s="247"/>
      <c r="D251" s="247"/>
      <c r="E251" s="444"/>
      <c r="J251" s="247"/>
      <c r="N251" s="247"/>
      <c r="P251" s="247"/>
      <c r="R251" s="247">
        <f t="shared" si="17"/>
        <v>0</v>
      </c>
      <c r="S251" s="26">
        <v>1</v>
      </c>
      <c r="T251" s="26"/>
      <c r="U251" s="247"/>
      <c r="V251" s="247"/>
    </row>
    <row r="252" spans="3:22">
      <c r="C252" s="247"/>
      <c r="D252" s="247"/>
      <c r="E252" s="444"/>
      <c r="J252" s="247"/>
      <c r="N252" s="247"/>
      <c r="P252" s="247"/>
      <c r="R252" s="247">
        <f t="shared" si="17"/>
        <v>0</v>
      </c>
      <c r="S252" s="26">
        <v>1</v>
      </c>
      <c r="T252" s="26"/>
      <c r="U252" s="247"/>
      <c r="V252" s="247"/>
    </row>
    <row r="253" spans="3:22">
      <c r="C253" s="247"/>
      <c r="D253" s="247"/>
      <c r="E253" s="444"/>
      <c r="J253" s="247"/>
      <c r="N253" s="247"/>
      <c r="P253" s="247"/>
      <c r="R253" s="247">
        <f t="shared" si="17"/>
        <v>0</v>
      </c>
      <c r="S253" s="26">
        <v>1</v>
      </c>
      <c r="T253" s="26"/>
      <c r="U253" s="247"/>
      <c r="V253" s="247"/>
    </row>
    <row r="254" spans="3:22">
      <c r="C254" s="247"/>
      <c r="D254" s="247"/>
      <c r="E254" s="444"/>
      <c r="J254" s="247"/>
      <c r="N254" s="247"/>
      <c r="P254" s="247"/>
      <c r="R254" s="247">
        <f t="shared" si="17"/>
        <v>0</v>
      </c>
      <c r="S254" s="26">
        <v>1</v>
      </c>
      <c r="T254" s="26"/>
      <c r="U254" s="247"/>
      <c r="V254" s="247"/>
    </row>
    <row r="255" spans="3:22">
      <c r="C255" s="247"/>
      <c r="D255" s="247"/>
      <c r="E255" s="444"/>
      <c r="J255" s="247"/>
      <c r="N255" s="247"/>
      <c r="P255" s="247"/>
      <c r="R255" s="247">
        <f t="shared" si="17"/>
        <v>0</v>
      </c>
      <c r="S255" s="26">
        <v>1</v>
      </c>
      <c r="T255" s="26"/>
      <c r="U255" s="247"/>
      <c r="V255" s="247"/>
    </row>
    <row r="256" spans="3:22">
      <c r="C256" s="247"/>
      <c r="D256" s="247"/>
      <c r="E256" s="444"/>
      <c r="J256" s="247"/>
      <c r="N256" s="247"/>
      <c r="P256" s="247"/>
      <c r="R256" s="247">
        <f t="shared" si="17"/>
        <v>0</v>
      </c>
      <c r="S256" s="26">
        <v>1</v>
      </c>
      <c r="T256" s="26"/>
      <c r="U256" s="247"/>
      <c r="V256" s="247"/>
    </row>
    <row r="257" spans="3:22">
      <c r="C257" s="247"/>
      <c r="D257" s="247"/>
      <c r="E257" s="444"/>
      <c r="J257" s="247"/>
      <c r="N257" s="247"/>
      <c r="P257" s="247"/>
      <c r="R257" s="247">
        <f t="shared" si="17"/>
        <v>0</v>
      </c>
      <c r="S257" s="26">
        <v>1</v>
      </c>
      <c r="T257" s="26"/>
      <c r="U257" s="247"/>
      <c r="V257" s="247"/>
    </row>
    <row r="258" spans="3:22">
      <c r="C258" s="247"/>
      <c r="D258" s="247"/>
      <c r="E258" s="444"/>
      <c r="J258" s="247"/>
      <c r="N258" s="247"/>
      <c r="P258" s="247"/>
      <c r="R258" s="247">
        <f t="shared" si="17"/>
        <v>0</v>
      </c>
      <c r="S258" s="26">
        <v>1</v>
      </c>
      <c r="T258" s="26"/>
      <c r="U258" s="247"/>
      <c r="V258" s="247"/>
    </row>
    <row r="259" spans="3:22">
      <c r="C259" s="247"/>
      <c r="D259" s="247"/>
      <c r="E259" s="444"/>
      <c r="J259" s="247"/>
      <c r="N259" s="247"/>
      <c r="P259" s="247"/>
      <c r="R259" s="247">
        <f t="shared" si="17"/>
        <v>0</v>
      </c>
      <c r="S259" s="26">
        <v>1</v>
      </c>
      <c r="T259" s="26"/>
      <c r="U259" s="247"/>
      <c r="V259" s="247"/>
    </row>
    <row r="260" spans="3:22">
      <c r="C260" s="247"/>
      <c r="D260" s="247"/>
      <c r="E260" s="444"/>
      <c r="J260" s="247"/>
      <c r="N260" s="247"/>
      <c r="P260" s="247"/>
      <c r="R260" s="247">
        <f t="shared" si="17"/>
        <v>0</v>
      </c>
      <c r="S260" s="26">
        <v>1</v>
      </c>
      <c r="T260" s="26"/>
      <c r="U260" s="247"/>
      <c r="V260" s="247"/>
    </row>
    <row r="261" spans="3:22">
      <c r="C261" s="247"/>
      <c r="D261" s="247"/>
      <c r="E261" s="444"/>
      <c r="J261" s="247"/>
      <c r="N261" s="247"/>
      <c r="P261" s="247"/>
      <c r="R261" s="247">
        <f t="shared" si="17"/>
        <v>0</v>
      </c>
      <c r="S261" s="26">
        <v>1</v>
      </c>
      <c r="T261" s="26"/>
      <c r="U261" s="247"/>
      <c r="V261" s="247"/>
    </row>
    <row r="262" spans="3:22">
      <c r="C262" s="247"/>
      <c r="D262" s="247"/>
      <c r="E262" s="444"/>
      <c r="J262" s="247"/>
      <c r="N262" s="247"/>
      <c r="P262" s="247"/>
      <c r="R262" s="247">
        <f t="shared" si="17"/>
        <v>0</v>
      </c>
      <c r="S262" s="26">
        <v>1</v>
      </c>
      <c r="T262" s="26"/>
      <c r="U262" s="247"/>
      <c r="V262" s="247"/>
    </row>
    <row r="263" spans="3:22">
      <c r="C263" s="247"/>
      <c r="D263" s="247"/>
      <c r="E263" s="444"/>
      <c r="J263" s="247"/>
      <c r="N263" s="247"/>
      <c r="P263" s="247"/>
      <c r="R263" s="247">
        <f t="shared" si="17"/>
        <v>0</v>
      </c>
      <c r="S263" s="26">
        <v>1</v>
      </c>
      <c r="T263" s="26"/>
      <c r="U263" s="247"/>
      <c r="V263" s="247"/>
    </row>
    <row r="264" spans="3:22">
      <c r="C264" s="247"/>
      <c r="D264" s="247"/>
      <c r="E264" s="444"/>
      <c r="J264" s="247"/>
      <c r="N264" s="247"/>
      <c r="P264" s="247"/>
      <c r="R264" s="247">
        <f t="shared" si="17"/>
        <v>0</v>
      </c>
      <c r="S264" s="26">
        <v>1</v>
      </c>
      <c r="T264" s="26"/>
      <c r="U264" s="247"/>
      <c r="V264" s="247"/>
    </row>
    <row r="265" spans="3:22">
      <c r="C265" s="247"/>
      <c r="D265" s="247"/>
      <c r="E265" s="444"/>
      <c r="J265" s="247"/>
      <c r="N265" s="247"/>
      <c r="P265" s="247"/>
      <c r="R265" s="247">
        <f t="shared" si="17"/>
        <v>0</v>
      </c>
      <c r="S265" s="26">
        <v>1</v>
      </c>
      <c r="T265" s="26"/>
      <c r="U265" s="247"/>
      <c r="V265" s="247"/>
    </row>
    <row r="266" spans="3:22">
      <c r="C266" s="247"/>
      <c r="D266" s="247"/>
      <c r="E266" s="444"/>
      <c r="J266" s="247"/>
      <c r="N266" s="247"/>
      <c r="P266" s="247"/>
      <c r="R266" s="247">
        <f t="shared" si="17"/>
        <v>0</v>
      </c>
      <c r="S266" s="26">
        <v>1</v>
      </c>
      <c r="T266" s="26"/>
      <c r="U266" s="247"/>
      <c r="V266" s="247"/>
    </row>
    <row r="267" spans="3:22">
      <c r="C267" s="247"/>
      <c r="D267" s="247"/>
      <c r="E267" s="444"/>
      <c r="J267" s="247"/>
      <c r="N267" s="247"/>
      <c r="P267" s="247"/>
      <c r="R267" s="247">
        <f t="shared" si="17"/>
        <v>0</v>
      </c>
      <c r="S267" s="26">
        <v>1</v>
      </c>
      <c r="T267" s="26"/>
      <c r="U267" s="247"/>
      <c r="V267" s="247"/>
    </row>
    <row r="268" spans="3:22">
      <c r="C268" s="247"/>
      <c r="D268" s="247"/>
      <c r="E268" s="444"/>
      <c r="J268" s="247"/>
      <c r="N268" s="247"/>
      <c r="P268" s="247"/>
      <c r="R268" s="247">
        <f t="shared" si="17"/>
        <v>0</v>
      </c>
      <c r="S268" s="26">
        <v>1</v>
      </c>
      <c r="T268" s="26"/>
      <c r="U268" s="247"/>
      <c r="V268" s="247"/>
    </row>
    <row r="269" spans="3:22">
      <c r="C269" s="247"/>
      <c r="D269" s="247"/>
      <c r="E269" s="444"/>
      <c r="J269" s="247"/>
      <c r="N269" s="247"/>
      <c r="P269" s="247"/>
      <c r="R269" s="247">
        <f t="shared" si="17"/>
        <v>0</v>
      </c>
      <c r="S269" s="26">
        <v>1</v>
      </c>
      <c r="T269" s="26"/>
      <c r="U269" s="247"/>
      <c r="V269" s="247"/>
    </row>
    <row r="270" spans="3:22">
      <c r="C270" s="247"/>
      <c r="D270" s="247"/>
      <c r="E270" s="444"/>
      <c r="J270" s="247"/>
      <c r="N270" s="247"/>
      <c r="P270" s="247"/>
      <c r="R270" s="247">
        <f t="shared" si="17"/>
        <v>0</v>
      </c>
      <c r="S270" s="26">
        <v>1</v>
      </c>
      <c r="T270" s="26"/>
      <c r="U270" s="247"/>
      <c r="V270" s="247"/>
    </row>
    <row r="271" spans="3:22">
      <c r="C271" s="247"/>
      <c r="D271" s="247"/>
      <c r="E271" s="444"/>
      <c r="J271" s="247"/>
      <c r="N271" s="247"/>
      <c r="P271" s="247"/>
      <c r="R271" s="247">
        <f t="shared" si="17"/>
        <v>0</v>
      </c>
      <c r="S271" s="26">
        <v>1</v>
      </c>
      <c r="T271" s="26"/>
      <c r="U271" s="247"/>
      <c r="V271" s="247"/>
    </row>
    <row r="272" spans="3:22">
      <c r="C272" s="247"/>
      <c r="D272" s="247"/>
      <c r="E272" s="444"/>
      <c r="J272" s="247"/>
      <c r="N272" s="247"/>
      <c r="P272" s="247"/>
      <c r="R272" s="247">
        <f t="shared" si="17"/>
        <v>0</v>
      </c>
      <c r="S272" s="26">
        <v>1</v>
      </c>
      <c r="T272" s="26"/>
      <c r="U272" s="247"/>
      <c r="V272" s="247"/>
    </row>
    <row r="273" spans="3:22">
      <c r="C273" s="247"/>
      <c r="D273" s="247"/>
      <c r="E273" s="444"/>
      <c r="J273" s="247"/>
      <c r="N273" s="247"/>
      <c r="P273" s="247"/>
      <c r="R273" s="247">
        <f t="shared" si="17"/>
        <v>0</v>
      </c>
      <c r="S273" s="26">
        <v>1</v>
      </c>
      <c r="T273" s="26"/>
      <c r="U273" s="247"/>
      <c r="V273" s="247"/>
    </row>
    <row r="274" spans="3:22">
      <c r="C274" s="247"/>
      <c r="D274" s="247"/>
      <c r="E274" s="444"/>
      <c r="J274" s="247"/>
      <c r="N274" s="247"/>
      <c r="P274" s="247"/>
      <c r="R274" s="247">
        <f t="shared" si="17"/>
        <v>0</v>
      </c>
      <c r="S274" s="26">
        <v>1</v>
      </c>
      <c r="T274" s="26"/>
      <c r="U274" s="247"/>
      <c r="V274" s="247"/>
    </row>
    <row r="275" spans="3:22">
      <c r="C275" s="247"/>
      <c r="D275" s="247"/>
      <c r="E275" s="444"/>
      <c r="J275" s="247"/>
      <c r="N275" s="247"/>
      <c r="P275" s="247"/>
      <c r="R275" s="247">
        <f t="shared" si="17"/>
        <v>0</v>
      </c>
      <c r="S275" s="26">
        <v>1</v>
      </c>
      <c r="T275" s="26"/>
      <c r="U275" s="247"/>
      <c r="V275" s="247"/>
    </row>
    <row r="276" spans="3:22">
      <c r="C276" s="247"/>
      <c r="D276" s="247"/>
      <c r="E276" s="444"/>
      <c r="J276" s="247"/>
      <c r="N276" s="247"/>
      <c r="P276" s="247"/>
      <c r="R276" s="247">
        <f t="shared" si="17"/>
        <v>0</v>
      </c>
      <c r="S276" s="26">
        <v>1</v>
      </c>
      <c r="T276" s="26"/>
      <c r="U276" s="247"/>
      <c r="V276" s="247"/>
    </row>
    <row r="277" spans="3:22">
      <c r="C277" s="247"/>
      <c r="D277" s="247"/>
      <c r="E277" s="444"/>
      <c r="J277" s="247"/>
      <c r="N277" s="247"/>
      <c r="P277" s="247"/>
      <c r="R277" s="247">
        <f t="shared" si="17"/>
        <v>0</v>
      </c>
      <c r="S277" s="26">
        <v>1</v>
      </c>
      <c r="T277" s="26"/>
      <c r="U277" s="247"/>
      <c r="V277" s="247"/>
    </row>
    <row r="278" spans="3:22">
      <c r="C278" s="247"/>
      <c r="D278" s="247"/>
      <c r="E278" s="444"/>
      <c r="J278" s="247"/>
      <c r="N278" s="247"/>
      <c r="P278" s="247"/>
      <c r="R278" s="247">
        <f t="shared" si="17"/>
        <v>0</v>
      </c>
      <c r="S278" s="26">
        <v>1</v>
      </c>
      <c r="T278" s="26"/>
      <c r="U278" s="247"/>
      <c r="V278" s="247"/>
    </row>
    <row r="279" spans="3:22">
      <c r="C279" s="247"/>
      <c r="D279" s="247"/>
      <c r="E279" s="444"/>
      <c r="J279" s="247"/>
      <c r="N279" s="247"/>
      <c r="P279" s="247"/>
      <c r="R279" s="247">
        <f t="shared" si="17"/>
        <v>0</v>
      </c>
      <c r="S279" s="26">
        <v>1</v>
      </c>
      <c r="T279" s="26"/>
      <c r="U279" s="247"/>
      <c r="V279" s="247"/>
    </row>
    <row r="280" spans="3:22">
      <c r="C280" s="247"/>
      <c r="D280" s="247"/>
      <c r="E280" s="444"/>
      <c r="J280" s="247"/>
      <c r="N280" s="247"/>
      <c r="P280" s="247"/>
      <c r="R280" s="247">
        <f t="shared" si="17"/>
        <v>0</v>
      </c>
      <c r="S280" s="26">
        <v>1</v>
      </c>
      <c r="T280" s="26"/>
      <c r="U280" s="247"/>
      <c r="V280" s="247"/>
    </row>
    <row r="281" spans="3:22">
      <c r="C281" s="247"/>
      <c r="D281" s="247"/>
      <c r="E281" s="444"/>
      <c r="J281" s="247"/>
      <c r="N281" s="247"/>
      <c r="P281" s="247"/>
      <c r="R281" s="247">
        <f t="shared" si="17"/>
        <v>0</v>
      </c>
      <c r="S281" s="26">
        <v>1</v>
      </c>
      <c r="T281" s="26"/>
      <c r="U281" s="247"/>
      <c r="V281" s="247"/>
    </row>
    <row r="282" spans="3:22">
      <c r="C282" s="247"/>
      <c r="D282" s="247"/>
      <c r="E282" s="444"/>
      <c r="J282" s="247"/>
      <c r="N282" s="247"/>
      <c r="P282" s="247"/>
      <c r="R282" s="247">
        <f t="shared" si="17"/>
        <v>0</v>
      </c>
      <c r="S282" s="26">
        <v>1</v>
      </c>
      <c r="T282" s="26"/>
      <c r="U282" s="247"/>
      <c r="V282" s="247"/>
    </row>
    <row r="283" spans="3:22">
      <c r="C283" s="247"/>
      <c r="D283" s="247"/>
      <c r="E283" s="444"/>
      <c r="J283" s="247"/>
      <c r="N283" s="247"/>
      <c r="P283" s="247"/>
      <c r="R283" s="247">
        <f t="shared" si="17"/>
        <v>0</v>
      </c>
      <c r="S283" s="26">
        <v>1</v>
      </c>
      <c r="T283" s="26"/>
      <c r="U283" s="247"/>
      <c r="V283" s="247"/>
    </row>
    <row r="284" spans="3:22">
      <c r="C284" s="247"/>
      <c r="D284" s="247"/>
      <c r="E284" s="444"/>
      <c r="J284" s="247"/>
      <c r="N284" s="247"/>
      <c r="P284" s="247"/>
      <c r="R284" s="247">
        <f t="shared" si="17"/>
        <v>0</v>
      </c>
      <c r="S284" s="26">
        <v>1</v>
      </c>
      <c r="T284" s="26"/>
      <c r="U284" s="247"/>
      <c r="V284" s="247"/>
    </row>
    <row r="285" spans="3:22">
      <c r="C285" s="247"/>
      <c r="D285" s="247"/>
      <c r="E285" s="444"/>
      <c r="J285" s="247"/>
      <c r="N285" s="247"/>
      <c r="P285" s="247"/>
      <c r="R285" s="247">
        <f t="shared" si="17"/>
        <v>0</v>
      </c>
      <c r="S285" s="26">
        <v>1</v>
      </c>
      <c r="T285" s="26"/>
      <c r="U285" s="247"/>
      <c r="V285" s="247"/>
    </row>
    <row r="286" spans="3:22">
      <c r="C286" s="247"/>
      <c r="D286" s="247"/>
      <c r="E286" s="444"/>
      <c r="J286" s="247"/>
      <c r="N286" s="247"/>
      <c r="P286" s="247"/>
      <c r="R286" s="247">
        <f t="shared" si="17"/>
        <v>0</v>
      </c>
      <c r="S286" s="26">
        <v>1</v>
      </c>
      <c r="T286" s="26"/>
      <c r="U286" s="247"/>
      <c r="V286" s="247"/>
    </row>
    <row r="287" spans="3:22">
      <c r="C287" s="247"/>
      <c r="D287" s="247"/>
      <c r="E287" s="444"/>
      <c r="J287" s="247"/>
      <c r="N287" s="247"/>
      <c r="P287" s="247"/>
      <c r="R287" s="247">
        <f t="shared" si="17"/>
        <v>0</v>
      </c>
      <c r="S287" s="26">
        <v>1</v>
      </c>
      <c r="T287" s="26"/>
      <c r="U287" s="247"/>
      <c r="V287" s="247"/>
    </row>
    <row r="288" spans="3:22">
      <c r="C288" s="247"/>
      <c r="D288" s="247"/>
      <c r="E288" s="444"/>
      <c r="J288" s="247"/>
      <c r="N288" s="247"/>
      <c r="P288" s="247"/>
      <c r="R288" s="247"/>
      <c r="S288" s="26">
        <v>1</v>
      </c>
      <c r="T288" s="26"/>
      <c r="U288" s="247"/>
      <c r="V288" s="247"/>
    </row>
    <row r="289" spans="3:22">
      <c r="C289" s="247"/>
      <c r="D289" s="247"/>
      <c r="E289" s="444"/>
      <c r="J289" s="247"/>
      <c r="N289" s="247"/>
      <c r="P289" s="247"/>
      <c r="R289" s="247"/>
      <c r="S289" s="26">
        <v>1</v>
      </c>
      <c r="T289" s="26"/>
      <c r="U289" s="247"/>
      <c r="V289" s="247"/>
    </row>
    <row r="290" spans="3:22">
      <c r="C290" s="247"/>
      <c r="D290" s="247"/>
      <c r="E290" s="444"/>
      <c r="J290" s="247"/>
      <c r="N290" s="247"/>
      <c r="P290" s="247"/>
      <c r="R290" s="247"/>
      <c r="S290" s="26">
        <v>1</v>
      </c>
      <c r="T290" s="26"/>
      <c r="U290" s="247"/>
      <c r="V290" s="247"/>
    </row>
    <row r="291" spans="3:22">
      <c r="C291" s="247"/>
      <c r="D291" s="247"/>
      <c r="E291" s="444"/>
      <c r="J291" s="247"/>
      <c r="N291" s="247"/>
      <c r="P291" s="247"/>
      <c r="R291" s="247"/>
      <c r="S291" s="26">
        <v>1</v>
      </c>
      <c r="T291" s="26"/>
      <c r="U291" s="247"/>
      <c r="V291" s="247"/>
    </row>
    <row r="292" spans="3:22">
      <c r="C292" s="247"/>
      <c r="D292" s="247"/>
      <c r="E292" s="444"/>
      <c r="J292" s="247"/>
      <c r="N292" s="247"/>
      <c r="P292" s="247"/>
      <c r="R292" s="247"/>
      <c r="S292" s="7">
        <v>1</v>
      </c>
      <c r="U292" s="247"/>
      <c r="V292" s="247"/>
    </row>
    <row r="293" spans="3:22">
      <c r="C293" s="247"/>
      <c r="D293" s="247"/>
      <c r="E293" s="444"/>
      <c r="J293" s="247"/>
      <c r="N293" s="247"/>
      <c r="P293" s="247"/>
      <c r="R293" s="247"/>
      <c r="S293" s="7">
        <v>1</v>
      </c>
      <c r="U293" s="247"/>
      <c r="V293" s="247"/>
    </row>
    <row r="294" spans="3:22">
      <c r="C294" s="247"/>
      <c r="D294" s="247"/>
      <c r="E294" s="444"/>
      <c r="J294" s="247"/>
      <c r="N294" s="247"/>
      <c r="P294" s="247"/>
      <c r="R294" s="247"/>
      <c r="S294" s="7">
        <v>1</v>
      </c>
      <c r="U294" s="247"/>
      <c r="V294" s="247"/>
    </row>
    <row r="295" spans="3:22">
      <c r="C295" s="247"/>
      <c r="D295" s="247"/>
      <c r="E295" s="444"/>
      <c r="J295" s="247"/>
      <c r="N295" s="247"/>
      <c r="P295" s="247"/>
      <c r="R295" s="247"/>
      <c r="S295" s="7">
        <v>1</v>
      </c>
      <c r="U295" s="247"/>
      <c r="V295" s="247"/>
    </row>
    <row r="296" spans="3:22">
      <c r="C296" s="247"/>
      <c r="D296" s="247"/>
      <c r="E296" s="444"/>
      <c r="J296" s="247"/>
      <c r="N296" s="247"/>
      <c r="P296" s="247"/>
      <c r="R296" s="247"/>
      <c r="S296" s="7">
        <v>1</v>
      </c>
      <c r="U296" s="247"/>
      <c r="V296" s="247"/>
    </row>
    <row r="297" spans="3:22">
      <c r="C297" s="247"/>
      <c r="D297" s="247"/>
      <c r="E297" s="444"/>
      <c r="J297" s="247"/>
      <c r="N297" s="247"/>
      <c r="P297" s="247"/>
      <c r="R297" s="247"/>
      <c r="S297" s="7">
        <v>1</v>
      </c>
      <c r="U297" s="247"/>
      <c r="V297" s="247"/>
    </row>
    <row r="298" spans="3:22">
      <c r="C298" s="247"/>
      <c r="D298" s="247"/>
      <c r="E298" s="444"/>
      <c r="J298" s="247"/>
      <c r="N298" s="247"/>
      <c r="P298" s="247"/>
      <c r="R298" s="247"/>
      <c r="S298" s="7">
        <v>1</v>
      </c>
      <c r="U298" s="247"/>
      <c r="V298" s="247"/>
    </row>
    <row r="299" spans="3:22">
      <c r="C299" s="247"/>
      <c r="D299" s="247"/>
      <c r="E299" s="444"/>
      <c r="J299" s="247"/>
      <c r="N299" s="247"/>
      <c r="P299" s="247"/>
      <c r="R299" s="247"/>
      <c r="S299" s="7">
        <v>1</v>
      </c>
      <c r="U299" s="247"/>
      <c r="V299" s="247"/>
    </row>
    <row r="300" spans="3:22">
      <c r="C300" s="247"/>
      <c r="D300" s="247"/>
      <c r="E300" s="444"/>
      <c r="J300" s="247"/>
      <c r="N300" s="247"/>
      <c r="P300" s="247"/>
      <c r="R300" s="247"/>
      <c r="S300" s="7">
        <v>1</v>
      </c>
      <c r="U300" s="247"/>
      <c r="V300" s="247"/>
    </row>
    <row r="301" spans="3:22">
      <c r="C301" s="247"/>
      <c r="D301" s="247"/>
      <c r="E301" s="444"/>
      <c r="J301" s="247"/>
      <c r="N301" s="247"/>
      <c r="P301" s="247"/>
      <c r="R301" s="247"/>
      <c r="S301" s="7">
        <v>1</v>
      </c>
      <c r="U301" s="247"/>
      <c r="V301" s="247"/>
    </row>
    <row r="302" spans="3:22">
      <c r="C302" s="247"/>
      <c r="D302" s="247"/>
      <c r="E302" s="444"/>
      <c r="J302" s="247"/>
      <c r="N302" s="247"/>
      <c r="P302" s="247"/>
      <c r="R302" s="247"/>
      <c r="S302" s="7">
        <v>1</v>
      </c>
      <c r="U302" s="247"/>
      <c r="V302" s="247"/>
    </row>
    <row r="303" spans="3:22">
      <c r="C303" s="247"/>
      <c r="D303" s="247"/>
      <c r="E303" s="444"/>
      <c r="J303" s="247"/>
      <c r="N303" s="247"/>
      <c r="P303" s="247"/>
      <c r="R303" s="247"/>
      <c r="S303" s="7">
        <v>1</v>
      </c>
      <c r="U303" s="247"/>
      <c r="V303" s="247"/>
    </row>
    <row r="304" spans="3:22">
      <c r="C304" s="247"/>
      <c r="D304" s="247"/>
      <c r="E304" s="444"/>
      <c r="J304" s="247"/>
      <c r="N304" s="247"/>
      <c r="P304" s="247"/>
      <c r="R304" s="247"/>
      <c r="S304" s="7">
        <v>1</v>
      </c>
      <c r="U304" s="247"/>
      <c r="V304" s="247"/>
    </row>
    <row r="305" spans="3:22">
      <c r="C305" s="247"/>
      <c r="D305" s="247"/>
      <c r="E305" s="444"/>
      <c r="J305" s="247"/>
      <c r="N305" s="247"/>
      <c r="P305" s="247"/>
      <c r="R305" s="247"/>
      <c r="S305" s="7">
        <v>1</v>
      </c>
      <c r="U305" s="247"/>
      <c r="V305" s="247"/>
    </row>
    <row r="306" spans="3:22">
      <c r="C306" s="247"/>
      <c r="D306" s="247"/>
      <c r="E306" s="444"/>
      <c r="J306" s="247"/>
      <c r="N306" s="247"/>
      <c r="P306" s="247"/>
      <c r="R306" s="247"/>
      <c r="U306" s="247"/>
      <c r="V306" s="247"/>
    </row>
    <row r="307" spans="3:22">
      <c r="C307" s="247"/>
      <c r="D307" s="247"/>
      <c r="E307" s="444"/>
      <c r="J307" s="247"/>
      <c r="N307" s="247"/>
      <c r="P307" s="247"/>
      <c r="R307" s="247"/>
      <c r="U307" s="247"/>
      <c r="V307" s="247"/>
    </row>
    <row r="308" spans="3:22">
      <c r="C308" s="247"/>
      <c r="D308" s="247"/>
      <c r="E308" s="444"/>
      <c r="J308" s="247"/>
      <c r="N308" s="247"/>
      <c r="P308" s="247"/>
      <c r="R308" s="247"/>
      <c r="U308" s="247"/>
      <c r="V308" s="247"/>
    </row>
    <row r="309" spans="3:22">
      <c r="C309" s="247"/>
      <c r="D309" s="247"/>
      <c r="E309" s="444"/>
      <c r="J309" s="247"/>
      <c r="N309" s="247"/>
      <c r="P309" s="247"/>
      <c r="R309" s="247"/>
      <c r="U309" s="247"/>
      <c r="V309" s="247"/>
    </row>
    <row r="310" spans="3:22">
      <c r="C310" s="247"/>
      <c r="D310" s="247"/>
      <c r="E310" s="444"/>
      <c r="J310" s="247"/>
      <c r="N310" s="247"/>
      <c r="P310" s="247"/>
      <c r="R310" s="247"/>
      <c r="U310" s="247"/>
      <c r="V310" s="247"/>
    </row>
    <row r="311" spans="3:22">
      <c r="C311" s="247"/>
      <c r="D311" s="247"/>
      <c r="E311" s="444"/>
      <c r="J311" s="247"/>
      <c r="N311" s="247"/>
      <c r="P311" s="247"/>
      <c r="R311" s="247"/>
      <c r="U311" s="247"/>
      <c r="V311" s="247"/>
    </row>
    <row r="312" spans="3:22">
      <c r="C312" s="247"/>
      <c r="D312" s="247"/>
      <c r="E312" s="444"/>
      <c r="J312" s="247"/>
      <c r="N312" s="247"/>
      <c r="P312" s="247"/>
      <c r="R312" s="247"/>
      <c r="U312" s="247"/>
      <c r="V312" s="247"/>
    </row>
    <row r="313" spans="3:22">
      <c r="C313" s="247"/>
      <c r="D313" s="247"/>
      <c r="E313" s="444"/>
      <c r="J313" s="247"/>
      <c r="N313" s="247"/>
      <c r="P313" s="247"/>
      <c r="R313" s="247"/>
      <c r="U313" s="247"/>
      <c r="V313" s="247"/>
    </row>
    <row r="314" spans="3:22">
      <c r="C314" s="247"/>
      <c r="D314" s="247"/>
      <c r="E314" s="444"/>
      <c r="J314" s="247"/>
      <c r="N314" s="247"/>
      <c r="P314" s="247"/>
      <c r="R314" s="247"/>
      <c r="U314" s="247"/>
      <c r="V314" s="247"/>
    </row>
    <row r="315" spans="3:22">
      <c r="C315" s="247"/>
      <c r="D315" s="247"/>
      <c r="E315" s="444"/>
      <c r="J315" s="247"/>
      <c r="N315" s="247"/>
      <c r="P315" s="247"/>
      <c r="R315" s="247"/>
      <c r="U315" s="247"/>
      <c r="V315" s="247"/>
    </row>
    <row r="316" spans="3:22">
      <c r="C316" s="247"/>
      <c r="D316" s="247"/>
      <c r="E316" s="444"/>
      <c r="J316" s="247"/>
      <c r="N316" s="247"/>
      <c r="P316" s="247"/>
      <c r="R316" s="247"/>
      <c r="U316" s="247"/>
      <c r="V316" s="247"/>
    </row>
    <row r="317" spans="3:22">
      <c r="C317" s="247"/>
      <c r="D317" s="247"/>
      <c r="E317" s="444"/>
      <c r="J317" s="247"/>
      <c r="N317" s="247"/>
      <c r="P317" s="247"/>
      <c r="R317" s="247"/>
      <c r="U317" s="247"/>
      <c r="V317" s="247"/>
    </row>
    <row r="318" spans="3:22">
      <c r="C318" s="247"/>
      <c r="D318" s="247"/>
      <c r="E318" s="444"/>
      <c r="J318" s="247"/>
      <c r="N318" s="247"/>
      <c r="P318" s="247"/>
      <c r="R318" s="247"/>
      <c r="U318" s="247"/>
      <c r="V318" s="247"/>
    </row>
    <row r="319" spans="3:22">
      <c r="C319" s="247"/>
      <c r="D319" s="247"/>
      <c r="E319" s="444"/>
      <c r="J319" s="247"/>
      <c r="N319" s="247"/>
      <c r="P319" s="247"/>
      <c r="R319" s="247"/>
      <c r="U319" s="247"/>
      <c r="V319" s="247"/>
    </row>
    <row r="320" spans="3:22">
      <c r="C320" s="247"/>
      <c r="D320" s="247"/>
      <c r="E320" s="444"/>
      <c r="J320" s="247"/>
      <c r="N320" s="247"/>
      <c r="P320" s="247"/>
      <c r="R320" s="247"/>
      <c r="U320" s="247"/>
      <c r="V320" s="247"/>
    </row>
    <row r="321" spans="3:22">
      <c r="C321" s="247"/>
      <c r="D321" s="247"/>
      <c r="E321" s="444"/>
      <c r="J321" s="247"/>
      <c r="N321" s="247"/>
      <c r="P321" s="247"/>
      <c r="R321" s="247"/>
      <c r="U321" s="247"/>
      <c r="V321" s="247"/>
    </row>
    <row r="322" spans="3:22">
      <c r="C322" s="247"/>
      <c r="D322" s="247"/>
      <c r="E322" s="444"/>
      <c r="J322" s="247"/>
      <c r="N322" s="247"/>
      <c r="P322" s="247"/>
      <c r="R322" s="247"/>
      <c r="U322" s="247"/>
      <c r="V322" s="247"/>
    </row>
    <row r="323" spans="3:22">
      <c r="C323" s="247"/>
      <c r="D323" s="247"/>
      <c r="E323" s="444"/>
      <c r="J323" s="247"/>
      <c r="N323" s="247"/>
      <c r="P323" s="247"/>
      <c r="R323" s="247"/>
      <c r="U323" s="247"/>
      <c r="V323" s="247"/>
    </row>
    <row r="324" spans="3:22">
      <c r="C324" s="247"/>
      <c r="D324" s="247"/>
      <c r="E324" s="444"/>
      <c r="J324" s="247"/>
      <c r="N324" s="247"/>
      <c r="P324" s="247"/>
      <c r="R324" s="247"/>
      <c r="U324" s="247"/>
      <c r="V324" s="247"/>
    </row>
    <row r="325" spans="3:22">
      <c r="C325" s="247"/>
      <c r="D325" s="247"/>
      <c r="E325" s="444"/>
      <c r="J325" s="247"/>
      <c r="N325" s="247"/>
      <c r="P325" s="247"/>
      <c r="R325" s="247"/>
      <c r="U325" s="247"/>
      <c r="V325" s="247"/>
    </row>
    <row r="326" spans="3:22">
      <c r="C326" s="247"/>
      <c r="D326" s="247"/>
      <c r="E326" s="444"/>
      <c r="J326" s="247"/>
      <c r="N326" s="247"/>
      <c r="P326" s="247"/>
      <c r="R326" s="247"/>
      <c r="U326" s="247"/>
      <c r="V326" s="247"/>
    </row>
    <row r="327" spans="3:22">
      <c r="C327" s="247"/>
      <c r="D327" s="247"/>
      <c r="E327" s="444"/>
      <c r="J327" s="247"/>
      <c r="N327" s="247"/>
      <c r="P327" s="247"/>
      <c r="R327" s="247"/>
      <c r="U327" s="247"/>
      <c r="V327" s="247"/>
    </row>
    <row r="328" spans="3:22">
      <c r="C328" s="247"/>
      <c r="D328" s="247"/>
      <c r="E328" s="444"/>
      <c r="J328" s="247"/>
      <c r="N328" s="247"/>
      <c r="P328" s="247"/>
      <c r="R328" s="247"/>
      <c r="U328" s="247"/>
      <c r="V328" s="247"/>
    </row>
    <row r="329" spans="3:22">
      <c r="C329" s="247"/>
      <c r="D329" s="247"/>
      <c r="E329" s="444"/>
      <c r="J329" s="247"/>
      <c r="N329" s="247"/>
      <c r="P329" s="247"/>
      <c r="R329" s="247"/>
      <c r="U329" s="247"/>
      <c r="V329" s="247"/>
    </row>
    <row r="330" spans="3:22">
      <c r="C330" s="247"/>
      <c r="D330" s="247"/>
      <c r="E330" s="444"/>
      <c r="J330" s="247"/>
      <c r="N330" s="247"/>
      <c r="P330" s="247"/>
      <c r="R330" s="247"/>
      <c r="U330" s="247"/>
      <c r="V330" s="247"/>
    </row>
    <row r="331" spans="3:22">
      <c r="C331" s="247"/>
      <c r="D331" s="247"/>
      <c r="E331" s="444"/>
      <c r="J331" s="247"/>
      <c r="N331" s="247"/>
      <c r="P331" s="247"/>
      <c r="R331" s="247"/>
      <c r="U331" s="247"/>
      <c r="V331" s="247"/>
    </row>
    <row r="332" spans="3:22">
      <c r="C332" s="247"/>
      <c r="D332" s="247"/>
      <c r="E332" s="444"/>
      <c r="J332" s="247"/>
      <c r="N332" s="247"/>
      <c r="P332" s="247"/>
      <c r="R332" s="247"/>
      <c r="U332" s="247"/>
      <c r="V332" s="247"/>
    </row>
    <row r="333" spans="3:22">
      <c r="C333" s="247"/>
      <c r="D333" s="247"/>
      <c r="E333" s="444"/>
      <c r="J333" s="247"/>
      <c r="N333" s="247"/>
      <c r="P333" s="247"/>
      <c r="R333" s="247"/>
      <c r="U333" s="247"/>
      <c r="V333" s="247"/>
    </row>
    <row r="334" spans="3:22">
      <c r="C334" s="247"/>
      <c r="D334" s="247"/>
      <c r="E334" s="444"/>
      <c r="J334" s="247"/>
      <c r="N334" s="247"/>
      <c r="P334" s="247"/>
      <c r="R334" s="247"/>
      <c r="U334" s="247"/>
      <c r="V334" s="247"/>
    </row>
    <row r="335" spans="3:22">
      <c r="C335" s="247"/>
      <c r="D335" s="247"/>
      <c r="E335" s="444"/>
      <c r="J335" s="247"/>
      <c r="N335" s="247"/>
      <c r="P335" s="247"/>
      <c r="R335" s="247"/>
      <c r="U335" s="247"/>
      <c r="V335" s="247"/>
    </row>
    <row r="336" spans="3:22">
      <c r="C336" s="247"/>
      <c r="D336" s="247"/>
      <c r="E336" s="444"/>
      <c r="J336" s="247"/>
      <c r="N336" s="247"/>
      <c r="P336" s="247"/>
      <c r="R336" s="247"/>
      <c r="U336" s="247"/>
      <c r="V336" s="247"/>
    </row>
    <row r="337" spans="3:22">
      <c r="C337" s="247"/>
      <c r="D337" s="247"/>
      <c r="E337" s="444"/>
      <c r="J337" s="247"/>
      <c r="N337" s="247"/>
      <c r="P337" s="247"/>
      <c r="R337" s="247"/>
      <c r="U337" s="247"/>
      <c r="V337" s="247"/>
    </row>
    <row r="338" spans="3:22">
      <c r="C338" s="247"/>
      <c r="D338" s="247"/>
      <c r="E338" s="444"/>
      <c r="J338" s="247"/>
      <c r="N338" s="247"/>
      <c r="P338" s="247"/>
      <c r="R338" s="247"/>
      <c r="U338" s="247"/>
      <c r="V338" s="247"/>
    </row>
    <row r="339" spans="3:22">
      <c r="C339" s="247"/>
      <c r="D339" s="247"/>
      <c r="E339" s="444"/>
      <c r="J339" s="247"/>
      <c r="N339" s="247"/>
      <c r="P339" s="247"/>
      <c r="R339" s="247"/>
      <c r="U339" s="247"/>
      <c r="V339" s="247"/>
    </row>
    <row r="340" spans="3:22">
      <c r="C340" s="247"/>
      <c r="D340" s="247"/>
      <c r="E340" s="444"/>
      <c r="J340" s="247"/>
      <c r="N340" s="247"/>
      <c r="P340" s="247"/>
      <c r="R340" s="247"/>
      <c r="U340" s="247"/>
      <c r="V340" s="247"/>
    </row>
    <row r="341" spans="3:22">
      <c r="C341" s="247"/>
      <c r="D341" s="247"/>
      <c r="E341" s="444"/>
      <c r="J341" s="247"/>
      <c r="N341" s="247"/>
      <c r="P341" s="247"/>
      <c r="R341" s="247"/>
      <c r="U341" s="247"/>
      <c r="V341" s="247"/>
    </row>
    <row r="342" spans="3:22">
      <c r="C342" s="247"/>
      <c r="D342" s="247"/>
      <c r="E342" s="444"/>
      <c r="J342" s="247"/>
      <c r="N342" s="247"/>
      <c r="P342" s="247"/>
      <c r="R342" s="247"/>
      <c r="U342" s="247"/>
      <c r="V342" s="247"/>
    </row>
    <row r="343" spans="3:22">
      <c r="C343" s="247"/>
      <c r="D343" s="247"/>
      <c r="E343" s="444"/>
      <c r="J343" s="247"/>
      <c r="N343" s="247"/>
      <c r="P343" s="247"/>
      <c r="R343" s="247"/>
      <c r="U343" s="247"/>
      <c r="V343" s="247"/>
    </row>
    <row r="344" spans="3:22">
      <c r="C344" s="247"/>
      <c r="D344" s="247"/>
      <c r="E344" s="444"/>
      <c r="J344" s="247"/>
      <c r="N344" s="247"/>
      <c r="P344" s="247"/>
      <c r="R344" s="247"/>
      <c r="U344" s="247"/>
      <c r="V344" s="247"/>
    </row>
    <row r="345" spans="3:22">
      <c r="C345" s="247"/>
      <c r="D345" s="247"/>
      <c r="E345" s="444"/>
      <c r="J345" s="247"/>
      <c r="N345" s="247"/>
      <c r="P345" s="247"/>
      <c r="R345" s="247"/>
      <c r="U345" s="247"/>
      <c r="V345" s="247"/>
    </row>
    <row r="346" spans="3:22">
      <c r="C346" s="247"/>
      <c r="D346" s="247"/>
      <c r="E346" s="444"/>
      <c r="J346" s="247"/>
      <c r="N346" s="247"/>
      <c r="P346" s="247"/>
      <c r="R346" s="247"/>
      <c r="U346" s="247"/>
      <c r="V346" s="247"/>
    </row>
    <row r="347" spans="3:22">
      <c r="C347" s="247"/>
      <c r="D347" s="247"/>
      <c r="E347" s="444"/>
      <c r="J347" s="247"/>
      <c r="N347" s="247"/>
      <c r="P347" s="247"/>
      <c r="R347" s="247"/>
      <c r="U347" s="247"/>
      <c r="V347" s="247"/>
    </row>
    <row r="348" spans="3:22">
      <c r="C348" s="247"/>
      <c r="D348" s="247"/>
      <c r="E348" s="444"/>
      <c r="J348" s="247"/>
      <c r="N348" s="247"/>
      <c r="P348" s="247"/>
      <c r="R348" s="247"/>
      <c r="U348" s="247"/>
      <c r="V348" s="247"/>
    </row>
    <row r="349" spans="3:22">
      <c r="C349" s="247"/>
      <c r="D349" s="247"/>
      <c r="E349" s="444"/>
      <c r="J349" s="247"/>
      <c r="N349" s="247"/>
      <c r="P349" s="247"/>
      <c r="R349" s="247"/>
      <c r="U349" s="247"/>
      <c r="V349" s="247"/>
    </row>
    <row r="350" spans="3:22">
      <c r="C350" s="247"/>
      <c r="D350" s="247"/>
      <c r="E350" s="444"/>
      <c r="J350" s="247"/>
      <c r="N350" s="247"/>
      <c r="P350" s="247"/>
      <c r="R350" s="247"/>
      <c r="U350" s="247"/>
      <c r="V350" s="247"/>
    </row>
    <row r="351" spans="3:22">
      <c r="C351" s="247"/>
      <c r="D351" s="247"/>
      <c r="E351" s="444"/>
      <c r="J351" s="247"/>
      <c r="N351" s="247"/>
      <c r="P351" s="247"/>
      <c r="R351" s="247"/>
      <c r="U351" s="247"/>
      <c r="V351" s="247"/>
    </row>
    <row r="352" spans="3:22">
      <c r="C352" s="247"/>
      <c r="D352" s="247"/>
      <c r="E352" s="444"/>
      <c r="J352" s="247"/>
      <c r="N352" s="247"/>
      <c r="P352" s="247"/>
      <c r="R352" s="247"/>
      <c r="U352" s="247"/>
      <c r="V352" s="247"/>
    </row>
    <row r="353" spans="3:22">
      <c r="C353" s="247"/>
      <c r="D353" s="247"/>
      <c r="E353" s="444"/>
      <c r="N353" s="247"/>
      <c r="P353" s="247"/>
      <c r="R353" s="247"/>
      <c r="U353" s="247"/>
      <c r="V353" s="247"/>
    </row>
    <row r="354" spans="3:22">
      <c r="C354" s="247"/>
      <c r="D354" s="247"/>
      <c r="E354" s="444"/>
      <c r="N354" s="247"/>
      <c r="P354" s="247"/>
      <c r="R354" s="247"/>
      <c r="U354" s="247"/>
      <c r="V354" s="247"/>
    </row>
    <row r="355" spans="3:22">
      <c r="C355" s="247"/>
      <c r="D355" s="247"/>
      <c r="E355" s="444"/>
      <c r="N355" s="247"/>
      <c r="P355" s="247"/>
      <c r="R355" s="247"/>
      <c r="U355" s="247"/>
      <c r="V355" s="247"/>
    </row>
    <row r="356" spans="3:22">
      <c r="C356" s="247"/>
      <c r="D356" s="247"/>
      <c r="E356" s="444"/>
      <c r="N356" s="247"/>
      <c r="P356" s="247"/>
      <c r="R356" s="247"/>
      <c r="U356" s="247"/>
      <c r="V356" s="247"/>
    </row>
    <row r="357" spans="3:22">
      <c r="C357" s="247"/>
      <c r="D357" s="247"/>
      <c r="E357" s="444"/>
      <c r="N357" s="247"/>
      <c r="P357" s="247"/>
      <c r="R357" s="247"/>
      <c r="U357" s="247"/>
      <c r="V357" s="247"/>
    </row>
    <row r="358" spans="3:22">
      <c r="C358" s="247"/>
      <c r="D358" s="247"/>
      <c r="E358" s="444"/>
      <c r="N358" s="247"/>
      <c r="P358" s="247"/>
      <c r="R358" s="247"/>
      <c r="U358" s="247"/>
      <c r="V358" s="247"/>
    </row>
    <row r="359" spans="3:22">
      <c r="C359" s="247"/>
      <c r="D359" s="247"/>
      <c r="E359" s="444"/>
      <c r="N359" s="247"/>
      <c r="P359" s="247"/>
      <c r="R359" s="247"/>
      <c r="U359" s="247"/>
      <c r="V359" s="247"/>
    </row>
    <row r="360" spans="3:22">
      <c r="C360" s="247"/>
      <c r="D360" s="247"/>
      <c r="E360" s="444"/>
      <c r="N360" s="247"/>
      <c r="P360" s="247"/>
      <c r="R360" s="247"/>
      <c r="U360" s="247"/>
      <c r="V360" s="247"/>
    </row>
    <row r="361" spans="3:22">
      <c r="C361" s="247"/>
      <c r="D361" s="247"/>
      <c r="E361" s="444"/>
      <c r="N361" s="247"/>
      <c r="P361" s="247"/>
      <c r="R361" s="247"/>
      <c r="U361" s="247"/>
      <c r="V361" s="247"/>
    </row>
    <row r="362" spans="3:22">
      <c r="C362" s="247"/>
      <c r="D362" s="247"/>
      <c r="E362" s="444"/>
      <c r="N362" s="247"/>
      <c r="P362" s="247"/>
      <c r="R362" s="247"/>
      <c r="U362" s="247"/>
      <c r="V362" s="247"/>
    </row>
    <row r="363" spans="3:22">
      <c r="C363" s="247"/>
      <c r="D363" s="247"/>
      <c r="E363" s="444"/>
      <c r="N363" s="247"/>
      <c r="P363" s="247"/>
      <c r="R363" s="247"/>
      <c r="U363" s="247"/>
      <c r="V363" s="247"/>
    </row>
    <row r="364" spans="3:22">
      <c r="C364" s="247"/>
      <c r="D364" s="247"/>
      <c r="E364" s="444"/>
      <c r="N364" s="247"/>
      <c r="P364" s="247"/>
      <c r="R364" s="247"/>
      <c r="U364" s="247"/>
      <c r="V364" s="247"/>
    </row>
    <row r="365" spans="3:22">
      <c r="C365" s="247"/>
      <c r="D365" s="247"/>
      <c r="E365" s="444"/>
      <c r="N365" s="247"/>
      <c r="P365" s="247"/>
      <c r="R365" s="247"/>
      <c r="U365" s="247"/>
      <c r="V365" s="247"/>
    </row>
    <row r="366" spans="3:22">
      <c r="C366" s="247"/>
      <c r="D366" s="247"/>
      <c r="E366" s="444"/>
      <c r="N366" s="247"/>
      <c r="P366" s="247"/>
      <c r="R366" s="247"/>
      <c r="U366" s="247"/>
      <c r="V366" s="247"/>
    </row>
    <row r="367" spans="3:22">
      <c r="C367" s="247"/>
      <c r="D367" s="247"/>
      <c r="E367" s="444"/>
      <c r="N367" s="247"/>
      <c r="P367" s="247"/>
      <c r="R367" s="247"/>
      <c r="U367" s="247"/>
      <c r="V367" s="247"/>
    </row>
    <row r="368" spans="3:22">
      <c r="C368" s="247"/>
      <c r="D368" s="247"/>
      <c r="E368" s="444"/>
      <c r="N368" s="247"/>
      <c r="P368" s="247"/>
      <c r="R368" s="247"/>
      <c r="U368" s="247"/>
      <c r="V368" s="247"/>
    </row>
    <row r="369" spans="3:22">
      <c r="C369" s="247"/>
      <c r="D369" s="247"/>
      <c r="E369" s="444"/>
      <c r="N369" s="247"/>
      <c r="P369" s="247"/>
      <c r="R369" s="247"/>
      <c r="U369" s="247"/>
      <c r="V369" s="247"/>
    </row>
    <row r="370" spans="3:22">
      <c r="C370" s="247"/>
      <c r="D370" s="247"/>
      <c r="E370" s="444"/>
      <c r="N370" s="247"/>
      <c r="P370" s="247"/>
      <c r="R370" s="247"/>
      <c r="U370" s="247"/>
      <c r="V370" s="247"/>
    </row>
    <row r="371" spans="3:22">
      <c r="C371" s="247"/>
      <c r="D371" s="247"/>
      <c r="E371" s="444"/>
      <c r="N371" s="247"/>
      <c r="P371" s="247"/>
      <c r="R371" s="247"/>
      <c r="U371" s="247"/>
      <c r="V371" s="247"/>
    </row>
    <row r="372" spans="3:22">
      <c r="C372" s="247"/>
      <c r="D372" s="247"/>
      <c r="E372" s="444"/>
      <c r="N372" s="247"/>
      <c r="P372" s="247"/>
      <c r="R372" s="247"/>
      <c r="U372" s="247"/>
      <c r="V372" s="247"/>
    </row>
    <row r="373" spans="3:22">
      <c r="C373" s="247"/>
      <c r="D373" s="247"/>
      <c r="E373" s="444"/>
      <c r="N373" s="247"/>
      <c r="P373" s="247"/>
      <c r="R373" s="247"/>
      <c r="U373" s="247"/>
      <c r="V373" s="247"/>
    </row>
    <row r="374" spans="3:22">
      <c r="C374" s="247"/>
      <c r="D374" s="247"/>
      <c r="E374" s="444"/>
      <c r="N374" s="247"/>
      <c r="P374" s="247"/>
      <c r="R374" s="247"/>
      <c r="U374" s="247"/>
      <c r="V374" s="247"/>
    </row>
    <row r="375" spans="3:22">
      <c r="C375" s="247"/>
      <c r="D375" s="247"/>
      <c r="E375" s="444"/>
      <c r="N375" s="247"/>
      <c r="P375" s="247"/>
      <c r="R375" s="247"/>
      <c r="U375" s="247"/>
      <c r="V375" s="247"/>
    </row>
    <row r="376" spans="3:22">
      <c r="C376" s="247"/>
      <c r="D376" s="247"/>
      <c r="E376" s="444"/>
      <c r="N376" s="247"/>
      <c r="P376" s="247"/>
      <c r="R376" s="247"/>
      <c r="U376" s="247"/>
      <c r="V376" s="247"/>
    </row>
    <row r="377" spans="3:22">
      <c r="C377" s="247"/>
      <c r="D377" s="247"/>
      <c r="E377" s="444"/>
      <c r="N377" s="247"/>
      <c r="P377" s="247"/>
      <c r="R377" s="247"/>
      <c r="U377" s="247"/>
      <c r="V377" s="247"/>
    </row>
    <row r="378" spans="3:22">
      <c r="C378" s="247"/>
      <c r="D378" s="247"/>
      <c r="E378" s="444"/>
      <c r="N378" s="247"/>
      <c r="P378" s="247"/>
      <c r="R378" s="247"/>
      <c r="U378" s="247"/>
      <c r="V378" s="247"/>
    </row>
    <row r="379" spans="3:22">
      <c r="C379" s="247"/>
      <c r="D379" s="247"/>
      <c r="E379" s="444"/>
      <c r="N379" s="247"/>
      <c r="P379" s="247"/>
      <c r="R379" s="247"/>
      <c r="U379" s="247"/>
      <c r="V379" s="247"/>
    </row>
    <row r="380" spans="3:22">
      <c r="C380" s="247"/>
      <c r="D380" s="247"/>
      <c r="E380" s="444"/>
      <c r="N380" s="247"/>
      <c r="P380" s="247"/>
      <c r="R380" s="247"/>
      <c r="U380" s="247"/>
      <c r="V380" s="247"/>
    </row>
    <row r="381" spans="3:22">
      <c r="C381" s="247"/>
      <c r="D381" s="247"/>
      <c r="E381" s="444"/>
      <c r="N381" s="247"/>
      <c r="P381" s="247"/>
      <c r="R381" s="247"/>
      <c r="U381" s="247"/>
      <c r="V381" s="247"/>
    </row>
    <row r="382" spans="3:22">
      <c r="C382" s="247"/>
      <c r="D382" s="247"/>
      <c r="E382" s="444"/>
      <c r="N382" s="247"/>
      <c r="P382" s="247"/>
      <c r="R382" s="247"/>
      <c r="U382" s="247"/>
      <c r="V382" s="247"/>
    </row>
    <row r="383" spans="3:22">
      <c r="C383" s="247"/>
      <c r="D383" s="247"/>
      <c r="E383" s="444"/>
      <c r="N383" s="247"/>
      <c r="P383" s="247"/>
      <c r="R383" s="247"/>
      <c r="U383" s="247"/>
      <c r="V383" s="247"/>
    </row>
    <row r="384" spans="3:22">
      <c r="C384" s="247"/>
      <c r="D384" s="247"/>
      <c r="E384" s="444"/>
      <c r="N384" s="247"/>
      <c r="P384" s="247"/>
      <c r="R384" s="247"/>
      <c r="U384" s="247"/>
      <c r="V384" s="247"/>
    </row>
    <row r="385" spans="3:22">
      <c r="C385" s="247"/>
      <c r="D385" s="247"/>
      <c r="E385" s="444"/>
      <c r="N385" s="247"/>
      <c r="P385" s="247"/>
      <c r="R385" s="247"/>
      <c r="U385" s="247"/>
      <c r="V385" s="247"/>
    </row>
    <row r="386" spans="3:22">
      <c r="C386" s="247"/>
      <c r="D386" s="247"/>
      <c r="E386" s="444"/>
      <c r="N386" s="247"/>
      <c r="P386" s="247"/>
      <c r="R386" s="247"/>
      <c r="U386" s="247"/>
      <c r="V386" s="247"/>
    </row>
    <row r="387" spans="3:22">
      <c r="C387" s="247"/>
      <c r="D387" s="247"/>
      <c r="E387" s="444"/>
      <c r="N387" s="247"/>
      <c r="P387" s="247"/>
      <c r="R387" s="247"/>
      <c r="U387" s="247"/>
      <c r="V387" s="247"/>
    </row>
    <row r="388" spans="3:22">
      <c r="C388" s="247"/>
      <c r="D388" s="247"/>
      <c r="E388" s="444"/>
      <c r="N388" s="247"/>
      <c r="P388" s="247"/>
      <c r="R388" s="247"/>
      <c r="U388" s="247"/>
      <c r="V388" s="247"/>
    </row>
    <row r="389" spans="3:22">
      <c r="C389" s="247"/>
      <c r="D389" s="247"/>
      <c r="E389" s="444"/>
      <c r="N389" s="247"/>
      <c r="P389" s="247"/>
      <c r="R389" s="247"/>
      <c r="U389" s="247"/>
      <c r="V389" s="247"/>
    </row>
    <row r="390" spans="3:22">
      <c r="C390" s="247"/>
      <c r="D390" s="247"/>
      <c r="E390" s="444"/>
      <c r="N390" s="247"/>
      <c r="P390" s="247"/>
      <c r="R390" s="247"/>
      <c r="U390" s="247"/>
      <c r="V390" s="247"/>
    </row>
    <row r="391" spans="3:22">
      <c r="C391" s="247"/>
      <c r="D391" s="247"/>
      <c r="E391" s="444"/>
      <c r="N391" s="247"/>
      <c r="P391" s="247"/>
      <c r="R391" s="247"/>
      <c r="U391" s="247"/>
      <c r="V391" s="247"/>
    </row>
    <row r="392" spans="3:22">
      <c r="C392" s="247"/>
      <c r="D392" s="247"/>
      <c r="E392" s="444"/>
      <c r="N392" s="247"/>
      <c r="P392" s="247"/>
      <c r="R392" s="247"/>
      <c r="U392" s="247"/>
      <c r="V392" s="247"/>
    </row>
    <row r="393" spans="3:22">
      <c r="C393" s="247"/>
      <c r="D393" s="247"/>
      <c r="E393" s="444"/>
      <c r="N393" s="247"/>
      <c r="P393" s="247"/>
      <c r="R393" s="247"/>
      <c r="U393" s="247"/>
      <c r="V393" s="247"/>
    </row>
    <row r="394" spans="3:22">
      <c r="C394" s="247"/>
      <c r="D394" s="247"/>
      <c r="E394" s="444"/>
      <c r="N394" s="247"/>
      <c r="P394" s="247"/>
      <c r="R394" s="247"/>
      <c r="U394" s="247"/>
      <c r="V394" s="247"/>
    </row>
    <row r="395" spans="3:22">
      <c r="C395" s="247"/>
      <c r="D395" s="247"/>
      <c r="E395" s="444"/>
      <c r="N395" s="247"/>
      <c r="P395" s="247"/>
      <c r="R395" s="247"/>
      <c r="U395" s="247"/>
      <c r="V395" s="247"/>
    </row>
    <row r="396" spans="3:22">
      <c r="C396" s="247"/>
      <c r="D396" s="247"/>
      <c r="E396" s="444"/>
      <c r="N396" s="247"/>
      <c r="P396" s="247"/>
      <c r="R396" s="247"/>
      <c r="U396" s="247"/>
      <c r="V396" s="247"/>
    </row>
    <row r="397" spans="3:22">
      <c r="C397" s="247"/>
      <c r="D397" s="247"/>
      <c r="E397" s="444"/>
      <c r="N397" s="247"/>
      <c r="P397" s="247"/>
      <c r="R397" s="247"/>
      <c r="U397" s="247"/>
      <c r="V397" s="247"/>
    </row>
    <row r="398" spans="3:22">
      <c r="C398" s="247"/>
      <c r="D398" s="247"/>
      <c r="E398" s="444"/>
      <c r="N398" s="247"/>
      <c r="P398" s="247"/>
      <c r="R398" s="247"/>
      <c r="U398" s="247"/>
      <c r="V398" s="247"/>
    </row>
    <row r="399" spans="3:22">
      <c r="C399" s="247"/>
      <c r="D399" s="247"/>
      <c r="E399" s="444"/>
      <c r="N399" s="247"/>
      <c r="P399" s="247"/>
      <c r="R399" s="247"/>
      <c r="U399" s="247"/>
      <c r="V399" s="247"/>
    </row>
    <row r="400" spans="3:22">
      <c r="C400" s="247"/>
      <c r="D400" s="247"/>
      <c r="E400" s="444"/>
      <c r="N400" s="247"/>
      <c r="P400" s="247"/>
      <c r="R400" s="247"/>
      <c r="U400" s="247"/>
      <c r="V400" s="247"/>
    </row>
    <row r="401" spans="3:22">
      <c r="C401" s="247"/>
      <c r="D401" s="247"/>
      <c r="E401" s="444"/>
      <c r="N401" s="247"/>
      <c r="P401" s="247"/>
      <c r="R401" s="247"/>
      <c r="U401" s="247"/>
      <c r="V401" s="247"/>
    </row>
    <row r="402" spans="3:22">
      <c r="C402" s="247"/>
      <c r="D402" s="247"/>
      <c r="E402" s="444"/>
      <c r="N402" s="247"/>
      <c r="P402" s="247"/>
      <c r="R402" s="247"/>
      <c r="U402" s="247"/>
      <c r="V402" s="247"/>
    </row>
    <row r="403" spans="3:22">
      <c r="C403" s="247"/>
      <c r="D403" s="247"/>
      <c r="E403" s="444"/>
      <c r="N403" s="247"/>
      <c r="P403" s="247"/>
      <c r="R403" s="247"/>
      <c r="U403" s="247"/>
      <c r="V403" s="247"/>
    </row>
    <row r="404" spans="3:22">
      <c r="C404" s="247"/>
      <c r="D404" s="247"/>
      <c r="E404" s="444"/>
      <c r="N404" s="247"/>
      <c r="P404" s="247"/>
      <c r="R404" s="247"/>
      <c r="U404" s="247"/>
      <c r="V404" s="247"/>
    </row>
    <row r="405" spans="3:22">
      <c r="C405" s="247"/>
      <c r="D405" s="247"/>
      <c r="E405" s="444"/>
      <c r="N405" s="247"/>
      <c r="P405" s="247"/>
      <c r="R405" s="247"/>
      <c r="U405" s="247"/>
      <c r="V405" s="247"/>
    </row>
    <row r="406" spans="3:22">
      <c r="C406" s="247"/>
      <c r="D406" s="247"/>
      <c r="E406" s="444"/>
      <c r="N406" s="247"/>
      <c r="P406" s="247"/>
      <c r="R406" s="247"/>
      <c r="U406" s="247"/>
      <c r="V406" s="247"/>
    </row>
    <row r="407" spans="3:22">
      <c r="C407" s="247"/>
      <c r="D407" s="247"/>
      <c r="E407" s="444"/>
      <c r="N407" s="247"/>
      <c r="P407" s="247"/>
      <c r="R407" s="247"/>
      <c r="U407" s="247"/>
      <c r="V407" s="247"/>
    </row>
    <row r="408" spans="3:22">
      <c r="C408" s="247"/>
      <c r="D408" s="247"/>
      <c r="E408" s="444"/>
      <c r="N408" s="247"/>
      <c r="P408" s="247"/>
      <c r="R408" s="247"/>
      <c r="U408" s="247"/>
      <c r="V408" s="247"/>
    </row>
    <row r="409" spans="3:22">
      <c r="C409" s="247"/>
      <c r="D409" s="247"/>
      <c r="E409" s="444"/>
      <c r="N409" s="247"/>
      <c r="P409" s="247"/>
      <c r="R409" s="247"/>
      <c r="U409" s="247"/>
      <c r="V409" s="247"/>
    </row>
    <row r="410" spans="3:22">
      <c r="C410" s="247"/>
      <c r="D410" s="247"/>
      <c r="E410" s="444"/>
      <c r="N410" s="247"/>
      <c r="P410" s="247"/>
      <c r="R410" s="247"/>
      <c r="U410" s="247"/>
      <c r="V410" s="247"/>
    </row>
    <row r="411" spans="3:22">
      <c r="C411" s="247"/>
      <c r="D411" s="247"/>
      <c r="E411" s="444"/>
      <c r="P411" s="247"/>
      <c r="R411" s="247"/>
      <c r="U411" s="247"/>
      <c r="V411" s="247"/>
    </row>
    <row r="412" spans="3:22">
      <c r="C412" s="247"/>
      <c r="D412" s="247"/>
      <c r="E412" s="444"/>
      <c r="P412" s="247"/>
      <c r="R412" s="247"/>
      <c r="U412" s="247"/>
      <c r="V412" s="247"/>
    </row>
    <row r="413" spans="3:22">
      <c r="C413" s="247"/>
      <c r="D413" s="247"/>
      <c r="E413" s="444"/>
      <c r="P413" s="247"/>
      <c r="R413" s="247"/>
      <c r="U413" s="247"/>
      <c r="V413" s="247"/>
    </row>
    <row r="414" spans="3:22">
      <c r="C414" s="247"/>
      <c r="D414" s="247"/>
      <c r="E414" s="444"/>
      <c r="P414" s="247"/>
      <c r="R414" s="247"/>
      <c r="U414" s="247"/>
      <c r="V414" s="247"/>
    </row>
    <row r="415" spans="3:22">
      <c r="C415" s="247"/>
      <c r="D415" s="247"/>
      <c r="E415" s="444"/>
      <c r="P415" s="247"/>
      <c r="R415" s="247"/>
      <c r="U415" s="247"/>
      <c r="V415" s="247"/>
    </row>
    <row r="416" spans="3:22">
      <c r="C416" s="247"/>
      <c r="D416" s="247"/>
      <c r="E416" s="444"/>
      <c r="P416" s="247"/>
      <c r="R416" s="247"/>
      <c r="U416" s="247"/>
      <c r="V416" s="247"/>
    </row>
    <row r="417" spans="3:22">
      <c r="C417" s="247"/>
      <c r="D417" s="247"/>
      <c r="E417" s="444"/>
      <c r="P417" s="247"/>
      <c r="R417" s="247"/>
      <c r="U417" s="247"/>
      <c r="V417" s="247"/>
    </row>
    <row r="418" spans="3:22">
      <c r="C418" s="247"/>
      <c r="D418" s="247"/>
      <c r="E418" s="444"/>
      <c r="P418" s="247"/>
      <c r="R418" s="247"/>
      <c r="U418" s="247"/>
      <c r="V418" s="247"/>
    </row>
    <row r="419" spans="3:22">
      <c r="C419" s="247"/>
      <c r="D419" s="247"/>
      <c r="E419" s="444"/>
      <c r="P419" s="247"/>
      <c r="R419" s="247"/>
      <c r="U419" s="247"/>
      <c r="V419" s="247"/>
    </row>
    <row r="420" spans="3:22">
      <c r="C420" s="247"/>
      <c r="D420" s="247"/>
      <c r="E420" s="444"/>
      <c r="P420" s="247"/>
      <c r="R420" s="247"/>
      <c r="U420" s="247"/>
      <c r="V420" s="247"/>
    </row>
    <row r="421" spans="3:22">
      <c r="C421" s="247"/>
      <c r="D421" s="247"/>
      <c r="E421" s="444"/>
      <c r="P421" s="247"/>
      <c r="R421" s="247"/>
      <c r="U421" s="247"/>
      <c r="V421" s="247"/>
    </row>
    <row r="422" spans="3:22">
      <c r="C422" s="247"/>
      <c r="D422" s="247"/>
      <c r="E422" s="444"/>
      <c r="P422" s="247"/>
      <c r="R422" s="247"/>
      <c r="U422" s="247"/>
      <c r="V422" s="247"/>
    </row>
    <row r="423" spans="3:22">
      <c r="C423" s="247"/>
      <c r="D423" s="247"/>
      <c r="E423" s="444"/>
      <c r="P423" s="247"/>
      <c r="R423" s="247"/>
      <c r="U423" s="247"/>
      <c r="V423" s="247"/>
    </row>
    <row r="424" spans="3:22">
      <c r="C424" s="247"/>
      <c r="D424" s="247"/>
      <c r="E424" s="444"/>
      <c r="P424" s="247"/>
      <c r="R424" s="247"/>
      <c r="U424" s="247"/>
      <c r="V424" s="247"/>
    </row>
    <row r="425" spans="3:22">
      <c r="C425" s="247"/>
      <c r="D425" s="247"/>
      <c r="E425" s="444"/>
      <c r="P425" s="247"/>
      <c r="R425" s="247"/>
      <c r="U425" s="247"/>
      <c r="V425" s="247"/>
    </row>
    <row r="426" spans="3:22">
      <c r="C426" s="247"/>
      <c r="D426" s="247"/>
      <c r="E426" s="444"/>
      <c r="P426" s="247"/>
      <c r="R426" s="247"/>
      <c r="U426" s="247"/>
      <c r="V426" s="247"/>
    </row>
    <row r="427" spans="3:22">
      <c r="C427" s="247"/>
      <c r="D427" s="247"/>
      <c r="E427" s="444"/>
      <c r="P427" s="247"/>
      <c r="R427" s="247"/>
      <c r="U427" s="247"/>
      <c r="V427" s="247"/>
    </row>
    <row r="428" spans="3:22">
      <c r="C428" s="247"/>
      <c r="D428" s="247"/>
      <c r="E428" s="444"/>
      <c r="P428" s="247"/>
      <c r="R428" s="247"/>
      <c r="U428" s="247"/>
      <c r="V428" s="247"/>
    </row>
    <row r="429" spans="3:22">
      <c r="C429" s="247"/>
      <c r="D429" s="247"/>
      <c r="E429" s="444"/>
      <c r="P429" s="247"/>
      <c r="R429" s="247"/>
      <c r="U429" s="247"/>
      <c r="V429" s="247"/>
    </row>
    <row r="430" spans="3:22">
      <c r="C430" s="247"/>
      <c r="D430" s="247"/>
      <c r="E430" s="444"/>
      <c r="P430" s="247"/>
      <c r="R430" s="247"/>
      <c r="U430" s="247"/>
      <c r="V430" s="247"/>
    </row>
    <row r="431" spans="3:22">
      <c r="C431" s="247"/>
      <c r="D431" s="247"/>
      <c r="E431" s="444"/>
      <c r="P431" s="247"/>
      <c r="R431" s="247"/>
      <c r="U431" s="247"/>
      <c r="V431" s="247"/>
    </row>
    <row r="432" spans="3:22">
      <c r="C432" s="247"/>
      <c r="D432" s="247"/>
      <c r="E432" s="444"/>
      <c r="P432" s="247"/>
      <c r="R432" s="247"/>
      <c r="U432" s="247"/>
      <c r="V432" s="247"/>
    </row>
    <row r="433" spans="3:22">
      <c r="C433" s="247"/>
      <c r="D433" s="247"/>
      <c r="E433" s="444"/>
      <c r="P433" s="247"/>
      <c r="R433" s="247"/>
      <c r="U433" s="247"/>
      <c r="V433" s="247"/>
    </row>
    <row r="434" spans="3:22">
      <c r="C434" s="247"/>
      <c r="D434" s="247"/>
      <c r="E434" s="444"/>
      <c r="P434" s="247"/>
      <c r="R434" s="247"/>
      <c r="U434" s="247"/>
      <c r="V434" s="247"/>
    </row>
    <row r="435" spans="3:22">
      <c r="C435" s="247"/>
      <c r="D435" s="247"/>
      <c r="E435" s="444"/>
      <c r="P435" s="247"/>
      <c r="R435" s="247"/>
      <c r="U435" s="247"/>
      <c r="V435" s="247"/>
    </row>
    <row r="436" spans="3:22">
      <c r="C436" s="247"/>
      <c r="D436" s="247"/>
      <c r="E436" s="444"/>
      <c r="P436" s="247"/>
      <c r="R436" s="247"/>
      <c r="U436" s="247"/>
      <c r="V436" s="247"/>
    </row>
    <row r="437" spans="3:22">
      <c r="C437" s="247"/>
      <c r="D437" s="247"/>
      <c r="E437" s="444"/>
      <c r="P437" s="247"/>
      <c r="R437" s="247"/>
      <c r="U437" s="247"/>
      <c r="V437" s="247"/>
    </row>
    <row r="438" spans="3:22">
      <c r="C438" s="247"/>
      <c r="D438" s="247"/>
      <c r="E438" s="444"/>
      <c r="P438" s="247"/>
      <c r="R438" s="247"/>
      <c r="U438" s="247"/>
      <c r="V438" s="247"/>
    </row>
    <row r="439" spans="3:22">
      <c r="C439" s="247"/>
      <c r="D439" s="247"/>
      <c r="E439" s="444"/>
      <c r="P439" s="247"/>
      <c r="R439" s="247"/>
      <c r="U439" s="247"/>
      <c r="V439" s="247"/>
    </row>
    <row r="440" spans="3:22">
      <c r="C440" s="247"/>
      <c r="D440" s="247"/>
      <c r="E440" s="444"/>
      <c r="P440" s="247"/>
      <c r="R440" s="247"/>
      <c r="U440" s="247"/>
      <c r="V440" s="247"/>
    </row>
    <row r="441" spans="3:22">
      <c r="C441" s="247"/>
      <c r="D441" s="247"/>
      <c r="E441" s="444"/>
      <c r="P441" s="247"/>
      <c r="R441" s="247"/>
      <c r="U441" s="247"/>
      <c r="V441" s="247"/>
    </row>
    <row r="442" spans="3:22">
      <c r="C442" s="247"/>
      <c r="D442" s="247"/>
      <c r="E442" s="444"/>
      <c r="P442" s="247"/>
      <c r="R442" s="247"/>
      <c r="U442" s="247"/>
      <c r="V442" s="247"/>
    </row>
    <row r="443" spans="3:22">
      <c r="C443" s="247"/>
      <c r="D443" s="247"/>
      <c r="E443" s="444"/>
      <c r="P443" s="247"/>
      <c r="R443" s="247"/>
      <c r="U443" s="247"/>
      <c r="V443" s="247"/>
    </row>
    <row r="444" spans="3:22">
      <c r="C444" s="247"/>
      <c r="D444" s="247"/>
      <c r="E444" s="444"/>
      <c r="P444" s="247"/>
      <c r="R444" s="247"/>
      <c r="U444" s="247"/>
      <c r="V444" s="247"/>
    </row>
    <row r="445" spans="3:22">
      <c r="C445" s="247"/>
      <c r="D445" s="247"/>
      <c r="E445" s="444"/>
      <c r="P445" s="247"/>
      <c r="R445" s="247"/>
      <c r="U445" s="247"/>
      <c r="V445" s="247"/>
    </row>
    <row r="446" spans="3:22">
      <c r="C446" s="247"/>
      <c r="D446" s="247"/>
      <c r="E446" s="444"/>
      <c r="P446" s="247"/>
      <c r="R446" s="247"/>
      <c r="U446" s="247"/>
      <c r="V446" s="247"/>
    </row>
    <row r="447" spans="3:22">
      <c r="C447" s="247"/>
      <c r="D447" s="247"/>
      <c r="E447" s="444"/>
      <c r="P447" s="247"/>
      <c r="R447" s="247"/>
      <c r="U447" s="247"/>
      <c r="V447" s="247"/>
    </row>
    <row r="448" spans="3:22">
      <c r="C448" s="247"/>
      <c r="D448" s="247"/>
      <c r="E448" s="444"/>
      <c r="P448" s="247"/>
      <c r="R448" s="247"/>
      <c r="U448" s="247"/>
      <c r="V448" s="247"/>
    </row>
    <row r="449" spans="3:22">
      <c r="C449" s="247"/>
      <c r="D449" s="247"/>
      <c r="E449" s="444"/>
      <c r="P449" s="247"/>
      <c r="R449" s="247"/>
      <c r="U449" s="247"/>
      <c r="V449" s="247"/>
    </row>
    <row r="450" spans="3:22">
      <c r="C450" s="247"/>
      <c r="D450" s="247"/>
      <c r="E450" s="444"/>
      <c r="P450" s="247"/>
      <c r="R450" s="247"/>
      <c r="U450" s="247"/>
      <c r="V450" s="247"/>
    </row>
    <row r="451" spans="3:22">
      <c r="C451" s="247"/>
      <c r="D451" s="247"/>
      <c r="E451" s="444"/>
      <c r="P451" s="247"/>
      <c r="R451" s="247"/>
      <c r="U451" s="247"/>
      <c r="V451" s="247"/>
    </row>
    <row r="452" spans="3:22">
      <c r="C452" s="247"/>
      <c r="D452" s="247"/>
      <c r="E452" s="444"/>
      <c r="P452" s="247"/>
      <c r="R452" s="247"/>
      <c r="U452" s="247"/>
      <c r="V452" s="247"/>
    </row>
    <row r="453" spans="3:22">
      <c r="C453" s="247"/>
      <c r="D453" s="247"/>
      <c r="E453" s="444"/>
      <c r="P453" s="247"/>
      <c r="R453" s="247"/>
      <c r="U453" s="247"/>
      <c r="V453" s="247"/>
    </row>
    <row r="454" spans="3:22">
      <c r="C454" s="247"/>
      <c r="D454" s="247"/>
      <c r="E454" s="444"/>
      <c r="P454" s="247"/>
      <c r="R454" s="247"/>
      <c r="U454" s="247"/>
      <c r="V454" s="247"/>
    </row>
    <row r="455" spans="3:22">
      <c r="C455" s="247"/>
      <c r="D455" s="247"/>
      <c r="E455" s="444"/>
      <c r="P455" s="247"/>
      <c r="R455" s="247"/>
      <c r="U455" s="247"/>
      <c r="V455" s="247"/>
    </row>
    <row r="456" spans="3:22">
      <c r="C456" s="247"/>
      <c r="D456" s="247"/>
      <c r="E456" s="444"/>
      <c r="P456" s="247"/>
      <c r="R456" s="247"/>
      <c r="U456" s="247"/>
      <c r="V456" s="247"/>
    </row>
    <row r="457" spans="3:22">
      <c r="C457" s="247"/>
      <c r="D457" s="247"/>
      <c r="E457" s="444"/>
      <c r="P457" s="247"/>
      <c r="R457" s="247"/>
      <c r="U457" s="247"/>
      <c r="V457" s="247"/>
    </row>
    <row r="458" spans="3:22">
      <c r="C458" s="247"/>
      <c r="D458" s="247"/>
      <c r="E458" s="444"/>
      <c r="P458" s="247"/>
      <c r="R458" s="247"/>
      <c r="U458" s="247"/>
      <c r="V458" s="247"/>
    </row>
    <row r="459" spans="3:22">
      <c r="C459" s="247"/>
      <c r="D459" s="247"/>
      <c r="E459" s="444"/>
      <c r="P459" s="247"/>
      <c r="R459" s="247"/>
      <c r="U459" s="247"/>
      <c r="V459" s="247"/>
    </row>
    <row r="460" spans="3:22">
      <c r="C460" s="247"/>
      <c r="D460" s="247"/>
      <c r="E460" s="444"/>
      <c r="P460" s="247"/>
      <c r="R460" s="247"/>
      <c r="U460" s="247"/>
      <c r="V460" s="247"/>
    </row>
    <row r="461" spans="3:22">
      <c r="C461" s="247"/>
      <c r="D461" s="247"/>
      <c r="E461" s="444"/>
      <c r="P461" s="247"/>
      <c r="R461" s="247"/>
      <c r="U461" s="247"/>
      <c r="V461" s="247"/>
    </row>
    <row r="462" spans="3:22">
      <c r="C462" s="247"/>
      <c r="D462" s="247"/>
      <c r="E462" s="444"/>
      <c r="P462" s="247"/>
      <c r="R462" s="247"/>
      <c r="U462" s="247"/>
      <c r="V462" s="247"/>
    </row>
    <row r="463" spans="3:22">
      <c r="C463" s="247"/>
      <c r="D463" s="247"/>
      <c r="E463" s="444"/>
      <c r="P463" s="247"/>
      <c r="R463" s="247"/>
      <c r="U463" s="247"/>
      <c r="V463" s="247"/>
    </row>
    <row r="464" spans="3:22">
      <c r="C464" s="247"/>
      <c r="D464" s="247"/>
      <c r="E464" s="444"/>
      <c r="P464" s="247"/>
      <c r="R464" s="247"/>
      <c r="U464" s="247"/>
      <c r="V464" s="247"/>
    </row>
    <row r="465" spans="3:22">
      <c r="C465" s="247"/>
      <c r="D465" s="247"/>
      <c r="E465" s="444"/>
      <c r="P465" s="247"/>
      <c r="R465" s="247"/>
      <c r="U465" s="247"/>
      <c r="V465" s="247"/>
    </row>
    <row r="466" spans="3:22">
      <c r="C466" s="247"/>
      <c r="D466" s="247"/>
      <c r="E466" s="444"/>
      <c r="P466" s="247"/>
      <c r="R466" s="247"/>
      <c r="U466" s="247"/>
      <c r="V466" s="247"/>
    </row>
    <row r="467" spans="3:22">
      <c r="C467" s="247"/>
      <c r="D467" s="247"/>
      <c r="E467" s="444"/>
      <c r="P467" s="247"/>
      <c r="R467" s="247"/>
      <c r="U467" s="247"/>
      <c r="V467" s="247"/>
    </row>
    <row r="468" spans="3:22">
      <c r="C468" s="247"/>
      <c r="D468" s="247"/>
      <c r="E468" s="444"/>
      <c r="P468" s="247"/>
      <c r="R468" s="247"/>
      <c r="U468" s="247"/>
      <c r="V468" s="247"/>
    </row>
    <row r="469" spans="3:22">
      <c r="C469" s="247"/>
      <c r="D469" s="247"/>
      <c r="E469" s="444"/>
      <c r="P469" s="247"/>
      <c r="R469" s="247"/>
      <c r="U469" s="247"/>
      <c r="V469" s="247"/>
    </row>
    <row r="470" spans="3:22">
      <c r="C470" s="247"/>
      <c r="D470" s="247"/>
      <c r="E470" s="444"/>
      <c r="P470" s="247"/>
      <c r="R470" s="247"/>
      <c r="U470" s="247"/>
      <c r="V470" s="247"/>
    </row>
    <row r="471" spans="3:22">
      <c r="C471" s="247"/>
      <c r="D471" s="247"/>
      <c r="E471" s="444"/>
      <c r="P471" s="247"/>
      <c r="R471" s="247"/>
      <c r="U471" s="247"/>
      <c r="V471" s="247"/>
    </row>
    <row r="472" spans="3:22">
      <c r="C472" s="247"/>
      <c r="D472" s="247"/>
      <c r="E472" s="444"/>
      <c r="P472" s="247"/>
      <c r="R472" s="247"/>
      <c r="U472" s="247"/>
      <c r="V472" s="247"/>
    </row>
    <row r="473" spans="3:22">
      <c r="C473" s="247"/>
      <c r="D473" s="247"/>
      <c r="E473" s="444"/>
      <c r="P473" s="247"/>
      <c r="R473" s="247"/>
      <c r="U473" s="247"/>
      <c r="V473" s="247"/>
    </row>
    <row r="474" spans="3:22">
      <c r="C474" s="247"/>
      <c r="D474" s="247"/>
      <c r="E474" s="444"/>
      <c r="P474" s="247"/>
      <c r="R474" s="247"/>
      <c r="U474" s="247"/>
      <c r="V474" s="247"/>
    </row>
    <row r="475" spans="3:22">
      <c r="C475" s="247"/>
      <c r="D475" s="247"/>
      <c r="E475" s="444"/>
      <c r="P475" s="247"/>
      <c r="R475" s="247"/>
      <c r="U475" s="247"/>
      <c r="V475" s="247"/>
    </row>
    <row r="476" spans="3:22">
      <c r="C476" s="247"/>
      <c r="D476" s="247"/>
      <c r="E476" s="444"/>
      <c r="P476" s="247"/>
      <c r="R476" s="247"/>
      <c r="U476" s="247"/>
      <c r="V476" s="247"/>
    </row>
    <row r="477" spans="3:22">
      <c r="C477" s="247"/>
      <c r="D477" s="247"/>
      <c r="E477" s="444"/>
      <c r="P477" s="247"/>
      <c r="R477" s="247"/>
      <c r="U477" s="247"/>
      <c r="V477" s="247"/>
    </row>
    <row r="478" spans="3:22">
      <c r="C478" s="247"/>
      <c r="D478" s="247"/>
      <c r="E478" s="444"/>
      <c r="P478" s="247"/>
      <c r="R478" s="247"/>
      <c r="U478" s="247"/>
      <c r="V478" s="247"/>
    </row>
    <row r="479" spans="3:22">
      <c r="C479" s="247"/>
      <c r="D479" s="247"/>
      <c r="E479" s="444"/>
      <c r="P479" s="247"/>
      <c r="R479" s="247"/>
      <c r="U479" s="247"/>
      <c r="V479" s="247"/>
    </row>
    <row r="480" spans="3:22">
      <c r="C480" s="247"/>
      <c r="D480" s="247"/>
      <c r="E480" s="444"/>
      <c r="P480" s="247"/>
      <c r="R480" s="247"/>
      <c r="U480" s="247"/>
      <c r="V480" s="247"/>
    </row>
    <row r="481" spans="3:22">
      <c r="C481" s="247"/>
      <c r="D481" s="247"/>
      <c r="E481" s="444"/>
      <c r="P481" s="247"/>
      <c r="R481" s="247"/>
      <c r="U481" s="247"/>
      <c r="V481" s="247"/>
    </row>
    <row r="482" spans="3:22">
      <c r="C482" s="247"/>
      <c r="D482" s="247"/>
      <c r="E482" s="444"/>
      <c r="P482" s="247"/>
      <c r="R482" s="247"/>
      <c r="U482" s="247"/>
      <c r="V482" s="247"/>
    </row>
    <row r="483" spans="3:22">
      <c r="C483" s="247"/>
      <c r="D483" s="247"/>
      <c r="E483" s="444"/>
      <c r="P483" s="247"/>
      <c r="R483" s="247"/>
      <c r="U483" s="247"/>
      <c r="V483" s="247"/>
    </row>
    <row r="484" spans="3:22">
      <c r="C484" s="247"/>
      <c r="D484" s="247"/>
      <c r="E484" s="444"/>
      <c r="P484" s="247"/>
      <c r="R484" s="247"/>
      <c r="U484" s="247"/>
      <c r="V484" s="247"/>
    </row>
    <row r="485" spans="3:22">
      <c r="C485" s="247"/>
      <c r="D485" s="247"/>
      <c r="E485" s="444"/>
      <c r="P485" s="247"/>
      <c r="R485" s="247"/>
      <c r="U485" s="247"/>
      <c r="V485" s="247"/>
    </row>
    <row r="486" spans="3:22">
      <c r="C486" s="247"/>
      <c r="D486" s="247"/>
      <c r="E486" s="444"/>
      <c r="P486" s="247"/>
      <c r="R486" s="247"/>
      <c r="U486" s="247"/>
      <c r="V486" s="247"/>
    </row>
    <row r="487" spans="3:22">
      <c r="C487" s="247"/>
      <c r="D487" s="247"/>
      <c r="E487" s="444"/>
      <c r="P487" s="247"/>
      <c r="R487" s="247"/>
      <c r="U487" s="247"/>
      <c r="V487" s="247"/>
    </row>
    <row r="488" spans="3:22">
      <c r="C488" s="247"/>
      <c r="D488" s="247"/>
      <c r="E488" s="444"/>
      <c r="P488" s="247"/>
      <c r="R488" s="247"/>
      <c r="U488" s="247"/>
      <c r="V488" s="247"/>
    </row>
    <row r="489" spans="3:22">
      <c r="C489" s="247"/>
      <c r="D489" s="247"/>
      <c r="E489" s="444"/>
      <c r="P489" s="247"/>
      <c r="R489" s="247"/>
      <c r="U489" s="247"/>
      <c r="V489" s="247"/>
    </row>
    <row r="490" spans="3:22">
      <c r="C490" s="247"/>
      <c r="D490" s="247"/>
      <c r="E490" s="444"/>
      <c r="P490" s="247"/>
      <c r="R490" s="247"/>
      <c r="U490" s="247"/>
      <c r="V490" s="247"/>
    </row>
    <row r="491" spans="3:22">
      <c r="C491" s="247"/>
      <c r="D491" s="247"/>
      <c r="E491" s="444"/>
      <c r="P491" s="247"/>
      <c r="R491" s="247"/>
      <c r="U491" s="247"/>
      <c r="V491" s="247"/>
    </row>
    <row r="492" spans="3:22">
      <c r="C492" s="247"/>
      <c r="D492" s="247"/>
      <c r="E492" s="444"/>
      <c r="P492" s="247"/>
      <c r="R492" s="247"/>
      <c r="U492" s="247"/>
      <c r="V492" s="247"/>
    </row>
    <row r="493" spans="3:22">
      <c r="C493" s="247"/>
      <c r="D493" s="247"/>
      <c r="E493" s="444"/>
      <c r="P493" s="247"/>
      <c r="R493" s="247"/>
      <c r="U493" s="247"/>
      <c r="V493" s="247"/>
    </row>
    <row r="494" spans="3:22">
      <c r="C494" s="247"/>
      <c r="D494" s="247"/>
      <c r="E494" s="444"/>
      <c r="P494" s="247"/>
      <c r="R494" s="247"/>
      <c r="U494" s="247"/>
      <c r="V494" s="247"/>
    </row>
    <row r="495" spans="3:22">
      <c r="C495" s="247"/>
      <c r="D495" s="247"/>
      <c r="E495" s="444"/>
      <c r="P495" s="247"/>
      <c r="R495" s="247"/>
      <c r="U495" s="247"/>
      <c r="V495" s="247"/>
    </row>
    <row r="496" spans="3:22">
      <c r="C496" s="247"/>
      <c r="D496" s="247"/>
      <c r="E496" s="444"/>
      <c r="P496" s="247"/>
      <c r="R496" s="247"/>
      <c r="U496" s="247"/>
      <c r="V496" s="247"/>
    </row>
    <row r="497" spans="3:22">
      <c r="C497" s="247"/>
      <c r="D497" s="247"/>
      <c r="E497" s="444"/>
      <c r="P497" s="247"/>
      <c r="R497" s="247"/>
      <c r="U497" s="247"/>
      <c r="V497" s="247"/>
    </row>
    <row r="498" spans="3:22">
      <c r="C498" s="247"/>
      <c r="D498" s="247"/>
      <c r="E498" s="444"/>
      <c r="P498" s="247"/>
      <c r="R498" s="247"/>
      <c r="U498" s="247"/>
      <c r="V498" s="247"/>
    </row>
    <row r="499" spans="3:22">
      <c r="C499" s="247"/>
      <c r="D499" s="247"/>
      <c r="E499" s="444"/>
      <c r="P499" s="247"/>
      <c r="R499" s="247"/>
      <c r="U499" s="247"/>
      <c r="V499" s="247"/>
    </row>
    <row r="500" spans="3:22">
      <c r="C500" s="247"/>
      <c r="D500" s="247"/>
      <c r="E500" s="444"/>
      <c r="P500" s="247"/>
      <c r="R500" s="247"/>
      <c r="U500" s="247"/>
      <c r="V500" s="247"/>
    </row>
    <row r="501" spans="3:22">
      <c r="C501" s="247"/>
      <c r="D501" s="247"/>
      <c r="E501" s="444"/>
      <c r="P501" s="247"/>
      <c r="R501" s="247"/>
      <c r="U501" s="247"/>
      <c r="V501" s="247"/>
    </row>
    <row r="502" spans="3:22">
      <c r="C502" s="247"/>
      <c r="D502" s="247"/>
      <c r="E502" s="444"/>
      <c r="P502" s="247"/>
      <c r="R502" s="247"/>
      <c r="U502" s="247"/>
      <c r="V502" s="247"/>
    </row>
    <row r="503" spans="3:22">
      <c r="C503" s="247"/>
      <c r="D503" s="247"/>
      <c r="E503" s="444"/>
      <c r="P503" s="247"/>
      <c r="R503" s="247"/>
      <c r="U503" s="247"/>
      <c r="V503" s="247"/>
    </row>
    <row r="504" spans="3:22">
      <c r="C504" s="247"/>
      <c r="D504" s="247"/>
      <c r="E504" s="444"/>
      <c r="P504" s="247"/>
      <c r="R504" s="247"/>
      <c r="U504" s="247"/>
      <c r="V504" s="247"/>
    </row>
    <row r="505" spans="3:22">
      <c r="C505" s="247"/>
      <c r="D505" s="247"/>
      <c r="E505" s="444"/>
      <c r="P505" s="247"/>
      <c r="R505" s="247"/>
      <c r="U505" s="247"/>
      <c r="V505" s="247"/>
    </row>
    <row r="506" spans="3:22">
      <c r="C506" s="247"/>
      <c r="D506" s="247"/>
      <c r="E506" s="444"/>
      <c r="P506" s="247"/>
      <c r="R506" s="247"/>
      <c r="U506" s="247"/>
      <c r="V506" s="247"/>
    </row>
    <row r="507" spans="3:22">
      <c r="C507" s="247"/>
      <c r="D507" s="247"/>
      <c r="E507" s="444"/>
      <c r="P507" s="247"/>
      <c r="R507" s="247"/>
      <c r="U507" s="247"/>
      <c r="V507" s="247"/>
    </row>
    <row r="508" spans="3:22">
      <c r="C508" s="247"/>
      <c r="D508" s="247"/>
      <c r="E508" s="444"/>
      <c r="P508" s="247"/>
      <c r="R508" s="247"/>
      <c r="U508" s="247"/>
      <c r="V508" s="247"/>
    </row>
    <row r="509" spans="3:22">
      <c r="C509" s="247"/>
      <c r="D509" s="247"/>
      <c r="E509" s="444"/>
      <c r="P509" s="247"/>
      <c r="R509" s="247"/>
      <c r="U509" s="247"/>
      <c r="V509" s="247"/>
    </row>
    <row r="510" spans="3:22">
      <c r="C510" s="247"/>
      <c r="D510" s="247"/>
      <c r="E510" s="444"/>
      <c r="P510" s="247"/>
      <c r="R510" s="247"/>
      <c r="U510" s="247"/>
      <c r="V510" s="247"/>
    </row>
    <row r="511" spans="3:22">
      <c r="C511" s="247"/>
      <c r="D511" s="247"/>
      <c r="E511" s="444"/>
      <c r="P511" s="247"/>
      <c r="R511" s="247"/>
      <c r="U511" s="247"/>
      <c r="V511" s="247"/>
    </row>
    <row r="512" spans="3:22">
      <c r="C512" s="247"/>
      <c r="D512" s="247"/>
      <c r="E512" s="444"/>
      <c r="P512" s="247"/>
      <c r="R512" s="247"/>
      <c r="U512" s="247"/>
      <c r="V512" s="247"/>
    </row>
    <row r="513" spans="3:22">
      <c r="C513" s="247"/>
      <c r="D513" s="247"/>
      <c r="E513" s="444"/>
      <c r="P513" s="247"/>
      <c r="R513" s="247"/>
      <c r="U513" s="247"/>
      <c r="V513" s="247"/>
    </row>
    <row r="514" spans="3:22">
      <c r="C514" s="247"/>
      <c r="D514" s="247"/>
      <c r="E514" s="444"/>
      <c r="P514" s="247"/>
      <c r="R514" s="247"/>
      <c r="U514" s="247"/>
      <c r="V514" s="247"/>
    </row>
    <row r="515" spans="3:22">
      <c r="C515" s="247"/>
      <c r="D515" s="247"/>
      <c r="E515" s="444"/>
      <c r="P515" s="247"/>
      <c r="R515" s="247"/>
      <c r="U515" s="247"/>
      <c r="V515" s="247"/>
    </row>
    <row r="516" spans="3:22">
      <c r="C516" s="247"/>
      <c r="D516" s="247"/>
      <c r="E516" s="444"/>
      <c r="P516" s="247"/>
      <c r="R516" s="247"/>
      <c r="U516" s="247"/>
      <c r="V516" s="247"/>
    </row>
    <row r="517" spans="3:22">
      <c r="C517" s="247"/>
      <c r="D517" s="247"/>
      <c r="E517" s="444"/>
      <c r="P517" s="247"/>
      <c r="R517" s="247"/>
      <c r="U517" s="247"/>
      <c r="V517" s="247"/>
    </row>
    <row r="518" spans="3:22">
      <c r="C518" s="247"/>
      <c r="D518" s="247"/>
      <c r="E518" s="444"/>
      <c r="P518" s="247"/>
      <c r="R518" s="247"/>
      <c r="U518" s="247"/>
      <c r="V518" s="247"/>
    </row>
    <row r="519" spans="3:22">
      <c r="C519" s="247"/>
      <c r="D519" s="247"/>
      <c r="E519" s="444"/>
      <c r="P519" s="247"/>
      <c r="R519" s="247"/>
      <c r="U519" s="247"/>
      <c r="V519" s="247"/>
    </row>
    <row r="520" spans="3:22">
      <c r="C520" s="247"/>
      <c r="D520" s="247"/>
      <c r="E520" s="444"/>
      <c r="P520" s="247"/>
      <c r="R520" s="247"/>
      <c r="U520" s="247"/>
      <c r="V520" s="247"/>
    </row>
    <row r="521" spans="3:22">
      <c r="C521" s="247"/>
      <c r="D521" s="247"/>
      <c r="E521" s="444"/>
      <c r="P521" s="247"/>
      <c r="R521" s="247"/>
      <c r="U521" s="247"/>
      <c r="V521" s="247"/>
    </row>
    <row r="522" spans="3:22">
      <c r="C522" s="247"/>
      <c r="D522" s="247"/>
      <c r="E522" s="444"/>
      <c r="P522" s="247"/>
      <c r="R522" s="247"/>
      <c r="U522" s="247"/>
      <c r="V522" s="247"/>
    </row>
    <row r="523" spans="3:22">
      <c r="C523" s="247"/>
      <c r="D523" s="247"/>
      <c r="E523" s="444"/>
      <c r="P523" s="247"/>
      <c r="R523" s="247"/>
      <c r="U523" s="247"/>
      <c r="V523" s="247"/>
    </row>
    <row r="524" spans="3:22">
      <c r="C524" s="247"/>
      <c r="D524" s="247"/>
      <c r="E524" s="444"/>
      <c r="P524" s="247"/>
      <c r="R524" s="247"/>
      <c r="U524" s="247"/>
      <c r="V524" s="247"/>
    </row>
    <row r="525" spans="3:22">
      <c r="C525" s="247"/>
      <c r="D525" s="247"/>
      <c r="E525" s="444"/>
      <c r="P525" s="247"/>
      <c r="R525" s="247"/>
      <c r="U525" s="247"/>
      <c r="V525" s="247"/>
    </row>
    <row r="526" spans="3:22">
      <c r="C526" s="247"/>
      <c r="D526" s="247"/>
      <c r="E526" s="444"/>
      <c r="P526" s="247"/>
      <c r="R526" s="247"/>
      <c r="U526" s="247"/>
      <c r="V526" s="247"/>
    </row>
    <row r="527" spans="3:22">
      <c r="C527" s="247"/>
      <c r="D527" s="247"/>
      <c r="E527" s="444"/>
    </row>
    <row r="528" spans="3:22">
      <c r="C528" s="247"/>
      <c r="D528" s="247"/>
      <c r="E528" s="444"/>
    </row>
    <row r="529" spans="3:5">
      <c r="C529" s="247"/>
      <c r="D529" s="247"/>
      <c r="E529" s="444"/>
    </row>
    <row r="530" spans="3:5">
      <c r="C530" s="247"/>
      <c r="D530" s="247"/>
      <c r="E530" s="444"/>
    </row>
    <row r="531" spans="3:5">
      <c r="C531" s="247"/>
      <c r="D531" s="247"/>
      <c r="E531" s="444"/>
    </row>
    <row r="532" spans="3:5">
      <c r="C532" s="247"/>
      <c r="D532" s="247"/>
      <c r="E532" s="444"/>
    </row>
    <row r="533" spans="3:5">
      <c r="C533" s="247"/>
      <c r="D533" s="247"/>
      <c r="E533" s="444"/>
    </row>
    <row r="534" spans="3:5">
      <c r="C534" s="247"/>
      <c r="D534" s="247"/>
      <c r="E534" s="444"/>
    </row>
    <row r="535" spans="3:5">
      <c r="C535" s="247"/>
      <c r="D535" s="247"/>
      <c r="E535" s="444"/>
    </row>
    <row r="536" spans="3:5">
      <c r="C536" s="247"/>
      <c r="D536" s="247"/>
      <c r="E536" s="444"/>
    </row>
    <row r="537" spans="3:5">
      <c r="C537" s="247"/>
      <c r="D537" s="247"/>
      <c r="E537" s="444"/>
    </row>
    <row r="538" spans="3:5">
      <c r="C538" s="247"/>
      <c r="D538" s="247"/>
      <c r="E538" s="444"/>
    </row>
    <row r="539" spans="3:5">
      <c r="C539" s="247"/>
      <c r="D539" s="247"/>
      <c r="E539" s="444"/>
    </row>
    <row r="540" spans="3:5">
      <c r="C540" s="247"/>
      <c r="D540" s="247"/>
      <c r="E540" s="444"/>
    </row>
    <row r="541" spans="3:5">
      <c r="C541" s="247"/>
      <c r="D541" s="247"/>
      <c r="E541" s="444"/>
    </row>
    <row r="542" spans="3:5">
      <c r="C542" s="247"/>
      <c r="D542" s="247"/>
      <c r="E542" s="444"/>
    </row>
    <row r="543" spans="3:5">
      <c r="C543" s="247"/>
      <c r="D543" s="247"/>
      <c r="E543" s="444"/>
    </row>
    <row r="544" spans="3:5">
      <c r="C544" s="247"/>
      <c r="D544" s="247"/>
      <c r="E544" s="444"/>
    </row>
    <row r="545" spans="3:5">
      <c r="C545" s="247"/>
      <c r="D545" s="247"/>
      <c r="E545" s="444"/>
    </row>
    <row r="546" spans="3:5">
      <c r="C546" s="247"/>
      <c r="D546" s="247"/>
      <c r="E546" s="444"/>
    </row>
    <row r="547" spans="3:5">
      <c r="C547" s="247"/>
      <c r="D547" s="247"/>
      <c r="E547" s="444"/>
    </row>
    <row r="548" spans="3:5">
      <c r="C548" s="247"/>
      <c r="D548" s="247"/>
      <c r="E548" s="444"/>
    </row>
    <row r="549" spans="3:5">
      <c r="C549" s="247"/>
      <c r="D549" s="247"/>
      <c r="E549" s="444"/>
    </row>
    <row r="550" spans="3:5">
      <c r="C550" s="247"/>
      <c r="D550" s="247"/>
      <c r="E550" s="444"/>
    </row>
    <row r="551" spans="3:5">
      <c r="C551" s="247"/>
      <c r="D551" s="247"/>
      <c r="E551" s="444"/>
    </row>
    <row r="552" spans="3:5">
      <c r="C552" s="247"/>
      <c r="D552" s="247"/>
      <c r="E552" s="444"/>
    </row>
    <row r="553" spans="3:5">
      <c r="C553" s="247"/>
      <c r="D553" s="247"/>
      <c r="E553" s="444"/>
    </row>
    <row r="554" spans="3:5">
      <c r="C554" s="247"/>
      <c r="D554" s="247"/>
      <c r="E554" s="444"/>
    </row>
    <row r="555" spans="3:5">
      <c r="C555" s="247"/>
      <c r="D555" s="247"/>
      <c r="E555" s="444"/>
    </row>
    <row r="556" spans="3:5">
      <c r="C556" s="247"/>
      <c r="D556" s="247"/>
      <c r="E556" s="444"/>
    </row>
    <row r="557" spans="3:5">
      <c r="C557" s="247"/>
      <c r="D557" s="247"/>
      <c r="E557" s="444"/>
    </row>
    <row r="558" spans="3:5">
      <c r="C558" s="247"/>
      <c r="D558" s="247"/>
      <c r="E558" s="444"/>
    </row>
    <row r="559" spans="3:5">
      <c r="C559" s="247"/>
      <c r="D559" s="247"/>
      <c r="E559" s="444"/>
    </row>
    <row r="560" spans="3:5">
      <c r="C560" s="247"/>
      <c r="D560" s="247"/>
      <c r="E560" s="444"/>
    </row>
    <row r="561" spans="3:5">
      <c r="C561" s="247"/>
      <c r="D561" s="247"/>
      <c r="E561" s="444"/>
    </row>
    <row r="562" spans="3:5">
      <c r="C562" s="247"/>
      <c r="D562" s="247"/>
      <c r="E562" s="444"/>
    </row>
    <row r="563" spans="3:5">
      <c r="C563" s="247"/>
      <c r="D563" s="247"/>
      <c r="E563" s="444"/>
    </row>
    <row r="564" spans="3:5">
      <c r="C564" s="247"/>
      <c r="D564" s="247"/>
      <c r="E564" s="444"/>
    </row>
    <row r="565" spans="3:5">
      <c r="C565" s="247"/>
      <c r="D565" s="247"/>
      <c r="E565" s="444"/>
    </row>
    <row r="566" spans="3:5">
      <c r="C566" s="247"/>
      <c r="D566" s="247"/>
      <c r="E566" s="444"/>
    </row>
    <row r="567" spans="3:5">
      <c r="C567" s="247"/>
      <c r="D567" s="247"/>
      <c r="E567" s="444"/>
    </row>
    <row r="568" spans="3:5">
      <c r="C568" s="247"/>
      <c r="D568" s="247"/>
      <c r="E568" s="444"/>
    </row>
    <row r="569" spans="3:5">
      <c r="C569" s="247"/>
      <c r="D569" s="247"/>
      <c r="E569" s="444"/>
    </row>
    <row r="570" spans="3:5">
      <c r="C570" s="247"/>
      <c r="D570" s="247"/>
      <c r="E570" s="444"/>
    </row>
    <row r="571" spans="3:5">
      <c r="C571" s="247"/>
      <c r="D571" s="247"/>
      <c r="E571" s="444"/>
    </row>
    <row r="572" spans="3:5">
      <c r="C572" s="247"/>
      <c r="D572" s="247"/>
      <c r="E572" s="444"/>
    </row>
    <row r="573" spans="3:5">
      <c r="C573" s="247"/>
      <c r="D573" s="247"/>
      <c r="E573" s="444"/>
    </row>
    <row r="574" spans="3:5">
      <c r="C574" s="247"/>
      <c r="D574" s="247"/>
      <c r="E574" s="444"/>
    </row>
    <row r="575" spans="3:5">
      <c r="C575" s="247"/>
      <c r="D575" s="247"/>
      <c r="E575" s="444"/>
    </row>
    <row r="576" spans="3:5">
      <c r="C576" s="247"/>
      <c r="D576" s="247"/>
      <c r="E576" s="444"/>
    </row>
    <row r="577" spans="3:5">
      <c r="C577" s="247"/>
      <c r="D577" s="247"/>
      <c r="E577" s="444"/>
    </row>
    <row r="578" spans="3:5">
      <c r="C578" s="247"/>
      <c r="D578" s="247"/>
      <c r="E578" s="444"/>
    </row>
    <row r="579" spans="3:5">
      <c r="C579" s="247"/>
      <c r="D579" s="247"/>
      <c r="E579" s="444"/>
    </row>
    <row r="580" spans="3:5">
      <c r="C580" s="247"/>
      <c r="D580" s="247"/>
      <c r="E580" s="444"/>
    </row>
    <row r="581" spans="3:5">
      <c r="C581" s="247"/>
      <c r="D581" s="247"/>
      <c r="E581" s="444"/>
    </row>
    <row r="582" spans="3:5">
      <c r="C582" s="247"/>
      <c r="D582" s="247"/>
      <c r="E582" s="444"/>
    </row>
    <row r="583" spans="3:5">
      <c r="C583" s="247"/>
      <c r="D583" s="247"/>
      <c r="E583" s="444"/>
    </row>
    <row r="584" spans="3:5">
      <c r="C584" s="247"/>
      <c r="D584" s="247"/>
      <c r="E584" s="444"/>
    </row>
    <row r="585" spans="3:5">
      <c r="C585" s="247"/>
      <c r="D585" s="247"/>
      <c r="E585" s="444"/>
    </row>
    <row r="586" spans="3:5">
      <c r="C586" s="247"/>
      <c r="D586" s="247"/>
      <c r="E586" s="444"/>
    </row>
    <row r="587" spans="3:5">
      <c r="C587" s="247"/>
      <c r="D587" s="247"/>
      <c r="E587" s="444"/>
    </row>
    <row r="588" spans="3:5">
      <c r="C588" s="247"/>
      <c r="D588" s="247"/>
      <c r="E588" s="444"/>
    </row>
    <row r="589" spans="3:5">
      <c r="C589" s="247"/>
      <c r="D589" s="247"/>
      <c r="E589" s="444"/>
    </row>
    <row r="590" spans="3:5">
      <c r="C590" s="247"/>
      <c r="D590" s="247"/>
      <c r="E590" s="444"/>
    </row>
    <row r="591" spans="3:5">
      <c r="C591" s="247"/>
      <c r="D591" s="247"/>
      <c r="E591" s="444"/>
    </row>
    <row r="592" spans="3:5">
      <c r="C592" s="247"/>
      <c r="D592" s="247"/>
      <c r="E592" s="444"/>
    </row>
    <row r="593" spans="3:5">
      <c r="C593" s="247"/>
      <c r="D593" s="247"/>
      <c r="E593" s="444"/>
    </row>
    <row r="594" spans="3:5">
      <c r="C594" s="247"/>
      <c r="D594" s="247"/>
      <c r="E594" s="444"/>
    </row>
    <row r="595" spans="3:5">
      <c r="C595" s="247"/>
      <c r="D595" s="247"/>
      <c r="E595" s="444"/>
    </row>
    <row r="596" spans="3:5">
      <c r="C596" s="247"/>
      <c r="D596" s="247"/>
      <c r="E596" s="444"/>
    </row>
    <row r="597" spans="3:5">
      <c r="C597" s="247"/>
      <c r="D597" s="247"/>
      <c r="E597" s="444"/>
    </row>
    <row r="598" spans="3:5">
      <c r="C598" s="247"/>
      <c r="D598" s="247"/>
      <c r="E598" s="444"/>
    </row>
    <row r="599" spans="3:5">
      <c r="C599" s="247"/>
      <c r="D599" s="247"/>
      <c r="E599" s="444"/>
    </row>
    <row r="600" spans="3:5">
      <c r="C600" s="247"/>
      <c r="D600" s="247"/>
      <c r="E600" s="444"/>
    </row>
    <row r="601" spans="3:5">
      <c r="C601" s="247"/>
      <c r="D601" s="247"/>
      <c r="E601" s="444"/>
    </row>
    <row r="602" spans="3:5">
      <c r="C602" s="247"/>
      <c r="D602" s="247"/>
      <c r="E602" s="444"/>
    </row>
    <row r="603" spans="3:5">
      <c r="C603" s="247"/>
      <c r="D603" s="247"/>
      <c r="E603" s="444"/>
    </row>
    <row r="604" spans="3:5">
      <c r="C604" s="247"/>
      <c r="D604" s="247"/>
      <c r="E604" s="444"/>
    </row>
    <row r="605" spans="3:5">
      <c r="C605" s="247"/>
      <c r="D605" s="247"/>
      <c r="E605" s="444"/>
    </row>
    <row r="606" spans="3:5">
      <c r="C606" s="247"/>
      <c r="D606" s="247"/>
      <c r="E606" s="444"/>
    </row>
    <row r="607" spans="3:5">
      <c r="C607" s="247"/>
      <c r="D607" s="247"/>
      <c r="E607" s="444"/>
    </row>
    <row r="608" spans="3:5">
      <c r="C608" s="247"/>
      <c r="D608" s="247"/>
      <c r="E608" s="444"/>
    </row>
    <row r="609" spans="3:5">
      <c r="C609" s="247"/>
      <c r="D609" s="247"/>
      <c r="E609" s="444"/>
    </row>
    <row r="610" spans="3:5">
      <c r="C610" s="247"/>
      <c r="D610" s="247"/>
      <c r="E610" s="444"/>
    </row>
    <row r="611" spans="3:5">
      <c r="C611" s="247"/>
      <c r="D611" s="247"/>
      <c r="E611" s="444"/>
    </row>
    <row r="612" spans="3:5">
      <c r="C612" s="247"/>
      <c r="D612" s="247"/>
      <c r="E612" s="444"/>
    </row>
    <row r="613" spans="3:5">
      <c r="C613" s="247"/>
      <c r="D613" s="247"/>
      <c r="E613" s="444"/>
    </row>
    <row r="614" spans="3:5">
      <c r="E614" s="444"/>
    </row>
    <row r="615" spans="3:5">
      <c r="E615" s="444"/>
    </row>
    <row r="616" spans="3:5">
      <c r="E616" s="444"/>
    </row>
    <row r="617" spans="3:5">
      <c r="E617" s="444"/>
    </row>
    <row r="618" spans="3:5">
      <c r="E618" s="444"/>
    </row>
    <row r="619" spans="3:5">
      <c r="E619" s="444"/>
    </row>
    <row r="620" spans="3:5">
      <c r="E620" s="444"/>
    </row>
    <row r="621" spans="3:5">
      <c r="E621" s="444"/>
    </row>
    <row r="622" spans="3:5">
      <c r="E622" s="444"/>
    </row>
    <row r="623" spans="3:5">
      <c r="E623" s="444"/>
    </row>
    <row r="624" spans="3:5">
      <c r="E624" s="444"/>
    </row>
    <row r="625" spans="5:5">
      <c r="E625" s="444"/>
    </row>
    <row r="626" spans="5:5">
      <c r="E626" s="444"/>
    </row>
    <row r="627" spans="5:5">
      <c r="E627" s="444"/>
    </row>
    <row r="628" spans="5:5">
      <c r="E628" s="444"/>
    </row>
    <row r="629" spans="5:5">
      <c r="E629" s="444"/>
    </row>
    <row r="630" spans="5:5">
      <c r="E630" s="444"/>
    </row>
    <row r="631" spans="5:5">
      <c r="E631" s="444"/>
    </row>
    <row r="632" spans="5:5">
      <c r="E632" s="444"/>
    </row>
    <row r="633" spans="5:5">
      <c r="E633" s="444"/>
    </row>
    <row r="634" spans="5:5">
      <c r="E634" s="444"/>
    </row>
    <row r="635" spans="5:5">
      <c r="E635" s="444"/>
    </row>
    <row r="636" spans="5:5">
      <c r="E636" s="444"/>
    </row>
    <row r="637" spans="5:5">
      <c r="E637" s="444"/>
    </row>
    <row r="638" spans="5:5">
      <c r="E638" s="444"/>
    </row>
    <row r="639" spans="5:5">
      <c r="E639" s="444"/>
    </row>
    <row r="640" spans="5:5">
      <c r="E640" s="444"/>
    </row>
    <row r="641" spans="5:5">
      <c r="E641" s="444"/>
    </row>
    <row r="642" spans="5:5">
      <c r="E642" s="444"/>
    </row>
    <row r="643" spans="5:5">
      <c r="E643" s="444"/>
    </row>
    <row r="644" spans="5:5">
      <c r="E644" s="444"/>
    </row>
    <row r="645" spans="5:5">
      <c r="E645" s="444"/>
    </row>
    <row r="646" spans="5:5">
      <c r="E646" s="444"/>
    </row>
    <row r="647" spans="5:5">
      <c r="E647" s="444"/>
    </row>
    <row r="648" spans="5:5">
      <c r="E648" s="444"/>
    </row>
    <row r="649" spans="5:5">
      <c r="E649" s="444"/>
    </row>
    <row r="650" spans="5:5">
      <c r="E650" s="444"/>
    </row>
    <row r="651" spans="5:5">
      <c r="E651" s="444"/>
    </row>
    <row r="652" spans="5:5">
      <c r="E652" s="444"/>
    </row>
    <row r="653" spans="5:5">
      <c r="E653" s="444"/>
    </row>
    <row r="654" spans="5:5">
      <c r="E654" s="444"/>
    </row>
    <row r="655" spans="5:5">
      <c r="E655" s="444"/>
    </row>
    <row r="656" spans="5:5">
      <c r="E656" s="444"/>
    </row>
    <row r="657" spans="5:5">
      <c r="E657" s="444"/>
    </row>
    <row r="658" spans="5:5">
      <c r="E658" s="444"/>
    </row>
    <row r="659" spans="5:5">
      <c r="E659" s="444"/>
    </row>
    <row r="660" spans="5:5">
      <c r="E660" s="444"/>
    </row>
    <row r="661" spans="5:5">
      <c r="E661" s="444"/>
    </row>
    <row r="662" spans="5:5">
      <c r="E662" s="444"/>
    </row>
    <row r="663" spans="5:5">
      <c r="E663" s="444"/>
    </row>
    <row r="664" spans="5:5">
      <c r="E664" s="444"/>
    </row>
    <row r="665" spans="5:5">
      <c r="E665" s="444"/>
    </row>
    <row r="666" spans="5:5">
      <c r="E666" s="444"/>
    </row>
    <row r="667" spans="5:5">
      <c r="E667" s="444"/>
    </row>
    <row r="668" spans="5:5">
      <c r="E668" s="444"/>
    </row>
    <row r="669" spans="5:5">
      <c r="E669" s="444"/>
    </row>
    <row r="670" spans="5:5">
      <c r="E670" s="444"/>
    </row>
    <row r="671" spans="5:5">
      <c r="E671" s="444"/>
    </row>
    <row r="672" spans="5:5">
      <c r="E672" s="444"/>
    </row>
    <row r="673" spans="5:5">
      <c r="E673" s="444"/>
    </row>
    <row r="674" spans="5:5">
      <c r="E674" s="444"/>
    </row>
    <row r="675" spans="5:5">
      <c r="E675" s="444"/>
    </row>
    <row r="676" spans="5:5">
      <c r="E676" s="444"/>
    </row>
    <row r="677" spans="5:5">
      <c r="E677" s="444"/>
    </row>
    <row r="678" spans="5:5">
      <c r="E678" s="444"/>
    </row>
    <row r="679" spans="5:5">
      <c r="E679" s="444"/>
    </row>
    <row r="680" spans="5:5">
      <c r="E680" s="444"/>
    </row>
    <row r="681" spans="5:5">
      <c r="E681" s="444"/>
    </row>
    <row r="682" spans="5:5">
      <c r="E682" s="444"/>
    </row>
    <row r="683" spans="5:5">
      <c r="E683" s="444"/>
    </row>
    <row r="684" spans="5:5">
      <c r="E684" s="444"/>
    </row>
    <row r="685" spans="5:5">
      <c r="E685" s="444"/>
    </row>
    <row r="686" spans="5:5">
      <c r="E686" s="444"/>
    </row>
    <row r="687" spans="5:5">
      <c r="E687" s="444"/>
    </row>
    <row r="688" spans="5:5">
      <c r="E688" s="444"/>
    </row>
    <row r="689" spans="5:5">
      <c r="E689" s="444"/>
    </row>
    <row r="690" spans="5:5">
      <c r="E690" s="444"/>
    </row>
    <row r="691" spans="5:5">
      <c r="E691" s="444"/>
    </row>
    <row r="692" spans="5:5">
      <c r="E692" s="444"/>
    </row>
    <row r="693" spans="5:5">
      <c r="E693" s="444"/>
    </row>
    <row r="694" spans="5:5">
      <c r="E694" s="444"/>
    </row>
    <row r="695" spans="5:5">
      <c r="E695" s="444"/>
    </row>
    <row r="696" spans="5:5">
      <c r="E696" s="444"/>
    </row>
    <row r="697" spans="5:5">
      <c r="E697" s="444"/>
    </row>
    <row r="698" spans="5:5">
      <c r="E698" s="444"/>
    </row>
    <row r="699" spans="5:5">
      <c r="E699" s="444"/>
    </row>
    <row r="700" spans="5:5">
      <c r="E700" s="444"/>
    </row>
    <row r="701" spans="5:5">
      <c r="E701" s="444"/>
    </row>
    <row r="702" spans="5:5">
      <c r="E702" s="444"/>
    </row>
    <row r="703" spans="5:5">
      <c r="E703" s="444"/>
    </row>
    <row r="704" spans="5:5">
      <c r="E704" s="444"/>
    </row>
    <row r="705" spans="5:5">
      <c r="E705" s="444"/>
    </row>
    <row r="706" spans="5:5">
      <c r="E706" s="444"/>
    </row>
    <row r="707" spans="5:5">
      <c r="E707" s="444"/>
    </row>
    <row r="708" spans="5:5">
      <c r="E708" s="444"/>
    </row>
    <row r="709" spans="5:5">
      <c r="E709" s="444"/>
    </row>
    <row r="710" spans="5:5">
      <c r="E710" s="444"/>
    </row>
    <row r="711" spans="5:5">
      <c r="E711" s="444"/>
    </row>
    <row r="712" spans="5:5">
      <c r="E712" s="444"/>
    </row>
    <row r="713" spans="5:5">
      <c r="E713" s="444"/>
    </row>
    <row r="714" spans="5:5">
      <c r="E714" s="444"/>
    </row>
    <row r="715" spans="5:5">
      <c r="E715" s="444"/>
    </row>
    <row r="716" spans="5:5">
      <c r="E716" s="444"/>
    </row>
    <row r="717" spans="5:5">
      <c r="E717" s="444"/>
    </row>
    <row r="718" spans="5:5">
      <c r="E718" s="444"/>
    </row>
    <row r="719" spans="5:5">
      <c r="E719" s="444"/>
    </row>
    <row r="720" spans="5:5">
      <c r="E720" s="444"/>
    </row>
    <row r="721" spans="5:5">
      <c r="E721" s="444"/>
    </row>
    <row r="722" spans="5:5">
      <c r="E722" s="444"/>
    </row>
    <row r="723" spans="5:5">
      <c r="E723" s="444"/>
    </row>
    <row r="724" spans="5:5">
      <c r="E724" s="444"/>
    </row>
    <row r="725" spans="5:5">
      <c r="E725" s="444"/>
    </row>
    <row r="726" spans="5:5">
      <c r="E726" s="444"/>
    </row>
    <row r="727" spans="5:5">
      <c r="E727" s="444"/>
    </row>
    <row r="728" spans="5:5">
      <c r="E728" s="444"/>
    </row>
    <row r="729" spans="5:5">
      <c r="E729" s="444"/>
    </row>
    <row r="730" spans="5:5">
      <c r="E730" s="444"/>
    </row>
    <row r="731" spans="5:5">
      <c r="E731" s="444"/>
    </row>
    <row r="732" spans="5:5">
      <c r="E732" s="444"/>
    </row>
    <row r="733" spans="5:5">
      <c r="E733" s="444"/>
    </row>
    <row r="734" spans="5:5">
      <c r="E734" s="444"/>
    </row>
    <row r="735" spans="5:5">
      <c r="E735" s="444"/>
    </row>
    <row r="736" spans="5:5">
      <c r="E736" s="444"/>
    </row>
    <row r="737" spans="5:5">
      <c r="E737" s="444"/>
    </row>
    <row r="738" spans="5:5">
      <c r="E738" s="444"/>
    </row>
    <row r="739" spans="5:5">
      <c r="E739" s="444"/>
    </row>
    <row r="740" spans="5:5">
      <c r="E740" s="444"/>
    </row>
    <row r="741" spans="5:5">
      <c r="E741" s="444"/>
    </row>
    <row r="742" spans="5:5">
      <c r="E742" s="444"/>
    </row>
    <row r="743" spans="5:5">
      <c r="E743" s="444"/>
    </row>
    <row r="744" spans="5:5">
      <c r="E744" s="444"/>
    </row>
    <row r="745" spans="5:5">
      <c r="E745" s="444"/>
    </row>
    <row r="746" spans="5:5">
      <c r="E746" s="444"/>
    </row>
    <row r="747" spans="5:5">
      <c r="E747" s="444"/>
    </row>
    <row r="748" spans="5:5">
      <c r="E748" s="444"/>
    </row>
    <row r="749" spans="5:5">
      <c r="E749" s="444"/>
    </row>
    <row r="750" spans="5:5">
      <c r="E750" s="444"/>
    </row>
    <row r="751" spans="5:5">
      <c r="E751" s="444"/>
    </row>
    <row r="752" spans="5:5">
      <c r="E752" s="444"/>
    </row>
    <row r="753" spans="5:5">
      <c r="E753" s="444"/>
    </row>
    <row r="754" spans="5:5">
      <c r="E754" s="444"/>
    </row>
    <row r="755" spans="5:5">
      <c r="E755" s="444"/>
    </row>
    <row r="756" spans="5:5">
      <c r="E756" s="444"/>
    </row>
    <row r="757" spans="5:5">
      <c r="E757" s="444"/>
    </row>
    <row r="758" spans="5:5">
      <c r="E758" s="444"/>
    </row>
    <row r="759" spans="5:5">
      <c r="E759" s="444"/>
    </row>
    <row r="760" spans="5:5">
      <c r="E760" s="444"/>
    </row>
    <row r="761" spans="5:5">
      <c r="E761" s="444"/>
    </row>
    <row r="762" spans="5:5">
      <c r="E762" s="444"/>
    </row>
    <row r="763" spans="5:5">
      <c r="E763" s="444"/>
    </row>
    <row r="764" spans="5:5">
      <c r="E764" s="444"/>
    </row>
    <row r="765" spans="5:5">
      <c r="E765" s="444"/>
    </row>
    <row r="766" spans="5:5">
      <c r="E766" s="444"/>
    </row>
    <row r="767" spans="5:5">
      <c r="E767" s="444"/>
    </row>
    <row r="768" spans="5:5">
      <c r="E768" s="444"/>
    </row>
    <row r="769" spans="5:5">
      <c r="E769" s="444"/>
    </row>
    <row r="770" spans="5:5">
      <c r="E770" s="444"/>
    </row>
    <row r="771" spans="5:5">
      <c r="E771" s="444"/>
    </row>
    <row r="772" spans="5:5">
      <c r="E772" s="444"/>
    </row>
    <row r="773" spans="5:5">
      <c r="E773" s="444"/>
    </row>
    <row r="774" spans="5:5">
      <c r="E774" s="444"/>
    </row>
    <row r="775" spans="5:5">
      <c r="E775" s="444"/>
    </row>
    <row r="776" spans="5:5">
      <c r="E776" s="444"/>
    </row>
    <row r="777" spans="5:5">
      <c r="E777" s="444"/>
    </row>
    <row r="778" spans="5:5">
      <c r="E778" s="444"/>
    </row>
    <row r="779" spans="5:5">
      <c r="E779" s="444"/>
    </row>
    <row r="780" spans="5:5">
      <c r="E780" s="444"/>
    </row>
    <row r="781" spans="5:5">
      <c r="E781" s="444"/>
    </row>
    <row r="782" spans="5:5">
      <c r="E782" s="444"/>
    </row>
    <row r="783" spans="5:5">
      <c r="E783" s="444"/>
    </row>
    <row r="784" spans="5:5">
      <c r="E784" s="444"/>
    </row>
    <row r="785" spans="5:5">
      <c r="E785" s="444"/>
    </row>
    <row r="786" spans="5:5">
      <c r="E786" s="444"/>
    </row>
    <row r="787" spans="5:5">
      <c r="E787" s="444"/>
    </row>
    <row r="788" spans="5:5">
      <c r="E788" s="444"/>
    </row>
    <row r="789" spans="5:5">
      <c r="E789" s="444"/>
    </row>
    <row r="790" spans="5:5">
      <c r="E790" s="444"/>
    </row>
    <row r="791" spans="5:5">
      <c r="E791" s="444"/>
    </row>
    <row r="792" spans="5:5">
      <c r="E792" s="444"/>
    </row>
    <row r="793" spans="5:5">
      <c r="E793" s="444"/>
    </row>
    <row r="794" spans="5:5">
      <c r="E794" s="444"/>
    </row>
    <row r="795" spans="5:5">
      <c r="E795" s="444"/>
    </row>
    <row r="796" spans="5:5">
      <c r="E796" s="444"/>
    </row>
    <row r="797" spans="5:5">
      <c r="E797" s="444"/>
    </row>
    <row r="798" spans="5:5">
      <c r="E798" s="444"/>
    </row>
    <row r="799" spans="5:5">
      <c r="E799" s="444"/>
    </row>
    <row r="800" spans="5:5">
      <c r="E800" s="444"/>
    </row>
    <row r="801" spans="5:5">
      <c r="E801" s="444"/>
    </row>
    <row r="802" spans="5:5">
      <c r="E802" s="444"/>
    </row>
    <row r="803" spans="5:5">
      <c r="E803" s="444"/>
    </row>
    <row r="804" spans="5:5">
      <c r="E804" s="444"/>
    </row>
    <row r="805" spans="5:5">
      <c r="E805" s="444"/>
    </row>
    <row r="806" spans="5:5">
      <c r="E806" s="444"/>
    </row>
    <row r="807" spans="5:5">
      <c r="E807" s="444"/>
    </row>
    <row r="808" spans="5:5">
      <c r="E808" s="444"/>
    </row>
    <row r="809" spans="5:5">
      <c r="E809" s="444"/>
    </row>
    <row r="810" spans="5:5">
      <c r="E810" s="444"/>
    </row>
    <row r="811" spans="5:5">
      <c r="E811" s="444"/>
    </row>
    <row r="812" spans="5:5">
      <c r="E812" s="444"/>
    </row>
    <row r="813" spans="5:5">
      <c r="E813" s="444"/>
    </row>
    <row r="814" spans="5:5">
      <c r="E814" s="444"/>
    </row>
    <row r="815" spans="5:5">
      <c r="E815" s="444"/>
    </row>
    <row r="816" spans="5:5">
      <c r="E816" s="444"/>
    </row>
    <row r="817" spans="5:5">
      <c r="E817" s="444"/>
    </row>
    <row r="818" spans="5:5">
      <c r="E818" s="444"/>
    </row>
    <row r="819" spans="5:5">
      <c r="E819" s="444"/>
    </row>
    <row r="820" spans="5:5">
      <c r="E820" s="444"/>
    </row>
    <row r="821" spans="5:5">
      <c r="E821" s="444"/>
    </row>
    <row r="822" spans="5:5">
      <c r="E822" s="444"/>
    </row>
    <row r="823" spans="5:5">
      <c r="E823" s="444"/>
    </row>
    <row r="824" spans="5:5">
      <c r="E824" s="444"/>
    </row>
    <row r="825" spans="5:5">
      <c r="E825" s="444"/>
    </row>
    <row r="826" spans="5:5">
      <c r="E826" s="444"/>
    </row>
    <row r="827" spans="5:5">
      <c r="E827" s="444"/>
    </row>
    <row r="828" spans="5:5">
      <c r="E828" s="444"/>
    </row>
    <row r="829" spans="5:5">
      <c r="E829" s="444"/>
    </row>
    <row r="830" spans="5:5">
      <c r="E830" s="444"/>
    </row>
    <row r="831" spans="5:5">
      <c r="E831" s="444"/>
    </row>
    <row r="832" spans="5:5">
      <c r="E832" s="444"/>
    </row>
    <row r="833" spans="5:5">
      <c r="E833" s="444"/>
    </row>
    <row r="834" spans="5:5">
      <c r="E834" s="444"/>
    </row>
    <row r="835" spans="5:5">
      <c r="E835" s="444"/>
    </row>
    <row r="836" spans="5:5">
      <c r="E836" s="444"/>
    </row>
    <row r="837" spans="5:5">
      <c r="E837" s="444"/>
    </row>
    <row r="838" spans="5:5">
      <c r="E838" s="444"/>
    </row>
    <row r="839" spans="5:5">
      <c r="E839" s="444"/>
    </row>
    <row r="840" spans="5:5">
      <c r="E840" s="444"/>
    </row>
    <row r="841" spans="5:5">
      <c r="E841" s="444"/>
    </row>
    <row r="842" spans="5:5">
      <c r="E842" s="444"/>
    </row>
    <row r="843" spans="5:5">
      <c r="E843" s="444"/>
    </row>
    <row r="844" spans="5:5">
      <c r="E844" s="444"/>
    </row>
    <row r="845" spans="5:5">
      <c r="E845" s="444"/>
    </row>
    <row r="1047906" spans="11:11">
      <c r="K1047906" s="7">
        <f>SUM(K1:K1047905)</f>
        <v>0</v>
      </c>
    </row>
  </sheetData>
  <sheetProtection password="CEFE" sheet="1" objects="1" scenarios="1" formatColumns="0" autoFilter="0"/>
  <autoFilter ref="A3:R287">
    <filterColumn colId="14" showButton="0"/>
    <filterColumn colId="16" showButton="0"/>
  </autoFilter>
  <mergeCells count="9">
    <mergeCell ref="T2:T3"/>
    <mergeCell ref="U2:U3"/>
    <mergeCell ref="V2:V3"/>
    <mergeCell ref="Q3:R3"/>
    <mergeCell ref="A2:C2"/>
    <mergeCell ref="K2:N2"/>
    <mergeCell ref="O2:R2"/>
    <mergeCell ref="O3:P3"/>
    <mergeCell ref="S2:S3"/>
  </mergeCells>
  <dataValidations count="3">
    <dataValidation type="decimal" errorStyle="warning" allowBlank="1" showInputMessage="1" showErrorMessage="1" errorTitle="Numero inválido" error="Somente numeros entre 100 e 199." sqref="B4:B103">
      <formula1>100</formula1>
      <formula2>199</formula2>
    </dataValidation>
    <dataValidation errorStyle="warning" allowBlank="1" showInputMessage="1" showErrorMessage="1" errorTitle="Numero inválido" error="Somente numeros entre 100 e 199." sqref="A4:A103"/>
    <dataValidation type="list" allowBlank="1" showInputMessage="1" showErrorMessage="1" sqref="I4:I103">
      <formula1>"Pago,Pendente"</formula1>
    </dataValidation>
  </dataValidations>
  <pageMargins left="0.511811024" right="0.511811024" top="0.78740157499999996" bottom="0.78740157499999996" header="0.31496062000000002" footer="0.31496062000000002"/>
  <pageSetup paperSize="9" scale="39" fitToHeight="0" orientation="landscape" horizontalDpi="4294967293" verticalDpi="4294967293" r:id="rId1"/>
</worksheet>
</file>

<file path=xl/worksheets/sheet7.xml><?xml version="1.0" encoding="utf-8"?>
<worksheet xmlns="http://schemas.openxmlformats.org/spreadsheetml/2006/main" xmlns:r="http://schemas.openxmlformats.org/officeDocument/2006/relationships">
  <sheetPr>
    <tabColor rgb="FFF4EE00"/>
  </sheetPr>
  <dimension ref="B2:D458"/>
  <sheetViews>
    <sheetView workbookViewId="0">
      <selection activeCell="B15" sqref="B15"/>
    </sheetView>
  </sheetViews>
  <sheetFormatPr defaultRowHeight="15"/>
  <cols>
    <col min="2" max="2" width="24" customWidth="1"/>
    <col min="3" max="3" width="10.5703125" bestFit="1" customWidth="1"/>
    <col min="4" max="4" width="10.7109375" bestFit="1" customWidth="1"/>
  </cols>
  <sheetData>
    <row r="2" spans="2:4" ht="15.75" thickBot="1"/>
    <row r="3" spans="2:4">
      <c r="B3" s="500" t="s">
        <v>100</v>
      </c>
      <c r="C3" s="501"/>
      <c r="D3" s="502"/>
    </row>
    <row r="4" spans="2:4" ht="15.75" thickBot="1">
      <c r="B4" s="503"/>
      <c r="C4" s="504"/>
      <c r="D4" s="505"/>
    </row>
    <row r="5" spans="2:4" ht="15.75" thickBot="1">
      <c r="B5" s="190" t="s">
        <v>43</v>
      </c>
      <c r="C5" s="190" t="s">
        <v>6</v>
      </c>
      <c r="D5" s="190" t="s">
        <v>7</v>
      </c>
    </row>
    <row r="6" spans="2:4">
      <c r="B6" s="30"/>
      <c r="C6" s="81"/>
      <c r="D6" s="135"/>
    </row>
    <row r="7" spans="2:4">
      <c r="B7" s="199"/>
      <c r="C7" s="200"/>
      <c r="D7" s="201"/>
    </row>
    <row r="8" spans="2:4">
      <c r="B8" s="33"/>
      <c r="C8" s="6"/>
      <c r="D8" s="138"/>
    </row>
    <row r="9" spans="2:4">
      <c r="B9" s="199"/>
      <c r="C9" s="200"/>
      <c r="D9" s="201"/>
    </row>
    <row r="10" spans="2:4">
      <c r="B10" s="33"/>
      <c r="C10" s="6"/>
      <c r="D10" s="138"/>
    </row>
    <row r="11" spans="2:4">
      <c r="B11" s="199"/>
      <c r="C11" s="200"/>
      <c r="D11" s="201"/>
    </row>
    <row r="12" spans="2:4">
      <c r="B12" s="33"/>
      <c r="C12" s="6"/>
      <c r="D12" s="138"/>
    </row>
    <row r="13" spans="2:4">
      <c r="B13" s="199"/>
      <c r="C13" s="200"/>
      <c r="D13" s="201"/>
    </row>
    <row r="14" spans="2:4">
      <c r="B14" s="33"/>
      <c r="C14" s="6"/>
      <c r="D14" s="138"/>
    </row>
    <row r="15" spans="2:4">
      <c r="B15" s="199"/>
      <c r="C15" s="200"/>
      <c r="D15" s="201"/>
    </row>
    <row r="16" spans="2:4">
      <c r="B16" s="33"/>
      <c r="C16" s="6"/>
      <c r="D16" s="138"/>
    </row>
    <row r="17" spans="2:4">
      <c r="B17" s="199"/>
      <c r="C17" s="200"/>
      <c r="D17" s="201"/>
    </row>
    <row r="18" spans="2:4">
      <c r="B18" s="33"/>
      <c r="C18" s="6"/>
      <c r="D18" s="138"/>
    </row>
    <row r="19" spans="2:4">
      <c r="B19" s="199"/>
      <c r="C19" s="200"/>
      <c r="D19" s="201"/>
    </row>
    <row r="20" spans="2:4">
      <c r="B20" s="33"/>
      <c r="C20" s="6"/>
      <c r="D20" s="138"/>
    </row>
    <row r="21" spans="2:4">
      <c r="B21" s="199"/>
      <c r="C21" s="200"/>
      <c r="D21" s="201"/>
    </row>
    <row r="22" spans="2:4">
      <c r="B22" s="33"/>
      <c r="C22" s="6"/>
      <c r="D22" s="138"/>
    </row>
    <row r="23" spans="2:4">
      <c r="B23" s="199"/>
      <c r="C23" s="200"/>
      <c r="D23" s="201"/>
    </row>
    <row r="24" spans="2:4">
      <c r="B24" s="33"/>
      <c r="C24" s="6"/>
      <c r="D24" s="138"/>
    </row>
    <row r="25" spans="2:4">
      <c r="B25" s="199"/>
      <c r="C25" s="200"/>
      <c r="D25" s="201"/>
    </row>
    <row r="26" spans="2:4">
      <c r="B26" s="33"/>
      <c r="C26" s="6"/>
      <c r="D26" s="138"/>
    </row>
    <row r="27" spans="2:4">
      <c r="B27" s="199"/>
      <c r="C27" s="200"/>
      <c r="D27" s="201"/>
    </row>
    <row r="28" spans="2:4">
      <c r="B28" s="33"/>
      <c r="C28" s="6"/>
      <c r="D28" s="138"/>
    </row>
    <row r="29" spans="2:4">
      <c r="B29" s="199"/>
      <c r="C29" s="200"/>
      <c r="D29" s="201"/>
    </row>
    <row r="30" spans="2:4">
      <c r="B30" s="33"/>
      <c r="C30" s="6"/>
      <c r="D30" s="138"/>
    </row>
    <row r="31" spans="2:4">
      <c r="B31" s="199"/>
      <c r="C31" s="200"/>
      <c r="D31" s="201"/>
    </row>
    <row r="32" spans="2:4">
      <c r="B32" s="33"/>
      <c r="C32" s="6"/>
      <c r="D32" s="138"/>
    </row>
    <row r="33" spans="2:4">
      <c r="B33" s="199"/>
      <c r="C33" s="200"/>
      <c r="D33" s="201"/>
    </row>
    <row r="34" spans="2:4">
      <c r="B34" s="33"/>
      <c r="C34" s="6"/>
      <c r="D34" s="138"/>
    </row>
    <row r="35" spans="2:4">
      <c r="B35" s="199"/>
      <c r="C35" s="200"/>
      <c r="D35" s="201"/>
    </row>
    <row r="36" spans="2:4">
      <c r="B36" s="33"/>
      <c r="C36" s="6"/>
      <c r="D36" s="138"/>
    </row>
    <row r="37" spans="2:4">
      <c r="B37" s="199"/>
      <c r="C37" s="200"/>
      <c r="D37" s="201"/>
    </row>
    <row r="38" spans="2:4">
      <c r="B38" s="33"/>
      <c r="C38" s="6"/>
      <c r="D38" s="138"/>
    </row>
    <row r="39" spans="2:4">
      <c r="B39" s="199"/>
      <c r="C39" s="200"/>
      <c r="D39" s="201"/>
    </row>
    <row r="40" spans="2:4">
      <c r="B40" s="33"/>
      <c r="C40" s="6"/>
      <c r="D40" s="138"/>
    </row>
    <row r="41" spans="2:4">
      <c r="B41" s="199"/>
      <c r="C41" s="200"/>
      <c r="D41" s="201"/>
    </row>
    <row r="42" spans="2:4">
      <c r="B42" s="33"/>
      <c r="C42" s="6"/>
      <c r="D42" s="138"/>
    </row>
    <row r="43" spans="2:4">
      <c r="B43" s="199"/>
      <c r="C43" s="200"/>
      <c r="D43" s="201"/>
    </row>
    <row r="44" spans="2:4">
      <c r="B44" s="33"/>
      <c r="C44" s="6"/>
      <c r="D44" s="138"/>
    </row>
    <row r="45" spans="2:4">
      <c r="B45" s="199"/>
      <c r="C45" s="200"/>
      <c r="D45" s="201"/>
    </row>
    <row r="46" spans="2:4">
      <c r="B46" s="33"/>
      <c r="C46" s="6"/>
      <c r="D46" s="138"/>
    </row>
    <row r="47" spans="2:4">
      <c r="B47" s="199"/>
      <c r="C47" s="200"/>
      <c r="D47" s="201"/>
    </row>
    <row r="48" spans="2:4">
      <c r="B48" s="33"/>
      <c r="C48" s="6"/>
      <c r="D48" s="138"/>
    </row>
    <row r="49" spans="2:4">
      <c r="B49" s="199"/>
      <c r="C49" s="200"/>
      <c r="D49" s="201"/>
    </row>
    <row r="50" spans="2:4">
      <c r="B50" s="33"/>
      <c r="C50" s="6"/>
      <c r="D50" s="138"/>
    </row>
    <row r="51" spans="2:4">
      <c r="B51" s="199"/>
      <c r="C51" s="200"/>
      <c r="D51" s="201"/>
    </row>
    <row r="52" spans="2:4">
      <c r="B52" s="33"/>
      <c r="C52" s="6"/>
      <c r="D52" s="138"/>
    </row>
    <row r="53" spans="2:4">
      <c r="B53" s="199"/>
      <c r="C53" s="200"/>
      <c r="D53" s="201"/>
    </row>
    <row r="54" spans="2:4">
      <c r="B54" s="33"/>
      <c r="C54" s="6"/>
      <c r="D54" s="138"/>
    </row>
    <row r="55" spans="2:4">
      <c r="B55" s="199"/>
      <c r="C55" s="200"/>
      <c r="D55" s="201"/>
    </row>
    <row r="56" spans="2:4">
      <c r="B56" s="33"/>
      <c r="C56" s="6"/>
      <c r="D56" s="138"/>
    </row>
    <row r="57" spans="2:4">
      <c r="B57" s="199"/>
      <c r="C57" s="200"/>
      <c r="D57" s="201"/>
    </row>
    <row r="58" spans="2:4">
      <c r="B58" s="33"/>
      <c r="C58" s="6"/>
      <c r="D58" s="138"/>
    </row>
    <row r="59" spans="2:4">
      <c r="B59" s="199"/>
      <c r="C59" s="200"/>
      <c r="D59" s="201"/>
    </row>
    <row r="60" spans="2:4">
      <c r="B60" s="33"/>
      <c r="C60" s="6"/>
      <c r="D60" s="138"/>
    </row>
    <row r="61" spans="2:4">
      <c r="B61" s="199"/>
      <c r="C61" s="200"/>
      <c r="D61" s="201"/>
    </row>
    <row r="62" spans="2:4">
      <c r="B62" s="33"/>
      <c r="C62" s="6"/>
      <c r="D62" s="138"/>
    </row>
    <row r="63" spans="2:4">
      <c r="B63" s="199"/>
      <c r="C63" s="200"/>
      <c r="D63" s="201"/>
    </row>
    <row r="64" spans="2:4">
      <c r="B64" s="33"/>
      <c r="C64" s="6"/>
      <c r="D64" s="138"/>
    </row>
    <row r="65" spans="2:4">
      <c r="B65" s="199"/>
      <c r="C65" s="200"/>
      <c r="D65" s="201"/>
    </row>
    <row r="66" spans="2:4">
      <c r="B66" s="33"/>
      <c r="C66" s="6"/>
      <c r="D66" s="138"/>
    </row>
    <row r="67" spans="2:4">
      <c r="B67" s="199"/>
      <c r="C67" s="200"/>
      <c r="D67" s="201"/>
    </row>
    <row r="68" spans="2:4">
      <c r="B68" s="33"/>
      <c r="C68" s="6"/>
      <c r="D68" s="138"/>
    </row>
    <row r="69" spans="2:4">
      <c r="B69" s="199"/>
      <c r="C69" s="200"/>
      <c r="D69" s="201"/>
    </row>
    <row r="70" spans="2:4">
      <c r="B70" s="33"/>
      <c r="C70" s="6"/>
      <c r="D70" s="138"/>
    </row>
    <row r="71" spans="2:4">
      <c r="B71" s="199"/>
      <c r="C71" s="200"/>
      <c r="D71" s="201"/>
    </row>
    <row r="72" spans="2:4">
      <c r="B72" s="33"/>
      <c r="C72" s="6"/>
      <c r="D72" s="138"/>
    </row>
    <row r="73" spans="2:4">
      <c r="B73" s="199"/>
      <c r="C73" s="200"/>
      <c r="D73" s="201"/>
    </row>
    <row r="74" spans="2:4">
      <c r="B74" s="33"/>
      <c r="C74" s="6"/>
      <c r="D74" s="138"/>
    </row>
    <row r="75" spans="2:4">
      <c r="B75" s="199"/>
      <c r="C75" s="200"/>
      <c r="D75" s="201"/>
    </row>
    <row r="76" spans="2:4">
      <c r="B76" s="33"/>
      <c r="C76" s="6"/>
      <c r="D76" s="138"/>
    </row>
    <row r="77" spans="2:4">
      <c r="B77" s="199"/>
      <c r="C77" s="200"/>
      <c r="D77" s="201"/>
    </row>
    <row r="78" spans="2:4">
      <c r="B78" s="33"/>
      <c r="C78" s="6"/>
      <c r="D78" s="138"/>
    </row>
    <row r="79" spans="2:4">
      <c r="B79" s="199"/>
      <c r="C79" s="200"/>
      <c r="D79" s="201"/>
    </row>
    <row r="80" spans="2:4">
      <c r="B80" s="33"/>
      <c r="C80" s="6"/>
      <c r="D80" s="138"/>
    </row>
    <row r="81" spans="2:4">
      <c r="B81" s="199"/>
      <c r="C81" s="200"/>
      <c r="D81" s="201"/>
    </row>
    <row r="82" spans="2:4">
      <c r="B82" s="33"/>
      <c r="C82" s="6"/>
      <c r="D82" s="138"/>
    </row>
    <row r="83" spans="2:4">
      <c r="B83" s="199"/>
      <c r="C83" s="200"/>
      <c r="D83" s="201"/>
    </row>
    <row r="84" spans="2:4">
      <c r="B84" s="33"/>
      <c r="C84" s="6"/>
      <c r="D84" s="138"/>
    </row>
    <row r="85" spans="2:4">
      <c r="B85" s="199"/>
      <c r="C85" s="200"/>
      <c r="D85" s="201"/>
    </row>
    <row r="86" spans="2:4">
      <c r="B86" s="33"/>
      <c r="C86" s="6"/>
      <c r="D86" s="138"/>
    </row>
    <row r="87" spans="2:4">
      <c r="B87" s="199"/>
      <c r="C87" s="200"/>
      <c r="D87" s="201"/>
    </row>
    <row r="88" spans="2:4">
      <c r="B88" s="33"/>
      <c r="C88" s="6"/>
      <c r="D88" s="138"/>
    </row>
    <row r="89" spans="2:4">
      <c r="B89" s="199"/>
      <c r="C89" s="200"/>
      <c r="D89" s="201"/>
    </row>
    <row r="90" spans="2:4">
      <c r="B90" s="33"/>
      <c r="C90" s="6"/>
      <c r="D90" s="138"/>
    </row>
    <row r="91" spans="2:4">
      <c r="B91" s="199"/>
      <c r="C91" s="200"/>
      <c r="D91" s="201"/>
    </row>
    <row r="92" spans="2:4">
      <c r="B92" s="33"/>
      <c r="C92" s="6"/>
      <c r="D92" s="138"/>
    </row>
    <row r="93" spans="2:4">
      <c r="B93" s="199"/>
      <c r="C93" s="200"/>
      <c r="D93" s="201"/>
    </row>
    <row r="94" spans="2:4">
      <c r="B94" s="33"/>
      <c r="C94" s="6"/>
      <c r="D94" s="138"/>
    </row>
    <row r="95" spans="2:4">
      <c r="B95" s="199"/>
      <c r="C95" s="200"/>
      <c r="D95" s="201"/>
    </row>
    <row r="96" spans="2:4">
      <c r="B96" s="33"/>
      <c r="C96" s="6"/>
      <c r="D96" s="138"/>
    </row>
    <row r="97" spans="2:4">
      <c r="B97" s="199"/>
      <c r="C97" s="200"/>
      <c r="D97" s="201"/>
    </row>
    <row r="98" spans="2:4">
      <c r="B98" s="33"/>
      <c r="C98" s="6"/>
      <c r="D98" s="138"/>
    </row>
    <row r="99" spans="2:4">
      <c r="B99" s="199"/>
      <c r="C99" s="200"/>
      <c r="D99" s="201"/>
    </row>
    <row r="100" spans="2:4">
      <c r="B100" s="33"/>
      <c r="C100" s="6"/>
      <c r="D100" s="138"/>
    </row>
    <row r="101" spans="2:4">
      <c r="B101" s="199"/>
      <c r="C101" s="200"/>
      <c r="D101" s="201"/>
    </row>
    <row r="102" spans="2:4">
      <c r="B102" s="33"/>
      <c r="C102" s="6"/>
      <c r="D102" s="138"/>
    </row>
    <row r="103" spans="2:4">
      <c r="B103" s="199"/>
      <c r="C103" s="200"/>
      <c r="D103" s="201"/>
    </row>
    <row r="104" spans="2:4">
      <c r="B104" s="33"/>
      <c r="C104" s="6"/>
      <c r="D104" s="138"/>
    </row>
    <row r="105" spans="2:4">
      <c r="B105" s="199"/>
      <c r="C105" s="200"/>
      <c r="D105" s="201"/>
    </row>
    <row r="106" spans="2:4">
      <c r="B106" s="33"/>
      <c r="C106" s="6"/>
      <c r="D106" s="138"/>
    </row>
    <row r="107" spans="2:4">
      <c r="B107" s="199"/>
      <c r="C107" s="200"/>
      <c r="D107" s="201"/>
    </row>
    <row r="108" spans="2:4">
      <c r="B108" s="33"/>
      <c r="C108" s="6"/>
      <c r="D108" s="138"/>
    </row>
    <row r="109" spans="2:4">
      <c r="B109" s="199"/>
      <c r="C109" s="200"/>
      <c r="D109" s="201"/>
    </row>
    <row r="110" spans="2:4">
      <c r="B110" s="33"/>
      <c r="C110" s="6"/>
      <c r="D110" s="138"/>
    </row>
    <row r="111" spans="2:4">
      <c r="B111" s="199"/>
      <c r="C111" s="200"/>
      <c r="D111" s="201"/>
    </row>
    <row r="112" spans="2:4">
      <c r="B112" s="33"/>
      <c r="C112" s="6"/>
      <c r="D112" s="138"/>
    </row>
    <row r="113" spans="2:4">
      <c r="B113" s="199"/>
      <c r="C113" s="200"/>
      <c r="D113" s="201"/>
    </row>
    <row r="114" spans="2:4">
      <c r="B114" s="33"/>
      <c r="C114" s="6"/>
      <c r="D114" s="138"/>
    </row>
    <row r="115" spans="2:4">
      <c r="B115" s="199"/>
      <c r="C115" s="200"/>
      <c r="D115" s="201"/>
    </row>
    <row r="116" spans="2:4">
      <c r="B116" s="33"/>
      <c r="C116" s="6"/>
      <c r="D116" s="138"/>
    </row>
    <row r="117" spans="2:4">
      <c r="B117" s="199"/>
      <c r="C117" s="200"/>
      <c r="D117" s="201"/>
    </row>
    <row r="118" spans="2:4">
      <c r="B118" s="33"/>
      <c r="C118" s="6"/>
      <c r="D118" s="138"/>
    </row>
    <row r="119" spans="2:4">
      <c r="B119" s="199"/>
      <c r="C119" s="200"/>
      <c r="D119" s="201"/>
    </row>
    <row r="120" spans="2:4">
      <c r="B120" s="33"/>
      <c r="C120" s="6"/>
      <c r="D120" s="138"/>
    </row>
    <row r="121" spans="2:4">
      <c r="B121" s="199"/>
      <c r="C121" s="200"/>
      <c r="D121" s="201"/>
    </row>
    <row r="122" spans="2:4">
      <c r="B122" s="33"/>
      <c r="C122" s="6"/>
      <c r="D122" s="138"/>
    </row>
    <row r="123" spans="2:4">
      <c r="B123" s="199"/>
      <c r="C123" s="200"/>
      <c r="D123" s="201"/>
    </row>
    <row r="124" spans="2:4">
      <c r="B124" s="33"/>
      <c r="C124" s="6"/>
      <c r="D124" s="138"/>
    </row>
    <row r="125" spans="2:4">
      <c r="B125" s="199"/>
      <c r="C125" s="200"/>
      <c r="D125" s="201"/>
    </row>
    <row r="126" spans="2:4">
      <c r="B126" s="33"/>
      <c r="C126" s="6"/>
      <c r="D126" s="138"/>
    </row>
    <row r="127" spans="2:4">
      <c r="B127" s="199"/>
      <c r="C127" s="200"/>
      <c r="D127" s="201"/>
    </row>
    <row r="128" spans="2:4">
      <c r="B128" s="33"/>
      <c r="C128" s="6"/>
      <c r="D128" s="138"/>
    </row>
    <row r="129" spans="2:4">
      <c r="B129" s="199"/>
      <c r="C129" s="200"/>
      <c r="D129" s="201"/>
    </row>
    <row r="130" spans="2:4">
      <c r="B130" s="33"/>
      <c r="C130" s="6"/>
      <c r="D130" s="138"/>
    </row>
    <row r="131" spans="2:4">
      <c r="B131" s="199"/>
      <c r="C131" s="200"/>
      <c r="D131" s="201"/>
    </row>
    <row r="132" spans="2:4">
      <c r="B132" s="33"/>
      <c r="C132" s="6"/>
      <c r="D132" s="138"/>
    </row>
    <row r="133" spans="2:4">
      <c r="B133" s="199"/>
      <c r="C133" s="200"/>
      <c r="D133" s="201"/>
    </row>
    <row r="134" spans="2:4">
      <c r="B134" s="33"/>
      <c r="C134" s="6"/>
      <c r="D134" s="138"/>
    </row>
    <row r="135" spans="2:4">
      <c r="B135" s="199"/>
      <c r="C135" s="200"/>
      <c r="D135" s="201"/>
    </row>
    <row r="136" spans="2:4">
      <c r="B136" s="33"/>
      <c r="C136" s="6"/>
      <c r="D136" s="138"/>
    </row>
    <row r="137" spans="2:4">
      <c r="B137" s="199"/>
      <c r="C137" s="200"/>
      <c r="D137" s="201"/>
    </row>
    <row r="138" spans="2:4">
      <c r="B138" s="33"/>
      <c r="C138" s="6"/>
      <c r="D138" s="138"/>
    </row>
    <row r="139" spans="2:4">
      <c r="B139" s="199"/>
      <c r="C139" s="200"/>
      <c r="D139" s="201"/>
    </row>
    <row r="140" spans="2:4">
      <c r="B140" s="33"/>
      <c r="C140" s="6"/>
      <c r="D140" s="138"/>
    </row>
    <row r="141" spans="2:4">
      <c r="B141" s="199"/>
      <c r="C141" s="200"/>
      <c r="D141" s="201"/>
    </row>
    <row r="142" spans="2:4">
      <c r="B142" s="33"/>
      <c r="C142" s="6"/>
      <c r="D142" s="138"/>
    </row>
    <row r="143" spans="2:4">
      <c r="B143" s="199"/>
      <c r="C143" s="200"/>
      <c r="D143" s="201"/>
    </row>
    <row r="144" spans="2:4">
      <c r="B144" s="33"/>
      <c r="C144" s="6"/>
      <c r="D144" s="138"/>
    </row>
    <row r="145" spans="2:4">
      <c r="B145" s="199"/>
      <c r="C145" s="200"/>
      <c r="D145" s="201"/>
    </row>
    <row r="146" spans="2:4">
      <c r="B146" s="33"/>
      <c r="C146" s="6"/>
      <c r="D146" s="138"/>
    </row>
    <row r="147" spans="2:4">
      <c r="B147" s="199"/>
      <c r="C147" s="200"/>
      <c r="D147" s="201"/>
    </row>
    <row r="148" spans="2:4">
      <c r="B148" s="33"/>
      <c r="C148" s="6"/>
      <c r="D148" s="138"/>
    </row>
    <row r="149" spans="2:4">
      <c r="B149" s="199"/>
      <c r="C149" s="200"/>
      <c r="D149" s="201"/>
    </row>
    <row r="150" spans="2:4">
      <c r="B150" s="33"/>
      <c r="C150" s="6"/>
      <c r="D150" s="138"/>
    </row>
    <row r="151" spans="2:4">
      <c r="B151" s="199"/>
      <c r="C151" s="200"/>
      <c r="D151" s="201"/>
    </row>
    <row r="152" spans="2:4">
      <c r="B152" s="33"/>
      <c r="C152" s="6"/>
      <c r="D152" s="138"/>
    </row>
    <row r="153" spans="2:4">
      <c r="B153" s="199"/>
      <c r="C153" s="200"/>
      <c r="D153" s="201"/>
    </row>
    <row r="154" spans="2:4">
      <c r="B154" s="33"/>
      <c r="C154" s="6"/>
      <c r="D154" s="138"/>
    </row>
    <row r="155" spans="2:4">
      <c r="B155" s="199"/>
      <c r="C155" s="200"/>
      <c r="D155" s="201"/>
    </row>
    <row r="156" spans="2:4">
      <c r="B156" s="33"/>
      <c r="C156" s="6"/>
      <c r="D156" s="138"/>
    </row>
    <row r="157" spans="2:4">
      <c r="B157" s="199"/>
      <c r="C157" s="200"/>
      <c r="D157" s="201"/>
    </row>
    <row r="158" spans="2:4">
      <c r="B158" s="33"/>
      <c r="C158" s="6"/>
      <c r="D158" s="138"/>
    </row>
    <row r="159" spans="2:4">
      <c r="B159" s="199"/>
      <c r="C159" s="200"/>
      <c r="D159" s="201"/>
    </row>
    <row r="160" spans="2:4">
      <c r="B160" s="33"/>
      <c r="C160" s="6"/>
      <c r="D160" s="138"/>
    </row>
    <row r="161" spans="2:4">
      <c r="B161" s="199"/>
      <c r="C161" s="200"/>
      <c r="D161" s="201"/>
    </row>
    <row r="162" spans="2:4">
      <c r="B162" s="33"/>
      <c r="C162" s="6"/>
      <c r="D162" s="138"/>
    </row>
    <row r="163" spans="2:4">
      <c r="B163" s="199"/>
      <c r="C163" s="200"/>
      <c r="D163" s="201"/>
    </row>
    <row r="164" spans="2:4">
      <c r="B164" s="33"/>
      <c r="C164" s="6"/>
      <c r="D164" s="138"/>
    </row>
    <row r="165" spans="2:4">
      <c r="B165" s="199"/>
      <c r="C165" s="200"/>
      <c r="D165" s="201"/>
    </row>
    <row r="166" spans="2:4">
      <c r="B166" s="33"/>
      <c r="C166" s="6"/>
      <c r="D166" s="138"/>
    </row>
    <row r="167" spans="2:4">
      <c r="B167" s="199"/>
      <c r="C167" s="200"/>
      <c r="D167" s="201"/>
    </row>
    <row r="168" spans="2:4">
      <c r="B168" s="33"/>
      <c r="C168" s="6"/>
      <c r="D168" s="138"/>
    </row>
    <row r="169" spans="2:4">
      <c r="B169" s="199"/>
      <c r="C169" s="200"/>
      <c r="D169" s="201"/>
    </row>
    <row r="170" spans="2:4">
      <c r="B170" s="33"/>
      <c r="C170" s="6"/>
      <c r="D170" s="138"/>
    </row>
    <row r="171" spans="2:4">
      <c r="B171" s="199"/>
      <c r="C171" s="200"/>
      <c r="D171" s="201"/>
    </row>
    <row r="172" spans="2:4">
      <c r="B172" s="33"/>
      <c r="C172" s="6"/>
      <c r="D172" s="138"/>
    </row>
    <row r="173" spans="2:4">
      <c r="B173" s="199"/>
      <c r="C173" s="200"/>
      <c r="D173" s="201"/>
    </row>
    <row r="174" spans="2:4">
      <c r="B174" s="33"/>
      <c r="C174" s="6"/>
      <c r="D174" s="138"/>
    </row>
    <row r="175" spans="2:4">
      <c r="B175" s="199"/>
      <c r="C175" s="200"/>
      <c r="D175" s="201"/>
    </row>
    <row r="176" spans="2:4">
      <c r="B176" s="33"/>
      <c r="C176" s="6"/>
      <c r="D176" s="138"/>
    </row>
    <row r="177" spans="2:4">
      <c r="B177" s="199"/>
      <c r="C177" s="200"/>
      <c r="D177" s="201"/>
    </row>
    <row r="178" spans="2:4">
      <c r="B178" s="33"/>
      <c r="C178" s="6"/>
      <c r="D178" s="138"/>
    </row>
    <row r="179" spans="2:4">
      <c r="B179" s="199"/>
      <c r="C179" s="200"/>
      <c r="D179" s="201"/>
    </row>
    <row r="180" spans="2:4">
      <c r="B180" s="33"/>
      <c r="C180" s="6"/>
      <c r="D180" s="138"/>
    </row>
    <row r="181" spans="2:4">
      <c r="B181" s="199"/>
      <c r="C181" s="200"/>
      <c r="D181" s="201"/>
    </row>
    <row r="182" spans="2:4">
      <c r="B182" s="33"/>
      <c r="C182" s="6"/>
      <c r="D182" s="138"/>
    </row>
    <row r="183" spans="2:4">
      <c r="B183" s="199"/>
      <c r="C183" s="200"/>
      <c r="D183" s="201"/>
    </row>
    <row r="184" spans="2:4">
      <c r="B184" s="33"/>
      <c r="C184" s="6"/>
      <c r="D184" s="138"/>
    </row>
    <row r="185" spans="2:4">
      <c r="B185" s="199"/>
      <c r="C185" s="200"/>
      <c r="D185" s="201"/>
    </row>
    <row r="186" spans="2:4">
      <c r="B186" s="33"/>
      <c r="C186" s="6"/>
      <c r="D186" s="138"/>
    </row>
    <row r="187" spans="2:4">
      <c r="B187" s="199"/>
      <c r="C187" s="200"/>
      <c r="D187" s="201"/>
    </row>
    <row r="188" spans="2:4">
      <c r="B188" s="33"/>
      <c r="C188" s="6"/>
      <c r="D188" s="138"/>
    </row>
    <row r="189" spans="2:4">
      <c r="B189" s="199"/>
      <c r="C189" s="200"/>
      <c r="D189" s="201"/>
    </row>
    <row r="190" spans="2:4">
      <c r="B190" s="33"/>
      <c r="C190" s="6"/>
      <c r="D190" s="138"/>
    </row>
    <row r="191" spans="2:4">
      <c r="B191" s="199"/>
      <c r="C191" s="200"/>
      <c r="D191" s="201"/>
    </row>
    <row r="192" spans="2:4">
      <c r="B192" s="33"/>
      <c r="C192" s="6"/>
      <c r="D192" s="138"/>
    </row>
    <row r="193" spans="2:4">
      <c r="B193" s="199"/>
      <c r="C193" s="200"/>
      <c r="D193" s="201"/>
    </row>
    <row r="194" spans="2:4">
      <c r="B194" s="33"/>
      <c r="C194" s="6"/>
      <c r="D194" s="138"/>
    </row>
    <row r="195" spans="2:4">
      <c r="B195" s="199"/>
      <c r="C195" s="200"/>
      <c r="D195" s="201"/>
    </row>
    <row r="196" spans="2:4">
      <c r="B196" s="33"/>
      <c r="C196" s="6"/>
      <c r="D196" s="138"/>
    </row>
    <row r="197" spans="2:4">
      <c r="B197" s="199"/>
      <c r="C197" s="200"/>
      <c r="D197" s="201"/>
    </row>
    <row r="198" spans="2:4">
      <c r="B198" s="33"/>
      <c r="C198" s="6"/>
      <c r="D198" s="138"/>
    </row>
    <row r="199" spans="2:4">
      <c r="B199" s="199"/>
      <c r="C199" s="200"/>
      <c r="D199" s="201"/>
    </row>
    <row r="200" spans="2:4">
      <c r="B200" s="33"/>
      <c r="C200" s="6"/>
      <c r="D200" s="138"/>
    </row>
    <row r="201" spans="2:4">
      <c r="B201" s="199"/>
      <c r="C201" s="200"/>
      <c r="D201" s="201"/>
    </row>
    <row r="202" spans="2:4">
      <c r="B202" s="33"/>
      <c r="C202" s="6"/>
      <c r="D202" s="138"/>
    </row>
    <row r="203" spans="2:4">
      <c r="B203" s="199"/>
      <c r="C203" s="200"/>
      <c r="D203" s="201"/>
    </row>
    <row r="204" spans="2:4">
      <c r="B204" s="33"/>
      <c r="C204" s="6"/>
      <c r="D204" s="138"/>
    </row>
    <row r="205" spans="2:4">
      <c r="B205" s="199"/>
      <c r="C205" s="200"/>
      <c r="D205" s="201"/>
    </row>
    <row r="206" spans="2:4">
      <c r="B206" s="33"/>
      <c r="C206" s="6"/>
      <c r="D206" s="138"/>
    </row>
    <row r="207" spans="2:4">
      <c r="B207" s="199"/>
      <c r="C207" s="200"/>
      <c r="D207" s="201"/>
    </row>
    <row r="208" spans="2:4">
      <c r="B208" s="33"/>
      <c r="C208" s="6"/>
      <c r="D208" s="138"/>
    </row>
    <row r="209" spans="2:4">
      <c r="B209" s="199"/>
      <c r="C209" s="200"/>
      <c r="D209" s="201"/>
    </row>
    <row r="210" spans="2:4">
      <c r="B210" s="33"/>
      <c r="C210" s="6"/>
      <c r="D210" s="138"/>
    </row>
    <row r="211" spans="2:4">
      <c r="B211" s="199"/>
      <c r="C211" s="200"/>
      <c r="D211" s="201"/>
    </row>
    <row r="212" spans="2:4">
      <c r="B212" s="33"/>
      <c r="C212" s="6"/>
      <c r="D212" s="138"/>
    </row>
    <row r="213" spans="2:4">
      <c r="B213" s="199"/>
      <c r="C213" s="200"/>
      <c r="D213" s="201"/>
    </row>
    <row r="214" spans="2:4">
      <c r="B214" s="33"/>
      <c r="C214" s="6"/>
      <c r="D214" s="138"/>
    </row>
    <row r="215" spans="2:4">
      <c r="B215" s="199"/>
      <c r="C215" s="200"/>
      <c r="D215" s="201"/>
    </row>
    <row r="216" spans="2:4">
      <c r="B216" s="33"/>
      <c r="C216" s="6"/>
      <c r="D216" s="138"/>
    </row>
    <row r="217" spans="2:4">
      <c r="B217" s="199"/>
      <c r="C217" s="200"/>
      <c r="D217" s="201"/>
    </row>
    <row r="218" spans="2:4">
      <c r="B218" s="33"/>
      <c r="C218" s="6"/>
      <c r="D218" s="138"/>
    </row>
    <row r="219" spans="2:4">
      <c r="B219" s="199"/>
      <c r="C219" s="200"/>
      <c r="D219" s="201"/>
    </row>
    <row r="220" spans="2:4">
      <c r="B220" s="33"/>
      <c r="C220" s="6"/>
      <c r="D220" s="138"/>
    </row>
    <row r="221" spans="2:4">
      <c r="B221" s="199"/>
      <c r="C221" s="200"/>
      <c r="D221" s="201"/>
    </row>
    <row r="222" spans="2:4">
      <c r="B222" s="33"/>
      <c r="C222" s="6"/>
      <c r="D222" s="138"/>
    </row>
    <row r="223" spans="2:4">
      <c r="B223" s="199"/>
      <c r="C223" s="200"/>
      <c r="D223" s="201"/>
    </row>
    <row r="224" spans="2:4">
      <c r="B224" s="33"/>
      <c r="C224" s="6"/>
      <c r="D224" s="138"/>
    </row>
    <row r="225" spans="2:4">
      <c r="B225" s="199"/>
      <c r="C225" s="200"/>
      <c r="D225" s="201"/>
    </row>
    <row r="226" spans="2:4">
      <c r="B226" s="33"/>
      <c r="C226" s="6"/>
      <c r="D226" s="138"/>
    </row>
    <row r="227" spans="2:4">
      <c r="B227" s="199"/>
      <c r="C227" s="200"/>
      <c r="D227" s="201"/>
    </row>
    <row r="228" spans="2:4">
      <c r="B228" s="33"/>
      <c r="C228" s="6"/>
      <c r="D228" s="138"/>
    </row>
    <row r="229" spans="2:4">
      <c r="B229" s="199"/>
      <c r="C229" s="200"/>
      <c r="D229" s="201"/>
    </row>
    <row r="230" spans="2:4">
      <c r="B230" s="33"/>
      <c r="C230" s="6"/>
      <c r="D230" s="138"/>
    </row>
    <row r="231" spans="2:4">
      <c r="B231" s="199"/>
      <c r="C231" s="200"/>
      <c r="D231" s="201"/>
    </row>
    <row r="232" spans="2:4">
      <c r="B232" s="33"/>
      <c r="C232" s="6"/>
      <c r="D232" s="138"/>
    </row>
    <row r="233" spans="2:4">
      <c r="B233" s="199"/>
      <c r="C233" s="200"/>
      <c r="D233" s="201"/>
    </row>
    <row r="234" spans="2:4">
      <c r="B234" s="33"/>
      <c r="C234" s="6"/>
      <c r="D234" s="138"/>
    </row>
    <row r="235" spans="2:4">
      <c r="B235" s="199"/>
      <c r="C235" s="200"/>
      <c r="D235" s="201"/>
    </row>
    <row r="236" spans="2:4">
      <c r="B236" s="33"/>
      <c r="C236" s="6"/>
      <c r="D236" s="138"/>
    </row>
    <row r="237" spans="2:4">
      <c r="B237" s="199"/>
      <c r="C237" s="200"/>
      <c r="D237" s="201"/>
    </row>
    <row r="238" spans="2:4">
      <c r="B238" s="33"/>
      <c r="C238" s="6"/>
      <c r="D238" s="138"/>
    </row>
    <row r="239" spans="2:4">
      <c r="B239" s="199"/>
      <c r="C239" s="200"/>
      <c r="D239" s="201"/>
    </row>
    <row r="240" spans="2:4">
      <c r="B240" s="33"/>
      <c r="C240" s="6"/>
      <c r="D240" s="138"/>
    </row>
    <row r="241" spans="2:4">
      <c r="B241" s="199"/>
      <c r="C241" s="200"/>
      <c r="D241" s="201"/>
    </row>
    <row r="242" spans="2:4">
      <c r="B242" s="33"/>
      <c r="C242" s="6"/>
      <c r="D242" s="138"/>
    </row>
    <row r="243" spans="2:4">
      <c r="B243" s="199"/>
      <c r="C243" s="200"/>
      <c r="D243" s="201"/>
    </row>
    <row r="244" spans="2:4">
      <c r="B244" s="33"/>
      <c r="C244" s="6"/>
      <c r="D244" s="138"/>
    </row>
    <row r="245" spans="2:4">
      <c r="B245" s="199"/>
      <c r="C245" s="200"/>
      <c r="D245" s="201"/>
    </row>
    <row r="246" spans="2:4">
      <c r="B246" s="33"/>
      <c r="C246" s="6"/>
      <c r="D246" s="138"/>
    </row>
    <row r="247" spans="2:4">
      <c r="B247" s="199"/>
      <c r="C247" s="200"/>
      <c r="D247" s="201"/>
    </row>
    <row r="248" spans="2:4">
      <c r="B248" s="33"/>
      <c r="C248" s="6"/>
      <c r="D248" s="138"/>
    </row>
    <row r="249" spans="2:4">
      <c r="B249" s="199"/>
      <c r="C249" s="200"/>
      <c r="D249" s="201"/>
    </row>
    <row r="250" spans="2:4">
      <c r="B250" s="33"/>
      <c r="C250" s="6"/>
      <c r="D250" s="138"/>
    </row>
    <row r="251" spans="2:4">
      <c r="B251" s="199"/>
      <c r="C251" s="200"/>
      <c r="D251" s="201"/>
    </row>
    <row r="252" spans="2:4">
      <c r="B252" s="33"/>
      <c r="C252" s="6"/>
      <c r="D252" s="138"/>
    </row>
    <row r="253" spans="2:4">
      <c r="B253" s="199"/>
      <c r="C253" s="200"/>
      <c r="D253" s="201"/>
    </row>
    <row r="254" spans="2:4">
      <c r="B254" s="33"/>
      <c r="C254" s="6"/>
      <c r="D254" s="138"/>
    </row>
    <row r="255" spans="2:4">
      <c r="B255" s="199"/>
      <c r="C255" s="200"/>
      <c r="D255" s="201"/>
    </row>
    <row r="256" spans="2:4">
      <c r="B256" s="33"/>
      <c r="C256" s="6"/>
      <c r="D256" s="138"/>
    </row>
    <row r="257" spans="2:4">
      <c r="B257" s="199"/>
      <c r="C257" s="200"/>
      <c r="D257" s="201"/>
    </row>
    <row r="258" spans="2:4">
      <c r="B258" s="33"/>
      <c r="C258" s="6"/>
      <c r="D258" s="138"/>
    </row>
    <row r="259" spans="2:4">
      <c r="B259" s="199"/>
      <c r="C259" s="200"/>
      <c r="D259" s="201"/>
    </row>
    <row r="260" spans="2:4">
      <c r="B260" s="33"/>
      <c r="C260" s="6"/>
      <c r="D260" s="138"/>
    </row>
    <row r="261" spans="2:4">
      <c r="B261" s="199"/>
      <c r="C261" s="200"/>
      <c r="D261" s="201"/>
    </row>
    <row r="262" spans="2:4">
      <c r="B262" s="33"/>
      <c r="C262" s="6"/>
      <c r="D262" s="138"/>
    </row>
    <row r="263" spans="2:4">
      <c r="B263" s="199"/>
      <c r="C263" s="200"/>
      <c r="D263" s="201"/>
    </row>
    <row r="264" spans="2:4">
      <c r="B264" s="33"/>
      <c r="C264" s="6"/>
      <c r="D264" s="138"/>
    </row>
    <row r="265" spans="2:4">
      <c r="B265" s="199"/>
      <c r="C265" s="200"/>
      <c r="D265" s="201"/>
    </row>
    <row r="266" spans="2:4">
      <c r="B266" s="33"/>
      <c r="C266" s="6"/>
      <c r="D266" s="138"/>
    </row>
    <row r="267" spans="2:4">
      <c r="B267" s="199"/>
      <c r="C267" s="200"/>
      <c r="D267" s="201"/>
    </row>
    <row r="268" spans="2:4">
      <c r="B268" s="33"/>
      <c r="C268" s="6"/>
      <c r="D268" s="138"/>
    </row>
    <row r="269" spans="2:4">
      <c r="B269" s="199"/>
      <c r="C269" s="200"/>
      <c r="D269" s="201"/>
    </row>
    <row r="270" spans="2:4">
      <c r="B270" s="33"/>
      <c r="C270" s="6"/>
      <c r="D270" s="138"/>
    </row>
    <row r="271" spans="2:4">
      <c r="B271" s="199"/>
      <c r="C271" s="200"/>
      <c r="D271" s="201"/>
    </row>
    <row r="272" spans="2:4">
      <c r="B272" s="33"/>
      <c r="C272" s="6"/>
      <c r="D272" s="138"/>
    </row>
    <row r="273" spans="2:4">
      <c r="B273" s="199"/>
      <c r="C273" s="200"/>
      <c r="D273" s="201"/>
    </row>
    <row r="274" spans="2:4">
      <c r="B274" s="33"/>
      <c r="C274" s="6"/>
      <c r="D274" s="138"/>
    </row>
    <row r="275" spans="2:4">
      <c r="B275" s="199"/>
      <c r="C275" s="200"/>
      <c r="D275" s="201"/>
    </row>
    <row r="276" spans="2:4">
      <c r="B276" s="33"/>
      <c r="C276" s="6"/>
      <c r="D276" s="138"/>
    </row>
    <row r="277" spans="2:4">
      <c r="B277" s="199"/>
      <c r="C277" s="200"/>
      <c r="D277" s="201"/>
    </row>
    <row r="278" spans="2:4">
      <c r="B278" s="33"/>
      <c r="C278" s="6"/>
      <c r="D278" s="138"/>
    </row>
    <row r="279" spans="2:4">
      <c r="B279" s="199"/>
      <c r="C279" s="200"/>
      <c r="D279" s="201"/>
    </row>
    <row r="280" spans="2:4">
      <c r="B280" s="33"/>
      <c r="C280" s="6"/>
      <c r="D280" s="138"/>
    </row>
    <row r="281" spans="2:4">
      <c r="B281" s="199"/>
      <c r="C281" s="200"/>
      <c r="D281" s="201"/>
    </row>
    <row r="282" spans="2:4">
      <c r="B282" s="33"/>
      <c r="C282" s="6"/>
      <c r="D282" s="138"/>
    </row>
    <row r="283" spans="2:4">
      <c r="B283" s="199"/>
      <c r="C283" s="200"/>
      <c r="D283" s="201"/>
    </row>
    <row r="284" spans="2:4">
      <c r="B284" s="33"/>
      <c r="C284" s="6"/>
      <c r="D284" s="138"/>
    </row>
    <row r="285" spans="2:4">
      <c r="B285" s="199"/>
      <c r="C285" s="200"/>
      <c r="D285" s="201"/>
    </row>
    <row r="286" spans="2:4">
      <c r="B286" s="33"/>
      <c r="C286" s="6"/>
      <c r="D286" s="138"/>
    </row>
    <row r="287" spans="2:4">
      <c r="B287" s="199"/>
      <c r="C287" s="200"/>
      <c r="D287" s="201"/>
    </row>
    <row r="288" spans="2:4">
      <c r="B288" s="33"/>
      <c r="C288" s="6"/>
      <c r="D288" s="138"/>
    </row>
    <row r="289" spans="2:4">
      <c r="B289" s="199"/>
      <c r="C289" s="200"/>
      <c r="D289" s="201"/>
    </row>
    <row r="290" spans="2:4">
      <c r="B290" s="33"/>
      <c r="C290" s="6"/>
      <c r="D290" s="138"/>
    </row>
    <row r="291" spans="2:4">
      <c r="B291" s="199"/>
      <c r="C291" s="200"/>
      <c r="D291" s="201"/>
    </row>
    <row r="292" spans="2:4">
      <c r="B292" s="33"/>
      <c r="C292" s="6"/>
      <c r="D292" s="138"/>
    </row>
    <row r="293" spans="2:4">
      <c r="B293" s="199"/>
      <c r="C293" s="200"/>
      <c r="D293" s="201"/>
    </row>
    <row r="294" spans="2:4">
      <c r="B294" s="33"/>
      <c r="C294" s="6"/>
      <c r="D294" s="138"/>
    </row>
    <row r="295" spans="2:4">
      <c r="B295" s="199"/>
      <c r="C295" s="200"/>
      <c r="D295" s="201"/>
    </row>
    <row r="296" spans="2:4">
      <c r="B296" s="33"/>
      <c r="C296" s="6"/>
      <c r="D296" s="138"/>
    </row>
    <row r="297" spans="2:4">
      <c r="B297" s="199"/>
      <c r="C297" s="200"/>
      <c r="D297" s="201"/>
    </row>
    <row r="298" spans="2:4">
      <c r="B298" s="33"/>
      <c r="C298" s="6"/>
      <c r="D298" s="138"/>
    </row>
    <row r="299" spans="2:4">
      <c r="B299" s="199"/>
      <c r="C299" s="200"/>
      <c r="D299" s="201"/>
    </row>
    <row r="300" spans="2:4">
      <c r="B300" s="33"/>
      <c r="C300" s="6"/>
      <c r="D300" s="138"/>
    </row>
    <row r="301" spans="2:4">
      <c r="B301" s="199"/>
      <c r="C301" s="200"/>
      <c r="D301" s="201"/>
    </row>
    <row r="302" spans="2:4">
      <c r="B302" s="33"/>
      <c r="C302" s="6"/>
      <c r="D302" s="138"/>
    </row>
    <row r="303" spans="2:4">
      <c r="B303" s="199"/>
      <c r="C303" s="200"/>
      <c r="D303" s="201"/>
    </row>
    <row r="304" spans="2:4">
      <c r="B304" s="33"/>
      <c r="C304" s="6"/>
      <c r="D304" s="138"/>
    </row>
    <row r="305" spans="2:4">
      <c r="B305" s="199"/>
      <c r="C305" s="200"/>
      <c r="D305" s="201"/>
    </row>
    <row r="306" spans="2:4">
      <c r="B306" s="33"/>
      <c r="C306" s="6"/>
      <c r="D306" s="138"/>
    </row>
    <row r="307" spans="2:4">
      <c r="B307" s="199"/>
      <c r="C307" s="200"/>
      <c r="D307" s="201"/>
    </row>
    <row r="308" spans="2:4">
      <c r="B308" s="33"/>
      <c r="C308" s="6"/>
      <c r="D308" s="138"/>
    </row>
    <row r="309" spans="2:4">
      <c r="B309" s="199"/>
      <c r="C309" s="200"/>
      <c r="D309" s="201"/>
    </row>
    <row r="310" spans="2:4">
      <c r="B310" s="33"/>
      <c r="C310" s="6"/>
      <c r="D310" s="138"/>
    </row>
    <row r="311" spans="2:4">
      <c r="B311" s="199"/>
      <c r="C311" s="200"/>
      <c r="D311" s="201"/>
    </row>
    <row r="312" spans="2:4">
      <c r="B312" s="33"/>
      <c r="C312" s="6"/>
      <c r="D312" s="138"/>
    </row>
    <row r="313" spans="2:4">
      <c r="B313" s="199"/>
      <c r="C313" s="200"/>
      <c r="D313" s="201"/>
    </row>
    <row r="314" spans="2:4">
      <c r="B314" s="33"/>
      <c r="C314" s="6"/>
      <c r="D314" s="138"/>
    </row>
    <row r="315" spans="2:4">
      <c r="B315" s="199"/>
      <c r="C315" s="200"/>
      <c r="D315" s="201"/>
    </row>
    <row r="316" spans="2:4">
      <c r="B316" s="33"/>
      <c r="C316" s="6"/>
      <c r="D316" s="138"/>
    </row>
    <row r="317" spans="2:4">
      <c r="B317" s="199"/>
      <c r="C317" s="200"/>
      <c r="D317" s="201"/>
    </row>
    <row r="318" spans="2:4">
      <c r="B318" s="33"/>
      <c r="C318" s="6"/>
      <c r="D318" s="138"/>
    </row>
    <row r="319" spans="2:4">
      <c r="B319" s="199"/>
      <c r="C319" s="200"/>
      <c r="D319" s="201"/>
    </row>
    <row r="320" spans="2:4">
      <c r="B320" s="33"/>
      <c r="C320" s="6"/>
      <c r="D320" s="138"/>
    </row>
    <row r="321" spans="2:4">
      <c r="B321" s="199"/>
      <c r="C321" s="200"/>
      <c r="D321" s="201"/>
    </row>
    <row r="322" spans="2:4">
      <c r="B322" s="33"/>
      <c r="C322" s="6"/>
      <c r="D322" s="138"/>
    </row>
    <row r="323" spans="2:4">
      <c r="B323" s="199"/>
      <c r="C323" s="200"/>
      <c r="D323" s="201"/>
    </row>
    <row r="324" spans="2:4">
      <c r="B324" s="33"/>
      <c r="C324" s="6"/>
      <c r="D324" s="138"/>
    </row>
    <row r="325" spans="2:4">
      <c r="B325" s="199"/>
      <c r="C325" s="200"/>
      <c r="D325" s="201"/>
    </row>
    <row r="326" spans="2:4">
      <c r="B326" s="33"/>
      <c r="C326" s="6"/>
      <c r="D326" s="138"/>
    </row>
    <row r="327" spans="2:4">
      <c r="B327" s="199"/>
      <c r="C327" s="200"/>
      <c r="D327" s="201"/>
    </row>
    <row r="328" spans="2:4">
      <c r="B328" s="33"/>
      <c r="C328" s="6"/>
      <c r="D328" s="138"/>
    </row>
    <row r="329" spans="2:4">
      <c r="B329" s="199"/>
      <c r="C329" s="200"/>
      <c r="D329" s="201"/>
    </row>
    <row r="330" spans="2:4">
      <c r="B330" s="33"/>
      <c r="C330" s="6"/>
      <c r="D330" s="138"/>
    </row>
    <row r="331" spans="2:4">
      <c r="B331" s="199"/>
      <c r="C331" s="200"/>
      <c r="D331" s="201"/>
    </row>
    <row r="332" spans="2:4">
      <c r="B332" s="33"/>
      <c r="C332" s="6"/>
      <c r="D332" s="138"/>
    </row>
    <row r="333" spans="2:4">
      <c r="B333" s="199"/>
      <c r="C333" s="200"/>
      <c r="D333" s="201"/>
    </row>
    <row r="334" spans="2:4">
      <c r="B334" s="33"/>
      <c r="C334" s="6"/>
      <c r="D334" s="138"/>
    </row>
    <row r="335" spans="2:4">
      <c r="B335" s="199"/>
      <c r="C335" s="200"/>
      <c r="D335" s="201"/>
    </row>
    <row r="336" spans="2:4">
      <c r="B336" s="33"/>
      <c r="C336" s="6"/>
      <c r="D336" s="138"/>
    </row>
    <row r="337" spans="2:4">
      <c r="B337" s="199"/>
      <c r="C337" s="200"/>
      <c r="D337" s="201"/>
    </row>
    <row r="338" spans="2:4">
      <c r="B338" s="33"/>
      <c r="C338" s="6"/>
      <c r="D338" s="138"/>
    </row>
    <row r="339" spans="2:4">
      <c r="B339" s="199"/>
      <c r="C339" s="200"/>
      <c r="D339" s="201"/>
    </row>
    <row r="340" spans="2:4">
      <c r="B340" s="33"/>
      <c r="C340" s="6"/>
      <c r="D340" s="138"/>
    </row>
    <row r="341" spans="2:4">
      <c r="B341" s="199"/>
      <c r="C341" s="200"/>
      <c r="D341" s="201"/>
    </row>
    <row r="342" spans="2:4">
      <c r="B342" s="33"/>
      <c r="C342" s="6"/>
      <c r="D342" s="138"/>
    </row>
    <row r="343" spans="2:4">
      <c r="B343" s="199"/>
      <c r="C343" s="200"/>
      <c r="D343" s="201"/>
    </row>
    <row r="344" spans="2:4">
      <c r="B344" s="33"/>
      <c r="C344" s="6"/>
      <c r="D344" s="138"/>
    </row>
    <row r="345" spans="2:4">
      <c r="B345" s="199"/>
      <c r="C345" s="200"/>
      <c r="D345" s="201"/>
    </row>
    <row r="346" spans="2:4">
      <c r="B346" s="33"/>
      <c r="C346" s="6"/>
      <c r="D346" s="138"/>
    </row>
    <row r="347" spans="2:4">
      <c r="B347" s="199"/>
      <c r="C347" s="200"/>
      <c r="D347" s="201"/>
    </row>
    <row r="348" spans="2:4">
      <c r="B348" s="33"/>
      <c r="C348" s="6"/>
      <c r="D348" s="138"/>
    </row>
    <row r="349" spans="2:4">
      <c r="B349" s="199"/>
      <c r="C349" s="200"/>
      <c r="D349" s="201"/>
    </row>
    <row r="350" spans="2:4">
      <c r="B350" s="33"/>
      <c r="C350" s="6"/>
      <c r="D350" s="138"/>
    </row>
    <row r="351" spans="2:4">
      <c r="B351" s="199"/>
      <c r="C351" s="200"/>
      <c r="D351" s="201"/>
    </row>
    <row r="352" spans="2:4">
      <c r="B352" s="33"/>
      <c r="C352" s="6"/>
      <c r="D352" s="138"/>
    </row>
    <row r="353" spans="2:4">
      <c r="B353" s="199"/>
      <c r="C353" s="200"/>
      <c r="D353" s="201"/>
    </row>
    <row r="354" spans="2:4">
      <c r="B354" s="33"/>
      <c r="C354" s="6"/>
      <c r="D354" s="138"/>
    </row>
    <row r="355" spans="2:4">
      <c r="B355" s="199"/>
      <c r="C355" s="200"/>
      <c r="D355" s="201"/>
    </row>
    <row r="356" spans="2:4">
      <c r="B356" s="33"/>
      <c r="C356" s="6"/>
      <c r="D356" s="138"/>
    </row>
    <row r="357" spans="2:4">
      <c r="B357" s="199"/>
      <c r="C357" s="200"/>
      <c r="D357" s="201"/>
    </row>
    <row r="358" spans="2:4">
      <c r="B358" s="33"/>
      <c r="C358" s="6"/>
      <c r="D358" s="138"/>
    </row>
    <row r="359" spans="2:4">
      <c r="B359" s="199"/>
      <c r="C359" s="200"/>
      <c r="D359" s="201"/>
    </row>
    <row r="360" spans="2:4">
      <c r="B360" s="33"/>
      <c r="C360" s="6"/>
      <c r="D360" s="138"/>
    </row>
    <row r="361" spans="2:4">
      <c r="B361" s="199"/>
      <c r="C361" s="200"/>
      <c r="D361" s="201"/>
    </row>
    <row r="362" spans="2:4">
      <c r="B362" s="33"/>
      <c r="C362" s="6"/>
      <c r="D362" s="138"/>
    </row>
    <row r="363" spans="2:4">
      <c r="B363" s="199"/>
      <c r="C363" s="200"/>
      <c r="D363" s="201"/>
    </row>
    <row r="364" spans="2:4">
      <c r="B364" s="33"/>
      <c r="C364" s="6"/>
      <c r="D364" s="138"/>
    </row>
    <row r="365" spans="2:4">
      <c r="B365" s="199"/>
      <c r="C365" s="200"/>
      <c r="D365" s="201"/>
    </row>
    <row r="366" spans="2:4">
      <c r="B366" s="33"/>
      <c r="C366" s="6"/>
      <c r="D366" s="138"/>
    </row>
    <row r="367" spans="2:4">
      <c r="B367" s="199"/>
      <c r="C367" s="200"/>
      <c r="D367" s="201"/>
    </row>
    <row r="368" spans="2:4">
      <c r="B368" s="33"/>
      <c r="C368" s="6"/>
      <c r="D368" s="138"/>
    </row>
    <row r="369" spans="2:4">
      <c r="B369" s="199"/>
      <c r="C369" s="200"/>
      <c r="D369" s="201"/>
    </row>
    <row r="370" spans="2:4">
      <c r="B370" s="33"/>
      <c r="C370" s="6"/>
      <c r="D370" s="138"/>
    </row>
    <row r="371" spans="2:4">
      <c r="B371" s="199"/>
      <c r="C371" s="200"/>
      <c r="D371" s="201"/>
    </row>
    <row r="372" spans="2:4">
      <c r="B372" s="33"/>
      <c r="C372" s="6"/>
      <c r="D372" s="138"/>
    </row>
    <row r="373" spans="2:4">
      <c r="B373" s="199"/>
      <c r="C373" s="200"/>
      <c r="D373" s="201"/>
    </row>
    <row r="374" spans="2:4">
      <c r="B374" s="33"/>
      <c r="C374" s="6"/>
      <c r="D374" s="138"/>
    </row>
    <row r="375" spans="2:4">
      <c r="B375" s="199"/>
      <c r="C375" s="200"/>
      <c r="D375" s="201"/>
    </row>
    <row r="376" spans="2:4">
      <c r="B376" s="33"/>
      <c r="C376" s="6"/>
      <c r="D376" s="138"/>
    </row>
    <row r="377" spans="2:4">
      <c r="B377" s="199"/>
      <c r="C377" s="200"/>
      <c r="D377" s="201"/>
    </row>
    <row r="378" spans="2:4">
      <c r="B378" s="33"/>
      <c r="C378" s="6"/>
      <c r="D378" s="138"/>
    </row>
    <row r="379" spans="2:4">
      <c r="B379" s="199"/>
      <c r="C379" s="200"/>
      <c r="D379" s="201"/>
    </row>
    <row r="380" spans="2:4">
      <c r="B380" s="33"/>
      <c r="C380" s="6"/>
      <c r="D380" s="138"/>
    </row>
    <row r="381" spans="2:4">
      <c r="B381" s="199"/>
      <c r="C381" s="200"/>
      <c r="D381" s="201"/>
    </row>
    <row r="382" spans="2:4">
      <c r="B382" s="33"/>
      <c r="C382" s="6"/>
      <c r="D382" s="138"/>
    </row>
    <row r="383" spans="2:4">
      <c r="B383" s="199"/>
      <c r="C383" s="200"/>
      <c r="D383" s="201"/>
    </row>
    <row r="384" spans="2:4">
      <c r="B384" s="33"/>
      <c r="C384" s="6"/>
      <c r="D384" s="138"/>
    </row>
    <row r="385" spans="2:4">
      <c r="B385" s="199"/>
      <c r="C385" s="200"/>
      <c r="D385" s="201"/>
    </row>
    <row r="386" spans="2:4">
      <c r="B386" s="33"/>
      <c r="C386" s="6"/>
      <c r="D386" s="138"/>
    </row>
    <row r="387" spans="2:4">
      <c r="B387" s="199"/>
      <c r="C387" s="200"/>
      <c r="D387" s="201"/>
    </row>
    <row r="388" spans="2:4">
      <c r="B388" s="33"/>
      <c r="C388" s="6"/>
      <c r="D388" s="138"/>
    </row>
    <row r="389" spans="2:4">
      <c r="B389" s="199"/>
      <c r="C389" s="200"/>
      <c r="D389" s="201"/>
    </row>
    <row r="390" spans="2:4">
      <c r="B390" s="33"/>
      <c r="C390" s="6"/>
      <c r="D390" s="138"/>
    </row>
    <row r="391" spans="2:4">
      <c r="B391" s="199"/>
      <c r="C391" s="200"/>
      <c r="D391" s="201"/>
    </row>
    <row r="392" spans="2:4">
      <c r="B392" s="33"/>
      <c r="C392" s="6"/>
      <c r="D392" s="138"/>
    </row>
    <row r="393" spans="2:4">
      <c r="B393" s="199"/>
      <c r="C393" s="200"/>
      <c r="D393" s="201"/>
    </row>
    <row r="394" spans="2:4">
      <c r="B394" s="33"/>
      <c r="C394" s="6"/>
      <c r="D394" s="138"/>
    </row>
    <row r="395" spans="2:4">
      <c r="B395" s="199"/>
      <c r="C395" s="200"/>
      <c r="D395" s="201"/>
    </row>
    <row r="396" spans="2:4">
      <c r="B396" s="33"/>
      <c r="C396" s="6"/>
      <c r="D396" s="138"/>
    </row>
    <row r="397" spans="2:4">
      <c r="B397" s="199"/>
      <c r="C397" s="200"/>
      <c r="D397" s="201"/>
    </row>
    <row r="398" spans="2:4">
      <c r="B398" s="33"/>
      <c r="C398" s="6"/>
      <c r="D398" s="138"/>
    </row>
    <row r="399" spans="2:4">
      <c r="B399" s="199"/>
      <c r="C399" s="200"/>
      <c r="D399" s="201"/>
    </row>
    <row r="400" spans="2:4">
      <c r="B400" s="33"/>
      <c r="C400" s="6"/>
      <c r="D400" s="138"/>
    </row>
    <row r="401" spans="2:4">
      <c r="B401" s="199"/>
      <c r="C401" s="200"/>
      <c r="D401" s="201"/>
    </row>
    <row r="402" spans="2:4">
      <c r="B402" s="33"/>
      <c r="C402" s="6"/>
      <c r="D402" s="138"/>
    </row>
    <row r="403" spans="2:4">
      <c r="B403" s="199"/>
      <c r="C403" s="200"/>
      <c r="D403" s="201"/>
    </row>
    <row r="404" spans="2:4">
      <c r="B404" s="33"/>
      <c r="C404" s="6"/>
      <c r="D404" s="138"/>
    </row>
    <row r="405" spans="2:4">
      <c r="B405" s="199"/>
      <c r="C405" s="200"/>
      <c r="D405" s="201"/>
    </row>
    <row r="406" spans="2:4">
      <c r="B406" s="33"/>
      <c r="C406" s="6"/>
      <c r="D406" s="138"/>
    </row>
    <row r="407" spans="2:4">
      <c r="B407" s="199"/>
      <c r="C407" s="200"/>
      <c r="D407" s="201"/>
    </row>
    <row r="408" spans="2:4">
      <c r="B408" s="33"/>
      <c r="C408" s="6"/>
      <c r="D408" s="138"/>
    </row>
    <row r="409" spans="2:4">
      <c r="B409" s="199"/>
      <c r="C409" s="200"/>
      <c r="D409" s="201"/>
    </row>
    <row r="410" spans="2:4">
      <c r="B410" s="33"/>
      <c r="C410" s="6"/>
      <c r="D410" s="138"/>
    </row>
    <row r="411" spans="2:4">
      <c r="B411" s="199"/>
      <c r="C411" s="200"/>
      <c r="D411" s="201"/>
    </row>
    <row r="412" spans="2:4">
      <c r="B412" s="33"/>
      <c r="C412" s="6"/>
      <c r="D412" s="138"/>
    </row>
    <row r="413" spans="2:4">
      <c r="B413" s="199"/>
      <c r="C413" s="200"/>
      <c r="D413" s="201"/>
    </row>
    <row r="414" spans="2:4">
      <c r="B414" s="33"/>
      <c r="C414" s="6"/>
      <c r="D414" s="138"/>
    </row>
    <row r="415" spans="2:4">
      <c r="B415" s="199"/>
      <c r="C415" s="200"/>
      <c r="D415" s="201"/>
    </row>
    <row r="416" spans="2:4">
      <c r="B416" s="33"/>
      <c r="C416" s="6"/>
      <c r="D416" s="138"/>
    </row>
    <row r="417" spans="2:4">
      <c r="B417" s="199"/>
      <c r="C417" s="200"/>
      <c r="D417" s="201"/>
    </row>
    <row r="418" spans="2:4">
      <c r="B418" s="33"/>
      <c r="C418" s="6"/>
      <c r="D418" s="138"/>
    </row>
    <row r="419" spans="2:4">
      <c r="B419" s="199"/>
      <c r="C419" s="200"/>
      <c r="D419" s="201"/>
    </row>
    <row r="420" spans="2:4">
      <c r="B420" s="33"/>
      <c r="C420" s="6"/>
      <c r="D420" s="138"/>
    </row>
    <row r="421" spans="2:4">
      <c r="B421" s="199"/>
      <c r="C421" s="200"/>
      <c r="D421" s="201"/>
    </row>
    <row r="422" spans="2:4">
      <c r="B422" s="33"/>
      <c r="C422" s="6"/>
      <c r="D422" s="138"/>
    </row>
    <row r="423" spans="2:4">
      <c r="B423" s="199"/>
      <c r="C423" s="200"/>
      <c r="D423" s="201"/>
    </row>
    <row r="424" spans="2:4">
      <c r="B424" s="33"/>
      <c r="C424" s="6"/>
      <c r="D424" s="138"/>
    </row>
    <row r="425" spans="2:4">
      <c r="B425" s="199"/>
      <c r="C425" s="200"/>
      <c r="D425" s="201"/>
    </row>
    <row r="426" spans="2:4">
      <c r="B426" s="33"/>
      <c r="C426" s="6"/>
      <c r="D426" s="138"/>
    </row>
    <row r="427" spans="2:4">
      <c r="B427" s="199"/>
      <c r="C427" s="200"/>
      <c r="D427" s="201"/>
    </row>
    <row r="428" spans="2:4">
      <c r="B428" s="33"/>
      <c r="C428" s="6"/>
      <c r="D428" s="138"/>
    </row>
    <row r="429" spans="2:4">
      <c r="B429" s="199"/>
      <c r="C429" s="200"/>
      <c r="D429" s="201"/>
    </row>
    <row r="430" spans="2:4">
      <c r="B430" s="33"/>
      <c r="C430" s="6"/>
      <c r="D430" s="138"/>
    </row>
    <row r="431" spans="2:4">
      <c r="B431" s="199"/>
      <c r="C431" s="200"/>
      <c r="D431" s="201"/>
    </row>
    <row r="432" spans="2:4">
      <c r="B432" s="33"/>
      <c r="C432" s="6"/>
      <c r="D432" s="138"/>
    </row>
    <row r="433" spans="2:4">
      <c r="B433" s="199"/>
      <c r="C433" s="200"/>
      <c r="D433" s="201"/>
    </row>
    <row r="434" spans="2:4">
      <c r="B434" s="33"/>
      <c r="C434" s="6"/>
      <c r="D434" s="138"/>
    </row>
    <row r="435" spans="2:4">
      <c r="B435" s="199"/>
      <c r="C435" s="200"/>
      <c r="D435" s="201"/>
    </row>
    <row r="436" spans="2:4">
      <c r="B436" s="33"/>
      <c r="C436" s="6"/>
      <c r="D436" s="138"/>
    </row>
    <row r="437" spans="2:4">
      <c r="B437" s="199"/>
      <c r="C437" s="200"/>
      <c r="D437" s="201"/>
    </row>
    <row r="438" spans="2:4">
      <c r="B438" s="33"/>
      <c r="C438" s="6"/>
      <c r="D438" s="138"/>
    </row>
    <row r="439" spans="2:4">
      <c r="B439" s="199"/>
      <c r="C439" s="200"/>
      <c r="D439" s="201"/>
    </row>
    <row r="440" spans="2:4">
      <c r="B440" s="33"/>
      <c r="C440" s="6"/>
      <c r="D440" s="138"/>
    </row>
    <row r="441" spans="2:4">
      <c r="B441" s="199"/>
      <c r="C441" s="200"/>
      <c r="D441" s="201"/>
    </row>
    <row r="442" spans="2:4">
      <c r="B442" s="33"/>
      <c r="C442" s="6"/>
      <c r="D442" s="138"/>
    </row>
    <row r="443" spans="2:4">
      <c r="B443" s="199"/>
      <c r="C443" s="200"/>
      <c r="D443" s="201"/>
    </row>
    <row r="444" spans="2:4">
      <c r="B444" s="33"/>
      <c r="C444" s="6"/>
      <c r="D444" s="138"/>
    </row>
    <row r="445" spans="2:4">
      <c r="B445" s="199"/>
      <c r="C445" s="200"/>
      <c r="D445" s="201"/>
    </row>
    <row r="446" spans="2:4">
      <c r="B446" s="33"/>
      <c r="C446" s="6"/>
      <c r="D446" s="138"/>
    </row>
    <row r="447" spans="2:4">
      <c r="B447" s="199"/>
      <c r="C447" s="200"/>
      <c r="D447" s="201"/>
    </row>
    <row r="448" spans="2:4">
      <c r="B448" s="33"/>
      <c r="C448" s="6"/>
      <c r="D448" s="138"/>
    </row>
    <row r="449" spans="2:4">
      <c r="B449" s="199"/>
      <c r="C449" s="200"/>
      <c r="D449" s="201"/>
    </row>
    <row r="450" spans="2:4">
      <c r="B450" s="33"/>
      <c r="C450" s="6"/>
      <c r="D450" s="138"/>
    </row>
    <row r="451" spans="2:4">
      <c r="B451" s="199"/>
      <c r="C451" s="200"/>
      <c r="D451" s="201"/>
    </row>
    <row r="452" spans="2:4">
      <c r="B452" s="33"/>
      <c r="C452" s="6"/>
      <c r="D452" s="138"/>
    </row>
    <row r="453" spans="2:4">
      <c r="B453" s="199"/>
      <c r="C453" s="200"/>
      <c r="D453" s="201"/>
    </row>
    <row r="454" spans="2:4">
      <c r="B454" s="33"/>
      <c r="C454" s="6"/>
      <c r="D454" s="138"/>
    </row>
    <row r="455" spans="2:4">
      <c r="B455" s="199"/>
      <c r="C455" s="200"/>
      <c r="D455" s="201"/>
    </row>
    <row r="456" spans="2:4">
      <c r="B456" s="33"/>
      <c r="C456" s="6"/>
      <c r="D456" s="138"/>
    </row>
    <row r="457" spans="2:4">
      <c r="B457" s="199"/>
      <c r="C457" s="200"/>
      <c r="D457" s="201"/>
    </row>
    <row r="458" spans="2:4">
      <c r="B458" s="33"/>
      <c r="C458" s="6"/>
      <c r="D458" s="138"/>
    </row>
  </sheetData>
  <sheetProtection password="CEBE" sheet="1" objects="1" scenarios="1" formatColumns="0" autoFilter="0"/>
  <autoFilter ref="B5:D5"/>
  <mergeCells count="1">
    <mergeCell ref="B3:D4"/>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sheetPr>
    <tabColor theme="9" tint="0.59999389629810485"/>
  </sheetPr>
  <dimension ref="A1:N924"/>
  <sheetViews>
    <sheetView topLeftCell="E1" workbookViewId="0">
      <selection activeCell="M5" sqref="M5:M6"/>
    </sheetView>
  </sheetViews>
  <sheetFormatPr defaultRowHeight="15"/>
  <cols>
    <col min="1" max="1" width="13.28515625" customWidth="1"/>
    <col min="2" max="2" width="19.5703125" customWidth="1"/>
    <col min="3" max="3" width="26.5703125" bestFit="1" customWidth="1"/>
    <col min="4" max="7" width="13.28515625" customWidth="1"/>
    <col min="8" max="8" width="9.85546875" customWidth="1"/>
    <col min="9" max="22" width="11.7109375" customWidth="1"/>
  </cols>
  <sheetData>
    <row r="1" spans="1:14" ht="15.75" thickBot="1"/>
    <row r="2" spans="1:14" ht="15.75" thickBot="1">
      <c r="A2" s="506" t="s">
        <v>123</v>
      </c>
      <c r="B2" s="507"/>
      <c r="C2" s="507"/>
      <c r="D2" s="507"/>
      <c r="E2" s="507"/>
      <c r="F2" s="507"/>
      <c r="G2" s="508"/>
      <c r="I2" s="514" t="s">
        <v>79</v>
      </c>
      <c r="J2" s="515"/>
      <c r="K2" s="515"/>
      <c r="L2" s="515"/>
      <c r="M2" s="515"/>
      <c r="N2" s="516"/>
    </row>
    <row r="3" spans="1:14" ht="15.75" thickBot="1">
      <c r="I3" s="517"/>
      <c r="J3" s="518"/>
      <c r="K3" s="518"/>
      <c r="L3" s="518"/>
      <c r="M3" s="518"/>
      <c r="N3" s="519"/>
    </row>
    <row r="4" spans="1:14" ht="15.75" thickBot="1">
      <c r="A4" s="44" t="s">
        <v>55</v>
      </c>
      <c r="B4" s="42" t="s">
        <v>62</v>
      </c>
      <c r="C4" s="46" t="s">
        <v>99</v>
      </c>
      <c r="D4" s="45" t="s">
        <v>7</v>
      </c>
      <c r="E4" s="46" t="s">
        <v>0</v>
      </c>
      <c r="F4" s="46" t="s">
        <v>6</v>
      </c>
      <c r="G4" s="43" t="s">
        <v>4</v>
      </c>
      <c r="I4" s="41" t="s">
        <v>30</v>
      </c>
      <c r="J4" s="41" t="s">
        <v>63</v>
      </c>
      <c r="K4" s="41" t="s">
        <v>31</v>
      </c>
      <c r="L4" s="41" t="s">
        <v>32</v>
      </c>
      <c r="M4" s="41" t="s">
        <v>33</v>
      </c>
      <c r="N4" s="41" t="s">
        <v>34</v>
      </c>
    </row>
    <row r="5" spans="1:14">
      <c r="A5" s="23"/>
      <c r="B5" s="246" t="e">
        <f>VLOOKUP(A5,'Cadastro de itens Adm'!$B$4:$C$103,2,)</f>
        <v>#N/A</v>
      </c>
      <c r="C5" s="244" t="e">
        <f>VLOOKUP(A5,'Cadastro de itens Adm'!$B$4:$D$2360,3,)</f>
        <v>#N/A</v>
      </c>
      <c r="D5" s="47"/>
      <c r="E5" s="48"/>
      <c r="F5" s="122">
        <v>0</v>
      </c>
      <c r="G5" s="286">
        <f>SUM(F5*E5)</f>
        <v>0</v>
      </c>
      <c r="I5" s="520">
        <f>SUMIFS($G$5:$G$410,$D$5:$D$410,"&gt;=1/1",$D$5:$D$410,"&lt;=31/1")</f>
        <v>0</v>
      </c>
      <c r="J5" s="520">
        <f>SUMIFS($G$5:$G$410,$D$5:$D$410,"&gt;=1/2",$D$5:$D$410,"&lt;=28/2")</f>
        <v>0</v>
      </c>
      <c r="K5" s="520">
        <f>SUMIFS($G$5:$G$410,$D$5:$D$410,"&gt;=1/3",$D$5:$D$410,"&lt;=31/3")</f>
        <v>0</v>
      </c>
      <c r="L5" s="520">
        <f>SUMIFS($G$5:$G$410,$D$5:$D$410,"&gt;=1/4",$D$5:$D$410,"&lt;=30/4")</f>
        <v>0</v>
      </c>
      <c r="M5" s="520">
        <f>SUMIFS($G$5:$G$410,$D$5:$D$410,"&gt;=1/5",$D$5:$D$410,"&lt;=31/5")</f>
        <v>0</v>
      </c>
      <c r="N5" s="520">
        <f>SUMIFS($G$5:$G$410,$D$5:$D$410,"&gt;=1/6",$D$5:$D$410,"&lt;=30/6")</f>
        <v>0</v>
      </c>
    </row>
    <row r="6" spans="1:14">
      <c r="A6" s="51"/>
      <c r="B6" s="284" t="e">
        <f>VLOOKUP(A6,'Cadastro de itens Adm'!$B$4:$C$103,2,)</f>
        <v>#N/A</v>
      </c>
      <c r="C6" s="285" t="e">
        <f>VLOOKUP(A6,'Cadastro de itens Adm'!$B$4:$D$2360,3,)</f>
        <v>#N/A</v>
      </c>
      <c r="D6" s="49"/>
      <c r="E6" s="121"/>
      <c r="F6" s="123">
        <v>0</v>
      </c>
      <c r="G6" s="287">
        <f t="shared" ref="G6:G69" si="0">SUM(F6*E6)</f>
        <v>0</v>
      </c>
      <c r="I6" s="520"/>
      <c r="J6" s="520"/>
      <c r="K6" s="520"/>
      <c r="L6" s="520"/>
      <c r="M6" s="520"/>
      <c r="N6" s="520"/>
    </row>
    <row r="7" spans="1:14">
      <c r="A7" s="25"/>
      <c r="B7" s="246" t="e">
        <f>VLOOKUP(A7,'Cadastro de itens Adm'!$B$4:$C$103,2,)</f>
        <v>#N/A</v>
      </c>
      <c r="C7" s="244" t="e">
        <f>VLOOKUP(A7,'Cadastro de itens Adm'!$B$4:$D$2360,3,)</f>
        <v>#N/A</v>
      </c>
      <c r="D7" s="50"/>
      <c r="E7" s="5"/>
      <c r="F7" s="124">
        <v>0</v>
      </c>
      <c r="G7" s="286">
        <f t="shared" si="0"/>
        <v>0</v>
      </c>
      <c r="I7" s="247"/>
      <c r="J7" s="247"/>
      <c r="K7" s="247"/>
      <c r="L7" s="247"/>
      <c r="M7" s="247"/>
      <c r="N7" s="247"/>
    </row>
    <row r="8" spans="1:14">
      <c r="A8" s="51"/>
      <c r="B8" s="284" t="e">
        <f>VLOOKUP(A8,'Cadastro de itens Adm'!$B$4:$C$103,2,)</f>
        <v>#N/A</v>
      </c>
      <c r="C8" s="285" t="e">
        <f>VLOOKUP(A8,'Cadastro de itens Adm'!$B$4:$D$2360,3,)</f>
        <v>#N/A</v>
      </c>
      <c r="D8" s="49"/>
      <c r="E8" s="121"/>
      <c r="F8" s="123">
        <v>0</v>
      </c>
      <c r="G8" s="287">
        <f t="shared" si="0"/>
        <v>0</v>
      </c>
      <c r="I8" s="288" t="s">
        <v>35</v>
      </c>
      <c r="J8" s="288" t="s">
        <v>36</v>
      </c>
      <c r="K8" s="288" t="s">
        <v>37</v>
      </c>
      <c r="L8" s="288" t="s">
        <v>38</v>
      </c>
      <c r="M8" s="288" t="s">
        <v>39</v>
      </c>
      <c r="N8" s="288" t="s">
        <v>40</v>
      </c>
    </row>
    <row r="9" spans="1:14">
      <c r="A9" s="25"/>
      <c r="B9" s="246" t="e">
        <f>VLOOKUP(A9,'Cadastro de itens Adm'!$B$4:$C$103,2,)</f>
        <v>#N/A</v>
      </c>
      <c r="C9" s="244" t="e">
        <f>VLOOKUP(A9,'Cadastro de itens Adm'!$B$4:$D$2360,3,)</f>
        <v>#N/A</v>
      </c>
      <c r="D9" s="50"/>
      <c r="E9" s="5"/>
      <c r="F9" s="124">
        <v>0</v>
      </c>
      <c r="G9" s="286">
        <f t="shared" si="0"/>
        <v>0</v>
      </c>
      <c r="I9" s="520">
        <f>SUMIFS($G$5:$G$410,$D$5:$D$410,"&gt;=1/7",$D$5:$D$410,"&lt;=31/7")</f>
        <v>0</v>
      </c>
      <c r="J9" s="520">
        <f>SUMIFS($G$5:$G$410,$D$5:$D$410,"&gt;=1/8",$D$5:$D$410,"&lt;=31/8")</f>
        <v>0</v>
      </c>
      <c r="K9" s="520">
        <f>SUMIFS($G$5:$G$410,$D$5:$D$410,"&gt;=1/9",$D$5:$D$410,"&lt;=30/9")</f>
        <v>0</v>
      </c>
      <c r="L9" s="520">
        <f>SUMIFS($G$5:$G$410,$D$5:$D$410,"&gt;=1/10",$D$5:$D$410,"&lt;=31/10")</f>
        <v>0</v>
      </c>
      <c r="M9" s="520">
        <f>SUMIFS($G$5:$G$410,$D$5:$D$410,"&gt;=1/11",$D$5:$D$410,"&lt;=30/11")</f>
        <v>0</v>
      </c>
      <c r="N9" s="520">
        <f>SUMIFS($G$5:$G$410,$D$5:$D$410,"&gt;=1/12",$D$5:$D$410,"&lt;=31/12")</f>
        <v>0</v>
      </c>
    </row>
    <row r="10" spans="1:14">
      <c r="A10" s="51"/>
      <c r="B10" s="284" t="e">
        <f>VLOOKUP(A10,'Cadastro de itens Adm'!$B$4:$C$103,2,)</f>
        <v>#N/A</v>
      </c>
      <c r="C10" s="285" t="e">
        <f>VLOOKUP(A10,'Cadastro de itens Adm'!$B$4:$D$2360,3,)</f>
        <v>#N/A</v>
      </c>
      <c r="D10" s="49"/>
      <c r="E10" s="121"/>
      <c r="F10" s="123">
        <v>0</v>
      </c>
      <c r="G10" s="287">
        <f t="shared" si="0"/>
        <v>0</v>
      </c>
      <c r="I10" s="520"/>
      <c r="J10" s="520"/>
      <c r="K10" s="520"/>
      <c r="L10" s="520"/>
      <c r="M10" s="520"/>
      <c r="N10" s="520"/>
    </row>
    <row r="11" spans="1:14" ht="15.75" thickBot="1">
      <c r="A11" s="25"/>
      <c r="B11" s="246" t="e">
        <f>VLOOKUP(A11,'Cadastro de itens Adm'!$B$4:$C$103,2,)</f>
        <v>#N/A</v>
      </c>
      <c r="C11" s="244" t="e">
        <f>VLOOKUP(A11,'Cadastro de itens Adm'!$B$4:$D$2360,3,)</f>
        <v>#N/A</v>
      </c>
      <c r="D11" s="50"/>
      <c r="E11" s="5"/>
      <c r="F11" s="124">
        <v>0</v>
      </c>
      <c r="G11" s="286">
        <f t="shared" si="0"/>
        <v>0</v>
      </c>
      <c r="I11" s="247"/>
      <c r="J11" s="247"/>
      <c r="K11" s="247"/>
      <c r="L11" s="247"/>
      <c r="M11" s="247"/>
      <c r="N11" s="247"/>
    </row>
    <row r="12" spans="1:14" ht="15.75" thickBot="1">
      <c r="A12" s="51"/>
      <c r="B12" s="284" t="e">
        <f>VLOOKUP(A12,'Cadastro de itens Adm'!$B$4:$C$103,2,)</f>
        <v>#N/A</v>
      </c>
      <c r="C12" s="285" t="e">
        <f>VLOOKUP(A12,'Cadastro de itens Adm'!$B$4:$D$2360,3,)</f>
        <v>#N/A</v>
      </c>
      <c r="D12" s="49"/>
      <c r="E12" s="121"/>
      <c r="F12" s="123">
        <v>0</v>
      </c>
      <c r="G12" s="287">
        <f t="shared" si="0"/>
        <v>0</v>
      </c>
      <c r="I12" s="247"/>
      <c r="J12" s="511" t="s">
        <v>4</v>
      </c>
      <c r="K12" s="512"/>
      <c r="L12" s="512"/>
      <c r="M12" s="513"/>
      <c r="N12" s="247"/>
    </row>
    <row r="13" spans="1:14">
      <c r="A13" s="25"/>
      <c r="B13" s="246" t="e">
        <f>VLOOKUP(A13,'Cadastro de itens Adm'!$B$4:$C$103,2,)</f>
        <v>#N/A</v>
      </c>
      <c r="C13" s="244" t="e">
        <f>VLOOKUP(A13,'Cadastro de itens Adm'!$B$4:$D$2360,3,)</f>
        <v>#N/A</v>
      </c>
      <c r="D13" s="50"/>
      <c r="E13" s="5"/>
      <c r="F13" s="124">
        <v>0</v>
      </c>
      <c r="G13" s="286">
        <f t="shared" si="0"/>
        <v>0</v>
      </c>
      <c r="I13" s="247"/>
      <c r="J13" s="509">
        <f>SUM(I5:N5,I9:N9)</f>
        <v>0</v>
      </c>
      <c r="K13" s="509"/>
      <c r="L13" s="509"/>
      <c r="M13" s="509"/>
      <c r="N13" s="247"/>
    </row>
    <row r="14" spans="1:14">
      <c r="A14" s="51"/>
      <c r="B14" s="284" t="e">
        <f>VLOOKUP(A14,'Cadastro de itens Adm'!$B$4:$C$103,2,)</f>
        <v>#N/A</v>
      </c>
      <c r="C14" s="285" t="e">
        <f>VLOOKUP(A14,'Cadastro de itens Adm'!$B$4:$D$2360,3,)</f>
        <v>#N/A</v>
      </c>
      <c r="D14" s="49"/>
      <c r="E14" s="121"/>
      <c r="F14" s="123">
        <v>0</v>
      </c>
      <c r="G14" s="287">
        <f t="shared" si="0"/>
        <v>0</v>
      </c>
      <c r="I14" s="247"/>
      <c r="J14" s="510"/>
      <c r="K14" s="510"/>
      <c r="L14" s="510"/>
      <c r="M14" s="510"/>
      <c r="N14" s="247"/>
    </row>
    <row r="15" spans="1:14">
      <c r="A15" s="25"/>
      <c r="B15" s="246" t="e">
        <f>VLOOKUP(A15,'Cadastro de itens Adm'!$B$4:$C$103,2,)</f>
        <v>#N/A</v>
      </c>
      <c r="C15" s="244" t="e">
        <f>VLOOKUP(A15,'Cadastro de itens Adm'!$B$4:$D$2360,3,)</f>
        <v>#N/A</v>
      </c>
      <c r="D15" s="50"/>
      <c r="E15" s="5"/>
      <c r="F15" s="124">
        <v>0</v>
      </c>
      <c r="G15" s="286">
        <f t="shared" si="0"/>
        <v>0</v>
      </c>
    </row>
    <row r="16" spans="1:14">
      <c r="A16" s="51"/>
      <c r="B16" s="284" t="e">
        <f>VLOOKUP(A16,'Cadastro de itens Adm'!$B$4:$C$103,2,)</f>
        <v>#N/A</v>
      </c>
      <c r="C16" s="285" t="e">
        <f>VLOOKUP(A16,'Cadastro de itens Adm'!$B$4:$D$2360,3,)</f>
        <v>#N/A</v>
      </c>
      <c r="D16" s="49"/>
      <c r="E16" s="121"/>
      <c r="F16" s="123">
        <v>0</v>
      </c>
      <c r="G16" s="287">
        <f t="shared" si="0"/>
        <v>0</v>
      </c>
    </row>
    <row r="17" spans="1:7">
      <c r="A17" s="25"/>
      <c r="B17" s="246" t="e">
        <f>VLOOKUP(A17,'Cadastro de itens Adm'!$B$4:$C$103,2,)</f>
        <v>#N/A</v>
      </c>
      <c r="C17" s="244" t="e">
        <f>VLOOKUP(A17,'Cadastro de itens Adm'!$B$4:$D$2360,3,)</f>
        <v>#N/A</v>
      </c>
      <c r="D17" s="50"/>
      <c r="E17" s="5"/>
      <c r="F17" s="124">
        <v>0</v>
      </c>
      <c r="G17" s="286">
        <f t="shared" si="0"/>
        <v>0</v>
      </c>
    </row>
    <row r="18" spans="1:7">
      <c r="A18" s="51"/>
      <c r="B18" s="284" t="e">
        <f>VLOOKUP(A18,'Cadastro de itens Adm'!$B$4:$C$103,2,)</f>
        <v>#N/A</v>
      </c>
      <c r="C18" s="285" t="e">
        <f>VLOOKUP(A18,'Cadastro de itens Adm'!$B$4:$D$2360,3,)</f>
        <v>#N/A</v>
      </c>
      <c r="D18" s="49"/>
      <c r="E18" s="121"/>
      <c r="F18" s="123">
        <v>0</v>
      </c>
      <c r="G18" s="287">
        <f t="shared" si="0"/>
        <v>0</v>
      </c>
    </row>
    <row r="19" spans="1:7">
      <c r="A19" s="25"/>
      <c r="B19" s="246" t="e">
        <f>VLOOKUP(A19,'Cadastro de itens Adm'!$B$4:$C$103,2,)</f>
        <v>#N/A</v>
      </c>
      <c r="C19" s="244" t="e">
        <f>VLOOKUP(A19,'Cadastro de itens Adm'!$B$4:$D$2360,3,)</f>
        <v>#N/A</v>
      </c>
      <c r="D19" s="50"/>
      <c r="E19" s="5"/>
      <c r="F19" s="124">
        <v>0</v>
      </c>
      <c r="G19" s="286">
        <f t="shared" si="0"/>
        <v>0</v>
      </c>
    </row>
    <row r="20" spans="1:7">
      <c r="A20" s="51"/>
      <c r="B20" s="284" t="e">
        <f>VLOOKUP(A20,'Cadastro de itens Adm'!$B$4:$C$103,2,)</f>
        <v>#N/A</v>
      </c>
      <c r="C20" s="285" t="e">
        <f>VLOOKUP(A20,'Cadastro de itens Adm'!$B$4:$D$2360,3,)</f>
        <v>#N/A</v>
      </c>
      <c r="D20" s="49"/>
      <c r="E20" s="121"/>
      <c r="F20" s="123">
        <v>0</v>
      </c>
      <c r="G20" s="287">
        <f t="shared" si="0"/>
        <v>0</v>
      </c>
    </row>
    <row r="21" spans="1:7">
      <c r="A21" s="25"/>
      <c r="B21" s="246" t="e">
        <f>VLOOKUP(A21,'Cadastro de itens Adm'!$B$4:$C$103,2,)</f>
        <v>#N/A</v>
      </c>
      <c r="C21" s="244" t="e">
        <f>VLOOKUP(A21,'Cadastro de itens Adm'!$B$4:$D$2360,3,)</f>
        <v>#N/A</v>
      </c>
      <c r="D21" s="50"/>
      <c r="E21" s="5"/>
      <c r="F21" s="124">
        <v>0</v>
      </c>
      <c r="G21" s="286">
        <f t="shared" si="0"/>
        <v>0</v>
      </c>
    </row>
    <row r="22" spans="1:7">
      <c r="A22" s="51"/>
      <c r="B22" s="284" t="e">
        <f>VLOOKUP(A22,'Cadastro de itens Adm'!$B$4:$C$103,2,)</f>
        <v>#N/A</v>
      </c>
      <c r="C22" s="285" t="e">
        <f>VLOOKUP(A22,'Cadastro de itens Adm'!$B$4:$D$2360,3,)</f>
        <v>#N/A</v>
      </c>
      <c r="D22" s="49"/>
      <c r="E22" s="121"/>
      <c r="F22" s="123">
        <v>0</v>
      </c>
      <c r="G22" s="287">
        <f t="shared" si="0"/>
        <v>0</v>
      </c>
    </row>
    <row r="23" spans="1:7">
      <c r="A23" s="25"/>
      <c r="B23" s="246" t="e">
        <f>VLOOKUP(A23,'Cadastro de itens Adm'!$B$4:$C$103,2,)</f>
        <v>#N/A</v>
      </c>
      <c r="C23" s="244" t="e">
        <f>VLOOKUP(A23,'Cadastro de itens Adm'!$B$4:$D$2360,3,)</f>
        <v>#N/A</v>
      </c>
      <c r="D23" s="50"/>
      <c r="E23" s="5"/>
      <c r="F23" s="124">
        <v>0</v>
      </c>
      <c r="G23" s="286">
        <f t="shared" si="0"/>
        <v>0</v>
      </c>
    </row>
    <row r="24" spans="1:7">
      <c r="A24" s="51"/>
      <c r="B24" s="284" t="e">
        <f>VLOOKUP(A24,'Cadastro de itens Adm'!$B$4:$C$103,2,)</f>
        <v>#N/A</v>
      </c>
      <c r="C24" s="285" t="e">
        <f>VLOOKUP(A24,'Cadastro de itens Adm'!$B$4:$D$2360,3,)</f>
        <v>#N/A</v>
      </c>
      <c r="D24" s="49"/>
      <c r="E24" s="121"/>
      <c r="F24" s="123">
        <v>0</v>
      </c>
      <c r="G24" s="287">
        <f t="shared" si="0"/>
        <v>0</v>
      </c>
    </row>
    <row r="25" spans="1:7">
      <c r="A25" s="25"/>
      <c r="B25" s="246" t="e">
        <f>VLOOKUP(A25,'Cadastro de itens Adm'!$B$4:$C$103,2,)</f>
        <v>#N/A</v>
      </c>
      <c r="C25" s="244" t="e">
        <f>VLOOKUP(A25,'Cadastro de itens Adm'!$B$4:$D$2360,3,)</f>
        <v>#N/A</v>
      </c>
      <c r="D25" s="50"/>
      <c r="E25" s="5"/>
      <c r="F25" s="124">
        <v>0</v>
      </c>
      <c r="G25" s="286">
        <f t="shared" si="0"/>
        <v>0</v>
      </c>
    </row>
    <row r="26" spans="1:7">
      <c r="A26" s="51"/>
      <c r="B26" s="284" t="e">
        <f>VLOOKUP(A26,'Cadastro de itens Adm'!$B$4:$C$103,2,)</f>
        <v>#N/A</v>
      </c>
      <c r="C26" s="285" t="e">
        <f>VLOOKUP(A26,'Cadastro de itens Adm'!$B$4:$D$2360,3,)</f>
        <v>#N/A</v>
      </c>
      <c r="D26" s="49"/>
      <c r="E26" s="121"/>
      <c r="F26" s="123">
        <v>0</v>
      </c>
      <c r="G26" s="287">
        <f t="shared" si="0"/>
        <v>0</v>
      </c>
    </row>
    <row r="27" spans="1:7">
      <c r="A27" s="25"/>
      <c r="B27" s="246" t="e">
        <f>VLOOKUP(A27,'Cadastro de itens Adm'!$B$4:$C$103,2,)</f>
        <v>#N/A</v>
      </c>
      <c r="C27" s="244" t="e">
        <f>VLOOKUP(A27,'Cadastro de itens Adm'!$B$4:$D$2360,3,)</f>
        <v>#N/A</v>
      </c>
      <c r="D27" s="50"/>
      <c r="E27" s="5"/>
      <c r="F27" s="124">
        <v>0</v>
      </c>
      <c r="G27" s="286">
        <f t="shared" si="0"/>
        <v>0</v>
      </c>
    </row>
    <row r="28" spans="1:7">
      <c r="A28" s="51"/>
      <c r="B28" s="284" t="e">
        <f>VLOOKUP(A28,'Cadastro de itens Adm'!$B$4:$C$103,2,)</f>
        <v>#N/A</v>
      </c>
      <c r="C28" s="285" t="e">
        <f>VLOOKUP(A28,'Cadastro de itens Adm'!$B$4:$D$2360,3,)</f>
        <v>#N/A</v>
      </c>
      <c r="D28" s="49"/>
      <c r="E28" s="121"/>
      <c r="F28" s="123">
        <v>0</v>
      </c>
      <c r="G28" s="287">
        <f t="shared" si="0"/>
        <v>0</v>
      </c>
    </row>
    <row r="29" spans="1:7">
      <c r="A29" s="25"/>
      <c r="B29" s="246" t="e">
        <f>VLOOKUP(A29,'Cadastro de itens Adm'!$B$4:$C$103,2,)</f>
        <v>#N/A</v>
      </c>
      <c r="C29" s="244" t="e">
        <f>VLOOKUP(A29,'Cadastro de itens Adm'!$B$4:$D$2360,3,)</f>
        <v>#N/A</v>
      </c>
      <c r="D29" s="50"/>
      <c r="E29" s="5"/>
      <c r="F29" s="124">
        <v>0</v>
      </c>
      <c r="G29" s="286">
        <f t="shared" si="0"/>
        <v>0</v>
      </c>
    </row>
    <row r="30" spans="1:7">
      <c r="A30" s="51"/>
      <c r="B30" s="284" t="e">
        <f>VLOOKUP(A30,'Cadastro de itens Adm'!$B$4:$C$103,2,)</f>
        <v>#N/A</v>
      </c>
      <c r="C30" s="285" t="e">
        <f>VLOOKUP(A30,'Cadastro de itens Adm'!$B$4:$D$2360,3,)</f>
        <v>#N/A</v>
      </c>
      <c r="D30" s="49"/>
      <c r="E30" s="121"/>
      <c r="F30" s="123">
        <v>0</v>
      </c>
      <c r="G30" s="287">
        <f t="shared" si="0"/>
        <v>0</v>
      </c>
    </row>
    <row r="31" spans="1:7">
      <c r="A31" s="25"/>
      <c r="B31" s="246" t="e">
        <f>VLOOKUP(A31,'Cadastro de itens Adm'!$B$4:$C$103,2,)</f>
        <v>#N/A</v>
      </c>
      <c r="C31" s="244" t="e">
        <f>VLOOKUP(A31,'Cadastro de itens Adm'!$B$4:$D$2360,3,)</f>
        <v>#N/A</v>
      </c>
      <c r="D31" s="50"/>
      <c r="E31" s="5"/>
      <c r="F31" s="124">
        <v>0</v>
      </c>
      <c r="G31" s="286">
        <f t="shared" si="0"/>
        <v>0</v>
      </c>
    </row>
    <row r="32" spans="1:7">
      <c r="A32" s="51"/>
      <c r="B32" s="284" t="e">
        <f>VLOOKUP(A32,'Cadastro de itens Adm'!$B$4:$C$103,2,)</f>
        <v>#N/A</v>
      </c>
      <c r="C32" s="285" t="e">
        <f>VLOOKUP(A32,'Cadastro de itens Adm'!$B$4:$D$2360,3,)</f>
        <v>#N/A</v>
      </c>
      <c r="D32" s="49"/>
      <c r="E32" s="121"/>
      <c r="F32" s="123">
        <v>0</v>
      </c>
      <c r="G32" s="287">
        <f t="shared" si="0"/>
        <v>0</v>
      </c>
    </row>
    <row r="33" spans="1:7">
      <c r="A33" s="25"/>
      <c r="B33" s="246" t="e">
        <f>VLOOKUP(A33,'Cadastro de itens Adm'!$B$4:$C$103,2,)</f>
        <v>#N/A</v>
      </c>
      <c r="C33" s="244" t="e">
        <f>VLOOKUP(A33,'Cadastro de itens Adm'!$B$4:$D$2360,3,)</f>
        <v>#N/A</v>
      </c>
      <c r="D33" s="50"/>
      <c r="E33" s="5"/>
      <c r="F33" s="124">
        <v>0</v>
      </c>
      <c r="G33" s="286">
        <f t="shared" si="0"/>
        <v>0</v>
      </c>
    </row>
    <row r="34" spans="1:7">
      <c r="A34" s="51"/>
      <c r="B34" s="284" t="e">
        <f>VLOOKUP(A34,'Cadastro de itens Adm'!$B$4:$C$103,2,)</f>
        <v>#N/A</v>
      </c>
      <c r="C34" s="285" t="e">
        <f>VLOOKUP(A34,'Cadastro de itens Adm'!$B$4:$D$2360,3,)</f>
        <v>#N/A</v>
      </c>
      <c r="D34" s="49"/>
      <c r="E34" s="121"/>
      <c r="F34" s="123">
        <v>0</v>
      </c>
      <c r="G34" s="287">
        <f t="shared" si="0"/>
        <v>0</v>
      </c>
    </row>
    <row r="35" spans="1:7">
      <c r="A35" s="25"/>
      <c r="B35" s="246" t="e">
        <f>VLOOKUP(A35,'Cadastro de itens Adm'!$B$4:$C$103,2,)</f>
        <v>#N/A</v>
      </c>
      <c r="C35" s="244" t="e">
        <f>VLOOKUP(A35,'Cadastro de itens Adm'!$B$4:$D$2360,3,)</f>
        <v>#N/A</v>
      </c>
      <c r="D35" s="50"/>
      <c r="E35" s="5"/>
      <c r="F35" s="124">
        <v>0</v>
      </c>
      <c r="G35" s="286">
        <f t="shared" si="0"/>
        <v>0</v>
      </c>
    </row>
    <row r="36" spans="1:7">
      <c r="A36" s="51"/>
      <c r="B36" s="284" t="e">
        <f>VLOOKUP(A36,'Cadastro de itens Adm'!$B$4:$C$103,2,)</f>
        <v>#N/A</v>
      </c>
      <c r="C36" s="285" t="e">
        <f>VLOOKUP(A36,'Cadastro de itens Adm'!$B$4:$D$2360,3,)</f>
        <v>#N/A</v>
      </c>
      <c r="D36" s="49"/>
      <c r="E36" s="121"/>
      <c r="F36" s="123">
        <v>0</v>
      </c>
      <c r="G36" s="287">
        <f t="shared" si="0"/>
        <v>0</v>
      </c>
    </row>
    <row r="37" spans="1:7">
      <c r="A37" s="25"/>
      <c r="B37" s="246" t="e">
        <f>VLOOKUP(A37,'Cadastro de itens Adm'!$B$4:$C$103,2,)</f>
        <v>#N/A</v>
      </c>
      <c r="C37" s="244" t="e">
        <f>VLOOKUP(A37,'Cadastro de itens Adm'!$B$4:$D$2360,3,)</f>
        <v>#N/A</v>
      </c>
      <c r="D37" s="50"/>
      <c r="E37" s="5"/>
      <c r="F37" s="124">
        <v>0</v>
      </c>
      <c r="G37" s="286">
        <f t="shared" si="0"/>
        <v>0</v>
      </c>
    </row>
    <row r="38" spans="1:7">
      <c r="A38" s="51"/>
      <c r="B38" s="284" t="e">
        <f>VLOOKUP(A38,'Cadastro de itens Adm'!$B$4:$C$103,2,)</f>
        <v>#N/A</v>
      </c>
      <c r="C38" s="285" t="e">
        <f>VLOOKUP(A38,'Cadastro de itens Adm'!$B$4:$D$2360,3,)</f>
        <v>#N/A</v>
      </c>
      <c r="D38" s="49"/>
      <c r="E38" s="121"/>
      <c r="F38" s="123">
        <v>0</v>
      </c>
      <c r="G38" s="287">
        <f t="shared" si="0"/>
        <v>0</v>
      </c>
    </row>
    <row r="39" spans="1:7">
      <c r="A39" s="25"/>
      <c r="B39" s="246" t="e">
        <f>VLOOKUP(A39,'Cadastro de itens Adm'!$B$4:$C$103,2,)</f>
        <v>#N/A</v>
      </c>
      <c r="C39" s="244" t="e">
        <f>VLOOKUP(A39,'Cadastro de itens Adm'!$B$4:$D$2360,3,)</f>
        <v>#N/A</v>
      </c>
      <c r="D39" s="50"/>
      <c r="E39" s="5"/>
      <c r="F39" s="124">
        <v>0</v>
      </c>
      <c r="G39" s="286">
        <f t="shared" si="0"/>
        <v>0</v>
      </c>
    </row>
    <row r="40" spans="1:7">
      <c r="A40" s="51"/>
      <c r="B40" s="284" t="e">
        <f>VLOOKUP(A40,'Cadastro de itens Adm'!$B$4:$C$103,2,)</f>
        <v>#N/A</v>
      </c>
      <c r="C40" s="285" t="e">
        <f>VLOOKUP(A40,'Cadastro de itens Adm'!$B$4:$D$2360,3,)</f>
        <v>#N/A</v>
      </c>
      <c r="D40" s="49"/>
      <c r="E40" s="121"/>
      <c r="F40" s="123">
        <v>0</v>
      </c>
      <c r="G40" s="287">
        <f t="shared" si="0"/>
        <v>0</v>
      </c>
    </row>
    <row r="41" spans="1:7">
      <c r="A41" s="25"/>
      <c r="B41" s="246" t="e">
        <f>VLOOKUP(A41,'Cadastro de itens Adm'!$B$4:$C$103,2,)</f>
        <v>#N/A</v>
      </c>
      <c r="C41" s="244" t="e">
        <f>VLOOKUP(A41,'Cadastro de itens Adm'!$B$4:$D$2360,3,)</f>
        <v>#N/A</v>
      </c>
      <c r="D41" s="50"/>
      <c r="E41" s="5"/>
      <c r="F41" s="124">
        <v>0</v>
      </c>
      <c r="G41" s="286">
        <f t="shared" si="0"/>
        <v>0</v>
      </c>
    </row>
    <row r="42" spans="1:7">
      <c r="A42" s="51"/>
      <c r="B42" s="284" t="e">
        <f>VLOOKUP(A42,'Cadastro de itens Adm'!$B$4:$C$103,2,)</f>
        <v>#N/A</v>
      </c>
      <c r="C42" s="285" t="e">
        <f>VLOOKUP(A42,'Cadastro de itens Adm'!$B$4:$D$2360,3,)</f>
        <v>#N/A</v>
      </c>
      <c r="D42" s="49"/>
      <c r="E42" s="121"/>
      <c r="F42" s="123">
        <v>0</v>
      </c>
      <c r="G42" s="287">
        <f t="shared" si="0"/>
        <v>0</v>
      </c>
    </row>
    <row r="43" spans="1:7">
      <c r="A43" s="25"/>
      <c r="B43" s="246" t="e">
        <f>VLOOKUP(A43,'Cadastro de itens Adm'!$B$4:$C$103,2,)</f>
        <v>#N/A</v>
      </c>
      <c r="C43" s="244" t="e">
        <f>VLOOKUP(A43,'Cadastro de itens Adm'!$B$4:$D$2360,3,)</f>
        <v>#N/A</v>
      </c>
      <c r="D43" s="50"/>
      <c r="E43" s="5"/>
      <c r="F43" s="124">
        <v>0</v>
      </c>
      <c r="G43" s="286">
        <f t="shared" si="0"/>
        <v>0</v>
      </c>
    </row>
    <row r="44" spans="1:7">
      <c r="A44" s="51"/>
      <c r="B44" s="284" t="e">
        <f>VLOOKUP(A44,'Cadastro de itens Adm'!$B$4:$C$103,2,)</f>
        <v>#N/A</v>
      </c>
      <c r="C44" s="285" t="e">
        <f>VLOOKUP(A44,'Cadastro de itens Adm'!$B$4:$D$2360,3,)</f>
        <v>#N/A</v>
      </c>
      <c r="D44" s="49"/>
      <c r="E44" s="121"/>
      <c r="F44" s="123">
        <v>0</v>
      </c>
      <c r="G44" s="287">
        <f t="shared" si="0"/>
        <v>0</v>
      </c>
    </row>
    <row r="45" spans="1:7">
      <c r="A45" s="25"/>
      <c r="B45" s="246" t="e">
        <f>VLOOKUP(A45,'Cadastro de itens Adm'!$B$4:$C$103,2,)</f>
        <v>#N/A</v>
      </c>
      <c r="C45" s="244" t="e">
        <f>VLOOKUP(A45,'Cadastro de itens Adm'!$B$4:$D$2360,3,)</f>
        <v>#N/A</v>
      </c>
      <c r="D45" s="50"/>
      <c r="E45" s="5"/>
      <c r="F45" s="124">
        <v>0</v>
      </c>
      <c r="G45" s="286">
        <f t="shared" si="0"/>
        <v>0</v>
      </c>
    </row>
    <row r="46" spans="1:7">
      <c r="A46" s="51"/>
      <c r="B46" s="284" t="e">
        <f>VLOOKUP(A46,'Cadastro de itens Adm'!$B$4:$C$103,2,)</f>
        <v>#N/A</v>
      </c>
      <c r="C46" s="285" t="e">
        <f>VLOOKUP(A46,'Cadastro de itens Adm'!$B$4:$D$2360,3,)</f>
        <v>#N/A</v>
      </c>
      <c r="D46" s="49"/>
      <c r="E46" s="121"/>
      <c r="F46" s="123">
        <v>0</v>
      </c>
      <c r="G46" s="287">
        <f t="shared" si="0"/>
        <v>0</v>
      </c>
    </row>
    <row r="47" spans="1:7">
      <c r="A47" s="25"/>
      <c r="B47" s="246" t="e">
        <f>VLOOKUP(A47,'Cadastro de itens Adm'!$B$4:$C$103,2,)</f>
        <v>#N/A</v>
      </c>
      <c r="C47" s="244" t="e">
        <f>VLOOKUP(A47,'Cadastro de itens Adm'!$B$4:$D$2360,3,)</f>
        <v>#N/A</v>
      </c>
      <c r="D47" s="50"/>
      <c r="E47" s="5"/>
      <c r="F47" s="124">
        <v>0</v>
      </c>
      <c r="G47" s="286">
        <f t="shared" si="0"/>
        <v>0</v>
      </c>
    </row>
    <row r="48" spans="1:7">
      <c r="A48" s="51"/>
      <c r="B48" s="284" t="e">
        <f>VLOOKUP(A48,'Cadastro de itens Adm'!$B$4:$C$103,2,)</f>
        <v>#N/A</v>
      </c>
      <c r="C48" s="285" t="e">
        <f>VLOOKUP(A48,'Cadastro de itens Adm'!$B$4:$D$2360,3,)</f>
        <v>#N/A</v>
      </c>
      <c r="D48" s="49"/>
      <c r="E48" s="121"/>
      <c r="F48" s="123">
        <v>0</v>
      </c>
      <c r="G48" s="287">
        <f t="shared" si="0"/>
        <v>0</v>
      </c>
    </row>
    <row r="49" spans="1:7">
      <c r="A49" s="25"/>
      <c r="B49" s="246" t="e">
        <f>VLOOKUP(A49,'Cadastro de itens Adm'!$B$4:$C$103,2,)</f>
        <v>#N/A</v>
      </c>
      <c r="C49" s="244" t="e">
        <f>VLOOKUP(A49,'Cadastro de itens Adm'!$B$4:$D$2360,3,)</f>
        <v>#N/A</v>
      </c>
      <c r="D49" s="50"/>
      <c r="E49" s="5"/>
      <c r="F49" s="124">
        <v>0</v>
      </c>
      <c r="G49" s="286">
        <f t="shared" si="0"/>
        <v>0</v>
      </c>
    </row>
    <row r="50" spans="1:7">
      <c r="A50" s="51"/>
      <c r="B50" s="284" t="e">
        <f>VLOOKUP(A50,'Cadastro de itens Adm'!$B$4:$C$103,2,)</f>
        <v>#N/A</v>
      </c>
      <c r="C50" s="285" t="e">
        <f>VLOOKUP(A50,'Cadastro de itens Adm'!$B$4:$D$2360,3,)</f>
        <v>#N/A</v>
      </c>
      <c r="D50" s="49"/>
      <c r="E50" s="121"/>
      <c r="F50" s="123">
        <v>0</v>
      </c>
      <c r="G50" s="287">
        <f t="shared" si="0"/>
        <v>0</v>
      </c>
    </row>
    <row r="51" spans="1:7">
      <c r="A51" s="25"/>
      <c r="B51" s="246" t="e">
        <f>VLOOKUP(A51,'Cadastro de itens Adm'!$B$4:$C$103,2,)</f>
        <v>#N/A</v>
      </c>
      <c r="C51" s="244" t="e">
        <f>VLOOKUP(A51,'Cadastro de itens Adm'!$B$4:$D$2360,3,)</f>
        <v>#N/A</v>
      </c>
      <c r="D51" s="50"/>
      <c r="E51" s="5"/>
      <c r="F51" s="124">
        <v>0</v>
      </c>
      <c r="G51" s="286">
        <f t="shared" si="0"/>
        <v>0</v>
      </c>
    </row>
    <row r="52" spans="1:7">
      <c r="A52" s="51"/>
      <c r="B52" s="284" t="e">
        <f>VLOOKUP(A52,'Cadastro de itens Adm'!$B$4:$C$103,2,)</f>
        <v>#N/A</v>
      </c>
      <c r="C52" s="285" t="e">
        <f>VLOOKUP(A52,'Cadastro de itens Adm'!$B$4:$D$2360,3,)</f>
        <v>#N/A</v>
      </c>
      <c r="D52" s="49"/>
      <c r="E52" s="121"/>
      <c r="F52" s="123">
        <v>0</v>
      </c>
      <c r="G52" s="287">
        <f t="shared" si="0"/>
        <v>0</v>
      </c>
    </row>
    <row r="53" spans="1:7">
      <c r="A53" s="25"/>
      <c r="B53" s="246" t="e">
        <f>VLOOKUP(A53,'Cadastro de itens Adm'!$B$4:$C$103,2,)</f>
        <v>#N/A</v>
      </c>
      <c r="C53" s="244" t="e">
        <f>VLOOKUP(A53,'Cadastro de itens Adm'!$B$4:$D$2360,3,)</f>
        <v>#N/A</v>
      </c>
      <c r="D53" s="50"/>
      <c r="E53" s="5"/>
      <c r="F53" s="124">
        <v>0</v>
      </c>
      <c r="G53" s="286">
        <f t="shared" si="0"/>
        <v>0</v>
      </c>
    </row>
    <row r="54" spans="1:7">
      <c r="A54" s="51"/>
      <c r="B54" s="284" t="e">
        <f>VLOOKUP(A54,'Cadastro de itens Adm'!$B$4:$C$103,2,)</f>
        <v>#N/A</v>
      </c>
      <c r="C54" s="285" t="e">
        <f>VLOOKUP(A54,'Cadastro de itens Adm'!$B$4:$D$2360,3,)</f>
        <v>#N/A</v>
      </c>
      <c r="D54" s="49"/>
      <c r="E54" s="121"/>
      <c r="F54" s="123">
        <v>0</v>
      </c>
      <c r="G54" s="287">
        <f t="shared" si="0"/>
        <v>0</v>
      </c>
    </row>
    <row r="55" spans="1:7">
      <c r="A55" s="25"/>
      <c r="B55" s="246" t="e">
        <f>VLOOKUP(A55,'Cadastro de itens Adm'!$B$4:$C$103,2,)</f>
        <v>#N/A</v>
      </c>
      <c r="C55" s="244" t="e">
        <f>VLOOKUP(A55,'Cadastro de itens Adm'!$B$4:$D$2360,3,)</f>
        <v>#N/A</v>
      </c>
      <c r="D55" s="50"/>
      <c r="E55" s="5"/>
      <c r="F55" s="124">
        <v>0</v>
      </c>
      <c r="G55" s="286">
        <f t="shared" si="0"/>
        <v>0</v>
      </c>
    </row>
    <row r="56" spans="1:7">
      <c r="A56" s="51"/>
      <c r="B56" s="284" t="e">
        <f>VLOOKUP(A56,'Cadastro de itens Adm'!$B$4:$C$103,2,)</f>
        <v>#N/A</v>
      </c>
      <c r="C56" s="285" t="e">
        <f>VLOOKUP(A56,'Cadastro de itens Adm'!$B$4:$D$2360,3,)</f>
        <v>#N/A</v>
      </c>
      <c r="D56" s="49"/>
      <c r="E56" s="121"/>
      <c r="F56" s="123">
        <v>0</v>
      </c>
      <c r="G56" s="287">
        <f t="shared" si="0"/>
        <v>0</v>
      </c>
    </row>
    <row r="57" spans="1:7">
      <c r="A57" s="25"/>
      <c r="B57" s="246" t="e">
        <f>VLOOKUP(A57,'Cadastro de itens Adm'!$B$4:$C$103,2,)</f>
        <v>#N/A</v>
      </c>
      <c r="C57" s="244" t="e">
        <f>VLOOKUP(A57,'Cadastro de itens Adm'!$B$4:$D$2360,3,)</f>
        <v>#N/A</v>
      </c>
      <c r="D57" s="50"/>
      <c r="E57" s="5"/>
      <c r="F57" s="124">
        <v>0</v>
      </c>
      <c r="G57" s="286">
        <f t="shared" si="0"/>
        <v>0</v>
      </c>
    </row>
    <row r="58" spans="1:7">
      <c r="A58" s="51"/>
      <c r="B58" s="284" t="e">
        <f>VLOOKUP(A58,'Cadastro de itens Adm'!$B$4:$C$103,2,)</f>
        <v>#N/A</v>
      </c>
      <c r="C58" s="285" t="e">
        <f>VLOOKUP(A58,'Cadastro de itens Adm'!$B$4:$D$2360,3,)</f>
        <v>#N/A</v>
      </c>
      <c r="D58" s="49"/>
      <c r="E58" s="121"/>
      <c r="F58" s="123">
        <v>0</v>
      </c>
      <c r="G58" s="287">
        <f t="shared" si="0"/>
        <v>0</v>
      </c>
    </row>
    <row r="59" spans="1:7">
      <c r="A59" s="25"/>
      <c r="B59" s="246" t="e">
        <f>VLOOKUP(A59,'Cadastro de itens Adm'!$B$4:$C$103,2,)</f>
        <v>#N/A</v>
      </c>
      <c r="C59" s="244" t="e">
        <f>VLOOKUP(A59,'Cadastro de itens Adm'!$B$4:$D$2360,3,)</f>
        <v>#N/A</v>
      </c>
      <c r="D59" s="50"/>
      <c r="E59" s="5"/>
      <c r="F59" s="124">
        <v>0</v>
      </c>
      <c r="G59" s="286">
        <f t="shared" si="0"/>
        <v>0</v>
      </c>
    </row>
    <row r="60" spans="1:7">
      <c r="A60" s="51"/>
      <c r="B60" s="284" t="e">
        <f>VLOOKUP(A60,'Cadastro de itens Adm'!$B$4:$C$103,2,)</f>
        <v>#N/A</v>
      </c>
      <c r="C60" s="285" t="e">
        <f>VLOOKUP(A60,'Cadastro de itens Adm'!$B$4:$D$2360,3,)</f>
        <v>#N/A</v>
      </c>
      <c r="D60" s="49"/>
      <c r="E60" s="121"/>
      <c r="F60" s="123">
        <v>0</v>
      </c>
      <c r="G60" s="287">
        <f t="shared" si="0"/>
        <v>0</v>
      </c>
    </row>
    <row r="61" spans="1:7">
      <c r="A61" s="25"/>
      <c r="B61" s="246" t="e">
        <f>VLOOKUP(A61,'Cadastro de itens Adm'!$B$4:$C$103,2,)</f>
        <v>#N/A</v>
      </c>
      <c r="C61" s="244" t="e">
        <f>VLOOKUP(A61,'Cadastro de itens Adm'!$B$4:$D$2360,3,)</f>
        <v>#N/A</v>
      </c>
      <c r="D61" s="50"/>
      <c r="E61" s="5"/>
      <c r="F61" s="124">
        <v>0</v>
      </c>
      <c r="G61" s="286">
        <f t="shared" si="0"/>
        <v>0</v>
      </c>
    </row>
    <row r="62" spans="1:7">
      <c r="A62" s="51"/>
      <c r="B62" s="284" t="e">
        <f>VLOOKUP(A62,'Cadastro de itens Adm'!$B$4:$C$103,2,)</f>
        <v>#N/A</v>
      </c>
      <c r="C62" s="285" t="e">
        <f>VLOOKUP(A62,'Cadastro de itens Adm'!$B$4:$D$2360,3,)</f>
        <v>#N/A</v>
      </c>
      <c r="D62" s="49"/>
      <c r="E62" s="121"/>
      <c r="F62" s="123">
        <v>0</v>
      </c>
      <c r="G62" s="287">
        <f t="shared" si="0"/>
        <v>0</v>
      </c>
    </row>
    <row r="63" spans="1:7">
      <c r="A63" s="25"/>
      <c r="B63" s="246" t="e">
        <f>VLOOKUP(A63,'Cadastro de itens Adm'!$B$4:$C$103,2,)</f>
        <v>#N/A</v>
      </c>
      <c r="C63" s="244" t="e">
        <f>VLOOKUP(A63,'Cadastro de itens Adm'!$B$4:$D$2360,3,)</f>
        <v>#N/A</v>
      </c>
      <c r="D63" s="50"/>
      <c r="E63" s="5"/>
      <c r="F63" s="124">
        <v>0</v>
      </c>
      <c r="G63" s="286">
        <f t="shared" si="0"/>
        <v>0</v>
      </c>
    </row>
    <row r="64" spans="1:7">
      <c r="A64" s="51"/>
      <c r="B64" s="284" t="e">
        <f>VLOOKUP(A64,'Cadastro de itens Adm'!$B$4:$C$103,2,)</f>
        <v>#N/A</v>
      </c>
      <c r="C64" s="285" t="e">
        <f>VLOOKUP(A64,'Cadastro de itens Adm'!$B$4:$D$2360,3,)</f>
        <v>#N/A</v>
      </c>
      <c r="D64" s="49"/>
      <c r="E64" s="121"/>
      <c r="F64" s="123">
        <v>0</v>
      </c>
      <c r="G64" s="287">
        <f t="shared" si="0"/>
        <v>0</v>
      </c>
    </row>
    <row r="65" spans="1:7">
      <c r="A65" s="25"/>
      <c r="B65" s="246" t="e">
        <f>VLOOKUP(A65,'Cadastro de itens Adm'!$B$4:$C$103,2,)</f>
        <v>#N/A</v>
      </c>
      <c r="C65" s="244" t="e">
        <f>VLOOKUP(A65,'Cadastro de itens Adm'!$B$4:$D$2360,3,)</f>
        <v>#N/A</v>
      </c>
      <c r="D65" s="50"/>
      <c r="E65" s="5"/>
      <c r="F65" s="124">
        <v>0</v>
      </c>
      <c r="G65" s="286">
        <f t="shared" si="0"/>
        <v>0</v>
      </c>
    </row>
    <row r="66" spans="1:7">
      <c r="A66" s="51"/>
      <c r="B66" s="284" t="e">
        <f>VLOOKUP(A66,'Cadastro de itens Adm'!$B$4:$C$103,2,)</f>
        <v>#N/A</v>
      </c>
      <c r="C66" s="285" t="e">
        <f>VLOOKUP(A66,'Cadastro de itens Adm'!$B$4:$D$2360,3,)</f>
        <v>#N/A</v>
      </c>
      <c r="D66" s="49"/>
      <c r="E66" s="121"/>
      <c r="F66" s="123">
        <v>0</v>
      </c>
      <c r="G66" s="287">
        <f t="shared" si="0"/>
        <v>0</v>
      </c>
    </row>
    <row r="67" spans="1:7">
      <c r="A67" s="25"/>
      <c r="B67" s="246" t="e">
        <f>VLOOKUP(A67,'Cadastro de itens Adm'!$B$4:$C$103,2,)</f>
        <v>#N/A</v>
      </c>
      <c r="C67" s="244" t="e">
        <f>VLOOKUP(A67,'Cadastro de itens Adm'!$B$4:$D$2360,3,)</f>
        <v>#N/A</v>
      </c>
      <c r="D67" s="50"/>
      <c r="E67" s="5"/>
      <c r="F67" s="124">
        <v>0</v>
      </c>
      <c r="G67" s="286">
        <f t="shared" si="0"/>
        <v>0</v>
      </c>
    </row>
    <row r="68" spans="1:7">
      <c r="A68" s="51"/>
      <c r="B68" s="284" t="e">
        <f>VLOOKUP(A68,'Cadastro de itens Adm'!$B$4:$C$103,2,)</f>
        <v>#N/A</v>
      </c>
      <c r="C68" s="285" t="e">
        <f>VLOOKUP(A68,'Cadastro de itens Adm'!$B$4:$D$2360,3,)</f>
        <v>#N/A</v>
      </c>
      <c r="D68" s="49"/>
      <c r="E68" s="121"/>
      <c r="F68" s="123">
        <v>0</v>
      </c>
      <c r="G68" s="287">
        <f t="shared" si="0"/>
        <v>0</v>
      </c>
    </row>
    <row r="69" spans="1:7">
      <c r="A69" s="25"/>
      <c r="B69" s="246" t="e">
        <f>VLOOKUP(A69,'Cadastro de itens Adm'!$B$4:$C$103,2,)</f>
        <v>#N/A</v>
      </c>
      <c r="C69" s="244" t="e">
        <f>VLOOKUP(A69,'Cadastro de itens Adm'!$B$4:$D$2360,3,)</f>
        <v>#N/A</v>
      </c>
      <c r="D69" s="50"/>
      <c r="E69" s="5"/>
      <c r="F69" s="124">
        <v>0</v>
      </c>
      <c r="G69" s="286">
        <f t="shared" si="0"/>
        <v>0</v>
      </c>
    </row>
    <row r="70" spans="1:7">
      <c r="A70" s="51"/>
      <c r="B70" s="284" t="e">
        <f>VLOOKUP(A70,'Cadastro de itens Adm'!$B$4:$C$103,2,)</f>
        <v>#N/A</v>
      </c>
      <c r="C70" s="285" t="e">
        <f>VLOOKUP(A70,'Cadastro de itens Adm'!$B$4:$D$2360,3,)</f>
        <v>#N/A</v>
      </c>
      <c r="D70" s="49"/>
      <c r="E70" s="121"/>
      <c r="F70" s="123">
        <v>0</v>
      </c>
      <c r="G70" s="287">
        <f t="shared" ref="G70:G133" si="1">SUM(F70*E70)</f>
        <v>0</v>
      </c>
    </row>
    <row r="71" spans="1:7">
      <c r="A71" s="25"/>
      <c r="B71" s="246" t="e">
        <f>VLOOKUP(A71,'Cadastro de itens Adm'!$B$4:$C$103,2,)</f>
        <v>#N/A</v>
      </c>
      <c r="C71" s="244" t="e">
        <f>VLOOKUP(A71,'Cadastro de itens Adm'!$B$4:$D$2360,3,)</f>
        <v>#N/A</v>
      </c>
      <c r="D71" s="50"/>
      <c r="E71" s="5"/>
      <c r="F71" s="124">
        <v>0</v>
      </c>
      <c r="G71" s="286">
        <f t="shared" si="1"/>
        <v>0</v>
      </c>
    </row>
    <row r="72" spans="1:7">
      <c r="A72" s="51"/>
      <c r="B72" s="284" t="e">
        <f>VLOOKUP(A72,'Cadastro de itens Adm'!$B$4:$C$103,2,)</f>
        <v>#N/A</v>
      </c>
      <c r="C72" s="285" t="e">
        <f>VLOOKUP(A72,'Cadastro de itens Adm'!$B$4:$D$2360,3,)</f>
        <v>#N/A</v>
      </c>
      <c r="D72" s="49"/>
      <c r="E72" s="121"/>
      <c r="F72" s="123">
        <v>0</v>
      </c>
      <c r="G72" s="287">
        <f t="shared" si="1"/>
        <v>0</v>
      </c>
    </row>
    <row r="73" spans="1:7">
      <c r="A73" s="25"/>
      <c r="B73" s="246" t="e">
        <f>VLOOKUP(A73,'Cadastro de itens Adm'!$B$4:$C$103,2,)</f>
        <v>#N/A</v>
      </c>
      <c r="C73" s="244" t="e">
        <f>VLOOKUP(A73,'Cadastro de itens Adm'!$B$4:$D$2360,3,)</f>
        <v>#N/A</v>
      </c>
      <c r="D73" s="50"/>
      <c r="E73" s="5"/>
      <c r="F73" s="124">
        <v>0</v>
      </c>
      <c r="G73" s="286">
        <f t="shared" si="1"/>
        <v>0</v>
      </c>
    </row>
    <row r="74" spans="1:7">
      <c r="A74" s="51"/>
      <c r="B74" s="284" t="e">
        <f>VLOOKUP(A74,'Cadastro de itens Adm'!$B$4:$C$103,2,)</f>
        <v>#N/A</v>
      </c>
      <c r="C74" s="285" t="e">
        <f>VLOOKUP(A74,'Cadastro de itens Adm'!$B$4:$D$2360,3,)</f>
        <v>#N/A</v>
      </c>
      <c r="D74" s="49"/>
      <c r="E74" s="121"/>
      <c r="F74" s="123">
        <v>0</v>
      </c>
      <c r="G74" s="287">
        <f t="shared" si="1"/>
        <v>0</v>
      </c>
    </row>
    <row r="75" spans="1:7">
      <c r="A75" s="25"/>
      <c r="B75" s="246" t="e">
        <f>VLOOKUP(A75,'Cadastro de itens Adm'!$B$4:$C$103,2,)</f>
        <v>#N/A</v>
      </c>
      <c r="C75" s="244" t="e">
        <f>VLOOKUP(A75,'Cadastro de itens Adm'!$B$4:$D$2360,3,)</f>
        <v>#N/A</v>
      </c>
      <c r="D75" s="50"/>
      <c r="E75" s="5"/>
      <c r="F75" s="124">
        <v>0</v>
      </c>
      <c r="G75" s="286">
        <f t="shared" si="1"/>
        <v>0</v>
      </c>
    </row>
    <row r="76" spans="1:7">
      <c r="A76" s="51"/>
      <c r="B76" s="284" t="e">
        <f>VLOOKUP(A76,'Cadastro de itens Adm'!$B$4:$C$103,2,)</f>
        <v>#N/A</v>
      </c>
      <c r="C76" s="285" t="e">
        <f>VLOOKUP(A76,'Cadastro de itens Adm'!$B$4:$D$2360,3,)</f>
        <v>#N/A</v>
      </c>
      <c r="D76" s="49"/>
      <c r="E76" s="121"/>
      <c r="F76" s="123">
        <v>0</v>
      </c>
      <c r="G76" s="287">
        <f t="shared" si="1"/>
        <v>0</v>
      </c>
    </row>
    <row r="77" spans="1:7">
      <c r="A77" s="25"/>
      <c r="B77" s="246" t="e">
        <f>VLOOKUP(A77,'Cadastro de itens Adm'!$B$4:$C$103,2,)</f>
        <v>#N/A</v>
      </c>
      <c r="C77" s="244" t="e">
        <f>VLOOKUP(A77,'Cadastro de itens Adm'!$B$4:$D$2360,3,)</f>
        <v>#N/A</v>
      </c>
      <c r="D77" s="50"/>
      <c r="E77" s="5"/>
      <c r="F77" s="124">
        <v>0</v>
      </c>
      <c r="G77" s="286">
        <f t="shared" si="1"/>
        <v>0</v>
      </c>
    </row>
    <row r="78" spans="1:7">
      <c r="A78" s="51"/>
      <c r="B78" s="284" t="e">
        <f>VLOOKUP(A78,'Cadastro de itens Adm'!$B$4:$C$103,2,)</f>
        <v>#N/A</v>
      </c>
      <c r="C78" s="285" t="e">
        <f>VLOOKUP(A78,'Cadastro de itens Adm'!$B$4:$D$2360,3,)</f>
        <v>#N/A</v>
      </c>
      <c r="D78" s="49"/>
      <c r="E78" s="121"/>
      <c r="F78" s="123">
        <v>0</v>
      </c>
      <c r="G78" s="287">
        <f t="shared" si="1"/>
        <v>0</v>
      </c>
    </row>
    <row r="79" spans="1:7">
      <c r="A79" s="25"/>
      <c r="B79" s="246" t="e">
        <f>VLOOKUP(A79,'Cadastro de itens Adm'!$B$4:$C$103,2,)</f>
        <v>#N/A</v>
      </c>
      <c r="C79" s="244" t="e">
        <f>VLOOKUP(A79,'Cadastro de itens Adm'!$B$4:$D$2360,3,)</f>
        <v>#N/A</v>
      </c>
      <c r="D79" s="50"/>
      <c r="E79" s="5"/>
      <c r="F79" s="124">
        <v>0</v>
      </c>
      <c r="G79" s="286">
        <f t="shared" si="1"/>
        <v>0</v>
      </c>
    </row>
    <row r="80" spans="1:7">
      <c r="A80" s="51"/>
      <c r="B80" s="284" t="e">
        <f>VLOOKUP(A80,'Cadastro de itens Adm'!$B$4:$C$103,2,)</f>
        <v>#N/A</v>
      </c>
      <c r="C80" s="285" t="e">
        <f>VLOOKUP(A80,'Cadastro de itens Adm'!$B$4:$D$2360,3,)</f>
        <v>#N/A</v>
      </c>
      <c r="D80" s="49"/>
      <c r="E80" s="121"/>
      <c r="F80" s="123">
        <v>0</v>
      </c>
      <c r="G80" s="287">
        <f t="shared" si="1"/>
        <v>0</v>
      </c>
    </row>
    <row r="81" spans="1:7">
      <c r="A81" s="25"/>
      <c r="B81" s="246" t="e">
        <f>VLOOKUP(A81,'Cadastro de itens Adm'!$B$4:$C$103,2,)</f>
        <v>#N/A</v>
      </c>
      <c r="C81" s="244" t="e">
        <f>VLOOKUP(A81,'Cadastro de itens Adm'!$B$4:$D$2360,3,)</f>
        <v>#N/A</v>
      </c>
      <c r="D81" s="50"/>
      <c r="E81" s="5"/>
      <c r="F81" s="124">
        <v>0</v>
      </c>
      <c r="G81" s="286">
        <f t="shared" si="1"/>
        <v>0</v>
      </c>
    </row>
    <row r="82" spans="1:7">
      <c r="A82" s="51"/>
      <c r="B82" s="284" t="e">
        <f>VLOOKUP(A82,'Cadastro de itens Adm'!$B$4:$C$103,2,)</f>
        <v>#N/A</v>
      </c>
      <c r="C82" s="285" t="e">
        <f>VLOOKUP(A82,'Cadastro de itens Adm'!$B$4:$D$2360,3,)</f>
        <v>#N/A</v>
      </c>
      <c r="D82" s="49"/>
      <c r="E82" s="121"/>
      <c r="F82" s="123">
        <v>0</v>
      </c>
      <c r="G82" s="287">
        <f t="shared" si="1"/>
        <v>0</v>
      </c>
    </row>
    <row r="83" spans="1:7">
      <c r="A83" s="25"/>
      <c r="B83" s="246" t="e">
        <f>VLOOKUP(A83,'Cadastro de itens Adm'!$B$4:$C$103,2,)</f>
        <v>#N/A</v>
      </c>
      <c r="C83" s="244" t="e">
        <f>VLOOKUP(A83,'Cadastro de itens Adm'!$B$4:$D$2360,3,)</f>
        <v>#N/A</v>
      </c>
      <c r="D83" s="50"/>
      <c r="E83" s="5"/>
      <c r="F83" s="124">
        <v>0</v>
      </c>
      <c r="G83" s="286">
        <f t="shared" si="1"/>
        <v>0</v>
      </c>
    </row>
    <row r="84" spans="1:7">
      <c r="A84" s="51"/>
      <c r="B84" s="284" t="e">
        <f>VLOOKUP(A84,'Cadastro de itens Adm'!$B$4:$C$103,2,)</f>
        <v>#N/A</v>
      </c>
      <c r="C84" s="285" t="e">
        <f>VLOOKUP(A84,'Cadastro de itens Adm'!$B$4:$D$2360,3,)</f>
        <v>#N/A</v>
      </c>
      <c r="D84" s="49"/>
      <c r="E84" s="121"/>
      <c r="F84" s="123">
        <v>0</v>
      </c>
      <c r="G84" s="287">
        <f t="shared" si="1"/>
        <v>0</v>
      </c>
    </row>
    <row r="85" spans="1:7">
      <c r="A85" s="25"/>
      <c r="B85" s="246" t="e">
        <f>VLOOKUP(A85,'Cadastro de itens Adm'!$B$4:$C$103,2,)</f>
        <v>#N/A</v>
      </c>
      <c r="C85" s="244" t="e">
        <f>VLOOKUP(A85,'Cadastro de itens Adm'!$B$4:$D$2360,3,)</f>
        <v>#N/A</v>
      </c>
      <c r="D85" s="50"/>
      <c r="E85" s="5"/>
      <c r="F85" s="124">
        <v>0</v>
      </c>
      <c r="G85" s="286">
        <f t="shared" si="1"/>
        <v>0</v>
      </c>
    </row>
    <row r="86" spans="1:7">
      <c r="A86" s="51"/>
      <c r="B86" s="284" t="e">
        <f>VLOOKUP(A86,'Cadastro de itens Adm'!$B$4:$C$103,2,)</f>
        <v>#N/A</v>
      </c>
      <c r="C86" s="285" t="e">
        <f>VLOOKUP(A86,'Cadastro de itens Adm'!$B$4:$D$2360,3,)</f>
        <v>#N/A</v>
      </c>
      <c r="D86" s="49"/>
      <c r="E86" s="121"/>
      <c r="F86" s="123">
        <v>0</v>
      </c>
      <c r="G86" s="287">
        <f t="shared" si="1"/>
        <v>0</v>
      </c>
    </row>
    <row r="87" spans="1:7">
      <c r="A87" s="25"/>
      <c r="B87" s="246" t="e">
        <f>VLOOKUP(A87,'Cadastro de itens Adm'!$B$4:$C$103,2,)</f>
        <v>#N/A</v>
      </c>
      <c r="C87" s="244" t="e">
        <f>VLOOKUP(A87,'Cadastro de itens Adm'!$B$4:$D$2360,3,)</f>
        <v>#N/A</v>
      </c>
      <c r="D87" s="50"/>
      <c r="E87" s="5"/>
      <c r="F87" s="124">
        <v>0</v>
      </c>
      <c r="G87" s="286">
        <f t="shared" si="1"/>
        <v>0</v>
      </c>
    </row>
    <row r="88" spans="1:7">
      <c r="A88" s="51"/>
      <c r="B88" s="284" t="e">
        <f>VLOOKUP(A88,'Cadastro de itens Adm'!$B$4:$C$103,2,)</f>
        <v>#N/A</v>
      </c>
      <c r="C88" s="285" t="e">
        <f>VLOOKUP(A88,'Cadastro de itens Adm'!$B$4:$D$2360,3,)</f>
        <v>#N/A</v>
      </c>
      <c r="D88" s="49"/>
      <c r="E88" s="121"/>
      <c r="F88" s="123">
        <v>0</v>
      </c>
      <c r="G88" s="287">
        <f t="shared" si="1"/>
        <v>0</v>
      </c>
    </row>
    <row r="89" spans="1:7">
      <c r="A89" s="25"/>
      <c r="B89" s="246" t="e">
        <f>VLOOKUP(A89,'Cadastro de itens Adm'!$B$4:$C$103,2,)</f>
        <v>#N/A</v>
      </c>
      <c r="C89" s="244" t="e">
        <f>VLOOKUP(A89,'Cadastro de itens Adm'!$B$4:$D$2360,3,)</f>
        <v>#N/A</v>
      </c>
      <c r="D89" s="50"/>
      <c r="E89" s="5"/>
      <c r="F89" s="124">
        <v>0</v>
      </c>
      <c r="G89" s="286">
        <f t="shared" si="1"/>
        <v>0</v>
      </c>
    </row>
    <row r="90" spans="1:7">
      <c r="A90" s="51"/>
      <c r="B90" s="284" t="e">
        <f>VLOOKUP(A90,'Cadastro de itens Adm'!$B$4:$C$103,2,)</f>
        <v>#N/A</v>
      </c>
      <c r="C90" s="285" t="e">
        <f>VLOOKUP(A90,'Cadastro de itens Adm'!$B$4:$D$2360,3,)</f>
        <v>#N/A</v>
      </c>
      <c r="D90" s="49"/>
      <c r="E90" s="121"/>
      <c r="F90" s="123">
        <v>0</v>
      </c>
      <c r="G90" s="287">
        <f t="shared" si="1"/>
        <v>0</v>
      </c>
    </row>
    <row r="91" spans="1:7">
      <c r="A91" s="25"/>
      <c r="B91" s="246" t="e">
        <f>VLOOKUP(A91,'Cadastro de itens Adm'!$B$4:$C$103,2,)</f>
        <v>#N/A</v>
      </c>
      <c r="C91" s="244" t="e">
        <f>VLOOKUP(A91,'Cadastro de itens Adm'!$B$4:$D$2360,3,)</f>
        <v>#N/A</v>
      </c>
      <c r="D91" s="50"/>
      <c r="E91" s="5"/>
      <c r="F91" s="124">
        <v>0</v>
      </c>
      <c r="G91" s="286">
        <f t="shared" si="1"/>
        <v>0</v>
      </c>
    </row>
    <row r="92" spans="1:7">
      <c r="A92" s="51"/>
      <c r="B92" s="284" t="e">
        <f>VLOOKUP(A92,'Cadastro de itens Adm'!$B$4:$C$103,2,)</f>
        <v>#N/A</v>
      </c>
      <c r="C92" s="285" t="e">
        <f>VLOOKUP(A92,'Cadastro de itens Adm'!$B$4:$D$2360,3,)</f>
        <v>#N/A</v>
      </c>
      <c r="D92" s="49"/>
      <c r="E92" s="121"/>
      <c r="F92" s="123">
        <v>0</v>
      </c>
      <c r="G92" s="287">
        <f t="shared" si="1"/>
        <v>0</v>
      </c>
    </row>
    <row r="93" spans="1:7">
      <c r="A93" s="25"/>
      <c r="B93" s="246" t="e">
        <f>VLOOKUP(A93,'Cadastro de itens Adm'!$B$4:$C$103,2,)</f>
        <v>#N/A</v>
      </c>
      <c r="C93" s="244" t="e">
        <f>VLOOKUP(A93,'Cadastro de itens Adm'!$B$4:$D$2360,3,)</f>
        <v>#N/A</v>
      </c>
      <c r="D93" s="50"/>
      <c r="E93" s="5"/>
      <c r="F93" s="124">
        <v>0</v>
      </c>
      <c r="G93" s="286">
        <f t="shared" si="1"/>
        <v>0</v>
      </c>
    </row>
    <row r="94" spans="1:7">
      <c r="A94" s="51"/>
      <c r="B94" s="284" t="e">
        <f>VLOOKUP(A94,'Cadastro de itens Adm'!$B$4:$C$103,2,)</f>
        <v>#N/A</v>
      </c>
      <c r="C94" s="285" t="e">
        <f>VLOOKUP(A94,'Cadastro de itens Adm'!$B$4:$D$2360,3,)</f>
        <v>#N/A</v>
      </c>
      <c r="D94" s="49"/>
      <c r="E94" s="121"/>
      <c r="F94" s="123">
        <v>0</v>
      </c>
      <c r="G94" s="287">
        <f t="shared" si="1"/>
        <v>0</v>
      </c>
    </row>
    <row r="95" spans="1:7">
      <c r="A95" s="25"/>
      <c r="B95" s="246" t="e">
        <f>VLOOKUP(A95,'Cadastro de itens Adm'!$B$4:$C$103,2,)</f>
        <v>#N/A</v>
      </c>
      <c r="C95" s="244" t="e">
        <f>VLOOKUP(A95,'Cadastro de itens Adm'!$B$4:$D$2360,3,)</f>
        <v>#N/A</v>
      </c>
      <c r="D95" s="50"/>
      <c r="E95" s="5"/>
      <c r="F95" s="124">
        <v>0</v>
      </c>
      <c r="G95" s="286">
        <f t="shared" si="1"/>
        <v>0</v>
      </c>
    </row>
    <row r="96" spans="1:7">
      <c r="A96" s="51"/>
      <c r="B96" s="284" t="e">
        <f>VLOOKUP(A96,'Cadastro de itens Adm'!$B$4:$C$103,2,)</f>
        <v>#N/A</v>
      </c>
      <c r="C96" s="285" t="e">
        <f>VLOOKUP(A96,'Cadastro de itens Adm'!$B$4:$D$2360,3,)</f>
        <v>#N/A</v>
      </c>
      <c r="D96" s="49"/>
      <c r="E96" s="121"/>
      <c r="F96" s="123">
        <v>0</v>
      </c>
      <c r="G96" s="287">
        <f t="shared" si="1"/>
        <v>0</v>
      </c>
    </row>
    <row r="97" spans="1:7">
      <c r="A97" s="25"/>
      <c r="B97" s="246" t="e">
        <f>VLOOKUP(A97,'Cadastro de itens Adm'!$B$4:$C$103,2,)</f>
        <v>#N/A</v>
      </c>
      <c r="C97" s="244" t="e">
        <f>VLOOKUP(A97,'Cadastro de itens Adm'!$B$4:$D$2360,3,)</f>
        <v>#N/A</v>
      </c>
      <c r="D97" s="50"/>
      <c r="E97" s="5"/>
      <c r="F97" s="124">
        <v>0</v>
      </c>
      <c r="G97" s="286">
        <f t="shared" si="1"/>
        <v>0</v>
      </c>
    </row>
    <row r="98" spans="1:7">
      <c r="A98" s="51"/>
      <c r="B98" s="284" t="e">
        <f>VLOOKUP(A98,'Cadastro de itens Adm'!$B$4:$C$103,2,)</f>
        <v>#N/A</v>
      </c>
      <c r="C98" s="285" t="e">
        <f>VLOOKUP(A98,'Cadastro de itens Adm'!$B$4:$D$2360,3,)</f>
        <v>#N/A</v>
      </c>
      <c r="D98" s="49"/>
      <c r="E98" s="121"/>
      <c r="F98" s="123">
        <v>0</v>
      </c>
      <c r="G98" s="287">
        <f t="shared" si="1"/>
        <v>0</v>
      </c>
    </row>
    <row r="99" spans="1:7">
      <c r="A99" s="25"/>
      <c r="B99" s="246" t="e">
        <f>VLOOKUP(A99,'Cadastro de itens Adm'!$B$4:$C$103,2,)</f>
        <v>#N/A</v>
      </c>
      <c r="C99" s="244" t="e">
        <f>VLOOKUP(A99,'Cadastro de itens Adm'!$B$4:$D$2360,3,)</f>
        <v>#N/A</v>
      </c>
      <c r="D99" s="50"/>
      <c r="E99" s="5"/>
      <c r="F99" s="124">
        <v>0</v>
      </c>
      <c r="G99" s="286">
        <f t="shared" si="1"/>
        <v>0</v>
      </c>
    </row>
    <row r="100" spans="1:7">
      <c r="A100" s="51"/>
      <c r="B100" s="284" t="e">
        <f>VLOOKUP(A100,'Cadastro de itens Adm'!$B$4:$C$103,2,)</f>
        <v>#N/A</v>
      </c>
      <c r="C100" s="285" t="e">
        <f>VLOOKUP(A100,'Cadastro de itens Adm'!$B$4:$D$2360,3,)</f>
        <v>#N/A</v>
      </c>
      <c r="D100" s="49"/>
      <c r="E100" s="121"/>
      <c r="F100" s="123">
        <v>0</v>
      </c>
      <c r="G100" s="287">
        <f t="shared" si="1"/>
        <v>0</v>
      </c>
    </row>
    <row r="101" spans="1:7">
      <c r="A101" s="25"/>
      <c r="B101" s="246" t="e">
        <f>VLOOKUP(A101,'Cadastro de itens Adm'!$B$4:$C$103,2,)</f>
        <v>#N/A</v>
      </c>
      <c r="C101" s="244" t="e">
        <f>VLOOKUP(A101,'Cadastro de itens Adm'!$B$4:$D$2360,3,)</f>
        <v>#N/A</v>
      </c>
      <c r="D101" s="50"/>
      <c r="E101" s="5"/>
      <c r="F101" s="124">
        <v>0</v>
      </c>
      <c r="G101" s="286">
        <f t="shared" si="1"/>
        <v>0</v>
      </c>
    </row>
    <row r="102" spans="1:7">
      <c r="A102" s="51"/>
      <c r="B102" s="284" t="e">
        <f>VLOOKUP(A102,'Cadastro de itens Adm'!$B$4:$C$103,2,)</f>
        <v>#N/A</v>
      </c>
      <c r="C102" s="285" t="e">
        <f>VLOOKUP(A102,'Cadastro de itens Adm'!$B$4:$D$2360,3,)</f>
        <v>#N/A</v>
      </c>
      <c r="D102" s="49"/>
      <c r="E102" s="121"/>
      <c r="F102" s="123">
        <v>0</v>
      </c>
      <c r="G102" s="287">
        <f t="shared" si="1"/>
        <v>0</v>
      </c>
    </row>
    <row r="103" spans="1:7">
      <c r="A103" s="25"/>
      <c r="B103" s="246" t="e">
        <f>VLOOKUP(A103,'Cadastro de itens Adm'!$B$4:$C$103,2,)</f>
        <v>#N/A</v>
      </c>
      <c r="C103" s="244" t="e">
        <f>VLOOKUP(A103,'Cadastro de itens Adm'!$B$4:$D$2360,3,)</f>
        <v>#N/A</v>
      </c>
      <c r="D103" s="50"/>
      <c r="E103" s="5"/>
      <c r="F103" s="124">
        <v>0</v>
      </c>
      <c r="G103" s="286">
        <f t="shared" si="1"/>
        <v>0</v>
      </c>
    </row>
    <row r="104" spans="1:7">
      <c r="A104" s="51"/>
      <c r="B104" s="284" t="e">
        <f>VLOOKUP(A104,'Cadastro de itens Adm'!$B$4:$C$103,2,)</f>
        <v>#N/A</v>
      </c>
      <c r="C104" s="285" t="e">
        <f>VLOOKUP(A104,'Cadastro de itens Adm'!$B$4:$D$2360,3,)</f>
        <v>#N/A</v>
      </c>
      <c r="D104" s="49"/>
      <c r="E104" s="121"/>
      <c r="F104" s="123">
        <v>0</v>
      </c>
      <c r="G104" s="287">
        <f t="shared" si="1"/>
        <v>0</v>
      </c>
    </row>
    <row r="105" spans="1:7">
      <c r="A105" s="25"/>
      <c r="B105" s="246" t="e">
        <f>VLOOKUP(A105,'Cadastro de itens Adm'!$B$4:$C$103,2,)</f>
        <v>#N/A</v>
      </c>
      <c r="C105" s="244" t="e">
        <f>VLOOKUP(A105,'Cadastro de itens Adm'!$B$4:$D$2360,3,)</f>
        <v>#N/A</v>
      </c>
      <c r="D105" s="50"/>
      <c r="E105" s="5"/>
      <c r="F105" s="124">
        <v>0</v>
      </c>
      <c r="G105" s="286">
        <f t="shared" si="1"/>
        <v>0</v>
      </c>
    </row>
    <row r="106" spans="1:7">
      <c r="A106" s="51"/>
      <c r="B106" s="284" t="e">
        <f>VLOOKUP(A106,'Cadastro de itens Adm'!$B$4:$C$103,2,)</f>
        <v>#N/A</v>
      </c>
      <c r="C106" s="285" t="e">
        <f>VLOOKUP(A106,'Cadastro de itens Adm'!$B$4:$D$2360,3,)</f>
        <v>#N/A</v>
      </c>
      <c r="D106" s="49"/>
      <c r="E106" s="121"/>
      <c r="F106" s="123">
        <v>0</v>
      </c>
      <c r="G106" s="287">
        <f t="shared" si="1"/>
        <v>0</v>
      </c>
    </row>
    <row r="107" spans="1:7">
      <c r="A107" s="25"/>
      <c r="B107" s="246" t="e">
        <f>VLOOKUP(A107,'Cadastro de itens Adm'!$B$4:$C$103,2,)</f>
        <v>#N/A</v>
      </c>
      <c r="C107" s="244" t="e">
        <f>VLOOKUP(A107,'Cadastro de itens Adm'!$B$4:$D$2360,3,)</f>
        <v>#N/A</v>
      </c>
      <c r="D107" s="50"/>
      <c r="E107" s="5"/>
      <c r="F107" s="124">
        <v>0</v>
      </c>
      <c r="G107" s="286">
        <f t="shared" si="1"/>
        <v>0</v>
      </c>
    </row>
    <row r="108" spans="1:7">
      <c r="A108" s="51"/>
      <c r="B108" s="284" t="e">
        <f>VLOOKUP(A108,'Cadastro de itens Adm'!$B$4:$C$103,2,)</f>
        <v>#N/A</v>
      </c>
      <c r="C108" s="285" t="e">
        <f>VLOOKUP(A108,'Cadastro de itens Adm'!$B$4:$D$2360,3,)</f>
        <v>#N/A</v>
      </c>
      <c r="D108" s="49"/>
      <c r="E108" s="121"/>
      <c r="F108" s="123">
        <v>0</v>
      </c>
      <c r="G108" s="287">
        <f t="shared" si="1"/>
        <v>0</v>
      </c>
    </row>
    <row r="109" spans="1:7">
      <c r="A109" s="25"/>
      <c r="B109" s="246" t="e">
        <f>VLOOKUP(A109,'Cadastro de itens Adm'!$B$4:$C$103,2,)</f>
        <v>#N/A</v>
      </c>
      <c r="C109" s="244" t="e">
        <f>VLOOKUP(A109,'Cadastro de itens Adm'!$B$4:$D$2360,3,)</f>
        <v>#N/A</v>
      </c>
      <c r="D109" s="50"/>
      <c r="E109" s="5"/>
      <c r="F109" s="124">
        <v>0</v>
      </c>
      <c r="G109" s="286">
        <f t="shared" si="1"/>
        <v>0</v>
      </c>
    </row>
    <row r="110" spans="1:7">
      <c r="A110" s="51"/>
      <c r="B110" s="284" t="e">
        <f>VLOOKUP(A110,'Cadastro de itens Adm'!$B$4:$C$103,2,)</f>
        <v>#N/A</v>
      </c>
      <c r="C110" s="285" t="e">
        <f>VLOOKUP(A110,'Cadastro de itens Adm'!$B$4:$D$2360,3,)</f>
        <v>#N/A</v>
      </c>
      <c r="D110" s="49"/>
      <c r="E110" s="121"/>
      <c r="F110" s="123">
        <v>0</v>
      </c>
      <c r="G110" s="287">
        <f t="shared" si="1"/>
        <v>0</v>
      </c>
    </row>
    <row r="111" spans="1:7">
      <c r="A111" s="25"/>
      <c r="B111" s="246" t="e">
        <f>VLOOKUP(A111,'Cadastro de itens Adm'!$B$4:$C$103,2,)</f>
        <v>#N/A</v>
      </c>
      <c r="C111" s="244" t="e">
        <f>VLOOKUP(A111,'Cadastro de itens Adm'!$B$4:$D$2360,3,)</f>
        <v>#N/A</v>
      </c>
      <c r="D111" s="50"/>
      <c r="E111" s="5"/>
      <c r="F111" s="124">
        <v>0</v>
      </c>
      <c r="G111" s="286">
        <f t="shared" si="1"/>
        <v>0</v>
      </c>
    </row>
    <row r="112" spans="1:7">
      <c r="A112" s="51"/>
      <c r="B112" s="284" t="e">
        <f>VLOOKUP(A112,'Cadastro de itens Adm'!$B$4:$C$103,2,)</f>
        <v>#N/A</v>
      </c>
      <c r="C112" s="285" t="e">
        <f>VLOOKUP(A112,'Cadastro de itens Adm'!$B$4:$D$2360,3,)</f>
        <v>#N/A</v>
      </c>
      <c r="D112" s="49"/>
      <c r="E112" s="121"/>
      <c r="F112" s="123">
        <v>0</v>
      </c>
      <c r="G112" s="287">
        <f t="shared" si="1"/>
        <v>0</v>
      </c>
    </row>
    <row r="113" spans="1:7">
      <c r="A113" s="25"/>
      <c r="B113" s="246" t="e">
        <f>VLOOKUP(A113,'Cadastro de itens Adm'!$B$4:$C$103,2,)</f>
        <v>#N/A</v>
      </c>
      <c r="C113" s="244" t="e">
        <f>VLOOKUP(A113,'Cadastro de itens Adm'!$B$4:$D$2360,3,)</f>
        <v>#N/A</v>
      </c>
      <c r="D113" s="50"/>
      <c r="E113" s="5"/>
      <c r="F113" s="124">
        <v>0</v>
      </c>
      <c r="G113" s="286">
        <f t="shared" si="1"/>
        <v>0</v>
      </c>
    </row>
    <row r="114" spans="1:7">
      <c r="A114" s="51"/>
      <c r="B114" s="284" t="e">
        <f>VLOOKUP(A114,'Cadastro de itens Adm'!$B$4:$C$103,2,)</f>
        <v>#N/A</v>
      </c>
      <c r="C114" s="285" t="e">
        <f>VLOOKUP(A114,'Cadastro de itens Adm'!$B$4:$D$2360,3,)</f>
        <v>#N/A</v>
      </c>
      <c r="D114" s="49"/>
      <c r="E114" s="121"/>
      <c r="F114" s="123">
        <v>0</v>
      </c>
      <c r="G114" s="287">
        <f t="shared" si="1"/>
        <v>0</v>
      </c>
    </row>
    <row r="115" spans="1:7">
      <c r="A115" s="25"/>
      <c r="B115" s="246" t="e">
        <f>VLOOKUP(A115,'Cadastro de itens Adm'!$B$4:$C$103,2,)</f>
        <v>#N/A</v>
      </c>
      <c r="C115" s="244" t="e">
        <f>VLOOKUP(A115,'Cadastro de itens Adm'!$B$4:$D$2360,3,)</f>
        <v>#N/A</v>
      </c>
      <c r="D115" s="50"/>
      <c r="E115" s="5"/>
      <c r="F115" s="124">
        <v>0</v>
      </c>
      <c r="G115" s="286">
        <f t="shared" si="1"/>
        <v>0</v>
      </c>
    </row>
    <row r="116" spans="1:7">
      <c r="A116" s="51"/>
      <c r="B116" s="284" t="e">
        <f>VLOOKUP(A116,'Cadastro de itens Adm'!$B$4:$C$103,2,)</f>
        <v>#N/A</v>
      </c>
      <c r="C116" s="285" t="e">
        <f>VLOOKUP(A116,'Cadastro de itens Adm'!$B$4:$D$2360,3,)</f>
        <v>#N/A</v>
      </c>
      <c r="D116" s="49"/>
      <c r="E116" s="121"/>
      <c r="F116" s="123">
        <v>0</v>
      </c>
      <c r="G116" s="287">
        <f t="shared" si="1"/>
        <v>0</v>
      </c>
    </row>
    <row r="117" spans="1:7">
      <c r="A117" s="25"/>
      <c r="B117" s="246" t="e">
        <f>VLOOKUP(A117,'Cadastro de itens Adm'!$B$4:$C$103,2,)</f>
        <v>#N/A</v>
      </c>
      <c r="C117" s="244" t="e">
        <f>VLOOKUP(A117,'Cadastro de itens Adm'!$B$4:$D$2360,3,)</f>
        <v>#N/A</v>
      </c>
      <c r="D117" s="50"/>
      <c r="E117" s="5"/>
      <c r="F117" s="124">
        <v>0</v>
      </c>
      <c r="G117" s="286">
        <f t="shared" si="1"/>
        <v>0</v>
      </c>
    </row>
    <row r="118" spans="1:7">
      <c r="A118" s="51"/>
      <c r="B118" s="284" t="e">
        <f>VLOOKUP(A118,'Cadastro de itens Adm'!$B$4:$C$103,2,)</f>
        <v>#N/A</v>
      </c>
      <c r="C118" s="285" t="e">
        <f>VLOOKUP(A118,'Cadastro de itens Adm'!$B$4:$D$2360,3,)</f>
        <v>#N/A</v>
      </c>
      <c r="D118" s="49"/>
      <c r="E118" s="121"/>
      <c r="F118" s="123">
        <v>0</v>
      </c>
      <c r="G118" s="287">
        <f t="shared" si="1"/>
        <v>0</v>
      </c>
    </row>
    <row r="119" spans="1:7">
      <c r="A119" s="25"/>
      <c r="B119" s="246" t="e">
        <f>VLOOKUP(A119,'Cadastro de itens Adm'!$B$4:$C$103,2,)</f>
        <v>#N/A</v>
      </c>
      <c r="C119" s="244" t="e">
        <f>VLOOKUP(A119,'Cadastro de itens Adm'!$B$4:$D$2360,3,)</f>
        <v>#N/A</v>
      </c>
      <c r="D119" s="50"/>
      <c r="E119" s="5"/>
      <c r="F119" s="124">
        <v>0</v>
      </c>
      <c r="G119" s="286">
        <f t="shared" si="1"/>
        <v>0</v>
      </c>
    </row>
    <row r="120" spans="1:7">
      <c r="A120" s="51"/>
      <c r="B120" s="284" t="e">
        <f>VLOOKUP(A120,'Cadastro de itens Adm'!$B$4:$C$103,2,)</f>
        <v>#N/A</v>
      </c>
      <c r="C120" s="285" t="e">
        <f>VLOOKUP(A120,'Cadastro de itens Adm'!$B$4:$D$2360,3,)</f>
        <v>#N/A</v>
      </c>
      <c r="D120" s="49"/>
      <c r="E120" s="121"/>
      <c r="F120" s="123">
        <v>0</v>
      </c>
      <c r="G120" s="287">
        <f t="shared" si="1"/>
        <v>0</v>
      </c>
    </row>
    <row r="121" spans="1:7">
      <c r="A121" s="25"/>
      <c r="B121" s="246" t="e">
        <f>VLOOKUP(A121,'Cadastro de itens Adm'!$B$4:$C$103,2,)</f>
        <v>#N/A</v>
      </c>
      <c r="C121" s="244" t="e">
        <f>VLOOKUP(A121,'Cadastro de itens Adm'!$B$4:$D$2360,3,)</f>
        <v>#N/A</v>
      </c>
      <c r="D121" s="50"/>
      <c r="E121" s="5"/>
      <c r="F121" s="124">
        <v>0</v>
      </c>
      <c r="G121" s="286">
        <f t="shared" si="1"/>
        <v>0</v>
      </c>
    </row>
    <row r="122" spans="1:7">
      <c r="A122" s="51"/>
      <c r="B122" s="284" t="e">
        <f>VLOOKUP(A122,'Cadastro de itens Adm'!$B$4:$C$103,2,)</f>
        <v>#N/A</v>
      </c>
      <c r="C122" s="285" t="e">
        <f>VLOOKUP(A122,'Cadastro de itens Adm'!$B$4:$D$2360,3,)</f>
        <v>#N/A</v>
      </c>
      <c r="D122" s="49"/>
      <c r="E122" s="121"/>
      <c r="F122" s="123">
        <v>0</v>
      </c>
      <c r="G122" s="287">
        <f t="shared" si="1"/>
        <v>0</v>
      </c>
    </row>
    <row r="123" spans="1:7">
      <c r="A123" s="25"/>
      <c r="B123" s="246" t="e">
        <f>VLOOKUP(A123,'Cadastro de itens Adm'!$B$4:$C$103,2,)</f>
        <v>#N/A</v>
      </c>
      <c r="C123" s="244" t="e">
        <f>VLOOKUP(A123,'Cadastro de itens Adm'!$B$4:$D$2360,3,)</f>
        <v>#N/A</v>
      </c>
      <c r="D123" s="50"/>
      <c r="E123" s="5"/>
      <c r="F123" s="124">
        <v>0</v>
      </c>
      <c r="G123" s="286">
        <f t="shared" si="1"/>
        <v>0</v>
      </c>
    </row>
    <row r="124" spans="1:7">
      <c r="A124" s="51"/>
      <c r="B124" s="284" t="e">
        <f>VLOOKUP(A124,'Cadastro de itens Adm'!$B$4:$C$103,2,)</f>
        <v>#N/A</v>
      </c>
      <c r="C124" s="285" t="e">
        <f>VLOOKUP(A124,'Cadastro de itens Adm'!$B$4:$D$2360,3,)</f>
        <v>#N/A</v>
      </c>
      <c r="D124" s="49"/>
      <c r="E124" s="121"/>
      <c r="F124" s="123">
        <v>0</v>
      </c>
      <c r="G124" s="287">
        <f t="shared" si="1"/>
        <v>0</v>
      </c>
    </row>
    <row r="125" spans="1:7">
      <c r="A125" s="25"/>
      <c r="B125" s="246" t="e">
        <f>VLOOKUP(A125,'Cadastro de itens Adm'!$B$4:$C$103,2,)</f>
        <v>#N/A</v>
      </c>
      <c r="C125" s="244" t="e">
        <f>VLOOKUP(A125,'Cadastro de itens Adm'!$B$4:$D$2360,3,)</f>
        <v>#N/A</v>
      </c>
      <c r="D125" s="50"/>
      <c r="E125" s="5"/>
      <c r="F125" s="124">
        <v>0</v>
      </c>
      <c r="G125" s="286">
        <f t="shared" si="1"/>
        <v>0</v>
      </c>
    </row>
    <row r="126" spans="1:7">
      <c r="A126" s="51"/>
      <c r="B126" s="284" t="e">
        <f>VLOOKUP(A126,'Cadastro de itens Adm'!$B$4:$C$103,2,)</f>
        <v>#N/A</v>
      </c>
      <c r="C126" s="285" t="e">
        <f>VLOOKUP(A126,'Cadastro de itens Adm'!$B$4:$D$2360,3,)</f>
        <v>#N/A</v>
      </c>
      <c r="D126" s="49"/>
      <c r="E126" s="121"/>
      <c r="F126" s="123">
        <v>0</v>
      </c>
      <c r="G126" s="287">
        <f t="shared" si="1"/>
        <v>0</v>
      </c>
    </row>
    <row r="127" spans="1:7">
      <c r="A127" s="25"/>
      <c r="B127" s="246" t="e">
        <f>VLOOKUP(A127,'Cadastro de itens Adm'!$B$4:$C$103,2,)</f>
        <v>#N/A</v>
      </c>
      <c r="C127" s="244" t="e">
        <f>VLOOKUP(A127,'Cadastro de itens Adm'!$B$4:$D$2360,3,)</f>
        <v>#N/A</v>
      </c>
      <c r="D127" s="50"/>
      <c r="E127" s="5"/>
      <c r="F127" s="124">
        <v>0</v>
      </c>
      <c r="G127" s="286">
        <f t="shared" si="1"/>
        <v>0</v>
      </c>
    </row>
    <row r="128" spans="1:7">
      <c r="A128" s="51"/>
      <c r="B128" s="284" t="e">
        <f>VLOOKUP(A128,'Cadastro de itens Adm'!$B$4:$C$103,2,)</f>
        <v>#N/A</v>
      </c>
      <c r="C128" s="285" t="e">
        <f>VLOOKUP(A128,'Cadastro de itens Adm'!$B$4:$D$2360,3,)</f>
        <v>#N/A</v>
      </c>
      <c r="D128" s="49"/>
      <c r="E128" s="121"/>
      <c r="F128" s="123">
        <v>0</v>
      </c>
      <c r="G128" s="287">
        <f t="shared" si="1"/>
        <v>0</v>
      </c>
    </row>
    <row r="129" spans="1:7">
      <c r="A129" s="25"/>
      <c r="B129" s="246" t="e">
        <f>VLOOKUP(A129,'Cadastro de itens Adm'!$B$4:$C$103,2,)</f>
        <v>#N/A</v>
      </c>
      <c r="C129" s="244" t="e">
        <f>VLOOKUP(A129,'Cadastro de itens Adm'!$B$4:$D$2360,3,)</f>
        <v>#N/A</v>
      </c>
      <c r="D129" s="50"/>
      <c r="E129" s="5"/>
      <c r="F129" s="124">
        <v>0</v>
      </c>
      <c r="G129" s="286">
        <f t="shared" si="1"/>
        <v>0</v>
      </c>
    </row>
    <row r="130" spans="1:7">
      <c r="A130" s="51"/>
      <c r="B130" s="284" t="e">
        <f>VLOOKUP(A130,'Cadastro de itens Adm'!$B$4:$C$103,2,)</f>
        <v>#N/A</v>
      </c>
      <c r="C130" s="285" t="e">
        <f>VLOOKUP(A130,'Cadastro de itens Adm'!$B$4:$D$2360,3,)</f>
        <v>#N/A</v>
      </c>
      <c r="D130" s="49"/>
      <c r="E130" s="121"/>
      <c r="F130" s="123">
        <v>0</v>
      </c>
      <c r="G130" s="287">
        <f t="shared" si="1"/>
        <v>0</v>
      </c>
    </row>
    <row r="131" spans="1:7">
      <c r="A131" s="25"/>
      <c r="B131" s="246" t="e">
        <f>VLOOKUP(A131,'Cadastro de itens Adm'!$B$4:$C$103,2,)</f>
        <v>#N/A</v>
      </c>
      <c r="C131" s="244" t="e">
        <f>VLOOKUP(A131,'Cadastro de itens Adm'!$B$4:$D$2360,3,)</f>
        <v>#N/A</v>
      </c>
      <c r="D131" s="50"/>
      <c r="E131" s="5"/>
      <c r="F131" s="124">
        <v>0</v>
      </c>
      <c r="G131" s="286">
        <f t="shared" si="1"/>
        <v>0</v>
      </c>
    </row>
    <row r="132" spans="1:7">
      <c r="A132" s="51"/>
      <c r="B132" s="284" t="e">
        <f>VLOOKUP(A132,'Cadastro de itens Adm'!$B$4:$C$103,2,)</f>
        <v>#N/A</v>
      </c>
      <c r="C132" s="285" t="e">
        <f>VLOOKUP(A132,'Cadastro de itens Adm'!$B$4:$D$2360,3,)</f>
        <v>#N/A</v>
      </c>
      <c r="D132" s="49"/>
      <c r="E132" s="121"/>
      <c r="F132" s="123">
        <v>0</v>
      </c>
      <c r="G132" s="287">
        <f t="shared" si="1"/>
        <v>0</v>
      </c>
    </row>
    <row r="133" spans="1:7">
      <c r="A133" s="25"/>
      <c r="B133" s="246" t="e">
        <f>VLOOKUP(A133,'Cadastro de itens Adm'!$B$4:$C$103,2,)</f>
        <v>#N/A</v>
      </c>
      <c r="C133" s="244" t="e">
        <f>VLOOKUP(A133,'Cadastro de itens Adm'!$B$4:$D$2360,3,)</f>
        <v>#N/A</v>
      </c>
      <c r="D133" s="50"/>
      <c r="E133" s="5"/>
      <c r="F133" s="124">
        <v>0</v>
      </c>
      <c r="G133" s="286">
        <f t="shared" si="1"/>
        <v>0</v>
      </c>
    </row>
    <row r="134" spans="1:7">
      <c r="A134" s="51"/>
      <c r="B134" s="284" t="e">
        <f>VLOOKUP(A134,'Cadastro de itens Adm'!$B$4:$C$103,2,)</f>
        <v>#N/A</v>
      </c>
      <c r="C134" s="285" t="e">
        <f>VLOOKUP(A134,'Cadastro de itens Adm'!$B$4:$D$2360,3,)</f>
        <v>#N/A</v>
      </c>
      <c r="D134" s="49"/>
      <c r="E134" s="121"/>
      <c r="F134" s="123">
        <v>0</v>
      </c>
      <c r="G134" s="287">
        <f t="shared" ref="G134:G156" si="2">SUM(F134*E134)</f>
        <v>0</v>
      </c>
    </row>
    <row r="135" spans="1:7">
      <c r="A135" s="25"/>
      <c r="B135" s="246" t="e">
        <f>VLOOKUP(A135,'Cadastro de itens Adm'!$B$4:$C$103,2,)</f>
        <v>#N/A</v>
      </c>
      <c r="C135" s="244" t="e">
        <f>VLOOKUP(A135,'Cadastro de itens Adm'!$B$4:$D$2360,3,)</f>
        <v>#N/A</v>
      </c>
      <c r="D135" s="50"/>
      <c r="E135" s="5"/>
      <c r="F135" s="124">
        <v>0</v>
      </c>
      <c r="G135" s="286">
        <f t="shared" si="2"/>
        <v>0</v>
      </c>
    </row>
    <row r="136" spans="1:7">
      <c r="A136" s="51"/>
      <c r="B136" s="284" t="e">
        <f>VLOOKUP(A136,'Cadastro de itens Adm'!$B$4:$C$103,2,)</f>
        <v>#N/A</v>
      </c>
      <c r="C136" s="285" t="e">
        <f>VLOOKUP(A136,'Cadastro de itens Adm'!$B$4:$D$2360,3,)</f>
        <v>#N/A</v>
      </c>
      <c r="D136" s="49"/>
      <c r="E136" s="121"/>
      <c r="F136" s="123">
        <v>0</v>
      </c>
      <c r="G136" s="287">
        <f t="shared" si="2"/>
        <v>0</v>
      </c>
    </row>
    <row r="137" spans="1:7">
      <c r="A137" s="25"/>
      <c r="B137" s="246" t="e">
        <f>VLOOKUP(A137,'Cadastro de itens Adm'!$B$4:$C$103,2,)</f>
        <v>#N/A</v>
      </c>
      <c r="C137" s="244" t="e">
        <f>VLOOKUP(A137,'Cadastro de itens Adm'!$B$4:$D$2360,3,)</f>
        <v>#N/A</v>
      </c>
      <c r="D137" s="50"/>
      <c r="E137" s="5"/>
      <c r="F137" s="124">
        <v>0</v>
      </c>
      <c r="G137" s="286">
        <f t="shared" si="2"/>
        <v>0</v>
      </c>
    </row>
    <row r="138" spans="1:7">
      <c r="A138" s="51"/>
      <c r="B138" s="284" t="e">
        <f>VLOOKUP(A138,'Cadastro de itens Adm'!$B$4:$C$103,2,)</f>
        <v>#N/A</v>
      </c>
      <c r="C138" s="285" t="e">
        <f>VLOOKUP(A138,'Cadastro de itens Adm'!$B$4:$D$2360,3,)</f>
        <v>#N/A</v>
      </c>
      <c r="D138" s="49"/>
      <c r="E138" s="121"/>
      <c r="F138" s="123">
        <v>0</v>
      </c>
      <c r="G138" s="287">
        <f t="shared" si="2"/>
        <v>0</v>
      </c>
    </row>
    <row r="139" spans="1:7">
      <c r="A139" s="25"/>
      <c r="B139" s="246" t="e">
        <f>VLOOKUP(A139,'Cadastro de itens Adm'!$B$4:$C$103,2,)</f>
        <v>#N/A</v>
      </c>
      <c r="C139" s="244" t="e">
        <f>VLOOKUP(A139,'Cadastro de itens Adm'!$B$4:$D$2360,3,)</f>
        <v>#N/A</v>
      </c>
      <c r="D139" s="50"/>
      <c r="E139" s="5"/>
      <c r="F139" s="124">
        <v>0</v>
      </c>
      <c r="G139" s="286">
        <f t="shared" si="2"/>
        <v>0</v>
      </c>
    </row>
    <row r="140" spans="1:7">
      <c r="A140" s="51"/>
      <c r="B140" s="284" t="e">
        <f>VLOOKUP(A140,'Cadastro de itens Adm'!$B$4:$C$103,2,)</f>
        <v>#N/A</v>
      </c>
      <c r="C140" s="285" t="e">
        <f>VLOOKUP(A140,'Cadastro de itens Adm'!$B$4:$D$2360,3,)</f>
        <v>#N/A</v>
      </c>
      <c r="D140" s="49"/>
      <c r="E140" s="121"/>
      <c r="F140" s="123">
        <v>0</v>
      </c>
      <c r="G140" s="287">
        <f t="shared" si="2"/>
        <v>0</v>
      </c>
    </row>
    <row r="141" spans="1:7">
      <c r="A141" s="25"/>
      <c r="B141" s="246" t="e">
        <f>VLOOKUP(A141,'Cadastro de itens Adm'!$B$4:$C$103,2,)</f>
        <v>#N/A</v>
      </c>
      <c r="C141" s="244" t="e">
        <f>VLOOKUP(A141,'Cadastro de itens Adm'!$B$4:$D$2360,3,)</f>
        <v>#N/A</v>
      </c>
      <c r="D141" s="50"/>
      <c r="E141" s="5"/>
      <c r="F141" s="124">
        <v>0</v>
      </c>
      <c r="G141" s="286">
        <f t="shared" si="2"/>
        <v>0</v>
      </c>
    </row>
    <row r="142" spans="1:7">
      <c r="A142" s="51"/>
      <c r="B142" s="284" t="e">
        <f>VLOOKUP(A142,'Cadastro de itens Adm'!$B$4:$C$103,2,)</f>
        <v>#N/A</v>
      </c>
      <c r="C142" s="285" t="e">
        <f>VLOOKUP(A142,'Cadastro de itens Adm'!$B$4:$D$2360,3,)</f>
        <v>#N/A</v>
      </c>
      <c r="D142" s="49"/>
      <c r="E142" s="121"/>
      <c r="F142" s="123">
        <v>0</v>
      </c>
      <c r="G142" s="287">
        <f t="shared" si="2"/>
        <v>0</v>
      </c>
    </row>
    <row r="143" spans="1:7">
      <c r="A143" s="25"/>
      <c r="B143" s="246" t="e">
        <f>VLOOKUP(A143,'Cadastro de itens Adm'!$B$4:$C$103,2,)</f>
        <v>#N/A</v>
      </c>
      <c r="C143" s="244" t="e">
        <f>VLOOKUP(A143,'Cadastro de itens Adm'!$B$4:$D$2360,3,)</f>
        <v>#N/A</v>
      </c>
      <c r="D143" s="50"/>
      <c r="E143" s="5"/>
      <c r="F143" s="124">
        <v>0</v>
      </c>
      <c r="G143" s="286">
        <f t="shared" si="2"/>
        <v>0</v>
      </c>
    </row>
    <row r="144" spans="1:7">
      <c r="A144" s="51"/>
      <c r="B144" s="284" t="e">
        <f>VLOOKUP(A144,'Cadastro de itens Adm'!$B$4:$C$103,2,)</f>
        <v>#N/A</v>
      </c>
      <c r="C144" s="285" t="e">
        <f>VLOOKUP(A144,'Cadastro de itens Adm'!$B$4:$D$2360,3,)</f>
        <v>#N/A</v>
      </c>
      <c r="D144" s="49"/>
      <c r="E144" s="121"/>
      <c r="F144" s="123">
        <v>0</v>
      </c>
      <c r="G144" s="287">
        <f t="shared" si="2"/>
        <v>0</v>
      </c>
    </row>
    <row r="145" spans="1:7">
      <c r="A145" s="25"/>
      <c r="B145" s="246" t="e">
        <f>VLOOKUP(A145,'Cadastro de itens Adm'!$B$4:$C$103,2,)</f>
        <v>#N/A</v>
      </c>
      <c r="C145" s="244" t="e">
        <f>VLOOKUP(A145,'Cadastro de itens Adm'!$B$4:$D$2360,3,)</f>
        <v>#N/A</v>
      </c>
      <c r="D145" s="50"/>
      <c r="E145" s="5"/>
      <c r="F145" s="124">
        <v>0</v>
      </c>
      <c r="G145" s="286">
        <f t="shared" si="2"/>
        <v>0</v>
      </c>
    </row>
    <row r="146" spans="1:7">
      <c r="A146" s="51"/>
      <c r="B146" s="284" t="e">
        <f>VLOOKUP(A146,'Cadastro de itens Adm'!$B$4:$C$103,2,)</f>
        <v>#N/A</v>
      </c>
      <c r="C146" s="285" t="e">
        <f>VLOOKUP(A146,'Cadastro de itens Adm'!$B$4:$D$2360,3,)</f>
        <v>#N/A</v>
      </c>
      <c r="D146" s="49"/>
      <c r="E146" s="121"/>
      <c r="F146" s="123">
        <v>0</v>
      </c>
      <c r="G146" s="287">
        <f t="shared" si="2"/>
        <v>0</v>
      </c>
    </row>
    <row r="147" spans="1:7">
      <c r="A147" s="25"/>
      <c r="B147" s="246" t="e">
        <f>VLOOKUP(A147,'Cadastro de itens Adm'!$B$4:$C$103,2,)</f>
        <v>#N/A</v>
      </c>
      <c r="C147" s="244" t="e">
        <f>VLOOKUP(A147,'Cadastro de itens Adm'!$B$4:$D$2360,3,)</f>
        <v>#N/A</v>
      </c>
      <c r="D147" s="50"/>
      <c r="E147" s="5"/>
      <c r="F147" s="124">
        <v>0</v>
      </c>
      <c r="G147" s="286">
        <f t="shared" si="2"/>
        <v>0</v>
      </c>
    </row>
    <row r="148" spans="1:7">
      <c r="A148" s="51"/>
      <c r="B148" s="284" t="e">
        <f>VLOOKUP(A148,'Cadastro de itens Adm'!$B$4:$C$103,2,)</f>
        <v>#N/A</v>
      </c>
      <c r="C148" s="285" t="e">
        <f>VLOOKUP(A148,'Cadastro de itens Adm'!$B$4:$D$2360,3,)</f>
        <v>#N/A</v>
      </c>
      <c r="D148" s="49"/>
      <c r="E148" s="121"/>
      <c r="F148" s="123">
        <v>0</v>
      </c>
      <c r="G148" s="287">
        <f t="shared" si="2"/>
        <v>0</v>
      </c>
    </row>
    <row r="149" spans="1:7">
      <c r="A149" s="25"/>
      <c r="B149" s="246" t="e">
        <f>VLOOKUP(A149,'Cadastro de itens Adm'!$B$4:$C$103,2,)</f>
        <v>#N/A</v>
      </c>
      <c r="C149" s="244" t="e">
        <f>VLOOKUP(A149,'Cadastro de itens Adm'!$B$4:$D$2360,3,)</f>
        <v>#N/A</v>
      </c>
      <c r="D149" s="50"/>
      <c r="E149" s="5"/>
      <c r="F149" s="124">
        <v>0</v>
      </c>
      <c r="G149" s="286">
        <f t="shared" si="2"/>
        <v>0</v>
      </c>
    </row>
    <row r="150" spans="1:7">
      <c r="A150" s="51"/>
      <c r="B150" s="284" t="e">
        <f>VLOOKUP(A150,'Cadastro de itens Adm'!$B$4:$C$103,2,)</f>
        <v>#N/A</v>
      </c>
      <c r="C150" s="285" t="e">
        <f>VLOOKUP(A150,'Cadastro de itens Adm'!$B$4:$D$2360,3,)</f>
        <v>#N/A</v>
      </c>
      <c r="D150" s="49"/>
      <c r="E150" s="121"/>
      <c r="F150" s="123">
        <v>0</v>
      </c>
      <c r="G150" s="287">
        <f t="shared" si="2"/>
        <v>0</v>
      </c>
    </row>
    <row r="151" spans="1:7">
      <c r="A151" s="25"/>
      <c r="B151" s="246" t="e">
        <f>VLOOKUP(A151,'Cadastro de itens Adm'!$B$4:$C$103,2,)</f>
        <v>#N/A</v>
      </c>
      <c r="C151" s="244" t="e">
        <f>VLOOKUP(A151,'Cadastro de itens Adm'!$B$4:$D$2360,3,)</f>
        <v>#N/A</v>
      </c>
      <c r="D151" s="50"/>
      <c r="E151" s="5"/>
      <c r="F151" s="124">
        <v>0</v>
      </c>
      <c r="G151" s="286">
        <f t="shared" si="2"/>
        <v>0</v>
      </c>
    </row>
    <row r="152" spans="1:7">
      <c r="A152" s="51"/>
      <c r="B152" s="284" t="e">
        <f>VLOOKUP(A152,'Cadastro de itens Adm'!$B$4:$C$103,2,)</f>
        <v>#N/A</v>
      </c>
      <c r="C152" s="285" t="e">
        <f>VLOOKUP(A152,'Cadastro de itens Adm'!$B$4:$D$2360,3,)</f>
        <v>#N/A</v>
      </c>
      <c r="D152" s="49"/>
      <c r="E152" s="121"/>
      <c r="F152" s="123">
        <v>0</v>
      </c>
      <c r="G152" s="287">
        <f t="shared" si="2"/>
        <v>0</v>
      </c>
    </row>
    <row r="153" spans="1:7">
      <c r="A153" s="25"/>
      <c r="B153" s="246" t="e">
        <f>VLOOKUP(A153,'Cadastro de itens Adm'!$B$4:$C$103,2,)</f>
        <v>#N/A</v>
      </c>
      <c r="C153" s="244" t="e">
        <f>VLOOKUP(A153,'Cadastro de itens Adm'!$B$4:$D$2360,3,)</f>
        <v>#N/A</v>
      </c>
      <c r="D153" s="50"/>
      <c r="E153" s="5"/>
      <c r="F153" s="124">
        <v>0</v>
      </c>
      <c r="G153" s="286">
        <f t="shared" si="2"/>
        <v>0</v>
      </c>
    </row>
    <row r="154" spans="1:7">
      <c r="A154" s="51"/>
      <c r="B154" s="284" t="e">
        <f>VLOOKUP(A154,'Cadastro de itens Adm'!$B$4:$C$103,2,)</f>
        <v>#N/A</v>
      </c>
      <c r="C154" s="285" t="e">
        <f>VLOOKUP(A154,'Cadastro de itens Adm'!$B$4:$D$2360,3,)</f>
        <v>#N/A</v>
      </c>
      <c r="D154" s="49"/>
      <c r="E154" s="121"/>
      <c r="F154" s="123">
        <v>0</v>
      </c>
      <c r="G154" s="287">
        <f t="shared" si="2"/>
        <v>0</v>
      </c>
    </row>
    <row r="155" spans="1:7">
      <c r="A155" s="25"/>
      <c r="B155" s="246" t="e">
        <f>VLOOKUP(A155,'Cadastro de itens Adm'!$B$4:$C$103,2,)</f>
        <v>#N/A</v>
      </c>
      <c r="C155" s="244" t="e">
        <f>VLOOKUP(A155,'Cadastro de itens Adm'!$B$4:$D$2360,3,)</f>
        <v>#N/A</v>
      </c>
      <c r="D155" s="50"/>
      <c r="E155" s="5"/>
      <c r="F155" s="124">
        <v>0</v>
      </c>
      <c r="G155" s="286">
        <f t="shared" si="2"/>
        <v>0</v>
      </c>
    </row>
    <row r="156" spans="1:7">
      <c r="A156" s="51"/>
      <c r="B156" s="284" t="e">
        <f>VLOOKUP(A156,'Cadastro de itens Adm'!$B$4:$C$103,2,)</f>
        <v>#N/A</v>
      </c>
      <c r="C156" s="285" t="e">
        <f>VLOOKUP(A156,'Cadastro de itens Adm'!$B$4:$D$2360,3,)</f>
        <v>#N/A</v>
      </c>
      <c r="D156" s="49"/>
      <c r="E156" s="121"/>
      <c r="F156" s="123">
        <v>0</v>
      </c>
      <c r="G156" s="287">
        <f t="shared" si="2"/>
        <v>0</v>
      </c>
    </row>
    <row r="157" spans="1:7">
      <c r="A157" s="25"/>
      <c r="B157" s="246" t="e">
        <f>VLOOKUP(A157,'Cadastro de itens Adm'!$B$4:$C$103,2,)</f>
        <v>#N/A</v>
      </c>
      <c r="C157" s="244" t="e">
        <f>VLOOKUP(A157,'Cadastro de itens Adm'!$B$4:$D$2360,3,)</f>
        <v>#N/A</v>
      </c>
      <c r="D157" s="50"/>
      <c r="E157" s="5"/>
      <c r="F157" s="124">
        <v>0</v>
      </c>
      <c r="G157" s="286"/>
    </row>
    <row r="158" spans="1:7">
      <c r="A158" s="51"/>
      <c r="B158" s="284" t="e">
        <f>VLOOKUP(A158,'Cadastro de itens Adm'!$B$4:$C$103,2,)</f>
        <v>#N/A</v>
      </c>
      <c r="C158" s="285" t="e">
        <f>VLOOKUP(A158,'Cadastro de itens Adm'!$B$4:$D$2360,3,)</f>
        <v>#N/A</v>
      </c>
      <c r="D158" s="49"/>
      <c r="E158" s="121"/>
      <c r="F158" s="123">
        <v>0</v>
      </c>
      <c r="G158" s="287"/>
    </row>
    <row r="159" spans="1:7">
      <c r="A159" s="25"/>
      <c r="B159" s="246" t="e">
        <f>VLOOKUP(A159,'Cadastro de itens Adm'!$B$4:$C$103,2,)</f>
        <v>#N/A</v>
      </c>
      <c r="C159" s="244" t="e">
        <f>VLOOKUP(A159,'Cadastro de itens Adm'!$B$4:$D$2360,3,)</f>
        <v>#N/A</v>
      </c>
      <c r="D159" s="50"/>
      <c r="E159" s="5"/>
      <c r="F159" s="124">
        <v>0</v>
      </c>
      <c r="G159" s="286"/>
    </row>
    <row r="160" spans="1:7">
      <c r="A160" s="51"/>
      <c r="B160" s="284" t="e">
        <f>VLOOKUP(A160,'Cadastro de itens Adm'!$B$4:$C$103,2,)</f>
        <v>#N/A</v>
      </c>
      <c r="C160" s="285" t="e">
        <f>VLOOKUP(A160,'Cadastro de itens Adm'!$B$4:$D$2360,3,)</f>
        <v>#N/A</v>
      </c>
      <c r="D160" s="49"/>
      <c r="E160" s="121"/>
      <c r="F160" s="123">
        <v>0</v>
      </c>
      <c r="G160" s="287"/>
    </row>
    <row r="161" spans="1:7">
      <c r="A161" s="25"/>
      <c r="B161" s="246" t="e">
        <f>VLOOKUP(A161,'Cadastro de itens Adm'!$B$4:$C$103,2,)</f>
        <v>#N/A</v>
      </c>
      <c r="C161" s="244" t="e">
        <f>VLOOKUP(A161,'Cadastro de itens Adm'!$B$4:$D$2360,3,)</f>
        <v>#N/A</v>
      </c>
      <c r="D161" s="50"/>
      <c r="E161" s="5"/>
      <c r="F161" s="124">
        <v>0</v>
      </c>
      <c r="G161" s="286"/>
    </row>
    <row r="162" spans="1:7">
      <c r="A162" s="51"/>
      <c r="B162" s="284" t="e">
        <f>VLOOKUP(A162,'Cadastro de itens Adm'!$B$4:$C$103,2,)</f>
        <v>#N/A</v>
      </c>
      <c r="C162" s="285" t="e">
        <f>VLOOKUP(A162,'Cadastro de itens Adm'!$B$4:$D$2360,3,)</f>
        <v>#N/A</v>
      </c>
      <c r="D162" s="49"/>
      <c r="E162" s="121"/>
      <c r="F162" s="123">
        <v>0</v>
      </c>
      <c r="G162" s="287"/>
    </row>
    <row r="163" spans="1:7">
      <c r="A163" s="25"/>
      <c r="B163" s="246" t="e">
        <f>VLOOKUP(A163,'Cadastro de itens Adm'!$B$4:$C$103,2,)</f>
        <v>#N/A</v>
      </c>
      <c r="C163" s="244" t="e">
        <f>VLOOKUP(A163,'Cadastro de itens Adm'!$B$4:$D$2360,3,)</f>
        <v>#N/A</v>
      </c>
      <c r="D163" s="50"/>
      <c r="E163" s="5"/>
      <c r="F163" s="124">
        <v>0</v>
      </c>
      <c r="G163" s="286"/>
    </row>
    <row r="164" spans="1:7">
      <c r="A164" s="51"/>
      <c r="B164" s="284" t="e">
        <f>VLOOKUP(A164,'Cadastro de itens Adm'!$B$4:$C$103,2,)</f>
        <v>#N/A</v>
      </c>
      <c r="C164" s="285" t="e">
        <f>VLOOKUP(A164,'Cadastro de itens Adm'!$B$4:$D$2360,3,)</f>
        <v>#N/A</v>
      </c>
      <c r="D164" s="49"/>
      <c r="E164" s="121"/>
      <c r="F164" s="123">
        <v>0</v>
      </c>
      <c r="G164" s="287"/>
    </row>
    <row r="165" spans="1:7">
      <c r="A165" s="25"/>
      <c r="B165" s="246" t="e">
        <f>VLOOKUP(A165,'Cadastro de itens Adm'!$B$4:$C$103,2,)</f>
        <v>#N/A</v>
      </c>
      <c r="C165" s="244" t="e">
        <f>VLOOKUP(A165,'Cadastro de itens Adm'!$B$4:$D$2360,3,)</f>
        <v>#N/A</v>
      </c>
      <c r="D165" s="50"/>
      <c r="E165" s="5"/>
      <c r="F165" s="124">
        <v>0</v>
      </c>
      <c r="G165" s="286"/>
    </row>
    <row r="166" spans="1:7">
      <c r="A166" s="51"/>
      <c r="B166" s="284" t="e">
        <f>VLOOKUP(A166,'Cadastro de itens Adm'!$B$4:$C$103,2,)</f>
        <v>#N/A</v>
      </c>
      <c r="C166" s="285" t="e">
        <f>VLOOKUP(A166,'Cadastro de itens Adm'!$B$4:$D$2360,3,)</f>
        <v>#N/A</v>
      </c>
      <c r="D166" s="49"/>
      <c r="E166" s="121"/>
      <c r="F166" s="123">
        <v>0</v>
      </c>
      <c r="G166" s="287"/>
    </row>
    <row r="167" spans="1:7">
      <c r="A167" s="25"/>
      <c r="B167" s="246" t="e">
        <f>VLOOKUP(A167,'Cadastro de itens Adm'!$B$4:$C$103,2,)</f>
        <v>#N/A</v>
      </c>
      <c r="C167" s="244" t="e">
        <f>VLOOKUP(A167,'Cadastro de itens Adm'!$B$4:$D$2360,3,)</f>
        <v>#N/A</v>
      </c>
      <c r="D167" s="50"/>
      <c r="E167" s="5"/>
      <c r="F167" s="124">
        <v>0</v>
      </c>
      <c r="G167" s="286"/>
    </row>
    <row r="168" spans="1:7">
      <c r="A168" s="51"/>
      <c r="B168" s="284" t="e">
        <f>VLOOKUP(A168,'Cadastro de itens Adm'!$B$4:$C$103,2,)</f>
        <v>#N/A</v>
      </c>
      <c r="C168" s="285" t="e">
        <f>VLOOKUP(A168,'Cadastro de itens Adm'!$B$4:$D$2360,3,)</f>
        <v>#N/A</v>
      </c>
      <c r="D168" s="49"/>
      <c r="E168" s="121"/>
      <c r="F168" s="123">
        <v>0</v>
      </c>
      <c r="G168" s="287"/>
    </row>
    <row r="169" spans="1:7">
      <c r="A169" s="25"/>
      <c r="B169" s="246" t="e">
        <f>VLOOKUP(A169,'Cadastro de itens Adm'!$B$4:$C$103,2,)</f>
        <v>#N/A</v>
      </c>
      <c r="C169" s="244" t="e">
        <f>VLOOKUP(A169,'Cadastro de itens Adm'!$B$4:$D$2360,3,)</f>
        <v>#N/A</v>
      </c>
      <c r="D169" s="50"/>
      <c r="E169" s="5"/>
      <c r="F169" s="124">
        <v>0</v>
      </c>
      <c r="G169" s="286"/>
    </row>
    <row r="170" spans="1:7">
      <c r="A170" s="51"/>
      <c r="B170" s="284" t="e">
        <f>VLOOKUP(A170,'Cadastro de itens Adm'!$B$4:$C$103,2,)</f>
        <v>#N/A</v>
      </c>
      <c r="C170" s="285" t="e">
        <f>VLOOKUP(A170,'Cadastro de itens Adm'!$B$4:$D$2360,3,)</f>
        <v>#N/A</v>
      </c>
      <c r="D170" s="49"/>
      <c r="E170" s="121"/>
      <c r="F170" s="123">
        <v>0</v>
      </c>
      <c r="G170" s="287"/>
    </row>
    <row r="171" spans="1:7">
      <c r="A171" s="25"/>
      <c r="B171" s="246" t="e">
        <f>VLOOKUP(A171,'Cadastro de itens Adm'!$B$4:$C$103,2,)</f>
        <v>#N/A</v>
      </c>
      <c r="C171" s="244" t="e">
        <f>VLOOKUP(A171,'Cadastro de itens Adm'!$B$4:$D$2360,3,)</f>
        <v>#N/A</v>
      </c>
      <c r="D171" s="50"/>
      <c r="E171" s="5"/>
      <c r="F171" s="124">
        <v>0</v>
      </c>
      <c r="G171" s="286"/>
    </row>
    <row r="172" spans="1:7">
      <c r="A172" s="51"/>
      <c r="B172" s="284" t="e">
        <f>VLOOKUP(A172,'Cadastro de itens Adm'!$B$4:$C$103,2,)</f>
        <v>#N/A</v>
      </c>
      <c r="C172" s="285" t="e">
        <f>VLOOKUP(A172,'Cadastro de itens Adm'!$B$4:$D$2360,3,)</f>
        <v>#N/A</v>
      </c>
      <c r="D172" s="49"/>
      <c r="E172" s="121"/>
      <c r="F172" s="123">
        <v>0</v>
      </c>
      <c r="G172" s="287"/>
    </row>
    <row r="173" spans="1:7">
      <c r="A173" s="25"/>
      <c r="B173" s="246" t="e">
        <f>VLOOKUP(A173,'Cadastro de itens Adm'!$B$4:$C$103,2,)</f>
        <v>#N/A</v>
      </c>
      <c r="C173" s="244" t="e">
        <f>VLOOKUP(A173,'Cadastro de itens Adm'!$B$4:$D$2360,3,)</f>
        <v>#N/A</v>
      </c>
      <c r="D173" s="50"/>
      <c r="E173" s="5"/>
      <c r="F173" s="124">
        <v>0</v>
      </c>
      <c r="G173" s="286"/>
    </row>
    <row r="174" spans="1:7">
      <c r="A174" s="51"/>
      <c r="B174" s="284" t="e">
        <f>VLOOKUP(A174,'Cadastro de itens Adm'!$B$4:$C$103,2,)</f>
        <v>#N/A</v>
      </c>
      <c r="C174" s="285" t="e">
        <f>VLOOKUP(A174,'Cadastro de itens Adm'!$B$4:$D$2360,3,)</f>
        <v>#N/A</v>
      </c>
      <c r="D174" s="49"/>
      <c r="E174" s="121"/>
      <c r="F174" s="123">
        <v>0</v>
      </c>
      <c r="G174" s="287"/>
    </row>
    <row r="175" spans="1:7">
      <c r="A175" s="25"/>
      <c r="B175" s="246" t="e">
        <f>VLOOKUP(A175,'Cadastro de itens Adm'!$B$4:$C$103,2,)</f>
        <v>#N/A</v>
      </c>
      <c r="C175" s="244" t="e">
        <f>VLOOKUP(A175,'Cadastro de itens Adm'!$B$4:$D$2360,3,)</f>
        <v>#N/A</v>
      </c>
      <c r="D175" s="50"/>
      <c r="E175" s="5"/>
      <c r="F175" s="124">
        <v>0</v>
      </c>
      <c r="G175" s="286"/>
    </row>
    <row r="176" spans="1:7">
      <c r="A176" s="51"/>
      <c r="B176" s="284" t="e">
        <f>VLOOKUP(A176,'Cadastro de itens Adm'!$B$4:$C$103,2,)</f>
        <v>#N/A</v>
      </c>
      <c r="C176" s="285" t="e">
        <f>VLOOKUP(A176,'Cadastro de itens Adm'!$B$4:$D$2360,3,)</f>
        <v>#N/A</v>
      </c>
      <c r="D176" s="49"/>
      <c r="E176" s="121"/>
      <c r="F176" s="123">
        <v>0</v>
      </c>
      <c r="G176" s="287"/>
    </row>
    <row r="177" spans="1:7">
      <c r="A177" s="25"/>
      <c r="B177" s="246" t="e">
        <f>VLOOKUP(A177,'Cadastro de itens Adm'!$B$4:$C$103,2,)</f>
        <v>#N/A</v>
      </c>
      <c r="C177" s="244" t="e">
        <f>VLOOKUP(A177,'Cadastro de itens Adm'!$B$4:$D$2360,3,)</f>
        <v>#N/A</v>
      </c>
      <c r="D177" s="50"/>
      <c r="E177" s="5"/>
      <c r="F177" s="124">
        <v>0</v>
      </c>
      <c r="G177" s="286"/>
    </row>
    <row r="178" spans="1:7">
      <c r="A178" s="51"/>
      <c r="B178" s="284" t="e">
        <f>VLOOKUP(A178,'Cadastro de itens Adm'!$B$4:$C$103,2,)</f>
        <v>#N/A</v>
      </c>
      <c r="C178" s="285" t="e">
        <f>VLOOKUP(A178,'Cadastro de itens Adm'!$B$4:$D$2360,3,)</f>
        <v>#N/A</v>
      </c>
      <c r="D178" s="49"/>
      <c r="E178" s="121"/>
      <c r="F178" s="123">
        <v>0</v>
      </c>
      <c r="G178" s="287"/>
    </row>
    <row r="179" spans="1:7">
      <c r="A179" s="25"/>
      <c r="B179" s="246" t="e">
        <f>VLOOKUP(A179,'Cadastro de itens Adm'!$B$4:$C$103,2,)</f>
        <v>#N/A</v>
      </c>
      <c r="C179" s="244" t="e">
        <f>VLOOKUP(A179,'Cadastro de itens Adm'!$B$4:$D$2360,3,)</f>
        <v>#N/A</v>
      </c>
      <c r="D179" s="50"/>
      <c r="E179" s="5"/>
      <c r="F179" s="124">
        <v>0</v>
      </c>
      <c r="G179" s="286"/>
    </row>
    <row r="180" spans="1:7">
      <c r="A180" s="51"/>
      <c r="B180" s="284" t="e">
        <f>VLOOKUP(A180,'Cadastro de itens Adm'!$B$4:$C$103,2,)</f>
        <v>#N/A</v>
      </c>
      <c r="C180" s="285" t="e">
        <f>VLOOKUP(A180,'Cadastro de itens Adm'!$B$4:$D$2360,3,)</f>
        <v>#N/A</v>
      </c>
      <c r="D180" s="49"/>
      <c r="E180" s="121"/>
      <c r="F180" s="123">
        <v>0</v>
      </c>
      <c r="G180" s="287"/>
    </row>
    <row r="181" spans="1:7">
      <c r="A181" s="25"/>
      <c r="B181" s="246" t="e">
        <f>VLOOKUP(A181,'Cadastro de itens Adm'!$B$4:$C$103,2,)</f>
        <v>#N/A</v>
      </c>
      <c r="C181" s="244" t="e">
        <f>VLOOKUP(A181,'Cadastro de itens Adm'!$B$4:$D$2360,3,)</f>
        <v>#N/A</v>
      </c>
      <c r="D181" s="50"/>
      <c r="E181" s="5"/>
      <c r="F181" s="124">
        <v>0</v>
      </c>
      <c r="G181" s="286"/>
    </row>
    <row r="182" spans="1:7">
      <c r="A182" s="51"/>
      <c r="B182" s="284" t="e">
        <f>VLOOKUP(A182,'Cadastro de itens Adm'!$B$4:$C$103,2,)</f>
        <v>#N/A</v>
      </c>
      <c r="C182" s="285" t="e">
        <f>VLOOKUP(A182,'Cadastro de itens Adm'!$B$4:$D$2360,3,)</f>
        <v>#N/A</v>
      </c>
      <c r="D182" s="49"/>
      <c r="E182" s="121"/>
      <c r="F182" s="123">
        <v>0</v>
      </c>
      <c r="G182" s="287"/>
    </row>
    <row r="183" spans="1:7">
      <c r="A183" s="25"/>
      <c r="B183" s="246" t="e">
        <f>VLOOKUP(A183,'Cadastro de itens Adm'!$B$4:$C$103,2,)</f>
        <v>#N/A</v>
      </c>
      <c r="C183" s="244" t="e">
        <f>VLOOKUP(A183,'Cadastro de itens Adm'!$B$4:$D$2360,3,)</f>
        <v>#N/A</v>
      </c>
      <c r="D183" s="50"/>
      <c r="E183" s="5"/>
      <c r="F183" s="124">
        <v>0</v>
      </c>
      <c r="G183" s="286"/>
    </row>
    <row r="184" spans="1:7">
      <c r="A184" s="51"/>
      <c r="B184" s="284" t="e">
        <f>VLOOKUP(A184,'Cadastro de itens Adm'!$B$4:$C$103,2,)</f>
        <v>#N/A</v>
      </c>
      <c r="C184" s="285" t="e">
        <f>VLOOKUP(A184,'Cadastro de itens Adm'!$B$4:$D$2360,3,)</f>
        <v>#N/A</v>
      </c>
      <c r="D184" s="49"/>
      <c r="E184" s="121"/>
      <c r="F184" s="123">
        <v>0</v>
      </c>
      <c r="G184" s="287"/>
    </row>
    <row r="185" spans="1:7">
      <c r="A185" s="25"/>
      <c r="B185" s="246" t="e">
        <f>VLOOKUP(A185,'Cadastro de itens Adm'!$B$4:$C$103,2,)</f>
        <v>#N/A</v>
      </c>
      <c r="C185" s="244" t="e">
        <f>VLOOKUP(A185,'Cadastro de itens Adm'!$B$4:$D$2360,3,)</f>
        <v>#N/A</v>
      </c>
      <c r="D185" s="50"/>
      <c r="E185" s="5"/>
      <c r="F185" s="124">
        <v>0</v>
      </c>
      <c r="G185" s="286"/>
    </row>
    <row r="186" spans="1:7">
      <c r="A186" s="51"/>
      <c r="B186" s="284" t="e">
        <f>VLOOKUP(A186,'Cadastro de itens Adm'!$B$4:$C$103,2,)</f>
        <v>#N/A</v>
      </c>
      <c r="C186" s="285" t="e">
        <f>VLOOKUP(A186,'Cadastro de itens Adm'!$B$4:$D$2360,3,)</f>
        <v>#N/A</v>
      </c>
      <c r="D186" s="49"/>
      <c r="E186" s="121"/>
      <c r="F186" s="123">
        <v>0</v>
      </c>
      <c r="G186" s="287"/>
    </row>
    <row r="187" spans="1:7">
      <c r="A187" s="25"/>
      <c r="B187" s="246" t="e">
        <f>VLOOKUP(A187,'Cadastro de itens Adm'!$B$4:$C$103,2,)</f>
        <v>#N/A</v>
      </c>
      <c r="C187" s="244" t="e">
        <f>VLOOKUP(A187,'Cadastro de itens Adm'!$B$4:$D$2360,3,)</f>
        <v>#N/A</v>
      </c>
      <c r="D187" s="50"/>
      <c r="E187" s="5"/>
      <c r="F187" s="124">
        <v>0</v>
      </c>
      <c r="G187" s="286"/>
    </row>
    <row r="188" spans="1:7">
      <c r="A188" s="51"/>
      <c r="B188" s="284" t="e">
        <f>VLOOKUP(A188,'Cadastro de itens Adm'!$B$4:$C$103,2,)</f>
        <v>#N/A</v>
      </c>
      <c r="C188" s="285" t="e">
        <f>VLOOKUP(A188,'Cadastro de itens Adm'!$B$4:$D$2360,3,)</f>
        <v>#N/A</v>
      </c>
      <c r="D188" s="49"/>
      <c r="E188" s="121"/>
      <c r="F188" s="123">
        <v>0</v>
      </c>
      <c r="G188" s="287"/>
    </row>
    <row r="189" spans="1:7">
      <c r="A189" s="25"/>
      <c r="B189" s="246" t="e">
        <f>VLOOKUP(A189,'Cadastro de itens Adm'!$B$4:$C$103,2,)</f>
        <v>#N/A</v>
      </c>
      <c r="C189" s="244" t="e">
        <f>VLOOKUP(A189,'Cadastro de itens Adm'!$B$4:$D$2360,3,)</f>
        <v>#N/A</v>
      </c>
      <c r="D189" s="50"/>
      <c r="E189" s="5"/>
      <c r="F189" s="124">
        <v>0</v>
      </c>
      <c r="G189" s="286"/>
    </row>
    <row r="190" spans="1:7">
      <c r="A190" s="51"/>
      <c r="B190" s="284" t="e">
        <f>VLOOKUP(A190,'Cadastro de itens Adm'!$B$4:$C$103,2,)</f>
        <v>#N/A</v>
      </c>
      <c r="C190" s="285" t="e">
        <f>VLOOKUP(A190,'Cadastro de itens Adm'!$B$4:$D$2360,3,)</f>
        <v>#N/A</v>
      </c>
      <c r="D190" s="49"/>
      <c r="E190" s="121"/>
      <c r="F190" s="123">
        <v>0</v>
      </c>
      <c r="G190" s="287"/>
    </row>
    <row r="191" spans="1:7">
      <c r="A191" s="25"/>
      <c r="B191" s="246" t="e">
        <f>VLOOKUP(A191,'Cadastro de itens Adm'!$B$4:$C$103,2,)</f>
        <v>#N/A</v>
      </c>
      <c r="C191" s="244" t="e">
        <f>VLOOKUP(A191,'Cadastro de itens Adm'!$B$4:$D$2360,3,)</f>
        <v>#N/A</v>
      </c>
      <c r="D191" s="50"/>
      <c r="E191" s="5"/>
      <c r="F191" s="124">
        <v>0</v>
      </c>
      <c r="G191" s="286"/>
    </row>
    <row r="192" spans="1:7">
      <c r="A192" s="51"/>
      <c r="B192" s="284" t="e">
        <f>VLOOKUP(A192,'Cadastro de itens Adm'!$B$4:$C$103,2,)</f>
        <v>#N/A</v>
      </c>
      <c r="C192" s="285" t="e">
        <f>VLOOKUP(A192,'Cadastro de itens Adm'!$B$4:$D$2360,3,)</f>
        <v>#N/A</v>
      </c>
      <c r="D192" s="49"/>
      <c r="E192" s="121"/>
      <c r="F192" s="123">
        <v>0</v>
      </c>
      <c r="G192" s="287"/>
    </row>
    <row r="193" spans="1:7">
      <c r="A193" s="25"/>
      <c r="B193" s="246" t="e">
        <f>VLOOKUP(A193,'Cadastro de itens Adm'!$B$4:$C$103,2,)</f>
        <v>#N/A</v>
      </c>
      <c r="C193" s="244" t="e">
        <f>VLOOKUP(A193,'Cadastro de itens Adm'!$B$4:$D$2360,3,)</f>
        <v>#N/A</v>
      </c>
      <c r="D193" s="50"/>
      <c r="E193" s="5"/>
      <c r="F193" s="124">
        <v>0</v>
      </c>
      <c r="G193" s="286"/>
    </row>
    <row r="194" spans="1:7">
      <c r="A194" s="51"/>
      <c r="B194" s="284" t="e">
        <f>VLOOKUP(A194,'Cadastro de itens Adm'!$B$4:$C$103,2,)</f>
        <v>#N/A</v>
      </c>
      <c r="C194" s="285" t="e">
        <f>VLOOKUP(A194,'Cadastro de itens Adm'!$B$4:$D$2360,3,)</f>
        <v>#N/A</v>
      </c>
      <c r="D194" s="49"/>
      <c r="E194" s="121"/>
      <c r="F194" s="123">
        <v>0</v>
      </c>
      <c r="G194" s="287"/>
    </row>
    <row r="195" spans="1:7">
      <c r="A195" s="25"/>
      <c r="B195" s="246" t="e">
        <f>VLOOKUP(A195,'Cadastro de itens Adm'!$B$4:$C$103,2,)</f>
        <v>#N/A</v>
      </c>
      <c r="C195" s="244" t="e">
        <f>VLOOKUP(A195,'Cadastro de itens Adm'!$B$4:$D$2360,3,)</f>
        <v>#N/A</v>
      </c>
      <c r="D195" s="50"/>
      <c r="E195" s="5"/>
      <c r="F195" s="124">
        <v>0</v>
      </c>
      <c r="G195" s="286"/>
    </row>
    <row r="196" spans="1:7">
      <c r="A196" s="51"/>
      <c r="B196" s="284" t="e">
        <f>VLOOKUP(A196,'Cadastro de itens Adm'!$B$4:$C$103,2,)</f>
        <v>#N/A</v>
      </c>
      <c r="C196" s="285" t="e">
        <f>VLOOKUP(A196,'Cadastro de itens Adm'!$B$4:$D$2360,3,)</f>
        <v>#N/A</v>
      </c>
      <c r="D196" s="49"/>
      <c r="E196" s="121"/>
      <c r="F196" s="123">
        <v>0</v>
      </c>
      <c r="G196" s="287"/>
    </row>
    <row r="197" spans="1:7">
      <c r="A197" s="25"/>
      <c r="B197" s="246" t="e">
        <f>VLOOKUP(A197,'Cadastro de itens Adm'!$B$4:$C$103,2,)</f>
        <v>#N/A</v>
      </c>
      <c r="C197" s="244" t="e">
        <f>VLOOKUP(A197,'Cadastro de itens Adm'!$B$4:$D$2360,3,)</f>
        <v>#N/A</v>
      </c>
      <c r="D197" s="50"/>
      <c r="E197" s="5"/>
      <c r="F197" s="124">
        <v>0</v>
      </c>
      <c r="G197" s="286"/>
    </row>
    <row r="198" spans="1:7">
      <c r="A198" s="51"/>
      <c r="B198" s="284" t="e">
        <f>VLOOKUP(A198,'Cadastro de itens Adm'!$B$4:$C$103,2,)</f>
        <v>#N/A</v>
      </c>
      <c r="C198" s="285" t="e">
        <f>VLOOKUP(A198,'Cadastro de itens Adm'!$B$4:$D$2360,3,)</f>
        <v>#N/A</v>
      </c>
      <c r="D198" s="49"/>
      <c r="E198" s="121"/>
      <c r="F198" s="123">
        <v>0</v>
      </c>
      <c r="G198" s="287"/>
    </row>
    <row r="199" spans="1:7">
      <c r="A199" s="25"/>
      <c r="B199" s="246" t="e">
        <f>VLOOKUP(A199,'Cadastro de itens Adm'!$B$4:$C$103,2,)</f>
        <v>#N/A</v>
      </c>
      <c r="C199" s="244" t="e">
        <f>VLOOKUP(A199,'Cadastro de itens Adm'!$B$4:$D$2360,3,)</f>
        <v>#N/A</v>
      </c>
      <c r="D199" s="50"/>
      <c r="E199" s="5"/>
      <c r="F199" s="124">
        <v>0</v>
      </c>
      <c r="G199" s="286"/>
    </row>
    <row r="200" spans="1:7">
      <c r="A200" s="51"/>
      <c r="B200" s="284" t="e">
        <f>VLOOKUP(A200,'Cadastro de itens Adm'!$B$4:$C$103,2,)</f>
        <v>#N/A</v>
      </c>
      <c r="C200" s="285" t="e">
        <f>VLOOKUP(A200,'Cadastro de itens Adm'!$B$4:$D$2360,3,)</f>
        <v>#N/A</v>
      </c>
      <c r="D200" s="49"/>
      <c r="E200" s="121"/>
      <c r="F200" s="123">
        <v>0</v>
      </c>
      <c r="G200" s="287"/>
    </row>
    <row r="201" spans="1:7">
      <c r="A201" s="25"/>
      <c r="B201" s="246" t="e">
        <f>VLOOKUP(A201,'Cadastro de itens Adm'!$B$4:$C$103,2,)</f>
        <v>#N/A</v>
      </c>
      <c r="C201" s="244" t="e">
        <f>VLOOKUP(A201,'Cadastro de itens Adm'!$B$4:$D$2360,3,)</f>
        <v>#N/A</v>
      </c>
      <c r="D201" s="50"/>
      <c r="E201" s="5"/>
      <c r="F201" s="124">
        <v>0</v>
      </c>
      <c r="G201" s="286"/>
    </row>
    <row r="202" spans="1:7">
      <c r="A202" s="51"/>
      <c r="B202" s="284" t="e">
        <f>VLOOKUP(A202,'Cadastro de itens Adm'!$B$4:$C$103,2,)</f>
        <v>#N/A</v>
      </c>
      <c r="C202" s="285" t="e">
        <f>VLOOKUP(A202,'Cadastro de itens Adm'!$B$4:$D$2360,3,)</f>
        <v>#N/A</v>
      </c>
      <c r="D202" s="49"/>
      <c r="E202" s="121"/>
      <c r="F202" s="123">
        <v>0</v>
      </c>
      <c r="G202" s="287"/>
    </row>
    <row r="203" spans="1:7">
      <c r="A203" s="25"/>
      <c r="B203" s="246" t="e">
        <f>VLOOKUP(A203,'Cadastro de itens Adm'!$B$4:$C$103,2,)</f>
        <v>#N/A</v>
      </c>
      <c r="C203" s="244" t="e">
        <f>VLOOKUP(A203,'Cadastro de itens Adm'!$B$4:$D$2360,3,)</f>
        <v>#N/A</v>
      </c>
      <c r="D203" s="50"/>
      <c r="E203" s="5"/>
      <c r="F203" s="124">
        <v>0</v>
      </c>
      <c r="G203" s="286"/>
    </row>
    <row r="204" spans="1:7">
      <c r="A204" s="51"/>
      <c r="B204" s="284" t="e">
        <f>VLOOKUP(A204,'Cadastro de itens Adm'!$B$4:$C$103,2,)</f>
        <v>#N/A</v>
      </c>
      <c r="C204" s="285" t="e">
        <f>VLOOKUP(A204,'Cadastro de itens Adm'!$B$4:$D$2360,3,)</f>
        <v>#N/A</v>
      </c>
      <c r="D204" s="49"/>
      <c r="E204" s="121"/>
      <c r="F204" s="123">
        <v>0</v>
      </c>
      <c r="G204" s="287"/>
    </row>
    <row r="205" spans="1:7">
      <c r="A205" s="25"/>
      <c r="B205" s="246" t="e">
        <f>VLOOKUP(A205,'Cadastro de itens Adm'!$B$4:$C$103,2,)</f>
        <v>#N/A</v>
      </c>
      <c r="C205" s="244" t="e">
        <f>VLOOKUP(A205,'Cadastro de itens Adm'!$B$4:$D$2360,3,)</f>
        <v>#N/A</v>
      </c>
      <c r="D205" s="50"/>
      <c r="E205" s="5"/>
      <c r="F205" s="124">
        <v>0</v>
      </c>
      <c r="G205" s="286"/>
    </row>
    <row r="206" spans="1:7">
      <c r="A206" s="51"/>
      <c r="B206" s="284" t="e">
        <f>VLOOKUP(A206,'Cadastro de itens Adm'!$B$4:$C$103,2,)</f>
        <v>#N/A</v>
      </c>
      <c r="C206" s="285" t="e">
        <f>VLOOKUP(A206,'Cadastro de itens Adm'!$B$4:$D$2360,3,)</f>
        <v>#N/A</v>
      </c>
      <c r="D206" s="49"/>
      <c r="E206" s="121"/>
      <c r="F206" s="123">
        <v>0</v>
      </c>
      <c r="G206" s="287"/>
    </row>
    <row r="207" spans="1:7">
      <c r="A207" s="25"/>
      <c r="B207" s="246" t="e">
        <f>VLOOKUP(A207,'Cadastro de itens Adm'!$B$4:$C$103,2,)</f>
        <v>#N/A</v>
      </c>
      <c r="C207" s="244" t="e">
        <f>VLOOKUP(A207,'Cadastro de itens Adm'!$B$4:$D$2360,3,)</f>
        <v>#N/A</v>
      </c>
      <c r="D207" s="50"/>
      <c r="E207" s="5"/>
      <c r="F207" s="124">
        <v>0</v>
      </c>
      <c r="G207" s="286"/>
    </row>
    <row r="208" spans="1:7">
      <c r="A208" s="51"/>
      <c r="B208" s="284" t="e">
        <f>VLOOKUP(A208,'Cadastro de itens Adm'!$B$4:$C$103,2,)</f>
        <v>#N/A</v>
      </c>
      <c r="C208" s="285" t="e">
        <f>VLOOKUP(A208,'Cadastro de itens Adm'!$B$4:$D$2360,3,)</f>
        <v>#N/A</v>
      </c>
      <c r="D208" s="49"/>
      <c r="E208" s="121"/>
      <c r="F208" s="123">
        <v>0</v>
      </c>
      <c r="G208" s="287"/>
    </row>
    <row r="209" spans="1:7">
      <c r="A209" s="25"/>
      <c r="B209" s="246" t="e">
        <f>VLOOKUP(A209,'Cadastro de itens Adm'!$B$4:$C$103,2,)</f>
        <v>#N/A</v>
      </c>
      <c r="C209" s="244" t="e">
        <f>VLOOKUP(A209,'Cadastro de itens Adm'!$B$4:$D$2360,3,)</f>
        <v>#N/A</v>
      </c>
      <c r="D209" s="50"/>
      <c r="E209" s="5"/>
      <c r="F209" s="124">
        <v>0</v>
      </c>
      <c r="G209" s="286"/>
    </row>
    <row r="210" spans="1:7">
      <c r="A210" s="51"/>
      <c r="B210" s="284" t="e">
        <f>VLOOKUP(A210,'Cadastro de itens Adm'!$B$4:$C$103,2,)</f>
        <v>#N/A</v>
      </c>
      <c r="C210" s="285" t="e">
        <f>VLOOKUP(A210,'Cadastro de itens Adm'!$B$4:$D$2360,3,)</f>
        <v>#N/A</v>
      </c>
      <c r="D210" s="49"/>
      <c r="E210" s="121"/>
      <c r="F210" s="123">
        <v>0</v>
      </c>
      <c r="G210" s="287"/>
    </row>
    <row r="211" spans="1:7">
      <c r="A211" s="25"/>
      <c r="B211" s="246" t="e">
        <f>VLOOKUP(A211,'Cadastro de itens Adm'!$B$4:$C$103,2,)</f>
        <v>#N/A</v>
      </c>
      <c r="C211" s="244" t="e">
        <f>VLOOKUP(A211,'Cadastro de itens Adm'!$B$4:$D$2360,3,)</f>
        <v>#N/A</v>
      </c>
      <c r="D211" s="50"/>
      <c r="E211" s="5"/>
      <c r="F211" s="124">
        <v>0</v>
      </c>
      <c r="G211" s="286"/>
    </row>
    <row r="212" spans="1:7">
      <c r="A212" s="51"/>
      <c r="B212" s="284" t="e">
        <f>VLOOKUP(A212,'Cadastro de itens Adm'!$B$4:$C$103,2,)</f>
        <v>#N/A</v>
      </c>
      <c r="C212" s="285" t="e">
        <f>VLOOKUP(A212,'Cadastro de itens Adm'!$B$4:$D$2360,3,)</f>
        <v>#N/A</v>
      </c>
      <c r="D212" s="49"/>
      <c r="E212" s="121"/>
      <c r="F212" s="123">
        <v>0</v>
      </c>
      <c r="G212" s="287"/>
    </row>
    <row r="213" spans="1:7">
      <c r="A213" s="25"/>
      <c r="B213" s="246" t="e">
        <f>VLOOKUP(A213,'Cadastro de itens Adm'!$B$4:$C$103,2,)</f>
        <v>#N/A</v>
      </c>
      <c r="C213" s="244" t="e">
        <f>VLOOKUP(A213,'Cadastro de itens Adm'!$B$4:$D$2360,3,)</f>
        <v>#N/A</v>
      </c>
      <c r="D213" s="50"/>
      <c r="E213" s="5"/>
      <c r="F213" s="124">
        <v>0</v>
      </c>
      <c r="G213" s="286"/>
    </row>
    <row r="214" spans="1:7">
      <c r="A214" s="51"/>
      <c r="B214" s="284" t="e">
        <f>VLOOKUP(A214,'Cadastro de itens Adm'!$B$4:$C$103,2,)</f>
        <v>#N/A</v>
      </c>
      <c r="C214" s="285" t="e">
        <f>VLOOKUP(A214,'Cadastro de itens Adm'!$B$4:$D$2360,3,)</f>
        <v>#N/A</v>
      </c>
      <c r="D214" s="49"/>
      <c r="E214" s="121"/>
      <c r="F214" s="123">
        <v>0</v>
      </c>
      <c r="G214" s="287"/>
    </row>
    <row r="215" spans="1:7">
      <c r="A215" s="25"/>
      <c r="B215" s="246" t="e">
        <f>VLOOKUP(A215,'Cadastro de itens Adm'!$B$4:$C$103,2,)</f>
        <v>#N/A</v>
      </c>
      <c r="C215" s="244" t="e">
        <f>VLOOKUP(A215,'Cadastro de itens Adm'!$B$4:$D$2360,3,)</f>
        <v>#N/A</v>
      </c>
      <c r="D215" s="50"/>
      <c r="E215" s="5"/>
      <c r="F215" s="124">
        <v>0</v>
      </c>
      <c r="G215" s="286"/>
    </row>
    <row r="216" spans="1:7">
      <c r="A216" s="51"/>
      <c r="B216" s="284" t="e">
        <f>VLOOKUP(A216,'Cadastro de itens Adm'!$B$4:$C$103,2,)</f>
        <v>#N/A</v>
      </c>
      <c r="C216" s="285" t="e">
        <f>VLOOKUP(A216,'Cadastro de itens Adm'!$B$4:$D$2360,3,)</f>
        <v>#N/A</v>
      </c>
      <c r="D216" s="49"/>
      <c r="E216" s="121"/>
      <c r="F216" s="123">
        <v>0</v>
      </c>
      <c r="G216" s="287"/>
    </row>
    <row r="217" spans="1:7">
      <c r="A217" s="25"/>
      <c r="B217" s="246" t="e">
        <f>VLOOKUP(A217,'Cadastro de itens Adm'!$B$4:$C$103,2,)</f>
        <v>#N/A</v>
      </c>
      <c r="C217" s="244" t="e">
        <f>VLOOKUP(A217,'Cadastro de itens Adm'!$B$4:$D$2360,3,)</f>
        <v>#N/A</v>
      </c>
      <c r="D217" s="50"/>
      <c r="E217" s="5"/>
      <c r="F217" s="124">
        <v>0</v>
      </c>
      <c r="G217" s="286"/>
    </row>
    <row r="218" spans="1:7">
      <c r="A218" s="51"/>
      <c r="B218" s="284" t="e">
        <f>VLOOKUP(A218,'Cadastro de itens Adm'!$B$4:$C$103,2,)</f>
        <v>#N/A</v>
      </c>
      <c r="C218" s="285" t="e">
        <f>VLOOKUP(A218,'Cadastro de itens Adm'!$B$4:$D$2360,3,)</f>
        <v>#N/A</v>
      </c>
      <c r="D218" s="49"/>
      <c r="E218" s="121"/>
      <c r="F218" s="123">
        <v>0</v>
      </c>
      <c r="G218" s="287"/>
    </row>
    <row r="219" spans="1:7">
      <c r="A219" s="25"/>
      <c r="B219" s="246" t="e">
        <f>VLOOKUP(A219,'Cadastro de itens Adm'!$B$4:$C$103,2,)</f>
        <v>#N/A</v>
      </c>
      <c r="C219" s="244" t="e">
        <f>VLOOKUP(A219,'Cadastro de itens Adm'!$B$4:$D$2360,3,)</f>
        <v>#N/A</v>
      </c>
      <c r="D219" s="50"/>
      <c r="E219" s="5"/>
      <c r="F219" s="124">
        <v>0</v>
      </c>
      <c r="G219" s="286"/>
    </row>
    <row r="220" spans="1:7">
      <c r="A220" s="51"/>
      <c r="B220" s="284" t="e">
        <f>VLOOKUP(A220,'Cadastro de itens Adm'!$B$4:$C$103,2,)</f>
        <v>#N/A</v>
      </c>
      <c r="C220" s="285" t="e">
        <f>VLOOKUP(A220,'Cadastro de itens Adm'!$B$4:$D$2360,3,)</f>
        <v>#N/A</v>
      </c>
      <c r="D220" s="49"/>
      <c r="E220" s="121"/>
      <c r="F220" s="123">
        <v>0</v>
      </c>
      <c r="G220" s="287"/>
    </row>
    <row r="221" spans="1:7">
      <c r="A221" s="25"/>
      <c r="B221" s="246" t="e">
        <f>VLOOKUP(A221,'Cadastro de itens Adm'!$B$4:$C$103,2,)</f>
        <v>#N/A</v>
      </c>
      <c r="C221" s="244" t="e">
        <f>VLOOKUP(A221,'Cadastro de itens Adm'!$B$4:$D$2360,3,)</f>
        <v>#N/A</v>
      </c>
      <c r="D221" s="50"/>
      <c r="E221" s="5"/>
      <c r="F221" s="124">
        <v>0</v>
      </c>
      <c r="G221" s="286"/>
    </row>
    <row r="222" spans="1:7">
      <c r="A222" s="51"/>
      <c r="B222" s="284" t="e">
        <f>VLOOKUP(A222,'Cadastro de itens Adm'!$B$4:$C$103,2,)</f>
        <v>#N/A</v>
      </c>
      <c r="C222" s="285" t="e">
        <f>VLOOKUP(A222,'Cadastro de itens Adm'!$B$4:$D$2360,3,)</f>
        <v>#N/A</v>
      </c>
      <c r="D222" s="49"/>
      <c r="E222" s="121"/>
      <c r="F222" s="123">
        <v>0</v>
      </c>
      <c r="G222" s="287"/>
    </row>
    <row r="223" spans="1:7">
      <c r="A223" s="25"/>
      <c r="B223" s="246" t="e">
        <f>VLOOKUP(A223,'Cadastro de itens Adm'!$B$4:$C$103,2,)</f>
        <v>#N/A</v>
      </c>
      <c r="C223" s="244" t="e">
        <f>VLOOKUP(A223,'Cadastro de itens Adm'!$B$4:$D$2360,3,)</f>
        <v>#N/A</v>
      </c>
      <c r="D223" s="50"/>
      <c r="E223" s="5"/>
      <c r="F223" s="124">
        <v>0</v>
      </c>
      <c r="G223" s="286"/>
    </row>
    <row r="224" spans="1:7">
      <c r="A224" s="51"/>
      <c r="B224" s="284" t="e">
        <f>VLOOKUP(A224,'Cadastro de itens Adm'!$B$4:$C$103,2,)</f>
        <v>#N/A</v>
      </c>
      <c r="C224" s="285" t="e">
        <f>VLOOKUP(A224,'Cadastro de itens Adm'!$B$4:$D$2360,3,)</f>
        <v>#N/A</v>
      </c>
      <c r="D224" s="49"/>
      <c r="E224" s="121"/>
      <c r="F224" s="123">
        <v>0</v>
      </c>
      <c r="G224" s="287"/>
    </row>
    <row r="225" spans="1:7">
      <c r="A225" s="25"/>
      <c r="B225" s="246" t="e">
        <f>VLOOKUP(A225,'Cadastro de itens Adm'!$B$4:$C$103,2,)</f>
        <v>#N/A</v>
      </c>
      <c r="C225" s="244" t="e">
        <f>VLOOKUP(A225,'Cadastro de itens Adm'!$B$4:$D$2360,3,)</f>
        <v>#N/A</v>
      </c>
      <c r="D225" s="50"/>
      <c r="E225" s="5"/>
      <c r="F225" s="124">
        <v>0</v>
      </c>
      <c r="G225" s="286"/>
    </row>
    <row r="226" spans="1:7">
      <c r="A226" s="51"/>
      <c r="B226" s="284" t="e">
        <f>VLOOKUP(A226,'Cadastro de itens Adm'!$B$4:$C$103,2,)</f>
        <v>#N/A</v>
      </c>
      <c r="C226" s="285" t="e">
        <f>VLOOKUP(A226,'Cadastro de itens Adm'!$B$4:$D$2360,3,)</f>
        <v>#N/A</v>
      </c>
      <c r="D226" s="49"/>
      <c r="E226" s="121"/>
      <c r="F226" s="123">
        <v>0</v>
      </c>
      <c r="G226" s="287"/>
    </row>
    <row r="227" spans="1:7">
      <c r="A227" s="25"/>
      <c r="B227" s="246" t="e">
        <f>VLOOKUP(A227,'Cadastro de itens Adm'!$B$4:$C$103,2,)</f>
        <v>#N/A</v>
      </c>
      <c r="C227" s="244" t="e">
        <f>VLOOKUP(A227,'Cadastro de itens Adm'!$B$4:$D$2360,3,)</f>
        <v>#N/A</v>
      </c>
      <c r="D227" s="50"/>
      <c r="E227" s="5"/>
      <c r="F227" s="124">
        <v>0</v>
      </c>
      <c r="G227" s="286"/>
    </row>
    <row r="228" spans="1:7">
      <c r="A228" s="51"/>
      <c r="B228" s="284" t="e">
        <f>VLOOKUP(A228,'Cadastro de itens Adm'!$B$4:$C$103,2,)</f>
        <v>#N/A</v>
      </c>
      <c r="C228" s="285" t="e">
        <f>VLOOKUP(A228,'Cadastro de itens Adm'!$B$4:$D$2360,3,)</f>
        <v>#N/A</v>
      </c>
      <c r="D228" s="49"/>
      <c r="E228" s="121"/>
      <c r="F228" s="123">
        <v>0</v>
      </c>
      <c r="G228" s="287"/>
    </row>
    <row r="229" spans="1:7">
      <c r="A229" s="25"/>
      <c r="B229" s="246" t="e">
        <f>VLOOKUP(A229,'Cadastro de itens Adm'!$B$4:$C$103,2,)</f>
        <v>#N/A</v>
      </c>
      <c r="C229" s="244" t="e">
        <f>VLOOKUP(A229,'Cadastro de itens Adm'!$B$4:$D$2360,3,)</f>
        <v>#N/A</v>
      </c>
      <c r="D229" s="50"/>
      <c r="E229" s="5"/>
      <c r="F229" s="124">
        <v>0</v>
      </c>
      <c r="G229" s="286"/>
    </row>
    <row r="230" spans="1:7">
      <c r="A230" s="51"/>
      <c r="B230" s="284" t="e">
        <f>VLOOKUP(A230,'Cadastro de itens Adm'!$B$4:$C$103,2,)</f>
        <v>#N/A</v>
      </c>
      <c r="C230" s="285" t="e">
        <f>VLOOKUP(A230,'Cadastro de itens Adm'!$B$4:$D$2360,3,)</f>
        <v>#N/A</v>
      </c>
      <c r="D230" s="49"/>
      <c r="E230" s="121"/>
      <c r="F230" s="123">
        <v>0</v>
      </c>
      <c r="G230" s="287"/>
    </row>
    <row r="231" spans="1:7">
      <c r="A231" s="25"/>
      <c r="B231" s="246" t="e">
        <f>VLOOKUP(A231,'Cadastro de itens Adm'!$B$4:$C$103,2,)</f>
        <v>#N/A</v>
      </c>
      <c r="C231" s="244" t="e">
        <f>VLOOKUP(A231,'Cadastro de itens Adm'!$B$4:$D$2360,3,)</f>
        <v>#N/A</v>
      </c>
      <c r="D231" s="50"/>
      <c r="E231" s="5"/>
      <c r="F231" s="124">
        <v>0</v>
      </c>
      <c r="G231" s="286"/>
    </row>
    <row r="232" spans="1:7">
      <c r="A232" s="51"/>
      <c r="B232" s="284" t="e">
        <f>VLOOKUP(A232,'Cadastro de itens Adm'!$B$4:$C$103,2,)</f>
        <v>#N/A</v>
      </c>
      <c r="C232" s="285" t="e">
        <f>VLOOKUP(A232,'Cadastro de itens Adm'!$B$4:$D$2360,3,)</f>
        <v>#N/A</v>
      </c>
      <c r="D232" s="49"/>
      <c r="E232" s="121"/>
      <c r="F232" s="123">
        <v>0</v>
      </c>
      <c r="G232" s="287"/>
    </row>
    <row r="233" spans="1:7">
      <c r="A233" s="25"/>
      <c r="B233" s="246" t="e">
        <f>VLOOKUP(A233,'Cadastro de itens Adm'!$B$4:$C$103,2,)</f>
        <v>#N/A</v>
      </c>
      <c r="C233" s="244" t="e">
        <f>VLOOKUP(A233,'Cadastro de itens Adm'!$B$4:$D$2360,3,)</f>
        <v>#N/A</v>
      </c>
      <c r="D233" s="50"/>
      <c r="E233" s="5"/>
      <c r="F233" s="124">
        <v>0</v>
      </c>
      <c r="G233" s="286"/>
    </row>
    <row r="234" spans="1:7">
      <c r="A234" s="51"/>
      <c r="B234" s="284" t="e">
        <f>VLOOKUP(A234,'Cadastro de itens Adm'!$B$4:$C$103,2,)</f>
        <v>#N/A</v>
      </c>
      <c r="C234" s="285" t="e">
        <f>VLOOKUP(A234,'Cadastro de itens Adm'!$B$4:$D$2360,3,)</f>
        <v>#N/A</v>
      </c>
      <c r="D234" s="49"/>
      <c r="E234" s="121"/>
      <c r="F234" s="123">
        <v>0</v>
      </c>
      <c r="G234" s="287"/>
    </row>
    <row r="235" spans="1:7">
      <c r="A235" s="25"/>
      <c r="B235" s="246" t="e">
        <f>VLOOKUP(A235,'Cadastro de itens Adm'!$B$4:$C$103,2,)</f>
        <v>#N/A</v>
      </c>
      <c r="C235" s="244" t="e">
        <f>VLOOKUP(A235,'Cadastro de itens Adm'!$B$4:$D$2360,3,)</f>
        <v>#N/A</v>
      </c>
      <c r="D235" s="50"/>
      <c r="E235" s="5"/>
      <c r="F235" s="124">
        <v>0</v>
      </c>
      <c r="G235" s="286"/>
    </row>
    <row r="236" spans="1:7">
      <c r="A236" s="51"/>
      <c r="B236" s="284" t="e">
        <f>VLOOKUP(A236,'Cadastro de itens Adm'!$B$4:$C$103,2,)</f>
        <v>#N/A</v>
      </c>
      <c r="C236" s="285" t="e">
        <f>VLOOKUP(A236,'Cadastro de itens Adm'!$B$4:$D$2360,3,)</f>
        <v>#N/A</v>
      </c>
      <c r="D236" s="49"/>
      <c r="E236" s="121"/>
      <c r="F236" s="123">
        <v>0</v>
      </c>
      <c r="G236" s="287"/>
    </row>
    <row r="237" spans="1:7">
      <c r="A237" s="25"/>
      <c r="B237" s="246" t="e">
        <f>VLOOKUP(A237,'Cadastro de itens Adm'!$B$4:$C$103,2,)</f>
        <v>#N/A</v>
      </c>
      <c r="C237" s="244" t="e">
        <f>VLOOKUP(A237,'Cadastro de itens Adm'!$B$4:$D$2360,3,)</f>
        <v>#N/A</v>
      </c>
      <c r="D237" s="50"/>
      <c r="E237" s="5"/>
      <c r="F237" s="124">
        <v>0</v>
      </c>
      <c r="G237" s="286"/>
    </row>
    <row r="238" spans="1:7">
      <c r="A238" s="51"/>
      <c r="B238" s="284" t="e">
        <f>VLOOKUP(A238,'Cadastro de itens Adm'!$B$4:$C$103,2,)</f>
        <v>#N/A</v>
      </c>
      <c r="C238" s="285" t="e">
        <f>VLOOKUP(A238,'Cadastro de itens Adm'!$B$4:$D$2360,3,)</f>
        <v>#N/A</v>
      </c>
      <c r="D238" s="49"/>
      <c r="E238" s="121"/>
      <c r="F238" s="123">
        <v>0</v>
      </c>
      <c r="G238" s="287"/>
    </row>
    <row r="239" spans="1:7">
      <c r="A239" s="25"/>
      <c r="B239" s="246" t="e">
        <f>VLOOKUP(A239,'Cadastro de itens Adm'!$B$4:$C$103,2,)</f>
        <v>#N/A</v>
      </c>
      <c r="C239" s="244" t="e">
        <f>VLOOKUP(A239,'Cadastro de itens Adm'!$B$4:$D$2360,3,)</f>
        <v>#N/A</v>
      </c>
      <c r="D239" s="50"/>
      <c r="E239" s="5"/>
      <c r="F239" s="124">
        <v>0</v>
      </c>
      <c r="G239" s="286"/>
    </row>
    <row r="240" spans="1:7">
      <c r="A240" s="51"/>
      <c r="B240" s="284" t="e">
        <f>VLOOKUP(A240,'Cadastro de itens Adm'!$B$4:$C$103,2,)</f>
        <v>#N/A</v>
      </c>
      <c r="C240" s="285" t="e">
        <f>VLOOKUP(A240,'Cadastro de itens Adm'!$B$4:$D$2360,3,)</f>
        <v>#N/A</v>
      </c>
      <c r="D240" s="49"/>
      <c r="E240" s="121"/>
      <c r="F240" s="123">
        <v>0</v>
      </c>
      <c r="G240" s="287"/>
    </row>
    <row r="241" spans="1:7">
      <c r="A241" s="25"/>
      <c r="B241" s="246" t="e">
        <f>VLOOKUP(A241,'Cadastro de itens Adm'!$B$4:$C$103,2,)</f>
        <v>#N/A</v>
      </c>
      <c r="C241" s="244" t="e">
        <f>VLOOKUP(A241,'Cadastro de itens Adm'!$B$4:$D$2360,3,)</f>
        <v>#N/A</v>
      </c>
      <c r="D241" s="50"/>
      <c r="E241" s="5"/>
      <c r="F241" s="124">
        <v>0</v>
      </c>
      <c r="G241" s="286"/>
    </row>
    <row r="242" spans="1:7">
      <c r="A242" s="51"/>
      <c r="B242" s="284" t="e">
        <f>VLOOKUP(A242,'Cadastro de itens Adm'!$B$4:$C$103,2,)</f>
        <v>#N/A</v>
      </c>
      <c r="C242" s="285" t="e">
        <f>VLOOKUP(A242,'Cadastro de itens Adm'!$B$4:$D$2360,3,)</f>
        <v>#N/A</v>
      </c>
      <c r="D242" s="49"/>
      <c r="E242" s="121"/>
      <c r="F242" s="123">
        <v>0</v>
      </c>
      <c r="G242" s="287"/>
    </row>
    <row r="243" spans="1:7">
      <c r="A243" s="25"/>
      <c r="B243" s="246" t="e">
        <f>VLOOKUP(A243,'Cadastro de itens Adm'!$B$4:$C$103,2,)</f>
        <v>#N/A</v>
      </c>
      <c r="C243" s="244" t="e">
        <f>VLOOKUP(A243,'Cadastro de itens Adm'!$B$4:$D$2360,3,)</f>
        <v>#N/A</v>
      </c>
      <c r="D243" s="50"/>
      <c r="E243" s="5"/>
      <c r="F243" s="124">
        <v>0</v>
      </c>
      <c r="G243" s="286"/>
    </row>
    <row r="244" spans="1:7">
      <c r="A244" s="51"/>
      <c r="B244" s="284" t="e">
        <f>VLOOKUP(A244,'Cadastro de itens Adm'!$B$4:$C$103,2,)</f>
        <v>#N/A</v>
      </c>
      <c r="C244" s="285" t="e">
        <f>VLOOKUP(A244,'Cadastro de itens Adm'!$B$4:$D$2360,3,)</f>
        <v>#N/A</v>
      </c>
      <c r="D244" s="49"/>
      <c r="E244" s="121"/>
      <c r="F244" s="123">
        <v>0</v>
      </c>
      <c r="G244" s="287"/>
    </row>
    <row r="245" spans="1:7">
      <c r="A245" s="25"/>
      <c r="B245" s="246" t="e">
        <f>VLOOKUP(A245,'Cadastro de itens Adm'!$B$4:$C$103,2,)</f>
        <v>#N/A</v>
      </c>
      <c r="C245" s="244" t="e">
        <f>VLOOKUP(A245,'Cadastro de itens Adm'!$B$4:$D$2360,3,)</f>
        <v>#N/A</v>
      </c>
      <c r="D245" s="50"/>
      <c r="E245" s="5"/>
      <c r="F245" s="124">
        <v>0</v>
      </c>
      <c r="G245" s="286"/>
    </row>
    <row r="246" spans="1:7">
      <c r="A246" s="51"/>
      <c r="B246" s="284" t="e">
        <f>VLOOKUP(A246,'Cadastro de itens Adm'!$B$4:$C$103,2,)</f>
        <v>#N/A</v>
      </c>
      <c r="C246" s="285" t="e">
        <f>VLOOKUP(A246,'Cadastro de itens Adm'!$B$4:$D$2360,3,)</f>
        <v>#N/A</v>
      </c>
      <c r="D246" s="49"/>
      <c r="E246" s="121"/>
      <c r="F246" s="123">
        <v>0</v>
      </c>
      <c r="G246" s="287"/>
    </row>
    <row r="247" spans="1:7">
      <c r="A247" s="25"/>
      <c r="B247" s="246" t="e">
        <f>VLOOKUP(A247,'Cadastro de itens Adm'!$B$4:$C$103,2,)</f>
        <v>#N/A</v>
      </c>
      <c r="C247" s="244" t="e">
        <f>VLOOKUP(A247,'Cadastro de itens Adm'!$B$4:$D$2360,3,)</f>
        <v>#N/A</v>
      </c>
      <c r="D247" s="50"/>
      <c r="E247" s="5"/>
      <c r="F247" s="124">
        <v>0</v>
      </c>
      <c r="G247" s="286"/>
    </row>
    <row r="248" spans="1:7">
      <c r="A248" s="51"/>
      <c r="B248" s="284" t="e">
        <f>VLOOKUP(A248,'Cadastro de itens Adm'!$B$4:$C$103,2,)</f>
        <v>#N/A</v>
      </c>
      <c r="C248" s="285" t="e">
        <f>VLOOKUP(A248,'Cadastro de itens Adm'!$B$4:$D$2360,3,)</f>
        <v>#N/A</v>
      </c>
      <c r="D248" s="49"/>
      <c r="E248" s="121"/>
      <c r="F248" s="123">
        <v>0</v>
      </c>
      <c r="G248" s="287"/>
    </row>
    <row r="249" spans="1:7">
      <c r="A249" s="25"/>
      <c r="B249" s="246" t="e">
        <f>VLOOKUP(A249,'Cadastro de itens Adm'!$B$4:$C$103,2,)</f>
        <v>#N/A</v>
      </c>
      <c r="C249" s="244" t="e">
        <f>VLOOKUP(A249,'Cadastro de itens Adm'!$B$4:$D$2360,3,)</f>
        <v>#N/A</v>
      </c>
      <c r="D249" s="50"/>
      <c r="E249" s="5"/>
      <c r="F249" s="124">
        <v>0</v>
      </c>
      <c r="G249" s="286"/>
    </row>
    <row r="250" spans="1:7">
      <c r="A250" s="51"/>
      <c r="B250" s="284" t="e">
        <f>VLOOKUP(A250,'Cadastro de itens Adm'!$B$4:$C$103,2,)</f>
        <v>#N/A</v>
      </c>
      <c r="C250" s="285" t="e">
        <f>VLOOKUP(A250,'Cadastro de itens Adm'!$B$4:$D$2360,3,)</f>
        <v>#N/A</v>
      </c>
      <c r="D250" s="49"/>
      <c r="E250" s="121"/>
      <c r="F250" s="123">
        <v>0</v>
      </c>
      <c r="G250" s="287"/>
    </row>
    <row r="251" spans="1:7">
      <c r="A251" s="25"/>
      <c r="B251" s="246" t="e">
        <f>VLOOKUP(A251,'Cadastro de itens Adm'!$B$4:$C$103,2,)</f>
        <v>#N/A</v>
      </c>
      <c r="C251" s="244" t="e">
        <f>VLOOKUP(A251,'Cadastro de itens Adm'!$B$4:$D$2360,3,)</f>
        <v>#N/A</v>
      </c>
      <c r="D251" s="50"/>
      <c r="E251" s="5"/>
      <c r="F251" s="124">
        <v>0</v>
      </c>
      <c r="G251" s="286"/>
    </row>
    <row r="252" spans="1:7">
      <c r="A252" s="51"/>
      <c r="B252" s="284" t="e">
        <f>VLOOKUP(A252,'Cadastro de itens Adm'!$B$4:$C$103,2,)</f>
        <v>#N/A</v>
      </c>
      <c r="C252" s="285" t="e">
        <f>VLOOKUP(A252,'Cadastro de itens Adm'!$B$4:$D$2360,3,)</f>
        <v>#N/A</v>
      </c>
      <c r="D252" s="49"/>
      <c r="E252" s="121"/>
      <c r="F252" s="123">
        <v>0</v>
      </c>
      <c r="G252" s="287"/>
    </row>
    <row r="253" spans="1:7">
      <c r="A253" s="25"/>
      <c r="B253" s="246" t="e">
        <f>VLOOKUP(A253,'Cadastro de itens Adm'!$B$4:$C$103,2,)</f>
        <v>#N/A</v>
      </c>
      <c r="C253" s="244" t="e">
        <f>VLOOKUP(A253,'Cadastro de itens Adm'!$B$4:$D$2360,3,)</f>
        <v>#N/A</v>
      </c>
      <c r="D253" s="50"/>
      <c r="E253" s="5"/>
      <c r="F253" s="124">
        <v>0</v>
      </c>
      <c r="G253" s="286"/>
    </row>
    <row r="254" spans="1:7">
      <c r="A254" s="51"/>
      <c r="B254" s="284" t="e">
        <f>VLOOKUP(A254,'Cadastro de itens Adm'!$B$4:$C$103,2,)</f>
        <v>#N/A</v>
      </c>
      <c r="C254" s="285" t="e">
        <f>VLOOKUP(A254,'Cadastro de itens Adm'!$B$4:$D$2360,3,)</f>
        <v>#N/A</v>
      </c>
      <c r="D254" s="49"/>
      <c r="E254" s="121"/>
      <c r="F254" s="123">
        <v>0</v>
      </c>
      <c r="G254" s="287"/>
    </row>
    <row r="255" spans="1:7">
      <c r="A255" s="25"/>
      <c r="B255" s="246" t="e">
        <f>VLOOKUP(A255,'Cadastro de itens Adm'!$B$4:$C$103,2,)</f>
        <v>#N/A</v>
      </c>
      <c r="C255" s="244" t="e">
        <f>VLOOKUP(A255,'Cadastro de itens Adm'!$B$4:$D$2360,3,)</f>
        <v>#N/A</v>
      </c>
      <c r="D255" s="50"/>
      <c r="E255" s="5"/>
      <c r="F255" s="124">
        <v>0</v>
      </c>
      <c r="G255" s="286"/>
    </row>
    <row r="256" spans="1:7">
      <c r="A256" s="51"/>
      <c r="B256" s="284" t="e">
        <f>VLOOKUP(A256,'Cadastro de itens Adm'!$B$4:$C$103,2,)</f>
        <v>#N/A</v>
      </c>
      <c r="C256" s="285" t="e">
        <f>VLOOKUP(A256,'Cadastro de itens Adm'!$B$4:$D$2360,3,)</f>
        <v>#N/A</v>
      </c>
      <c r="D256" s="49"/>
      <c r="E256" s="121"/>
      <c r="F256" s="123">
        <v>0</v>
      </c>
      <c r="G256" s="287"/>
    </row>
    <row r="257" spans="1:7">
      <c r="A257" s="25"/>
      <c r="B257" s="246" t="e">
        <f>VLOOKUP(A257,'Cadastro de itens Adm'!$B$4:$C$103,2,)</f>
        <v>#N/A</v>
      </c>
      <c r="C257" s="244" t="e">
        <f>VLOOKUP(A257,'Cadastro de itens Adm'!$B$4:$D$2360,3,)</f>
        <v>#N/A</v>
      </c>
      <c r="D257" s="50"/>
      <c r="E257" s="5"/>
      <c r="F257" s="124">
        <v>0</v>
      </c>
      <c r="G257" s="286"/>
    </row>
    <row r="258" spans="1:7">
      <c r="A258" s="51"/>
      <c r="B258" s="284" t="e">
        <f>VLOOKUP(A258,'Cadastro de itens Adm'!$B$4:$C$103,2,)</f>
        <v>#N/A</v>
      </c>
      <c r="C258" s="285" t="e">
        <f>VLOOKUP(A258,'Cadastro de itens Adm'!$B$4:$D$2360,3,)</f>
        <v>#N/A</v>
      </c>
      <c r="D258" s="49"/>
      <c r="E258" s="121"/>
      <c r="F258" s="123">
        <v>0</v>
      </c>
      <c r="G258" s="287"/>
    </row>
    <row r="259" spans="1:7">
      <c r="A259" s="25"/>
      <c r="B259" s="246" t="e">
        <f>VLOOKUP(A259,'Cadastro de itens Adm'!$B$4:$C$103,2,)</f>
        <v>#N/A</v>
      </c>
      <c r="C259" s="244" t="e">
        <f>VLOOKUP(A259,'Cadastro de itens Adm'!$B$4:$D$2360,3,)</f>
        <v>#N/A</v>
      </c>
      <c r="D259" s="50"/>
      <c r="E259" s="5"/>
      <c r="F259" s="124">
        <v>0</v>
      </c>
      <c r="G259" s="286"/>
    </row>
    <row r="260" spans="1:7">
      <c r="A260" s="51"/>
      <c r="B260" s="284" t="e">
        <f>VLOOKUP(A260,'Cadastro de itens Adm'!$B$4:$C$103,2,)</f>
        <v>#N/A</v>
      </c>
      <c r="C260" s="285" t="e">
        <f>VLOOKUP(A260,'Cadastro de itens Adm'!$B$4:$D$2360,3,)</f>
        <v>#N/A</v>
      </c>
      <c r="D260" s="49"/>
      <c r="E260" s="121"/>
      <c r="F260" s="123">
        <v>0</v>
      </c>
      <c r="G260" s="287"/>
    </row>
    <row r="261" spans="1:7">
      <c r="A261" s="25"/>
      <c r="B261" s="246" t="e">
        <f>VLOOKUP(A261,'Cadastro de itens Adm'!$B$4:$C$103,2,)</f>
        <v>#N/A</v>
      </c>
      <c r="C261" s="244" t="e">
        <f>VLOOKUP(A261,'Cadastro de itens Adm'!$B$4:$D$2360,3,)</f>
        <v>#N/A</v>
      </c>
      <c r="D261" s="50"/>
      <c r="E261" s="5"/>
      <c r="F261" s="124">
        <v>0</v>
      </c>
      <c r="G261" s="286"/>
    </row>
    <row r="262" spans="1:7">
      <c r="A262" s="51"/>
      <c r="B262" s="284" t="e">
        <f>VLOOKUP(A262,'Cadastro de itens Adm'!$B$4:$C$103,2,)</f>
        <v>#N/A</v>
      </c>
      <c r="C262" s="285" t="e">
        <f>VLOOKUP(A262,'Cadastro de itens Adm'!$B$4:$D$2360,3,)</f>
        <v>#N/A</v>
      </c>
      <c r="D262" s="49"/>
      <c r="E262" s="121"/>
      <c r="F262" s="123">
        <v>0</v>
      </c>
      <c r="G262" s="287"/>
    </row>
    <row r="263" spans="1:7">
      <c r="A263" s="25"/>
      <c r="B263" s="246" t="e">
        <f>VLOOKUP(A263,'Cadastro de itens Adm'!$B$4:$C$103,2,)</f>
        <v>#N/A</v>
      </c>
      <c r="C263" s="244" t="e">
        <f>VLOOKUP(A263,'Cadastro de itens Adm'!$B$4:$D$2360,3,)</f>
        <v>#N/A</v>
      </c>
      <c r="D263" s="50"/>
      <c r="E263" s="5"/>
      <c r="F263" s="124">
        <v>0</v>
      </c>
      <c r="G263" s="286"/>
    </row>
    <row r="264" spans="1:7">
      <c r="A264" s="51"/>
      <c r="B264" s="284" t="e">
        <f>VLOOKUP(A264,'Cadastro de itens Adm'!$B$4:$C$103,2,)</f>
        <v>#N/A</v>
      </c>
      <c r="C264" s="285" t="e">
        <f>VLOOKUP(A264,'Cadastro de itens Adm'!$B$4:$D$2360,3,)</f>
        <v>#N/A</v>
      </c>
      <c r="D264" s="49"/>
      <c r="E264" s="121"/>
      <c r="F264" s="123">
        <v>0</v>
      </c>
      <c r="G264" s="287"/>
    </row>
    <row r="265" spans="1:7">
      <c r="A265" s="25"/>
      <c r="B265" s="246" t="e">
        <f>VLOOKUP(A265,'Cadastro de itens Adm'!$B$4:$C$103,2,)</f>
        <v>#N/A</v>
      </c>
      <c r="C265" s="244" t="e">
        <f>VLOOKUP(A265,'Cadastro de itens Adm'!$B$4:$D$2360,3,)</f>
        <v>#N/A</v>
      </c>
      <c r="D265" s="50"/>
      <c r="E265" s="5"/>
      <c r="F265" s="124">
        <v>0</v>
      </c>
      <c r="G265" s="286"/>
    </row>
    <row r="266" spans="1:7">
      <c r="A266" s="51"/>
      <c r="B266" s="284" t="e">
        <f>VLOOKUP(A266,'Cadastro de itens Adm'!$B$4:$C$103,2,)</f>
        <v>#N/A</v>
      </c>
      <c r="C266" s="285" t="e">
        <f>VLOOKUP(A266,'Cadastro de itens Adm'!$B$4:$D$2360,3,)</f>
        <v>#N/A</v>
      </c>
      <c r="D266" s="49"/>
      <c r="E266" s="121"/>
      <c r="F266" s="123">
        <v>0</v>
      </c>
      <c r="G266" s="287"/>
    </row>
    <row r="267" spans="1:7">
      <c r="A267" s="25"/>
      <c r="B267" s="246" t="e">
        <f>VLOOKUP(A267,'Cadastro de itens Adm'!$B$4:$C$103,2,)</f>
        <v>#N/A</v>
      </c>
      <c r="C267" s="244" t="e">
        <f>VLOOKUP(A267,'Cadastro de itens Adm'!$B$4:$D$2360,3,)</f>
        <v>#N/A</v>
      </c>
      <c r="D267" s="50"/>
      <c r="E267" s="5"/>
      <c r="F267" s="124">
        <v>0</v>
      </c>
      <c r="G267" s="286"/>
    </row>
    <row r="268" spans="1:7">
      <c r="A268" s="51"/>
      <c r="B268" s="284" t="e">
        <f>VLOOKUP(A268,'Cadastro de itens Adm'!$B$4:$C$103,2,)</f>
        <v>#N/A</v>
      </c>
      <c r="C268" s="285" t="e">
        <f>VLOOKUP(A268,'Cadastro de itens Adm'!$B$4:$D$2360,3,)</f>
        <v>#N/A</v>
      </c>
      <c r="D268" s="49"/>
      <c r="E268" s="121"/>
      <c r="F268" s="123">
        <v>0</v>
      </c>
      <c r="G268" s="287"/>
    </row>
    <row r="269" spans="1:7">
      <c r="A269" s="25"/>
      <c r="B269" s="246" t="e">
        <f>VLOOKUP(A269,'Cadastro de itens Adm'!$B$4:$C$103,2,)</f>
        <v>#N/A</v>
      </c>
      <c r="C269" s="244" t="e">
        <f>VLOOKUP(A269,'Cadastro de itens Adm'!$B$4:$D$2360,3,)</f>
        <v>#N/A</v>
      </c>
      <c r="D269" s="50"/>
      <c r="E269" s="5"/>
      <c r="F269" s="124">
        <v>0</v>
      </c>
      <c r="G269" s="286"/>
    </row>
    <row r="270" spans="1:7">
      <c r="A270" s="51"/>
      <c r="B270" s="284" t="e">
        <f>VLOOKUP(A270,'Cadastro de itens Adm'!$B$4:$C$103,2,)</f>
        <v>#N/A</v>
      </c>
      <c r="C270" s="285" t="e">
        <f>VLOOKUP(A270,'Cadastro de itens Adm'!$B$4:$D$2360,3,)</f>
        <v>#N/A</v>
      </c>
      <c r="D270" s="49"/>
      <c r="E270" s="121"/>
      <c r="F270" s="123">
        <v>0</v>
      </c>
      <c r="G270" s="287"/>
    </row>
    <row r="271" spans="1:7">
      <c r="A271" s="25"/>
      <c r="B271" s="246" t="e">
        <f>VLOOKUP(A271,'Cadastro de itens Adm'!$B$4:$C$103,2,)</f>
        <v>#N/A</v>
      </c>
      <c r="C271" s="244" t="e">
        <f>VLOOKUP(A271,'Cadastro de itens Adm'!$B$4:$D$2360,3,)</f>
        <v>#N/A</v>
      </c>
      <c r="D271" s="50"/>
      <c r="E271" s="5"/>
      <c r="F271" s="124">
        <v>0</v>
      </c>
      <c r="G271" s="286"/>
    </row>
    <row r="272" spans="1:7">
      <c r="A272" s="51"/>
      <c r="B272" s="284" t="e">
        <f>VLOOKUP(A272,'Cadastro de itens Adm'!$B$4:$C$103,2,)</f>
        <v>#N/A</v>
      </c>
      <c r="C272" s="285" t="e">
        <f>VLOOKUP(A272,'Cadastro de itens Adm'!$B$4:$D$2360,3,)</f>
        <v>#N/A</v>
      </c>
      <c r="D272" s="49"/>
      <c r="E272" s="121"/>
      <c r="F272" s="123">
        <v>0</v>
      </c>
      <c r="G272" s="287"/>
    </row>
    <row r="273" spans="1:7">
      <c r="A273" s="25"/>
      <c r="B273" s="246" t="e">
        <f>VLOOKUP(A273,'Cadastro de itens Adm'!$B$4:$C$103,2,)</f>
        <v>#N/A</v>
      </c>
      <c r="C273" s="244" t="e">
        <f>VLOOKUP(A273,'Cadastro de itens Adm'!$B$4:$D$2360,3,)</f>
        <v>#N/A</v>
      </c>
      <c r="D273" s="50"/>
      <c r="E273" s="5"/>
      <c r="F273" s="124">
        <v>0</v>
      </c>
      <c r="G273" s="286"/>
    </row>
    <row r="274" spans="1:7">
      <c r="A274" s="51"/>
      <c r="B274" s="284" t="e">
        <f>VLOOKUP(A274,'Cadastro de itens Adm'!$B$4:$C$103,2,)</f>
        <v>#N/A</v>
      </c>
      <c r="C274" s="285" t="e">
        <f>VLOOKUP(A274,'Cadastro de itens Adm'!$B$4:$D$2360,3,)</f>
        <v>#N/A</v>
      </c>
      <c r="D274" s="49"/>
      <c r="E274" s="121"/>
      <c r="F274" s="123">
        <v>0</v>
      </c>
      <c r="G274" s="287"/>
    </row>
    <row r="275" spans="1:7">
      <c r="A275" s="25"/>
      <c r="B275" s="246" t="e">
        <f>VLOOKUP(A275,'Cadastro de itens Adm'!$B$4:$C$103,2,)</f>
        <v>#N/A</v>
      </c>
      <c r="C275" s="244" t="e">
        <f>VLOOKUP(A275,'Cadastro de itens Adm'!$B$4:$D$2360,3,)</f>
        <v>#N/A</v>
      </c>
      <c r="D275" s="50"/>
      <c r="E275" s="5"/>
      <c r="F275" s="124">
        <v>0</v>
      </c>
      <c r="G275" s="286"/>
    </row>
    <row r="276" spans="1:7">
      <c r="A276" s="51"/>
      <c r="B276" s="284" t="e">
        <f>VLOOKUP(A276,'Cadastro de itens Adm'!$B$4:$C$103,2,)</f>
        <v>#N/A</v>
      </c>
      <c r="C276" s="285" t="e">
        <f>VLOOKUP(A276,'Cadastro de itens Adm'!$B$4:$D$2360,3,)</f>
        <v>#N/A</v>
      </c>
      <c r="D276" s="49"/>
      <c r="E276" s="121"/>
      <c r="F276" s="123">
        <v>0</v>
      </c>
      <c r="G276" s="287"/>
    </row>
    <row r="277" spans="1:7">
      <c r="A277" s="25"/>
      <c r="B277" s="246" t="e">
        <f>VLOOKUP(A277,'Cadastro de itens Adm'!$B$4:$C$103,2,)</f>
        <v>#N/A</v>
      </c>
      <c r="C277" s="244" t="e">
        <f>VLOOKUP(A277,'Cadastro de itens Adm'!$B$4:$D$2360,3,)</f>
        <v>#N/A</v>
      </c>
      <c r="D277" s="50"/>
      <c r="E277" s="5"/>
      <c r="F277" s="124">
        <v>0</v>
      </c>
      <c r="G277" s="286"/>
    </row>
    <row r="278" spans="1:7">
      <c r="A278" s="51"/>
      <c r="B278" s="284" t="e">
        <f>VLOOKUP(A278,'Cadastro de itens Adm'!$B$4:$C$103,2,)</f>
        <v>#N/A</v>
      </c>
      <c r="C278" s="285" t="e">
        <f>VLOOKUP(A278,'Cadastro de itens Adm'!$B$4:$D$2360,3,)</f>
        <v>#N/A</v>
      </c>
      <c r="D278" s="49"/>
      <c r="E278" s="121"/>
      <c r="F278" s="123">
        <v>0</v>
      </c>
      <c r="G278" s="287"/>
    </row>
    <row r="279" spans="1:7">
      <c r="A279" s="25"/>
      <c r="B279" s="246" t="e">
        <f>VLOOKUP(A279,'Cadastro de itens Adm'!$B$4:$C$103,2,)</f>
        <v>#N/A</v>
      </c>
      <c r="C279" s="244" t="e">
        <f>VLOOKUP(A279,'Cadastro de itens Adm'!$B$4:$D$2360,3,)</f>
        <v>#N/A</v>
      </c>
      <c r="D279" s="50"/>
      <c r="E279" s="5"/>
      <c r="F279" s="124">
        <v>0</v>
      </c>
      <c r="G279" s="286"/>
    </row>
    <row r="280" spans="1:7">
      <c r="A280" s="51"/>
      <c r="B280" s="284" t="e">
        <f>VLOOKUP(A280,'Cadastro de itens Adm'!$B$4:$C$103,2,)</f>
        <v>#N/A</v>
      </c>
      <c r="C280" s="285" t="e">
        <f>VLOOKUP(A280,'Cadastro de itens Adm'!$B$4:$D$2360,3,)</f>
        <v>#N/A</v>
      </c>
      <c r="D280" s="49"/>
      <c r="E280" s="121"/>
      <c r="F280" s="123">
        <v>0</v>
      </c>
      <c r="G280" s="287"/>
    </row>
    <row r="281" spans="1:7">
      <c r="A281" s="25"/>
      <c r="B281" s="246" t="e">
        <f>VLOOKUP(A281,'Cadastro de itens Adm'!$B$4:$C$103,2,)</f>
        <v>#N/A</v>
      </c>
      <c r="C281" s="244" t="e">
        <f>VLOOKUP(A281,'Cadastro de itens Adm'!$B$4:$D$2360,3,)</f>
        <v>#N/A</v>
      </c>
      <c r="D281" s="50"/>
      <c r="E281" s="5"/>
      <c r="F281" s="124">
        <v>0</v>
      </c>
      <c r="G281" s="286"/>
    </row>
    <row r="282" spans="1:7">
      <c r="A282" s="51"/>
      <c r="B282" s="284" t="e">
        <f>VLOOKUP(A282,'Cadastro de itens Adm'!$B$4:$C$103,2,)</f>
        <v>#N/A</v>
      </c>
      <c r="C282" s="285" t="e">
        <f>VLOOKUP(A282,'Cadastro de itens Adm'!$B$4:$D$2360,3,)</f>
        <v>#N/A</v>
      </c>
      <c r="D282" s="49"/>
      <c r="E282" s="121"/>
      <c r="F282" s="123">
        <v>0</v>
      </c>
      <c r="G282" s="287"/>
    </row>
    <row r="283" spans="1:7">
      <c r="A283" s="25"/>
      <c r="B283" s="246" t="e">
        <f>VLOOKUP(A283,'Cadastro de itens Adm'!$B$4:$C$103,2,)</f>
        <v>#N/A</v>
      </c>
      <c r="C283" s="244" t="e">
        <f>VLOOKUP(A283,'Cadastro de itens Adm'!$B$4:$D$2360,3,)</f>
        <v>#N/A</v>
      </c>
      <c r="D283" s="50"/>
      <c r="E283" s="5"/>
      <c r="F283" s="124">
        <v>0</v>
      </c>
      <c r="G283" s="286"/>
    </row>
    <row r="284" spans="1:7">
      <c r="A284" s="51"/>
      <c r="B284" s="284" t="e">
        <f>VLOOKUP(A284,'Cadastro de itens Adm'!$B$4:$C$103,2,)</f>
        <v>#N/A</v>
      </c>
      <c r="C284" s="285" t="e">
        <f>VLOOKUP(A284,'Cadastro de itens Adm'!$B$4:$D$2360,3,)</f>
        <v>#N/A</v>
      </c>
      <c r="D284" s="49"/>
      <c r="E284" s="121"/>
      <c r="F284" s="123">
        <v>0</v>
      </c>
      <c r="G284" s="287"/>
    </row>
    <row r="285" spans="1:7">
      <c r="A285" s="25"/>
      <c r="B285" s="246" t="e">
        <f>VLOOKUP(A285,'Cadastro de itens Adm'!$B$4:$C$103,2,)</f>
        <v>#N/A</v>
      </c>
      <c r="C285" s="244" t="e">
        <f>VLOOKUP(A285,'Cadastro de itens Adm'!$B$4:$D$2360,3,)</f>
        <v>#N/A</v>
      </c>
      <c r="D285" s="50"/>
      <c r="E285" s="5"/>
      <c r="F285" s="124">
        <v>0</v>
      </c>
      <c r="G285" s="286"/>
    </row>
    <row r="286" spans="1:7">
      <c r="A286" s="51"/>
      <c r="B286" s="284" t="e">
        <f>VLOOKUP(A286,'Cadastro de itens Adm'!$B$4:$C$103,2,)</f>
        <v>#N/A</v>
      </c>
      <c r="C286" s="285" t="e">
        <f>VLOOKUP(A286,'Cadastro de itens Adm'!$B$4:$D$2360,3,)</f>
        <v>#N/A</v>
      </c>
      <c r="D286" s="49"/>
      <c r="E286" s="121"/>
      <c r="F286" s="123">
        <v>0</v>
      </c>
      <c r="G286" s="287"/>
    </row>
    <row r="287" spans="1:7">
      <c r="A287" s="25"/>
      <c r="B287" s="246" t="e">
        <f>VLOOKUP(A287,'Cadastro de itens Adm'!$B$4:$C$103,2,)</f>
        <v>#N/A</v>
      </c>
      <c r="C287" s="244" t="e">
        <f>VLOOKUP(A287,'Cadastro de itens Adm'!$B$4:$D$2360,3,)</f>
        <v>#N/A</v>
      </c>
      <c r="D287" s="50"/>
      <c r="E287" s="5"/>
      <c r="F287" s="124">
        <v>0</v>
      </c>
      <c r="G287" s="286"/>
    </row>
    <row r="288" spans="1:7">
      <c r="A288" s="51"/>
      <c r="B288" s="284" t="e">
        <f>VLOOKUP(A288,'Cadastro de itens Adm'!$B$4:$C$103,2,)</f>
        <v>#N/A</v>
      </c>
      <c r="C288" s="285" t="e">
        <f>VLOOKUP(A288,'Cadastro de itens Adm'!$B$4:$D$2360,3,)</f>
        <v>#N/A</v>
      </c>
      <c r="D288" s="49"/>
      <c r="E288" s="121"/>
      <c r="F288" s="123">
        <v>0</v>
      </c>
      <c r="G288" s="287"/>
    </row>
    <row r="289" spans="1:7">
      <c r="A289" s="25"/>
      <c r="B289" s="246" t="e">
        <f>VLOOKUP(A289,'Cadastro de itens Adm'!$B$4:$C$103,2,)</f>
        <v>#N/A</v>
      </c>
      <c r="C289" s="244" t="e">
        <f>VLOOKUP(A289,'Cadastro de itens Adm'!$B$4:$D$2360,3,)</f>
        <v>#N/A</v>
      </c>
      <c r="D289" s="50"/>
      <c r="E289" s="5"/>
      <c r="F289" s="124">
        <v>0</v>
      </c>
      <c r="G289" s="286"/>
    </row>
    <row r="290" spans="1:7">
      <c r="A290" s="51"/>
      <c r="B290" s="284" t="e">
        <f>VLOOKUP(A290,'Cadastro de itens Adm'!$B$4:$C$103,2,)</f>
        <v>#N/A</v>
      </c>
      <c r="C290" s="285" t="e">
        <f>VLOOKUP(A290,'Cadastro de itens Adm'!$B$4:$D$2360,3,)</f>
        <v>#N/A</v>
      </c>
      <c r="D290" s="49"/>
      <c r="E290" s="121"/>
      <c r="F290" s="123">
        <v>0</v>
      </c>
      <c r="G290" s="287"/>
    </row>
    <row r="291" spans="1:7">
      <c r="A291" s="25"/>
      <c r="B291" s="246" t="e">
        <f>VLOOKUP(A291,'Cadastro de itens Adm'!$B$4:$C$103,2,)</f>
        <v>#N/A</v>
      </c>
      <c r="C291" s="244" t="e">
        <f>VLOOKUP(A291,'Cadastro de itens Adm'!$B$4:$D$2360,3,)</f>
        <v>#N/A</v>
      </c>
      <c r="D291" s="50"/>
      <c r="E291" s="5"/>
      <c r="F291" s="124">
        <v>0</v>
      </c>
      <c r="G291" s="286"/>
    </row>
    <row r="292" spans="1:7">
      <c r="A292" s="51"/>
      <c r="B292" s="284" t="e">
        <f>VLOOKUP(A292,'Cadastro de itens Adm'!$B$4:$C$103,2,)</f>
        <v>#N/A</v>
      </c>
      <c r="C292" s="285" t="e">
        <f>VLOOKUP(A292,'Cadastro de itens Adm'!$B$4:$D$2360,3,)</f>
        <v>#N/A</v>
      </c>
      <c r="D292" s="49"/>
      <c r="E292" s="121"/>
      <c r="F292" s="123">
        <v>0</v>
      </c>
      <c r="G292" s="287"/>
    </row>
    <row r="293" spans="1:7">
      <c r="A293" s="25"/>
      <c r="B293" s="246" t="e">
        <f>VLOOKUP(A293,'Cadastro de itens Adm'!$B$4:$C$103,2,)</f>
        <v>#N/A</v>
      </c>
      <c r="C293" s="244" t="e">
        <f>VLOOKUP(A293,'Cadastro de itens Adm'!$B$4:$D$2360,3,)</f>
        <v>#N/A</v>
      </c>
      <c r="D293" s="50"/>
      <c r="E293" s="5"/>
      <c r="F293" s="124">
        <v>0</v>
      </c>
      <c r="G293" s="286"/>
    </row>
    <row r="294" spans="1:7">
      <c r="A294" s="51"/>
      <c r="B294" s="284" t="e">
        <f>VLOOKUP(A294,'Cadastro de itens Adm'!$B$4:$C$103,2,)</f>
        <v>#N/A</v>
      </c>
      <c r="C294" s="285" t="e">
        <f>VLOOKUP(A294,'Cadastro de itens Adm'!$B$4:$D$2360,3,)</f>
        <v>#N/A</v>
      </c>
      <c r="D294" s="49"/>
      <c r="E294" s="121"/>
      <c r="F294" s="123">
        <v>0</v>
      </c>
      <c r="G294" s="287"/>
    </row>
    <row r="295" spans="1:7">
      <c r="A295" s="25"/>
      <c r="B295" s="246" t="e">
        <f>VLOOKUP(A295,'Cadastro de itens Adm'!$B$4:$C$103,2,)</f>
        <v>#N/A</v>
      </c>
      <c r="C295" s="244" t="e">
        <f>VLOOKUP(A295,'Cadastro de itens Adm'!$B$4:$D$2360,3,)</f>
        <v>#N/A</v>
      </c>
      <c r="D295" s="50"/>
      <c r="E295" s="5"/>
      <c r="F295" s="124">
        <v>0</v>
      </c>
      <c r="G295" s="286"/>
    </row>
    <row r="296" spans="1:7">
      <c r="A296" s="51"/>
      <c r="B296" s="284" t="e">
        <f>VLOOKUP(A296,'Cadastro de itens Adm'!$B$4:$C$103,2,)</f>
        <v>#N/A</v>
      </c>
      <c r="C296" s="285" t="e">
        <f>VLOOKUP(A296,'Cadastro de itens Adm'!$B$4:$D$2360,3,)</f>
        <v>#N/A</v>
      </c>
      <c r="D296" s="49"/>
      <c r="E296" s="121"/>
      <c r="F296" s="123">
        <v>0</v>
      </c>
      <c r="G296" s="287"/>
    </row>
    <row r="297" spans="1:7">
      <c r="A297" s="25"/>
      <c r="B297" s="246" t="e">
        <f>VLOOKUP(A297,'Cadastro de itens Adm'!$B$4:$C$103,2,)</f>
        <v>#N/A</v>
      </c>
      <c r="C297" s="244" t="e">
        <f>VLOOKUP(A297,'Cadastro de itens Adm'!$B$4:$D$2360,3,)</f>
        <v>#N/A</v>
      </c>
      <c r="D297" s="50"/>
      <c r="E297" s="5"/>
      <c r="F297" s="124">
        <v>0</v>
      </c>
      <c r="G297" s="286"/>
    </row>
    <row r="298" spans="1:7">
      <c r="A298" s="51"/>
      <c r="B298" s="284" t="e">
        <f>VLOOKUP(A298,'Cadastro de itens Adm'!$B$4:$C$103,2,)</f>
        <v>#N/A</v>
      </c>
      <c r="C298" s="285" t="e">
        <f>VLOOKUP(A298,'Cadastro de itens Adm'!$B$4:$D$2360,3,)</f>
        <v>#N/A</v>
      </c>
      <c r="D298" s="49"/>
      <c r="E298" s="121"/>
      <c r="F298" s="123">
        <v>0</v>
      </c>
      <c r="G298" s="287"/>
    </row>
    <row r="299" spans="1:7">
      <c r="A299" s="25"/>
      <c r="B299" s="246" t="e">
        <f>VLOOKUP(A299,'Cadastro de itens Adm'!$B$4:$C$103,2,)</f>
        <v>#N/A</v>
      </c>
      <c r="C299" s="244" t="e">
        <f>VLOOKUP(A299,'Cadastro de itens Adm'!$B$4:$D$2360,3,)</f>
        <v>#N/A</v>
      </c>
      <c r="D299" s="50"/>
      <c r="E299" s="5"/>
      <c r="F299" s="124">
        <v>0</v>
      </c>
      <c r="G299" s="286"/>
    </row>
    <row r="300" spans="1:7">
      <c r="A300" s="51"/>
      <c r="B300" s="284" t="e">
        <f>VLOOKUP(A300,'Cadastro de itens Adm'!$B$4:$C$103,2,)</f>
        <v>#N/A</v>
      </c>
      <c r="C300" s="285" t="e">
        <f>VLOOKUP(A300,'Cadastro de itens Adm'!$B$4:$D$2360,3,)</f>
        <v>#N/A</v>
      </c>
      <c r="D300" s="49"/>
      <c r="E300" s="121"/>
      <c r="F300" s="123">
        <v>0</v>
      </c>
      <c r="G300" s="287"/>
    </row>
    <row r="301" spans="1:7">
      <c r="A301" s="25"/>
      <c r="B301" s="246" t="e">
        <f>VLOOKUP(A301,'Cadastro de itens Adm'!$B$4:$C$103,2,)</f>
        <v>#N/A</v>
      </c>
      <c r="C301" s="244" t="e">
        <f>VLOOKUP(A301,'Cadastro de itens Adm'!$B$4:$D$2360,3,)</f>
        <v>#N/A</v>
      </c>
      <c r="D301" s="50"/>
      <c r="E301" s="5"/>
      <c r="F301" s="124">
        <v>0</v>
      </c>
      <c r="G301" s="286"/>
    </row>
    <row r="302" spans="1:7">
      <c r="A302" s="51"/>
      <c r="B302" s="284" t="e">
        <f>VLOOKUP(A302,'Cadastro de itens Adm'!$B$4:$C$103,2,)</f>
        <v>#N/A</v>
      </c>
      <c r="C302" s="285" t="e">
        <f>VLOOKUP(A302,'Cadastro de itens Adm'!$B$4:$D$2360,3,)</f>
        <v>#N/A</v>
      </c>
      <c r="D302" s="49"/>
      <c r="E302" s="121"/>
      <c r="F302" s="123">
        <v>0</v>
      </c>
      <c r="G302" s="287"/>
    </row>
    <row r="303" spans="1:7">
      <c r="A303" s="25"/>
      <c r="B303" s="246" t="e">
        <f>VLOOKUP(A303,'Cadastro de itens Adm'!$B$4:$C$103,2,)</f>
        <v>#N/A</v>
      </c>
      <c r="C303" s="244" t="e">
        <f>VLOOKUP(A303,'Cadastro de itens Adm'!$B$4:$D$2360,3,)</f>
        <v>#N/A</v>
      </c>
      <c r="D303" s="50"/>
      <c r="E303" s="5"/>
      <c r="F303" s="124">
        <v>0</v>
      </c>
      <c r="G303" s="286"/>
    </row>
    <row r="304" spans="1:7">
      <c r="A304" s="51"/>
      <c r="B304" s="284" t="e">
        <f>VLOOKUP(A304,'Cadastro de itens Adm'!$B$4:$C$103,2,)</f>
        <v>#N/A</v>
      </c>
      <c r="C304" s="285" t="e">
        <f>VLOOKUP(A304,'Cadastro de itens Adm'!$B$4:$D$2360,3,)</f>
        <v>#N/A</v>
      </c>
      <c r="D304" s="49"/>
      <c r="E304" s="121"/>
      <c r="F304" s="123">
        <v>0</v>
      </c>
      <c r="G304" s="287"/>
    </row>
    <row r="305" spans="1:7">
      <c r="A305" s="25"/>
      <c r="B305" s="246" t="e">
        <f>VLOOKUP(A305,'Cadastro de itens Adm'!$B$4:$C$103,2,)</f>
        <v>#N/A</v>
      </c>
      <c r="C305" s="244" t="e">
        <f>VLOOKUP(A305,'Cadastro de itens Adm'!$B$4:$D$2360,3,)</f>
        <v>#N/A</v>
      </c>
      <c r="D305" s="50"/>
      <c r="E305" s="5"/>
      <c r="F305" s="124">
        <v>0</v>
      </c>
      <c r="G305" s="286"/>
    </row>
    <row r="306" spans="1:7">
      <c r="A306" s="51"/>
      <c r="B306" s="284" t="e">
        <f>VLOOKUP(A306,'Cadastro de itens Adm'!$B$4:$C$103,2,)</f>
        <v>#N/A</v>
      </c>
      <c r="C306" s="285" t="e">
        <f>VLOOKUP(A306,'Cadastro de itens Adm'!$B$4:$D$2360,3,)</f>
        <v>#N/A</v>
      </c>
      <c r="D306" s="49"/>
      <c r="E306" s="121"/>
      <c r="F306" s="123">
        <v>0</v>
      </c>
      <c r="G306" s="287"/>
    </row>
    <row r="307" spans="1:7">
      <c r="A307" s="25"/>
      <c r="B307" s="246" t="e">
        <f>VLOOKUP(A307,'Cadastro de itens Adm'!$B$4:$C$103,2,)</f>
        <v>#N/A</v>
      </c>
      <c r="C307" s="244" t="e">
        <f>VLOOKUP(A307,'Cadastro de itens Adm'!$B$4:$D$2360,3,)</f>
        <v>#N/A</v>
      </c>
      <c r="D307" s="50"/>
      <c r="E307" s="5"/>
      <c r="F307" s="124">
        <v>0</v>
      </c>
      <c r="G307" s="286"/>
    </row>
    <row r="308" spans="1:7">
      <c r="A308" s="51"/>
      <c r="B308" s="284" t="e">
        <f>VLOOKUP(A308,'Cadastro de itens Adm'!$B$4:$C$103,2,)</f>
        <v>#N/A</v>
      </c>
      <c r="C308" s="285" t="e">
        <f>VLOOKUP(A308,'Cadastro de itens Adm'!$B$4:$D$2360,3,)</f>
        <v>#N/A</v>
      </c>
      <c r="D308" s="49"/>
      <c r="E308" s="121"/>
      <c r="F308" s="123">
        <v>0</v>
      </c>
      <c r="G308" s="287"/>
    </row>
    <row r="309" spans="1:7">
      <c r="A309" s="25"/>
      <c r="B309" s="246" t="e">
        <f>VLOOKUP(A309,'Cadastro de itens Adm'!$B$4:$C$103,2,)</f>
        <v>#N/A</v>
      </c>
      <c r="C309" s="244" t="e">
        <f>VLOOKUP(A309,'Cadastro de itens Adm'!$B$4:$D$2360,3,)</f>
        <v>#N/A</v>
      </c>
      <c r="D309" s="50"/>
      <c r="E309" s="5"/>
      <c r="F309" s="124">
        <v>0</v>
      </c>
      <c r="G309" s="286"/>
    </row>
    <row r="310" spans="1:7">
      <c r="A310" s="51"/>
      <c r="B310" s="284" t="e">
        <f>VLOOKUP(A310,'Cadastro de itens Adm'!$B$4:$C$103,2,)</f>
        <v>#N/A</v>
      </c>
      <c r="C310" s="285" t="e">
        <f>VLOOKUP(A310,'Cadastro de itens Adm'!$B$4:$D$2360,3,)</f>
        <v>#N/A</v>
      </c>
      <c r="D310" s="49"/>
      <c r="E310" s="121"/>
      <c r="F310" s="123">
        <v>0</v>
      </c>
      <c r="G310" s="287"/>
    </row>
    <row r="311" spans="1:7">
      <c r="A311" s="25"/>
      <c r="B311" s="246" t="e">
        <f>VLOOKUP(A311,'Cadastro de itens Adm'!$B$4:$C$103,2,)</f>
        <v>#N/A</v>
      </c>
      <c r="C311" s="244" t="e">
        <f>VLOOKUP(A311,'Cadastro de itens Adm'!$B$4:$D$2360,3,)</f>
        <v>#N/A</v>
      </c>
      <c r="D311" s="50"/>
      <c r="E311" s="5"/>
      <c r="F311" s="124">
        <v>0</v>
      </c>
      <c r="G311" s="286"/>
    </row>
    <row r="312" spans="1:7">
      <c r="A312" s="51"/>
      <c r="B312" s="284" t="e">
        <f>VLOOKUP(A312,'Cadastro de itens Adm'!$B$4:$C$103,2,)</f>
        <v>#N/A</v>
      </c>
      <c r="C312" s="285" t="e">
        <f>VLOOKUP(A312,'Cadastro de itens Adm'!$B$4:$D$2360,3,)</f>
        <v>#N/A</v>
      </c>
      <c r="D312" s="49"/>
      <c r="E312" s="121"/>
      <c r="F312" s="123">
        <v>0</v>
      </c>
      <c r="G312" s="287"/>
    </row>
    <row r="313" spans="1:7">
      <c r="A313" s="25"/>
      <c r="B313" s="246" t="e">
        <f>VLOOKUP(A313,'Cadastro de itens Adm'!$B$4:$C$103,2,)</f>
        <v>#N/A</v>
      </c>
      <c r="C313" s="244" t="e">
        <f>VLOOKUP(A313,'Cadastro de itens Adm'!$B$4:$D$2360,3,)</f>
        <v>#N/A</v>
      </c>
      <c r="D313" s="50"/>
      <c r="E313" s="5"/>
      <c r="F313" s="124">
        <v>0</v>
      </c>
      <c r="G313" s="286"/>
    </row>
    <row r="314" spans="1:7">
      <c r="A314" s="51"/>
      <c r="B314" s="284" t="e">
        <f>VLOOKUP(A314,'Cadastro de itens Adm'!$B$4:$C$103,2,)</f>
        <v>#N/A</v>
      </c>
      <c r="C314" s="285" t="e">
        <f>VLOOKUP(A314,'Cadastro de itens Adm'!$B$4:$D$2360,3,)</f>
        <v>#N/A</v>
      </c>
      <c r="D314" s="49"/>
      <c r="E314" s="121"/>
      <c r="F314" s="123">
        <v>0</v>
      </c>
      <c r="G314" s="287"/>
    </row>
    <row r="315" spans="1:7">
      <c r="A315" s="25"/>
      <c r="B315" s="246" t="e">
        <f>VLOOKUP(A315,'Cadastro de itens Adm'!$B$4:$C$103,2,)</f>
        <v>#N/A</v>
      </c>
      <c r="C315" s="244" t="e">
        <f>VLOOKUP(A315,'Cadastro de itens Adm'!$B$4:$D$2360,3,)</f>
        <v>#N/A</v>
      </c>
      <c r="D315" s="50"/>
      <c r="E315" s="5"/>
      <c r="F315" s="124">
        <v>0</v>
      </c>
      <c r="G315" s="286"/>
    </row>
    <row r="316" spans="1:7">
      <c r="A316" s="51"/>
      <c r="B316" s="284" t="e">
        <f>VLOOKUP(A316,'Cadastro de itens Adm'!$B$4:$C$103,2,)</f>
        <v>#N/A</v>
      </c>
      <c r="C316" s="285" t="e">
        <f>VLOOKUP(A316,'Cadastro de itens Adm'!$B$4:$D$2360,3,)</f>
        <v>#N/A</v>
      </c>
      <c r="D316" s="49"/>
      <c r="E316" s="121"/>
      <c r="F316" s="123">
        <v>0</v>
      </c>
      <c r="G316" s="287"/>
    </row>
    <row r="317" spans="1:7">
      <c r="A317" s="25"/>
      <c r="B317" s="246" t="e">
        <f>VLOOKUP(A317,'Cadastro de itens Adm'!$B$4:$C$103,2,)</f>
        <v>#N/A</v>
      </c>
      <c r="C317" s="244" t="e">
        <f>VLOOKUP(A317,'Cadastro de itens Adm'!$B$4:$D$2360,3,)</f>
        <v>#N/A</v>
      </c>
      <c r="D317" s="50"/>
      <c r="E317" s="5"/>
      <c r="F317" s="124">
        <v>0</v>
      </c>
      <c r="G317" s="286"/>
    </row>
    <row r="318" spans="1:7">
      <c r="A318" s="51"/>
      <c r="B318" s="284" t="e">
        <f>VLOOKUP(A318,'Cadastro de itens Adm'!$B$4:$C$103,2,)</f>
        <v>#N/A</v>
      </c>
      <c r="C318" s="285" t="e">
        <f>VLOOKUP(A318,'Cadastro de itens Adm'!$B$4:$D$2360,3,)</f>
        <v>#N/A</v>
      </c>
      <c r="D318" s="49"/>
      <c r="E318" s="121"/>
      <c r="F318" s="123">
        <v>0</v>
      </c>
      <c r="G318" s="287"/>
    </row>
    <row r="319" spans="1:7">
      <c r="A319" s="25"/>
      <c r="B319" s="246" t="e">
        <f>VLOOKUP(A319,'Cadastro de itens Adm'!$B$4:$C$103,2,)</f>
        <v>#N/A</v>
      </c>
      <c r="C319" s="244" t="e">
        <f>VLOOKUP(A319,'Cadastro de itens Adm'!$B$4:$D$2360,3,)</f>
        <v>#N/A</v>
      </c>
      <c r="D319" s="50"/>
      <c r="E319" s="5"/>
      <c r="F319" s="124">
        <v>0</v>
      </c>
      <c r="G319" s="286"/>
    </row>
    <row r="320" spans="1:7">
      <c r="A320" s="51"/>
      <c r="B320" s="284" t="e">
        <f>VLOOKUP(A320,'Cadastro de itens Adm'!$B$4:$C$103,2,)</f>
        <v>#N/A</v>
      </c>
      <c r="C320" s="285" t="e">
        <f>VLOOKUP(A320,'Cadastro de itens Adm'!$B$4:$D$2360,3,)</f>
        <v>#N/A</v>
      </c>
      <c r="D320" s="49"/>
      <c r="E320" s="121"/>
      <c r="F320" s="123">
        <v>0</v>
      </c>
      <c r="G320" s="287"/>
    </row>
    <row r="321" spans="1:7">
      <c r="A321" s="25"/>
      <c r="B321" s="246" t="e">
        <f>VLOOKUP(A321,'Cadastro de itens Adm'!$B$4:$C$103,2,)</f>
        <v>#N/A</v>
      </c>
      <c r="C321" s="244" t="e">
        <f>VLOOKUP(A321,'Cadastro de itens Adm'!$B$4:$D$2360,3,)</f>
        <v>#N/A</v>
      </c>
      <c r="D321" s="50"/>
      <c r="E321" s="5"/>
      <c r="F321" s="124">
        <v>0</v>
      </c>
      <c r="G321" s="286"/>
    </row>
    <row r="322" spans="1:7">
      <c r="A322" s="51"/>
      <c r="B322" s="284" t="e">
        <f>VLOOKUP(A322,'Cadastro de itens Adm'!$B$4:$C$103,2,)</f>
        <v>#N/A</v>
      </c>
      <c r="C322" s="285" t="e">
        <f>VLOOKUP(A322,'Cadastro de itens Adm'!$B$4:$D$2360,3,)</f>
        <v>#N/A</v>
      </c>
      <c r="D322" s="49"/>
      <c r="E322" s="121"/>
      <c r="F322" s="123">
        <v>0</v>
      </c>
      <c r="G322" s="287"/>
    </row>
    <row r="323" spans="1:7">
      <c r="A323" s="25"/>
      <c r="B323" s="246" t="e">
        <f>VLOOKUP(A323,'Cadastro de itens Adm'!$B$4:$C$103,2,)</f>
        <v>#N/A</v>
      </c>
      <c r="C323" s="244" t="e">
        <f>VLOOKUP(A323,'Cadastro de itens Adm'!$B$4:$D$2360,3,)</f>
        <v>#N/A</v>
      </c>
      <c r="D323" s="50"/>
      <c r="E323" s="5"/>
      <c r="F323" s="124">
        <v>0</v>
      </c>
      <c r="G323" s="286"/>
    </row>
    <row r="324" spans="1:7">
      <c r="A324" s="51"/>
      <c r="B324" s="284" t="e">
        <f>VLOOKUP(A324,'Cadastro de itens Adm'!$B$4:$C$103,2,)</f>
        <v>#N/A</v>
      </c>
      <c r="C324" s="285" t="e">
        <f>VLOOKUP(A324,'Cadastro de itens Adm'!$B$4:$D$2360,3,)</f>
        <v>#N/A</v>
      </c>
      <c r="D324" s="49"/>
      <c r="E324" s="121"/>
      <c r="F324" s="123">
        <v>0</v>
      </c>
      <c r="G324" s="287"/>
    </row>
    <row r="325" spans="1:7">
      <c r="A325" s="25"/>
      <c r="B325" s="246" t="e">
        <f>VLOOKUP(A325,'Cadastro de itens Adm'!$B$4:$C$103,2,)</f>
        <v>#N/A</v>
      </c>
      <c r="C325" s="244" t="e">
        <f>VLOOKUP(A325,'Cadastro de itens Adm'!$B$4:$D$2360,3,)</f>
        <v>#N/A</v>
      </c>
      <c r="D325" s="50"/>
      <c r="E325" s="5"/>
      <c r="F325" s="124">
        <v>0</v>
      </c>
      <c r="G325" s="286"/>
    </row>
    <row r="326" spans="1:7">
      <c r="A326" s="51"/>
      <c r="B326" s="284" t="e">
        <f>VLOOKUP(A326,'Cadastro de itens Adm'!$B$4:$C$103,2,)</f>
        <v>#N/A</v>
      </c>
      <c r="C326" s="285" t="e">
        <f>VLOOKUP(A326,'Cadastro de itens Adm'!$B$4:$D$2360,3,)</f>
        <v>#N/A</v>
      </c>
      <c r="D326" s="49"/>
      <c r="E326" s="121"/>
      <c r="F326" s="123">
        <v>0</v>
      </c>
      <c r="G326" s="287"/>
    </row>
    <row r="327" spans="1:7">
      <c r="A327" s="25"/>
      <c r="B327" s="246" t="e">
        <f>VLOOKUP(A327,'Cadastro de itens Adm'!$B$4:$C$103,2,)</f>
        <v>#N/A</v>
      </c>
      <c r="C327" s="244" t="e">
        <f>VLOOKUP(A327,'Cadastro de itens Adm'!$B$4:$D$2360,3,)</f>
        <v>#N/A</v>
      </c>
      <c r="D327" s="50"/>
      <c r="E327" s="5"/>
      <c r="F327" s="124">
        <v>0</v>
      </c>
      <c r="G327" s="286"/>
    </row>
    <row r="328" spans="1:7">
      <c r="A328" s="51"/>
      <c r="B328" s="284" t="e">
        <f>VLOOKUP(A328,'Cadastro de itens Adm'!$B$4:$C$103,2,)</f>
        <v>#N/A</v>
      </c>
      <c r="C328" s="285" t="e">
        <f>VLOOKUP(A328,'Cadastro de itens Adm'!$B$4:$D$2360,3,)</f>
        <v>#N/A</v>
      </c>
      <c r="D328" s="49"/>
      <c r="E328" s="121"/>
      <c r="F328" s="123">
        <v>0</v>
      </c>
      <c r="G328" s="287"/>
    </row>
    <row r="329" spans="1:7">
      <c r="A329" s="25"/>
      <c r="B329" s="246" t="e">
        <f>VLOOKUP(A329,'Cadastro de itens Adm'!$B$4:$C$103,2,)</f>
        <v>#N/A</v>
      </c>
      <c r="C329" s="244" t="e">
        <f>VLOOKUP(A329,'Cadastro de itens Adm'!$B$4:$D$2360,3,)</f>
        <v>#N/A</v>
      </c>
      <c r="D329" s="50"/>
      <c r="E329" s="5"/>
      <c r="F329" s="124">
        <v>0</v>
      </c>
      <c r="G329" s="286"/>
    </row>
    <row r="330" spans="1:7">
      <c r="A330" s="51"/>
      <c r="B330" s="284" t="e">
        <f>VLOOKUP(A330,'Cadastro de itens Adm'!$B$4:$C$103,2,)</f>
        <v>#N/A</v>
      </c>
      <c r="C330" s="285" t="e">
        <f>VLOOKUP(A330,'Cadastro de itens Adm'!$B$4:$D$2360,3,)</f>
        <v>#N/A</v>
      </c>
      <c r="D330" s="49"/>
      <c r="E330" s="121"/>
      <c r="F330" s="123">
        <v>0</v>
      </c>
      <c r="G330" s="287"/>
    </row>
    <row r="331" spans="1:7">
      <c r="A331" s="25"/>
      <c r="B331" s="246" t="e">
        <f>VLOOKUP(A331,'Cadastro de itens Adm'!$B$4:$C$103,2,)</f>
        <v>#N/A</v>
      </c>
      <c r="C331" s="244" t="e">
        <f>VLOOKUP(A331,'Cadastro de itens Adm'!$B$4:$D$2360,3,)</f>
        <v>#N/A</v>
      </c>
      <c r="D331" s="50"/>
      <c r="E331" s="5"/>
      <c r="F331" s="124">
        <v>0</v>
      </c>
      <c r="G331" s="286"/>
    </row>
    <row r="332" spans="1:7">
      <c r="A332" s="51"/>
      <c r="B332" s="284" t="e">
        <f>VLOOKUP(A332,'Cadastro de itens Adm'!$B$4:$C$103,2,)</f>
        <v>#N/A</v>
      </c>
      <c r="C332" s="285" t="e">
        <f>VLOOKUP(A332,'Cadastro de itens Adm'!$B$4:$D$2360,3,)</f>
        <v>#N/A</v>
      </c>
      <c r="D332" s="49"/>
      <c r="E332" s="121"/>
      <c r="F332" s="123">
        <v>0</v>
      </c>
      <c r="G332" s="287"/>
    </row>
    <row r="333" spans="1:7">
      <c r="A333" s="25"/>
      <c r="B333" s="246" t="e">
        <f>VLOOKUP(A333,'Cadastro de itens Adm'!$B$4:$C$103,2,)</f>
        <v>#N/A</v>
      </c>
      <c r="C333" s="244" t="e">
        <f>VLOOKUP(A333,'Cadastro de itens Adm'!$B$4:$D$2360,3,)</f>
        <v>#N/A</v>
      </c>
      <c r="D333" s="50"/>
      <c r="E333" s="5"/>
      <c r="F333" s="124">
        <v>0</v>
      </c>
      <c r="G333" s="286"/>
    </row>
    <row r="334" spans="1:7">
      <c r="A334" s="51"/>
      <c r="B334" s="284" t="e">
        <f>VLOOKUP(A334,'Cadastro de itens Adm'!$B$4:$C$103,2,)</f>
        <v>#N/A</v>
      </c>
      <c r="C334" s="285" t="e">
        <f>VLOOKUP(A334,'Cadastro de itens Adm'!$B$4:$D$2360,3,)</f>
        <v>#N/A</v>
      </c>
      <c r="D334" s="49"/>
      <c r="E334" s="121"/>
      <c r="F334" s="123">
        <v>0</v>
      </c>
      <c r="G334" s="287"/>
    </row>
    <row r="335" spans="1:7">
      <c r="A335" s="25"/>
      <c r="B335" s="246" t="e">
        <f>VLOOKUP(A335,'Cadastro de itens Adm'!$B$4:$C$103,2,)</f>
        <v>#N/A</v>
      </c>
      <c r="C335" s="244" t="e">
        <f>VLOOKUP(A335,'Cadastro de itens Adm'!$B$4:$D$2360,3,)</f>
        <v>#N/A</v>
      </c>
      <c r="D335" s="50"/>
      <c r="E335" s="5"/>
      <c r="F335" s="124">
        <v>0</v>
      </c>
      <c r="G335" s="286"/>
    </row>
    <row r="336" spans="1:7">
      <c r="A336" s="51"/>
      <c r="B336" s="284" t="e">
        <f>VLOOKUP(A336,'Cadastro de itens Adm'!$B$4:$C$103,2,)</f>
        <v>#N/A</v>
      </c>
      <c r="C336" s="285" t="e">
        <f>VLOOKUP(A336,'Cadastro de itens Adm'!$B$4:$D$2360,3,)</f>
        <v>#N/A</v>
      </c>
      <c r="D336" s="49"/>
      <c r="E336" s="121"/>
      <c r="F336" s="123">
        <v>0</v>
      </c>
      <c r="G336" s="287"/>
    </row>
    <row r="337" spans="1:7">
      <c r="A337" s="25"/>
      <c r="B337" s="246" t="e">
        <f>VLOOKUP(A337,'Cadastro de itens Adm'!$B$4:$C$103,2,)</f>
        <v>#N/A</v>
      </c>
      <c r="C337" s="244" t="e">
        <f>VLOOKUP(A337,'Cadastro de itens Adm'!$B$4:$D$2360,3,)</f>
        <v>#N/A</v>
      </c>
      <c r="D337" s="50"/>
      <c r="E337" s="5"/>
      <c r="F337" s="124">
        <v>0</v>
      </c>
      <c r="G337" s="286"/>
    </row>
    <row r="338" spans="1:7">
      <c r="A338" s="51"/>
      <c r="B338" s="284" t="e">
        <f>VLOOKUP(A338,'Cadastro de itens Adm'!$B$4:$C$103,2,)</f>
        <v>#N/A</v>
      </c>
      <c r="C338" s="285" t="e">
        <f>VLOOKUP(A338,'Cadastro de itens Adm'!$B$4:$D$2360,3,)</f>
        <v>#N/A</v>
      </c>
      <c r="D338" s="49"/>
      <c r="E338" s="121"/>
      <c r="F338" s="123">
        <v>0</v>
      </c>
      <c r="G338" s="287"/>
    </row>
    <row r="339" spans="1:7">
      <c r="A339" s="25"/>
      <c r="B339" s="246" t="e">
        <f>VLOOKUP(A339,'Cadastro de itens Adm'!$B$4:$C$103,2,)</f>
        <v>#N/A</v>
      </c>
      <c r="C339" s="244" t="e">
        <f>VLOOKUP(A339,'Cadastro de itens Adm'!$B$4:$D$2360,3,)</f>
        <v>#N/A</v>
      </c>
      <c r="D339" s="50"/>
      <c r="E339" s="5"/>
      <c r="F339" s="124">
        <v>0</v>
      </c>
      <c r="G339" s="286"/>
    </row>
    <row r="340" spans="1:7">
      <c r="A340" s="51"/>
      <c r="B340" s="284" t="e">
        <f>VLOOKUP(A340,'Cadastro de itens Adm'!$B$4:$C$103,2,)</f>
        <v>#N/A</v>
      </c>
      <c r="C340" s="285" t="e">
        <f>VLOOKUP(A340,'Cadastro de itens Adm'!$B$4:$D$2360,3,)</f>
        <v>#N/A</v>
      </c>
      <c r="D340" s="49"/>
      <c r="E340" s="121"/>
      <c r="F340" s="123">
        <v>0</v>
      </c>
      <c r="G340" s="287"/>
    </row>
    <row r="341" spans="1:7">
      <c r="A341" s="25"/>
      <c r="B341" s="246" t="e">
        <f>VLOOKUP(A341,'Cadastro de itens Adm'!$B$4:$C$103,2,)</f>
        <v>#N/A</v>
      </c>
      <c r="C341" s="244" t="e">
        <f>VLOOKUP(A341,'Cadastro de itens Adm'!$B$4:$D$2360,3,)</f>
        <v>#N/A</v>
      </c>
      <c r="D341" s="50"/>
      <c r="E341" s="5"/>
      <c r="F341" s="124">
        <v>0</v>
      </c>
      <c r="G341" s="286"/>
    </row>
    <row r="342" spans="1:7">
      <c r="A342" s="51"/>
      <c r="B342" s="284" t="e">
        <f>VLOOKUP(A342,'Cadastro de itens Adm'!$B$4:$C$103,2,)</f>
        <v>#N/A</v>
      </c>
      <c r="C342" s="285" t="e">
        <f>VLOOKUP(A342,'Cadastro de itens Adm'!$B$4:$D$2360,3,)</f>
        <v>#N/A</v>
      </c>
      <c r="D342" s="49"/>
      <c r="E342" s="121"/>
      <c r="F342" s="123">
        <v>0</v>
      </c>
      <c r="G342" s="287"/>
    </row>
    <row r="343" spans="1:7">
      <c r="A343" s="25"/>
      <c r="B343" s="246" t="e">
        <f>VLOOKUP(A343,'Cadastro de itens Adm'!$B$4:$C$103,2,)</f>
        <v>#N/A</v>
      </c>
      <c r="C343" s="244" t="e">
        <f>VLOOKUP(A343,'Cadastro de itens Adm'!$B$4:$D$2360,3,)</f>
        <v>#N/A</v>
      </c>
      <c r="D343" s="50"/>
      <c r="E343" s="5"/>
      <c r="F343" s="124">
        <v>0</v>
      </c>
      <c r="G343" s="286"/>
    </row>
    <row r="344" spans="1:7">
      <c r="A344" s="51"/>
      <c r="B344" s="284" t="e">
        <f>VLOOKUP(A344,'Cadastro de itens Adm'!$B$4:$C$103,2,)</f>
        <v>#N/A</v>
      </c>
      <c r="C344" s="285" t="e">
        <f>VLOOKUP(A344,'Cadastro de itens Adm'!$B$4:$D$2360,3,)</f>
        <v>#N/A</v>
      </c>
      <c r="D344" s="49"/>
      <c r="E344" s="121"/>
      <c r="F344" s="123">
        <v>0</v>
      </c>
      <c r="G344" s="287"/>
    </row>
    <row r="345" spans="1:7">
      <c r="A345" s="25"/>
      <c r="B345" s="246" t="e">
        <f>VLOOKUP(A345,'Cadastro de itens Adm'!$B$4:$C$103,2,)</f>
        <v>#N/A</v>
      </c>
      <c r="C345" s="244" t="e">
        <f>VLOOKUP(A345,'Cadastro de itens Adm'!$B$4:$D$2360,3,)</f>
        <v>#N/A</v>
      </c>
      <c r="D345" s="50"/>
      <c r="E345" s="5"/>
      <c r="F345" s="124">
        <v>0</v>
      </c>
      <c r="G345" s="286"/>
    </row>
    <row r="346" spans="1:7">
      <c r="A346" s="51"/>
      <c r="B346" s="284" t="e">
        <f>VLOOKUP(A346,'Cadastro de itens Adm'!$B$4:$C$103,2,)</f>
        <v>#N/A</v>
      </c>
      <c r="C346" s="285" t="e">
        <f>VLOOKUP(A346,'Cadastro de itens Adm'!$B$4:$D$2360,3,)</f>
        <v>#N/A</v>
      </c>
      <c r="D346" s="49"/>
      <c r="E346" s="121"/>
      <c r="F346" s="123">
        <v>0</v>
      </c>
      <c r="G346" s="287"/>
    </row>
    <row r="347" spans="1:7">
      <c r="A347" s="25"/>
      <c r="B347" s="246" t="e">
        <f>VLOOKUP(A347,'Cadastro de itens Adm'!$B$4:$C$103,2,)</f>
        <v>#N/A</v>
      </c>
      <c r="C347" s="244" t="e">
        <f>VLOOKUP(A347,'Cadastro de itens Adm'!$B$4:$D$2360,3,)</f>
        <v>#N/A</v>
      </c>
      <c r="D347" s="50"/>
      <c r="E347" s="5"/>
      <c r="F347" s="124">
        <v>0</v>
      </c>
      <c r="G347" s="286"/>
    </row>
    <row r="348" spans="1:7">
      <c r="A348" s="51"/>
      <c r="B348" s="284" t="e">
        <f>VLOOKUP(A348,'Cadastro de itens Adm'!$B$4:$C$103,2,)</f>
        <v>#N/A</v>
      </c>
      <c r="C348" s="285" t="e">
        <f>VLOOKUP(A348,'Cadastro de itens Adm'!$B$4:$D$2360,3,)</f>
        <v>#N/A</v>
      </c>
      <c r="D348" s="49"/>
      <c r="E348" s="121"/>
      <c r="F348" s="123">
        <v>0</v>
      </c>
      <c r="G348" s="287"/>
    </row>
    <row r="349" spans="1:7">
      <c r="A349" s="25"/>
      <c r="B349" s="246" t="e">
        <f>VLOOKUP(A349,'Cadastro de itens Adm'!$B$4:$C$103,2,)</f>
        <v>#N/A</v>
      </c>
      <c r="C349" s="244" t="e">
        <f>VLOOKUP(A349,'Cadastro de itens Adm'!$B$4:$D$2360,3,)</f>
        <v>#N/A</v>
      </c>
      <c r="D349" s="50"/>
      <c r="E349" s="5"/>
      <c r="F349" s="124">
        <v>0</v>
      </c>
      <c r="G349" s="286"/>
    </row>
    <row r="350" spans="1:7">
      <c r="A350" s="51"/>
      <c r="B350" s="284" t="e">
        <f>VLOOKUP(A350,'Cadastro de itens Adm'!$B$4:$C$103,2,)</f>
        <v>#N/A</v>
      </c>
      <c r="C350" s="285" t="e">
        <f>VLOOKUP(A350,'Cadastro de itens Adm'!$B$4:$D$2360,3,)</f>
        <v>#N/A</v>
      </c>
      <c r="D350" s="49"/>
      <c r="E350" s="121"/>
      <c r="F350" s="123">
        <v>0</v>
      </c>
      <c r="G350" s="287"/>
    </row>
    <row r="351" spans="1:7">
      <c r="A351" s="25"/>
      <c r="B351" s="246" t="e">
        <f>VLOOKUP(A351,'Cadastro de itens Adm'!$B$4:$C$103,2,)</f>
        <v>#N/A</v>
      </c>
      <c r="C351" s="244" t="e">
        <f>VLOOKUP(A351,'Cadastro de itens Adm'!$B$4:$D$2360,3,)</f>
        <v>#N/A</v>
      </c>
      <c r="D351" s="50"/>
      <c r="E351" s="5"/>
      <c r="F351" s="124">
        <v>0</v>
      </c>
      <c r="G351" s="286"/>
    </row>
    <row r="352" spans="1:7">
      <c r="A352" s="51"/>
      <c r="B352" s="284" t="e">
        <f>VLOOKUP(A352,'Cadastro de itens Adm'!$B$4:$C$103,2,)</f>
        <v>#N/A</v>
      </c>
      <c r="C352" s="285" t="e">
        <f>VLOOKUP(A352,'Cadastro de itens Adm'!$B$4:$D$2360,3,)</f>
        <v>#N/A</v>
      </c>
      <c r="D352" s="49"/>
      <c r="E352" s="121"/>
      <c r="F352" s="123">
        <v>0</v>
      </c>
      <c r="G352" s="287"/>
    </row>
    <row r="353" spans="1:7">
      <c r="A353" s="25"/>
      <c r="B353" s="246" t="e">
        <f>VLOOKUP(A353,'Cadastro de itens Adm'!$B$4:$C$103,2,)</f>
        <v>#N/A</v>
      </c>
      <c r="C353" s="244" t="e">
        <f>VLOOKUP(A353,'Cadastro de itens Adm'!$B$4:$D$2360,3,)</f>
        <v>#N/A</v>
      </c>
      <c r="D353" s="50"/>
      <c r="E353" s="5"/>
      <c r="F353" s="124">
        <v>0</v>
      </c>
      <c r="G353" s="286"/>
    </row>
    <row r="354" spans="1:7">
      <c r="A354" s="51"/>
      <c r="B354" s="284" t="e">
        <f>VLOOKUP(A354,'Cadastro de itens Adm'!$B$4:$C$103,2,)</f>
        <v>#N/A</v>
      </c>
      <c r="C354" s="285" t="e">
        <f>VLOOKUP(A354,'Cadastro de itens Adm'!$B$4:$D$2360,3,)</f>
        <v>#N/A</v>
      </c>
      <c r="D354" s="49"/>
      <c r="E354" s="121"/>
      <c r="F354" s="123">
        <v>0</v>
      </c>
      <c r="G354" s="287"/>
    </row>
    <row r="355" spans="1:7">
      <c r="A355" s="25"/>
      <c r="B355" s="246" t="e">
        <f>VLOOKUP(A355,'Cadastro de itens Adm'!$B$4:$C$103,2,)</f>
        <v>#N/A</v>
      </c>
      <c r="C355" s="244" t="e">
        <f>VLOOKUP(A355,'Cadastro de itens Adm'!$B$4:$D$2360,3,)</f>
        <v>#N/A</v>
      </c>
      <c r="D355" s="50"/>
      <c r="E355" s="5"/>
      <c r="F355" s="124">
        <v>0</v>
      </c>
      <c r="G355" s="286"/>
    </row>
    <row r="356" spans="1:7">
      <c r="A356" s="51"/>
      <c r="B356" s="284" t="e">
        <f>VLOOKUP(A356,'Cadastro de itens Adm'!$B$4:$C$103,2,)</f>
        <v>#N/A</v>
      </c>
      <c r="C356" s="285" t="e">
        <f>VLOOKUP(A356,'Cadastro de itens Adm'!$B$4:$D$2360,3,)</f>
        <v>#N/A</v>
      </c>
      <c r="D356" s="49"/>
      <c r="E356" s="121"/>
      <c r="F356" s="123">
        <v>0</v>
      </c>
      <c r="G356" s="287"/>
    </row>
    <row r="357" spans="1:7">
      <c r="A357" s="25"/>
      <c r="B357" s="246" t="e">
        <f>VLOOKUP(A357,'Cadastro de itens Adm'!$B$4:$C$103,2,)</f>
        <v>#N/A</v>
      </c>
      <c r="C357" s="244" t="e">
        <f>VLOOKUP(A357,'Cadastro de itens Adm'!$B$4:$D$2360,3,)</f>
        <v>#N/A</v>
      </c>
      <c r="D357" s="50"/>
      <c r="E357" s="5"/>
      <c r="F357" s="124">
        <v>0</v>
      </c>
      <c r="G357" s="286"/>
    </row>
    <row r="358" spans="1:7">
      <c r="A358" s="51"/>
      <c r="B358" s="284" t="e">
        <f>VLOOKUP(A358,'Cadastro de itens Adm'!$B$4:$C$103,2,)</f>
        <v>#N/A</v>
      </c>
      <c r="C358" s="285" t="e">
        <f>VLOOKUP(A358,'Cadastro de itens Adm'!$B$4:$D$2360,3,)</f>
        <v>#N/A</v>
      </c>
      <c r="D358" s="49"/>
      <c r="E358" s="121"/>
      <c r="F358" s="123">
        <v>0</v>
      </c>
      <c r="G358" s="287"/>
    </row>
    <row r="359" spans="1:7">
      <c r="A359" s="25"/>
      <c r="B359" s="246" t="e">
        <f>VLOOKUP(A359,'Cadastro de itens Adm'!$B$4:$C$103,2,)</f>
        <v>#N/A</v>
      </c>
      <c r="C359" s="244" t="e">
        <f>VLOOKUP(A359,'Cadastro de itens Adm'!$B$4:$D$2360,3,)</f>
        <v>#N/A</v>
      </c>
      <c r="D359" s="50"/>
      <c r="E359" s="5"/>
      <c r="F359" s="124">
        <v>0</v>
      </c>
      <c r="G359" s="286"/>
    </row>
    <row r="360" spans="1:7">
      <c r="A360" s="51"/>
      <c r="B360" s="284" t="e">
        <f>VLOOKUP(A360,'Cadastro de itens Adm'!$B$4:$C$103,2,)</f>
        <v>#N/A</v>
      </c>
      <c r="C360" s="285" t="e">
        <f>VLOOKUP(A360,'Cadastro de itens Adm'!$B$4:$D$2360,3,)</f>
        <v>#N/A</v>
      </c>
      <c r="D360" s="49"/>
      <c r="E360" s="121"/>
      <c r="F360" s="123">
        <v>0</v>
      </c>
      <c r="G360" s="287"/>
    </row>
    <row r="361" spans="1:7">
      <c r="A361" s="25"/>
      <c r="B361" s="246" t="e">
        <f>VLOOKUP(A361,'Cadastro de itens Adm'!$B$4:$C$103,2,)</f>
        <v>#N/A</v>
      </c>
      <c r="C361" s="244" t="e">
        <f>VLOOKUP(A361,'Cadastro de itens Adm'!$B$4:$D$2360,3,)</f>
        <v>#N/A</v>
      </c>
      <c r="D361" s="50"/>
      <c r="E361" s="5"/>
      <c r="F361" s="124">
        <v>0</v>
      </c>
      <c r="G361" s="286"/>
    </row>
    <row r="362" spans="1:7">
      <c r="A362" s="51"/>
      <c r="B362" s="284" t="e">
        <f>VLOOKUP(A362,'Cadastro de itens Adm'!$B$4:$C$103,2,)</f>
        <v>#N/A</v>
      </c>
      <c r="C362" s="285" t="e">
        <f>VLOOKUP(A362,'Cadastro de itens Adm'!$B$4:$D$2360,3,)</f>
        <v>#N/A</v>
      </c>
      <c r="D362" s="49"/>
      <c r="E362" s="121"/>
      <c r="F362" s="123">
        <v>0</v>
      </c>
      <c r="G362" s="287"/>
    </row>
    <row r="363" spans="1:7">
      <c r="A363" s="25"/>
      <c r="B363" s="246" t="e">
        <f>VLOOKUP(A363,'Cadastro de itens Adm'!$B$4:$C$103,2,)</f>
        <v>#N/A</v>
      </c>
      <c r="C363" s="244" t="e">
        <f>VLOOKUP(A363,'Cadastro de itens Adm'!$B$4:$D$2360,3,)</f>
        <v>#N/A</v>
      </c>
      <c r="D363" s="50"/>
      <c r="E363" s="5"/>
      <c r="F363" s="124">
        <v>0</v>
      </c>
      <c r="G363" s="286"/>
    </row>
    <row r="364" spans="1:7">
      <c r="A364" s="51"/>
      <c r="B364" s="284" t="e">
        <f>VLOOKUP(A364,'Cadastro de itens Adm'!$B$4:$C$103,2,)</f>
        <v>#N/A</v>
      </c>
      <c r="C364" s="285" t="e">
        <f>VLOOKUP(A364,'Cadastro de itens Adm'!$B$4:$D$2360,3,)</f>
        <v>#N/A</v>
      </c>
      <c r="D364" s="49"/>
      <c r="E364" s="121"/>
      <c r="F364" s="123">
        <v>0</v>
      </c>
      <c r="G364" s="287"/>
    </row>
    <row r="365" spans="1:7">
      <c r="A365" s="25"/>
      <c r="B365" s="246" t="e">
        <f>VLOOKUP(A365,'Cadastro de itens Adm'!$B$4:$C$103,2,)</f>
        <v>#N/A</v>
      </c>
      <c r="C365" s="244" t="e">
        <f>VLOOKUP(A365,'Cadastro de itens Adm'!$B$4:$D$2360,3,)</f>
        <v>#N/A</v>
      </c>
      <c r="D365" s="50"/>
      <c r="E365" s="5"/>
      <c r="F365" s="124">
        <v>0</v>
      </c>
      <c r="G365" s="286"/>
    </row>
    <row r="366" spans="1:7">
      <c r="A366" s="51"/>
      <c r="B366" s="284" t="e">
        <f>VLOOKUP(A366,'Cadastro de itens Adm'!$B$4:$C$103,2,)</f>
        <v>#N/A</v>
      </c>
      <c r="C366" s="285" t="e">
        <f>VLOOKUP(A366,'Cadastro de itens Adm'!$B$4:$D$2360,3,)</f>
        <v>#N/A</v>
      </c>
      <c r="D366" s="49"/>
      <c r="E366" s="121"/>
      <c r="F366" s="123">
        <v>0</v>
      </c>
      <c r="G366" s="287"/>
    </row>
    <row r="367" spans="1:7">
      <c r="A367" s="25"/>
      <c r="B367" s="246" t="e">
        <f>VLOOKUP(A367,'Cadastro de itens Adm'!$B$4:$C$103,2,)</f>
        <v>#N/A</v>
      </c>
      <c r="C367" s="244" t="e">
        <f>VLOOKUP(A367,'Cadastro de itens Adm'!$B$4:$D$2360,3,)</f>
        <v>#N/A</v>
      </c>
      <c r="D367" s="50"/>
      <c r="E367" s="5"/>
      <c r="F367" s="124">
        <v>0</v>
      </c>
      <c r="G367" s="286"/>
    </row>
    <row r="368" spans="1:7">
      <c r="A368" s="51"/>
      <c r="B368" s="284" t="e">
        <f>VLOOKUP(A368,'Cadastro de itens Adm'!$B$4:$C$103,2,)</f>
        <v>#N/A</v>
      </c>
      <c r="C368" s="285" t="e">
        <f>VLOOKUP(A368,'Cadastro de itens Adm'!$B$4:$D$2360,3,)</f>
        <v>#N/A</v>
      </c>
      <c r="D368" s="49"/>
      <c r="E368" s="121"/>
      <c r="F368" s="123">
        <v>0</v>
      </c>
      <c r="G368" s="287"/>
    </row>
    <row r="369" spans="1:7">
      <c r="A369" s="25"/>
      <c r="B369" s="246" t="e">
        <f>VLOOKUP(A369,'Cadastro de itens Adm'!$B$4:$C$103,2,)</f>
        <v>#N/A</v>
      </c>
      <c r="C369" s="244" t="e">
        <f>VLOOKUP(A369,'Cadastro de itens Adm'!$B$4:$D$2360,3,)</f>
        <v>#N/A</v>
      </c>
      <c r="D369" s="50"/>
      <c r="E369" s="5"/>
      <c r="F369" s="124">
        <v>0</v>
      </c>
      <c r="G369" s="286"/>
    </row>
    <row r="370" spans="1:7">
      <c r="A370" s="51"/>
      <c r="B370" s="284" t="e">
        <f>VLOOKUP(A370,'Cadastro de itens Adm'!$B$4:$C$103,2,)</f>
        <v>#N/A</v>
      </c>
      <c r="C370" s="285" t="e">
        <f>VLOOKUP(A370,'Cadastro de itens Adm'!$B$4:$D$2360,3,)</f>
        <v>#N/A</v>
      </c>
      <c r="D370" s="49"/>
      <c r="E370" s="121"/>
      <c r="F370" s="123">
        <v>0</v>
      </c>
      <c r="G370" s="287"/>
    </row>
    <row r="371" spans="1:7">
      <c r="A371" s="25"/>
      <c r="B371" s="246" t="e">
        <f>VLOOKUP(A371,'Cadastro de itens Adm'!$B$4:$C$103,2,)</f>
        <v>#N/A</v>
      </c>
      <c r="C371" s="244" t="e">
        <f>VLOOKUP(A371,'Cadastro de itens Adm'!$B$4:$D$2360,3,)</f>
        <v>#N/A</v>
      </c>
      <c r="D371" s="50"/>
      <c r="E371" s="5"/>
      <c r="F371" s="124">
        <v>0</v>
      </c>
      <c r="G371" s="286"/>
    </row>
    <row r="372" spans="1:7">
      <c r="A372" s="51"/>
      <c r="B372" s="284" t="e">
        <f>VLOOKUP(A372,'Cadastro de itens Adm'!$B$4:$C$103,2,)</f>
        <v>#N/A</v>
      </c>
      <c r="C372" s="285" t="e">
        <f>VLOOKUP(A372,'Cadastro de itens Adm'!$B$4:$D$2360,3,)</f>
        <v>#N/A</v>
      </c>
      <c r="D372" s="49"/>
      <c r="E372" s="121"/>
      <c r="F372" s="123">
        <v>0</v>
      </c>
      <c r="G372" s="287"/>
    </row>
    <row r="373" spans="1:7">
      <c r="A373" s="25"/>
      <c r="B373" s="246" t="e">
        <f>VLOOKUP(A373,'Cadastro de itens Adm'!$B$4:$C$103,2,)</f>
        <v>#N/A</v>
      </c>
      <c r="C373" s="244" t="e">
        <f>VLOOKUP(A373,'Cadastro de itens Adm'!$B$4:$D$2360,3,)</f>
        <v>#N/A</v>
      </c>
      <c r="D373" s="50"/>
      <c r="E373" s="5"/>
      <c r="F373" s="124">
        <v>0</v>
      </c>
      <c r="G373" s="286"/>
    </row>
    <row r="374" spans="1:7">
      <c r="A374" s="51"/>
      <c r="B374" s="284" t="e">
        <f>VLOOKUP(A374,'Cadastro de itens Adm'!$B$4:$C$103,2,)</f>
        <v>#N/A</v>
      </c>
      <c r="C374" s="285" t="e">
        <f>VLOOKUP(A374,'Cadastro de itens Adm'!$B$4:$D$2360,3,)</f>
        <v>#N/A</v>
      </c>
      <c r="D374" s="49"/>
      <c r="E374" s="121"/>
      <c r="F374" s="123">
        <v>0</v>
      </c>
      <c r="G374" s="287"/>
    </row>
    <row r="375" spans="1:7">
      <c r="A375" s="25"/>
      <c r="B375" s="246" t="e">
        <f>VLOOKUP(A375,'Cadastro de itens Adm'!$B$4:$C$103,2,)</f>
        <v>#N/A</v>
      </c>
      <c r="C375" s="244" t="e">
        <f>VLOOKUP(A375,'Cadastro de itens Adm'!$B$4:$D$2360,3,)</f>
        <v>#N/A</v>
      </c>
      <c r="D375" s="50"/>
      <c r="E375" s="5"/>
      <c r="F375" s="124">
        <v>0</v>
      </c>
      <c r="G375" s="286"/>
    </row>
    <row r="376" spans="1:7">
      <c r="A376" s="51"/>
      <c r="B376" s="284" t="e">
        <f>VLOOKUP(A376,'Cadastro de itens Adm'!$B$4:$C$103,2,)</f>
        <v>#N/A</v>
      </c>
      <c r="C376" s="285" t="e">
        <f>VLOOKUP(A376,'Cadastro de itens Adm'!$B$4:$D$2360,3,)</f>
        <v>#N/A</v>
      </c>
      <c r="D376" s="49"/>
      <c r="E376" s="121"/>
      <c r="F376" s="123">
        <v>0</v>
      </c>
      <c r="G376" s="287"/>
    </row>
    <row r="377" spans="1:7">
      <c r="A377" s="25"/>
      <c r="B377" s="246" t="e">
        <f>VLOOKUP(A377,'Cadastro de itens Adm'!$B$4:$C$103,2,)</f>
        <v>#N/A</v>
      </c>
      <c r="C377" s="244" t="e">
        <f>VLOOKUP(A377,'Cadastro de itens Adm'!$B$4:$D$2360,3,)</f>
        <v>#N/A</v>
      </c>
      <c r="D377" s="50"/>
      <c r="E377" s="5"/>
      <c r="F377" s="124">
        <v>0</v>
      </c>
      <c r="G377" s="286"/>
    </row>
    <row r="378" spans="1:7">
      <c r="A378" s="51"/>
      <c r="B378" s="284" t="e">
        <f>VLOOKUP(A378,'Cadastro de itens Adm'!$B$4:$C$103,2,)</f>
        <v>#N/A</v>
      </c>
      <c r="C378" s="285" t="e">
        <f>VLOOKUP(A378,'Cadastro de itens Adm'!$B$4:$D$2360,3,)</f>
        <v>#N/A</v>
      </c>
      <c r="D378" s="49"/>
      <c r="E378" s="121"/>
      <c r="F378" s="123">
        <v>0</v>
      </c>
      <c r="G378" s="287"/>
    </row>
    <row r="379" spans="1:7">
      <c r="A379" s="25"/>
      <c r="B379" s="246" t="e">
        <f>VLOOKUP(A379,'Cadastro de itens Adm'!$B$4:$C$103,2,)</f>
        <v>#N/A</v>
      </c>
      <c r="C379" s="244" t="e">
        <f>VLOOKUP(A379,'Cadastro de itens Adm'!$B$4:$D$2360,3,)</f>
        <v>#N/A</v>
      </c>
      <c r="D379" s="50"/>
      <c r="E379" s="5"/>
      <c r="F379" s="124">
        <v>0</v>
      </c>
      <c r="G379" s="286"/>
    </row>
    <row r="380" spans="1:7">
      <c r="A380" s="51"/>
      <c r="B380" s="284" t="e">
        <f>VLOOKUP(A380,'Cadastro de itens Adm'!$B$4:$C$103,2,)</f>
        <v>#N/A</v>
      </c>
      <c r="C380" s="285" t="e">
        <f>VLOOKUP(A380,'Cadastro de itens Adm'!$B$4:$D$2360,3,)</f>
        <v>#N/A</v>
      </c>
      <c r="D380" s="49"/>
      <c r="E380" s="121"/>
      <c r="F380" s="123">
        <v>0</v>
      </c>
      <c r="G380" s="287"/>
    </row>
    <row r="381" spans="1:7">
      <c r="A381" s="25"/>
      <c r="B381" s="246" t="e">
        <f>VLOOKUP(A381,'Cadastro de itens Adm'!$B$4:$C$103,2,)</f>
        <v>#N/A</v>
      </c>
      <c r="C381" s="244" t="e">
        <f>VLOOKUP(A381,'Cadastro de itens Adm'!$B$4:$D$2360,3,)</f>
        <v>#N/A</v>
      </c>
      <c r="D381" s="50"/>
      <c r="E381" s="5"/>
      <c r="F381" s="124">
        <v>0</v>
      </c>
      <c r="G381" s="286"/>
    </row>
    <row r="382" spans="1:7">
      <c r="A382" s="51"/>
      <c r="B382" s="284" t="e">
        <f>VLOOKUP(A382,'Cadastro de itens Adm'!$B$4:$C$103,2,)</f>
        <v>#N/A</v>
      </c>
      <c r="C382" s="285" t="e">
        <f>VLOOKUP(A382,'Cadastro de itens Adm'!$B$4:$D$2360,3,)</f>
        <v>#N/A</v>
      </c>
      <c r="D382" s="49"/>
      <c r="E382" s="121"/>
      <c r="F382" s="123">
        <v>0</v>
      </c>
      <c r="G382" s="287"/>
    </row>
    <row r="383" spans="1:7">
      <c r="A383" s="25"/>
      <c r="B383" s="246" t="e">
        <f>VLOOKUP(A383,'Cadastro de itens Adm'!$B$4:$C$103,2,)</f>
        <v>#N/A</v>
      </c>
      <c r="C383" s="244" t="e">
        <f>VLOOKUP(A383,'Cadastro de itens Adm'!$B$4:$D$2360,3,)</f>
        <v>#N/A</v>
      </c>
      <c r="D383" s="50"/>
      <c r="E383" s="5"/>
      <c r="F383" s="124">
        <v>0</v>
      </c>
      <c r="G383" s="286"/>
    </row>
    <row r="384" spans="1:7">
      <c r="A384" s="51"/>
      <c r="B384" s="284" t="e">
        <f>VLOOKUP(A384,'Cadastro de itens Adm'!$B$4:$C$103,2,)</f>
        <v>#N/A</v>
      </c>
      <c r="C384" s="285" t="e">
        <f>VLOOKUP(A384,'Cadastro de itens Adm'!$B$4:$D$2360,3,)</f>
        <v>#N/A</v>
      </c>
      <c r="D384" s="49"/>
      <c r="E384" s="121"/>
      <c r="F384" s="123">
        <v>0</v>
      </c>
      <c r="G384" s="287"/>
    </row>
    <row r="385" spans="1:7">
      <c r="A385" s="25"/>
      <c r="B385" s="246" t="e">
        <f>VLOOKUP(A385,'Cadastro de itens Adm'!$B$4:$C$103,2,)</f>
        <v>#N/A</v>
      </c>
      <c r="C385" s="244" t="e">
        <f>VLOOKUP(A385,'Cadastro de itens Adm'!$B$4:$D$2360,3,)</f>
        <v>#N/A</v>
      </c>
      <c r="D385" s="50"/>
      <c r="E385" s="5"/>
      <c r="F385" s="124">
        <v>0</v>
      </c>
      <c r="G385" s="286"/>
    </row>
    <row r="386" spans="1:7">
      <c r="A386" s="51"/>
      <c r="B386" s="284" t="e">
        <f>VLOOKUP(A386,'Cadastro de itens Adm'!$B$4:$C$103,2,)</f>
        <v>#N/A</v>
      </c>
      <c r="C386" s="285" t="e">
        <f>VLOOKUP(A386,'Cadastro de itens Adm'!$B$4:$D$2360,3,)</f>
        <v>#N/A</v>
      </c>
      <c r="D386" s="49"/>
      <c r="E386" s="121"/>
      <c r="F386" s="123">
        <v>0</v>
      </c>
      <c r="G386" s="287"/>
    </row>
    <row r="387" spans="1:7">
      <c r="A387" s="25"/>
      <c r="B387" s="246" t="e">
        <f>VLOOKUP(A387,'Cadastro de itens Adm'!$B$4:$C$103,2,)</f>
        <v>#N/A</v>
      </c>
      <c r="C387" s="244" t="e">
        <f>VLOOKUP(A387,'Cadastro de itens Adm'!$B$4:$D$2360,3,)</f>
        <v>#N/A</v>
      </c>
      <c r="D387" s="50"/>
      <c r="E387" s="5"/>
      <c r="F387" s="124">
        <v>0</v>
      </c>
      <c r="G387" s="286"/>
    </row>
    <row r="388" spans="1:7">
      <c r="A388" s="51"/>
      <c r="B388" s="284" t="e">
        <f>VLOOKUP(A388,'Cadastro de itens Adm'!$B$4:$C$103,2,)</f>
        <v>#N/A</v>
      </c>
      <c r="C388" s="285" t="e">
        <f>VLOOKUP(A388,'Cadastro de itens Adm'!$B$4:$D$2360,3,)</f>
        <v>#N/A</v>
      </c>
      <c r="D388" s="49"/>
      <c r="E388" s="121"/>
      <c r="F388" s="123">
        <v>0</v>
      </c>
      <c r="G388" s="287"/>
    </row>
    <row r="389" spans="1:7">
      <c r="A389" s="25"/>
      <c r="B389" s="246" t="e">
        <f>VLOOKUP(A389,'Cadastro de itens Adm'!$B$4:$C$103,2,)</f>
        <v>#N/A</v>
      </c>
      <c r="C389" s="244" t="e">
        <f>VLOOKUP(A389,'Cadastro de itens Adm'!$B$4:$D$2360,3,)</f>
        <v>#N/A</v>
      </c>
      <c r="D389" s="50"/>
      <c r="E389" s="5"/>
      <c r="F389" s="124">
        <v>0</v>
      </c>
      <c r="G389" s="286"/>
    </row>
    <row r="390" spans="1:7">
      <c r="A390" s="51"/>
      <c r="B390" s="284" t="e">
        <f>VLOOKUP(A390,'Cadastro de itens Adm'!$B$4:$C$103,2,)</f>
        <v>#N/A</v>
      </c>
      <c r="C390" s="285" t="e">
        <f>VLOOKUP(A390,'Cadastro de itens Adm'!$B$4:$D$2360,3,)</f>
        <v>#N/A</v>
      </c>
      <c r="D390" s="49"/>
      <c r="E390" s="121"/>
      <c r="F390" s="123">
        <v>0</v>
      </c>
      <c r="G390" s="287"/>
    </row>
    <row r="391" spans="1:7">
      <c r="A391" s="25"/>
      <c r="B391" s="246" t="e">
        <f>VLOOKUP(A391,'Cadastro de itens Adm'!$B$4:$C$103,2,)</f>
        <v>#N/A</v>
      </c>
      <c r="C391" s="244" t="e">
        <f>VLOOKUP(A391,'Cadastro de itens Adm'!$B$4:$D$2360,3,)</f>
        <v>#N/A</v>
      </c>
      <c r="D391" s="50"/>
      <c r="E391" s="5"/>
      <c r="F391" s="124">
        <v>0</v>
      </c>
      <c r="G391" s="286"/>
    </row>
    <row r="392" spans="1:7">
      <c r="A392" s="51"/>
      <c r="B392" s="284" t="e">
        <f>VLOOKUP(A392,'Cadastro de itens Adm'!$B$4:$C$103,2,)</f>
        <v>#N/A</v>
      </c>
      <c r="C392" s="285" t="e">
        <f>VLOOKUP(A392,'Cadastro de itens Adm'!$B$4:$D$2360,3,)</f>
        <v>#N/A</v>
      </c>
      <c r="D392" s="49"/>
      <c r="E392" s="121"/>
      <c r="F392" s="123">
        <v>0</v>
      </c>
      <c r="G392" s="287"/>
    </row>
    <row r="393" spans="1:7">
      <c r="A393" s="25"/>
      <c r="B393" s="246" t="e">
        <f>VLOOKUP(A393,'Cadastro de itens Adm'!$B$4:$C$103,2,)</f>
        <v>#N/A</v>
      </c>
      <c r="C393" s="244" t="e">
        <f>VLOOKUP(A393,'Cadastro de itens Adm'!$B$4:$D$2360,3,)</f>
        <v>#N/A</v>
      </c>
      <c r="D393" s="50"/>
      <c r="E393" s="5"/>
      <c r="F393" s="124">
        <v>0</v>
      </c>
      <c r="G393" s="286"/>
    </row>
    <row r="394" spans="1:7">
      <c r="A394" s="51"/>
      <c r="B394" s="284" t="e">
        <f>VLOOKUP(A394,'Cadastro de itens Adm'!$B$4:$C$103,2,)</f>
        <v>#N/A</v>
      </c>
      <c r="C394" s="285" t="e">
        <f>VLOOKUP(A394,'Cadastro de itens Adm'!$B$4:$D$2360,3,)</f>
        <v>#N/A</v>
      </c>
      <c r="D394" s="49"/>
      <c r="E394" s="121"/>
      <c r="F394" s="123">
        <v>0</v>
      </c>
      <c r="G394" s="287"/>
    </row>
    <row r="395" spans="1:7">
      <c r="A395" s="25"/>
      <c r="B395" s="246" t="e">
        <f>VLOOKUP(A395,'Cadastro de itens Adm'!$B$4:$C$103,2,)</f>
        <v>#N/A</v>
      </c>
      <c r="C395" s="244" t="e">
        <f>VLOOKUP(A395,'Cadastro de itens Adm'!$B$4:$D$2360,3,)</f>
        <v>#N/A</v>
      </c>
      <c r="D395" s="50"/>
      <c r="E395" s="5"/>
      <c r="F395" s="124">
        <v>0</v>
      </c>
      <c r="G395" s="286"/>
    </row>
    <row r="396" spans="1:7">
      <c r="A396" s="51"/>
      <c r="B396" s="284" t="e">
        <f>VLOOKUP(A396,'Cadastro de itens Adm'!$B$4:$C$103,2,)</f>
        <v>#N/A</v>
      </c>
      <c r="C396" s="285" t="e">
        <f>VLOOKUP(A396,'Cadastro de itens Adm'!$B$4:$D$2360,3,)</f>
        <v>#N/A</v>
      </c>
      <c r="D396" s="49"/>
      <c r="E396" s="121"/>
      <c r="F396" s="123">
        <v>0</v>
      </c>
      <c r="G396" s="287"/>
    </row>
    <row r="397" spans="1:7">
      <c r="A397" s="25"/>
      <c r="B397" s="246" t="e">
        <f>VLOOKUP(A397,'Cadastro de itens Adm'!$B$4:$C$103,2,)</f>
        <v>#N/A</v>
      </c>
      <c r="C397" s="244" t="e">
        <f>VLOOKUP(A397,'Cadastro de itens Adm'!$B$4:$D$2360,3,)</f>
        <v>#N/A</v>
      </c>
      <c r="D397" s="50"/>
      <c r="E397" s="5"/>
      <c r="F397" s="124">
        <v>0</v>
      </c>
      <c r="G397" s="286"/>
    </row>
    <row r="398" spans="1:7">
      <c r="A398" s="51"/>
      <c r="B398" s="284" t="e">
        <f>VLOOKUP(A398,'Cadastro de itens Adm'!$B$4:$C$103,2,)</f>
        <v>#N/A</v>
      </c>
      <c r="C398" s="285" t="e">
        <f>VLOOKUP(A398,'Cadastro de itens Adm'!$B$4:$D$2360,3,)</f>
        <v>#N/A</v>
      </c>
      <c r="D398" s="49"/>
      <c r="E398" s="121"/>
      <c r="F398" s="123">
        <v>0</v>
      </c>
      <c r="G398" s="287"/>
    </row>
    <row r="399" spans="1:7">
      <c r="A399" s="25"/>
      <c r="B399" s="246" t="e">
        <f>VLOOKUP(A399,'Cadastro de itens Adm'!$B$4:$C$103,2,)</f>
        <v>#N/A</v>
      </c>
      <c r="C399" s="244" t="e">
        <f>VLOOKUP(A399,'Cadastro de itens Adm'!$B$4:$D$2360,3,)</f>
        <v>#N/A</v>
      </c>
      <c r="D399" s="50"/>
      <c r="E399" s="5"/>
      <c r="F399" s="124">
        <v>0</v>
      </c>
      <c r="G399" s="286"/>
    </row>
    <row r="400" spans="1:7">
      <c r="A400" s="51"/>
      <c r="B400" s="284" t="e">
        <f>VLOOKUP(A400,'Cadastro de itens Adm'!$B$4:$C$103,2,)</f>
        <v>#N/A</v>
      </c>
      <c r="C400" s="285" t="e">
        <f>VLOOKUP(A400,'Cadastro de itens Adm'!$B$4:$D$2360,3,)</f>
        <v>#N/A</v>
      </c>
      <c r="D400" s="49"/>
      <c r="E400" s="121"/>
      <c r="F400" s="123">
        <v>0</v>
      </c>
      <c r="G400" s="287"/>
    </row>
    <row r="401" spans="1:7">
      <c r="A401" s="25"/>
      <c r="B401" s="246" t="e">
        <f>VLOOKUP(A401,'Cadastro de itens Adm'!$B$4:$C$103,2,)</f>
        <v>#N/A</v>
      </c>
      <c r="C401" s="244" t="e">
        <f>VLOOKUP(A401,'Cadastro de itens Adm'!$B$4:$D$2360,3,)</f>
        <v>#N/A</v>
      </c>
      <c r="D401" s="50"/>
      <c r="E401" s="5"/>
      <c r="F401" s="124">
        <v>0</v>
      </c>
      <c r="G401" s="286"/>
    </row>
    <row r="402" spans="1:7">
      <c r="A402" s="51"/>
      <c r="B402" s="284" t="e">
        <f>VLOOKUP(A402,'Cadastro de itens Adm'!$B$4:$C$103,2,)</f>
        <v>#N/A</v>
      </c>
      <c r="C402" s="285" t="e">
        <f>VLOOKUP(A402,'Cadastro de itens Adm'!$B$4:$D$2360,3,)</f>
        <v>#N/A</v>
      </c>
      <c r="D402" s="49"/>
      <c r="E402" s="121"/>
      <c r="F402" s="123">
        <v>0</v>
      </c>
      <c r="G402" s="287"/>
    </row>
    <row r="403" spans="1:7">
      <c r="A403" s="25"/>
      <c r="B403" s="246" t="e">
        <f>VLOOKUP(A403,'Cadastro de itens Adm'!$B$4:$C$103,2,)</f>
        <v>#N/A</v>
      </c>
      <c r="C403" s="244" t="e">
        <f>VLOOKUP(A403,'Cadastro de itens Adm'!$B$4:$D$2360,3,)</f>
        <v>#N/A</v>
      </c>
      <c r="D403" s="50"/>
      <c r="E403" s="5"/>
      <c r="F403" s="124">
        <v>0</v>
      </c>
      <c r="G403" s="286"/>
    </row>
    <row r="404" spans="1:7">
      <c r="A404" s="51"/>
      <c r="B404" s="284" t="e">
        <f>VLOOKUP(A404,'Cadastro de itens Adm'!$B$4:$C$103,2,)</f>
        <v>#N/A</v>
      </c>
      <c r="C404" s="285" t="e">
        <f>VLOOKUP(A404,'Cadastro de itens Adm'!$B$4:$D$2360,3,)</f>
        <v>#N/A</v>
      </c>
      <c r="D404" s="49"/>
      <c r="E404" s="121"/>
      <c r="F404" s="123">
        <v>0</v>
      </c>
      <c r="G404" s="287"/>
    </row>
    <row r="405" spans="1:7">
      <c r="A405" s="25"/>
      <c r="B405" s="246" t="e">
        <f>VLOOKUP(A405,'Cadastro de itens Adm'!$B$4:$C$103,2,)</f>
        <v>#N/A</v>
      </c>
      <c r="C405" s="244" t="e">
        <f>VLOOKUP(A405,'Cadastro de itens Adm'!$B$4:$D$2360,3,)</f>
        <v>#N/A</v>
      </c>
      <c r="D405" s="50"/>
      <c r="E405" s="5"/>
      <c r="F405" s="124">
        <v>0</v>
      </c>
      <c r="G405" s="286"/>
    </row>
    <row r="406" spans="1:7">
      <c r="A406" s="51"/>
      <c r="B406" s="284" t="e">
        <f>VLOOKUP(A406,'Cadastro de itens Adm'!$B$4:$C$103,2,)</f>
        <v>#N/A</v>
      </c>
      <c r="C406" s="285" t="e">
        <f>VLOOKUP(A406,'Cadastro de itens Adm'!$B$4:$D$2360,3,)</f>
        <v>#N/A</v>
      </c>
      <c r="D406" s="49"/>
      <c r="E406" s="121"/>
      <c r="F406" s="123">
        <v>0</v>
      </c>
      <c r="G406" s="287"/>
    </row>
    <row r="407" spans="1:7">
      <c r="A407" s="25"/>
      <c r="B407" s="246" t="e">
        <f>VLOOKUP(A407,'Cadastro de itens Adm'!$B$4:$C$103,2,)</f>
        <v>#N/A</v>
      </c>
      <c r="C407" s="244" t="e">
        <f>VLOOKUP(A407,'Cadastro de itens Adm'!$B$4:$D$2360,3,)</f>
        <v>#N/A</v>
      </c>
      <c r="D407" s="50"/>
      <c r="E407" s="5"/>
      <c r="F407" s="124">
        <v>0</v>
      </c>
      <c r="G407" s="286"/>
    </row>
    <row r="408" spans="1:7">
      <c r="A408" s="51"/>
      <c r="B408" s="284" t="e">
        <f>VLOOKUP(A408,'Cadastro de itens Adm'!$B$4:$C$103,2,)</f>
        <v>#N/A</v>
      </c>
      <c r="C408" s="285" t="e">
        <f>VLOOKUP(A408,'Cadastro de itens Adm'!$B$4:$D$2360,3,)</f>
        <v>#N/A</v>
      </c>
      <c r="D408" s="49"/>
      <c r="E408" s="121"/>
      <c r="F408" s="123">
        <v>0</v>
      </c>
      <c r="G408" s="287"/>
    </row>
    <row r="409" spans="1:7">
      <c r="A409" s="25"/>
      <c r="B409" s="246" t="e">
        <f>VLOOKUP(A409,'Cadastro de itens Adm'!$B$4:$C$103,2,)</f>
        <v>#N/A</v>
      </c>
      <c r="C409" s="244" t="e">
        <f>VLOOKUP(A409,'Cadastro de itens Adm'!$B$4:$D$2360,3,)</f>
        <v>#N/A</v>
      </c>
      <c r="D409" s="50"/>
      <c r="E409" s="5"/>
      <c r="F409" s="124">
        <v>0</v>
      </c>
      <c r="G409" s="286"/>
    </row>
    <row r="410" spans="1:7">
      <c r="A410" s="51"/>
      <c r="B410" s="284" t="e">
        <f>VLOOKUP(A410,'Cadastro de itens Adm'!$B$4:$C$103,2,)</f>
        <v>#N/A</v>
      </c>
      <c r="C410" s="285" t="e">
        <f>VLOOKUP(A410,'Cadastro de itens Adm'!$B$4:$D$2360,3,)</f>
        <v>#N/A</v>
      </c>
      <c r="D410" s="49"/>
      <c r="E410" s="121"/>
      <c r="F410" s="123">
        <v>0</v>
      </c>
      <c r="G410" s="287"/>
    </row>
    <row r="411" spans="1:7">
      <c r="B411" s="247"/>
      <c r="C411" s="247" t="e">
        <f>VLOOKUP(A411,'Cadastro de itens Adm'!$B$4:$D$2360,3,)</f>
        <v>#N/A</v>
      </c>
      <c r="G411" s="247"/>
    </row>
    <row r="412" spans="1:7">
      <c r="B412" s="247"/>
      <c r="C412" s="247" t="e">
        <f>VLOOKUP(A412,'Cadastro de itens Adm'!$B$4:$D$2360,3,)</f>
        <v>#N/A</v>
      </c>
      <c r="G412" s="247"/>
    </row>
    <row r="413" spans="1:7">
      <c r="B413" s="247"/>
      <c r="C413" s="247" t="e">
        <f>VLOOKUP(A413,'Cadastro de itens Adm'!$B$4:$D$2360,3,)</f>
        <v>#N/A</v>
      </c>
      <c r="G413" s="247"/>
    </row>
    <row r="414" spans="1:7">
      <c r="B414" s="247"/>
      <c r="C414" s="247" t="e">
        <f>VLOOKUP(A414,'Cadastro de itens Adm'!$B$4:$D$2360,3,)</f>
        <v>#N/A</v>
      </c>
      <c r="G414" s="247"/>
    </row>
    <row r="415" spans="1:7">
      <c r="B415" s="247"/>
      <c r="C415" s="247" t="e">
        <f>VLOOKUP(A415,'Cadastro de itens Adm'!$B$4:$D$2360,3,)</f>
        <v>#N/A</v>
      </c>
      <c r="G415" s="247"/>
    </row>
    <row r="416" spans="1:7">
      <c r="B416" s="247"/>
      <c r="C416" s="247" t="e">
        <f>VLOOKUP(A416,'Cadastro de itens Adm'!$B$4:$D$2360,3,)</f>
        <v>#N/A</v>
      </c>
      <c r="G416" s="247"/>
    </row>
    <row r="417" spans="2:7">
      <c r="B417" s="247"/>
      <c r="C417" s="247" t="e">
        <f>VLOOKUP(A417,'Cadastro de itens Adm'!$B$4:$D$2360,3,)</f>
        <v>#N/A</v>
      </c>
      <c r="G417" s="247"/>
    </row>
    <row r="418" spans="2:7">
      <c r="B418" s="247"/>
      <c r="C418" s="247" t="e">
        <f>VLOOKUP(A418,'Cadastro de itens Adm'!$B$4:$D$2360,3,)</f>
        <v>#N/A</v>
      </c>
      <c r="G418" s="247"/>
    </row>
    <row r="419" spans="2:7">
      <c r="B419" s="247"/>
      <c r="C419" s="247" t="e">
        <f>VLOOKUP(A419,'Cadastro de itens Adm'!$B$4:$D$2360,3,)</f>
        <v>#N/A</v>
      </c>
      <c r="G419" s="247"/>
    </row>
    <row r="420" spans="2:7">
      <c r="B420" s="247"/>
      <c r="C420" s="247" t="e">
        <f>VLOOKUP(A420,'Cadastro de itens Adm'!$B$4:$D$2360,3,)</f>
        <v>#N/A</v>
      </c>
      <c r="G420" s="247"/>
    </row>
    <row r="421" spans="2:7">
      <c r="B421" s="247"/>
      <c r="C421" s="247" t="e">
        <f>VLOOKUP(A421,'Cadastro de itens Adm'!$B$4:$D$2360,3,)</f>
        <v>#N/A</v>
      </c>
      <c r="G421" s="247"/>
    </row>
    <row r="422" spans="2:7">
      <c r="B422" s="247"/>
      <c r="C422" s="247" t="e">
        <f>VLOOKUP(A422,'Cadastro de itens Adm'!$B$4:$D$2360,3,)</f>
        <v>#N/A</v>
      </c>
      <c r="G422" s="247"/>
    </row>
    <row r="423" spans="2:7">
      <c r="B423" s="247"/>
      <c r="C423" s="247" t="e">
        <f>VLOOKUP(A423,'Cadastro de itens Adm'!$B$4:$D$2360,3,)</f>
        <v>#N/A</v>
      </c>
      <c r="G423" s="247"/>
    </row>
    <row r="424" spans="2:7">
      <c r="B424" s="247"/>
      <c r="C424" s="247" t="e">
        <f>VLOOKUP(A424,'Cadastro de itens Adm'!$B$4:$D$2360,3,)</f>
        <v>#N/A</v>
      </c>
      <c r="G424" s="247"/>
    </row>
    <row r="425" spans="2:7">
      <c r="B425" s="247"/>
      <c r="C425" s="247" t="e">
        <f>VLOOKUP(A425,'Cadastro de itens Adm'!$B$4:$D$2360,3,)</f>
        <v>#N/A</v>
      </c>
      <c r="G425" s="247"/>
    </row>
    <row r="426" spans="2:7">
      <c r="B426" s="247"/>
      <c r="C426" s="247" t="e">
        <f>VLOOKUP(A426,'Cadastro de itens Adm'!$B$4:$D$2360,3,)</f>
        <v>#N/A</v>
      </c>
      <c r="G426" s="247"/>
    </row>
    <row r="427" spans="2:7">
      <c r="B427" s="247"/>
      <c r="C427" s="247" t="e">
        <f>VLOOKUP(A427,'Cadastro de itens Adm'!$B$4:$D$2360,3,)</f>
        <v>#N/A</v>
      </c>
      <c r="G427" s="247"/>
    </row>
    <row r="428" spans="2:7">
      <c r="B428" s="247"/>
      <c r="C428" s="247" t="e">
        <f>VLOOKUP(A428,'Cadastro de itens Adm'!$B$4:$D$2360,3,)</f>
        <v>#N/A</v>
      </c>
      <c r="G428" s="247"/>
    </row>
    <row r="429" spans="2:7">
      <c r="B429" s="247"/>
      <c r="C429" s="247" t="e">
        <f>VLOOKUP(A429,'Cadastro de itens Adm'!$B$4:$D$2360,3,)</f>
        <v>#N/A</v>
      </c>
      <c r="G429" s="247"/>
    </row>
    <row r="430" spans="2:7">
      <c r="B430" s="247"/>
      <c r="C430" s="247" t="e">
        <f>VLOOKUP(A430,'Cadastro de itens Adm'!$B$4:$D$2360,3,)</f>
        <v>#N/A</v>
      </c>
      <c r="G430" s="247"/>
    </row>
    <row r="431" spans="2:7">
      <c r="B431" s="247"/>
      <c r="C431" s="247" t="e">
        <f>VLOOKUP(A431,'Cadastro de itens Adm'!$B$4:$D$2360,3,)</f>
        <v>#N/A</v>
      </c>
      <c r="G431" s="247"/>
    </row>
    <row r="432" spans="2:7">
      <c r="B432" s="247"/>
      <c r="C432" s="247" t="e">
        <f>VLOOKUP(A432,'Cadastro de itens Adm'!$B$4:$D$2360,3,)</f>
        <v>#N/A</v>
      </c>
      <c r="G432" s="247"/>
    </row>
    <row r="433" spans="2:7">
      <c r="B433" s="247"/>
      <c r="C433" s="247" t="e">
        <f>VLOOKUP(A433,'Cadastro de itens Adm'!$B$4:$D$2360,3,)</f>
        <v>#N/A</v>
      </c>
      <c r="G433" s="247"/>
    </row>
    <row r="434" spans="2:7">
      <c r="B434" s="247"/>
      <c r="C434" s="247" t="e">
        <f>VLOOKUP(A434,'Cadastro de itens Adm'!$B$4:$D$2360,3,)</f>
        <v>#N/A</v>
      </c>
      <c r="G434" s="247"/>
    </row>
    <row r="435" spans="2:7">
      <c r="B435" s="247"/>
      <c r="C435" s="247" t="e">
        <f>VLOOKUP(A435,'Cadastro de itens Adm'!$B$4:$D$2360,3,)</f>
        <v>#N/A</v>
      </c>
      <c r="G435" s="247"/>
    </row>
    <row r="436" spans="2:7">
      <c r="B436" s="247"/>
      <c r="C436" s="247" t="e">
        <f>VLOOKUP(A436,'Cadastro de itens Adm'!$B$4:$D$2360,3,)</f>
        <v>#N/A</v>
      </c>
      <c r="G436" s="247"/>
    </row>
    <row r="437" spans="2:7">
      <c r="B437" s="247"/>
      <c r="C437" s="247" t="e">
        <f>VLOOKUP(A437,'Cadastro de itens Adm'!$B$4:$D$2360,3,)</f>
        <v>#N/A</v>
      </c>
      <c r="G437" s="247"/>
    </row>
    <row r="438" spans="2:7">
      <c r="B438" s="247"/>
      <c r="C438" s="247" t="e">
        <f>VLOOKUP(A438,'Cadastro de itens Adm'!$B$4:$D$2360,3,)</f>
        <v>#N/A</v>
      </c>
      <c r="G438" s="247"/>
    </row>
    <row r="439" spans="2:7">
      <c r="B439" s="247"/>
      <c r="C439" s="247" t="e">
        <f>VLOOKUP(A439,'Cadastro de itens Adm'!$B$4:$D$2360,3,)</f>
        <v>#N/A</v>
      </c>
      <c r="G439" s="247"/>
    </row>
    <row r="440" spans="2:7">
      <c r="B440" s="247"/>
      <c r="C440" s="247" t="e">
        <f>VLOOKUP(A440,'Cadastro de itens Adm'!$B$4:$D$2360,3,)</f>
        <v>#N/A</v>
      </c>
      <c r="G440" s="247"/>
    </row>
    <row r="441" spans="2:7">
      <c r="B441" s="247"/>
      <c r="C441" s="247" t="e">
        <f>VLOOKUP(A441,'Cadastro de itens Adm'!$B$4:$D$2360,3,)</f>
        <v>#N/A</v>
      </c>
      <c r="G441" s="247"/>
    </row>
    <row r="442" spans="2:7">
      <c r="B442" s="247"/>
      <c r="C442" s="247" t="e">
        <f>VLOOKUP(A442,'Cadastro de itens Adm'!$B$4:$D$2360,3,)</f>
        <v>#N/A</v>
      </c>
      <c r="G442" s="247"/>
    </row>
    <row r="443" spans="2:7">
      <c r="B443" s="247"/>
      <c r="C443" s="247" t="e">
        <f>VLOOKUP(A443,'Cadastro de itens Adm'!$B$4:$D$2360,3,)</f>
        <v>#N/A</v>
      </c>
      <c r="G443" s="247"/>
    </row>
    <row r="444" spans="2:7">
      <c r="B444" s="247"/>
      <c r="C444" s="247" t="e">
        <f>VLOOKUP(A444,'Cadastro de itens Adm'!$B$4:$D$2360,3,)</f>
        <v>#N/A</v>
      </c>
      <c r="G444" s="247"/>
    </row>
    <row r="445" spans="2:7">
      <c r="B445" s="247"/>
      <c r="C445" s="247" t="e">
        <f>VLOOKUP(A445,'Cadastro de itens Adm'!$B$4:$D$2360,3,)</f>
        <v>#N/A</v>
      </c>
      <c r="G445" s="247"/>
    </row>
    <row r="446" spans="2:7">
      <c r="B446" s="247"/>
      <c r="C446" s="247" t="e">
        <f>VLOOKUP(A446,'Cadastro de itens Adm'!$B$4:$D$2360,3,)</f>
        <v>#N/A</v>
      </c>
      <c r="G446" s="247"/>
    </row>
    <row r="447" spans="2:7">
      <c r="B447" s="247"/>
      <c r="C447" s="247" t="e">
        <f>VLOOKUP(A447,'Cadastro de itens Adm'!$B$4:$D$2360,3,)</f>
        <v>#N/A</v>
      </c>
      <c r="G447" s="247"/>
    </row>
    <row r="448" spans="2:7">
      <c r="B448" s="247"/>
      <c r="C448" s="247" t="e">
        <f>VLOOKUP(A448,'Cadastro de itens Adm'!$B$4:$D$2360,3,)</f>
        <v>#N/A</v>
      </c>
      <c r="G448" s="247"/>
    </row>
    <row r="449" spans="2:7">
      <c r="B449" s="247"/>
      <c r="C449" s="247" t="e">
        <f>VLOOKUP(A449,'Cadastro de itens Adm'!$B$4:$D$2360,3,)</f>
        <v>#N/A</v>
      </c>
      <c r="G449" s="247"/>
    </row>
    <row r="450" spans="2:7">
      <c r="B450" s="247"/>
      <c r="C450" s="247" t="e">
        <f>VLOOKUP(A450,'Cadastro de itens Adm'!$B$4:$D$2360,3,)</f>
        <v>#N/A</v>
      </c>
      <c r="G450" s="247"/>
    </row>
    <row r="451" spans="2:7">
      <c r="B451" s="247"/>
      <c r="C451" s="247" t="e">
        <f>VLOOKUP(A451,'Cadastro de itens Adm'!$B$4:$D$2360,3,)</f>
        <v>#N/A</v>
      </c>
      <c r="G451" s="247"/>
    </row>
    <row r="452" spans="2:7">
      <c r="B452" s="247"/>
      <c r="C452" s="247" t="e">
        <f>VLOOKUP(A452,'Cadastro de itens Adm'!$B$4:$D$2360,3,)</f>
        <v>#N/A</v>
      </c>
      <c r="G452" s="247"/>
    </row>
    <row r="453" spans="2:7">
      <c r="B453" s="247"/>
      <c r="C453" s="247" t="e">
        <f>VLOOKUP(A453,'Cadastro de itens Adm'!$B$4:$D$2360,3,)</f>
        <v>#N/A</v>
      </c>
      <c r="G453" s="247"/>
    </row>
    <row r="454" spans="2:7">
      <c r="B454" s="247"/>
      <c r="C454" s="247" t="e">
        <f>VLOOKUP(A454,'Cadastro de itens Adm'!$B$4:$D$2360,3,)</f>
        <v>#N/A</v>
      </c>
      <c r="G454" s="247"/>
    </row>
    <row r="455" spans="2:7">
      <c r="B455" s="247"/>
      <c r="C455" s="247" t="e">
        <f>VLOOKUP(A455,'Cadastro de itens Adm'!$B$4:$D$2360,3,)</f>
        <v>#N/A</v>
      </c>
      <c r="G455" s="247"/>
    </row>
    <row r="456" spans="2:7">
      <c r="B456" s="247"/>
      <c r="C456" s="247" t="e">
        <f>VLOOKUP(A456,'Cadastro de itens Adm'!$B$4:$D$2360,3,)</f>
        <v>#N/A</v>
      </c>
      <c r="G456" s="247"/>
    </row>
    <row r="457" spans="2:7">
      <c r="B457" s="247"/>
      <c r="C457" s="247" t="e">
        <f>VLOOKUP(A457,'Cadastro de itens Adm'!$B$4:$D$2360,3,)</f>
        <v>#N/A</v>
      </c>
      <c r="G457" s="247"/>
    </row>
    <row r="458" spans="2:7">
      <c r="B458" s="247"/>
      <c r="C458" s="247" t="e">
        <f>VLOOKUP(A458,'Cadastro de itens Adm'!$B$4:$D$2360,3,)</f>
        <v>#N/A</v>
      </c>
      <c r="G458" s="247"/>
    </row>
    <row r="459" spans="2:7">
      <c r="B459" s="247"/>
      <c r="C459" s="247" t="e">
        <f>VLOOKUP(A459,'Cadastro de itens Adm'!$B$4:$D$2360,3,)</f>
        <v>#N/A</v>
      </c>
      <c r="G459" s="247"/>
    </row>
    <row r="460" spans="2:7">
      <c r="B460" s="247"/>
      <c r="C460" s="247" t="e">
        <f>VLOOKUP(A460,'Cadastro de itens Adm'!$B$4:$D$2360,3,)</f>
        <v>#N/A</v>
      </c>
      <c r="G460" s="247"/>
    </row>
    <row r="461" spans="2:7">
      <c r="B461" s="247"/>
      <c r="C461" s="247" t="e">
        <f>VLOOKUP(A461,'Cadastro de itens Adm'!$B$4:$D$2360,3,)</f>
        <v>#N/A</v>
      </c>
      <c r="G461" s="247"/>
    </row>
    <row r="462" spans="2:7">
      <c r="B462" s="247"/>
      <c r="C462" s="247" t="e">
        <f>VLOOKUP(A462,'Cadastro de itens Adm'!$B$4:$D$2360,3,)</f>
        <v>#N/A</v>
      </c>
      <c r="G462" s="247"/>
    </row>
    <row r="463" spans="2:7">
      <c r="B463" s="247"/>
      <c r="C463" s="247" t="e">
        <f>VLOOKUP(A463,'Cadastro de itens Adm'!$B$4:$D$2360,3,)</f>
        <v>#N/A</v>
      </c>
      <c r="G463" s="247"/>
    </row>
    <row r="464" spans="2:7">
      <c r="B464" s="247"/>
      <c r="C464" s="247" t="e">
        <f>VLOOKUP(A464,'Cadastro de itens Adm'!$B$4:$D$2360,3,)</f>
        <v>#N/A</v>
      </c>
      <c r="G464" s="247"/>
    </row>
    <row r="465" spans="2:7">
      <c r="B465" s="247"/>
      <c r="C465" s="247" t="e">
        <f>VLOOKUP(A465,'Cadastro de itens Adm'!$B$4:$D$2360,3,)</f>
        <v>#N/A</v>
      </c>
      <c r="G465" s="247"/>
    </row>
    <row r="466" spans="2:7">
      <c r="B466" s="247"/>
      <c r="C466" s="247" t="e">
        <f>VLOOKUP(A466,'Cadastro de itens Adm'!$B$4:$D$2360,3,)</f>
        <v>#N/A</v>
      </c>
      <c r="G466" s="247"/>
    </row>
    <row r="467" spans="2:7">
      <c r="B467" s="247"/>
      <c r="C467" s="247" t="e">
        <f>VLOOKUP(A467,'Cadastro de itens Adm'!$B$4:$D$2360,3,)</f>
        <v>#N/A</v>
      </c>
      <c r="G467" s="247"/>
    </row>
    <row r="468" spans="2:7">
      <c r="B468" s="247"/>
      <c r="C468" s="247" t="e">
        <f>VLOOKUP(A468,'Cadastro de itens Adm'!$B$4:$D$2360,3,)</f>
        <v>#N/A</v>
      </c>
      <c r="G468" s="247"/>
    </row>
    <row r="469" spans="2:7">
      <c r="B469" s="247"/>
      <c r="C469" s="247" t="e">
        <f>VLOOKUP(A469,'Cadastro de itens Adm'!$B$4:$D$2360,3,)</f>
        <v>#N/A</v>
      </c>
      <c r="G469" s="247"/>
    </row>
    <row r="470" spans="2:7">
      <c r="B470" s="247"/>
      <c r="C470" s="247" t="e">
        <f>VLOOKUP(A470,'Cadastro de itens Adm'!$B$4:$D$2360,3,)</f>
        <v>#N/A</v>
      </c>
      <c r="G470" s="247"/>
    </row>
    <row r="471" spans="2:7">
      <c r="B471" s="247"/>
      <c r="C471" s="247" t="e">
        <f>VLOOKUP(A471,'Cadastro de itens Adm'!$B$4:$D$2360,3,)</f>
        <v>#N/A</v>
      </c>
      <c r="G471" s="247"/>
    </row>
    <row r="472" spans="2:7">
      <c r="B472" s="247"/>
      <c r="C472" s="247" t="e">
        <f>VLOOKUP(A472,'Cadastro de itens Adm'!$B$4:$D$2360,3,)</f>
        <v>#N/A</v>
      </c>
      <c r="G472" s="247"/>
    </row>
    <row r="473" spans="2:7">
      <c r="B473" s="247"/>
      <c r="C473" s="247" t="e">
        <f>VLOOKUP(A473,'Cadastro de itens Adm'!$B$4:$D$2360,3,)</f>
        <v>#N/A</v>
      </c>
      <c r="G473" s="247"/>
    </row>
    <row r="474" spans="2:7">
      <c r="B474" s="247"/>
      <c r="C474" s="247" t="e">
        <f>VLOOKUP(A474,'Cadastro de itens Adm'!$B$4:$D$2360,3,)</f>
        <v>#N/A</v>
      </c>
      <c r="G474" s="247"/>
    </row>
    <row r="475" spans="2:7">
      <c r="B475" s="247"/>
      <c r="C475" s="247" t="e">
        <f>VLOOKUP(A475,'Cadastro de itens Adm'!$B$4:$D$2360,3,)</f>
        <v>#N/A</v>
      </c>
      <c r="G475" s="247"/>
    </row>
    <row r="476" spans="2:7">
      <c r="B476" s="247"/>
      <c r="C476" s="247" t="e">
        <f>VLOOKUP(A476,'Cadastro de itens Adm'!$B$4:$D$2360,3,)</f>
        <v>#N/A</v>
      </c>
      <c r="G476" s="247"/>
    </row>
    <row r="477" spans="2:7">
      <c r="B477" s="247"/>
      <c r="C477" s="247" t="e">
        <f>VLOOKUP(A477,'Cadastro de itens Adm'!$B$4:$D$2360,3,)</f>
        <v>#N/A</v>
      </c>
      <c r="G477" s="247"/>
    </row>
    <row r="478" spans="2:7">
      <c r="B478" s="247"/>
      <c r="C478" s="247" t="e">
        <f>VLOOKUP(A478,'Cadastro de itens Adm'!$B$4:$D$2360,3,)</f>
        <v>#N/A</v>
      </c>
      <c r="G478" s="247"/>
    </row>
    <row r="479" spans="2:7">
      <c r="B479" s="247"/>
      <c r="C479" s="247" t="e">
        <f>VLOOKUP(A479,'Cadastro de itens Adm'!$B$4:$D$2360,3,)</f>
        <v>#N/A</v>
      </c>
      <c r="G479" s="247"/>
    </row>
    <row r="480" spans="2:7">
      <c r="B480" s="247"/>
      <c r="C480" s="247" t="e">
        <f>VLOOKUP(A480,'Cadastro de itens Adm'!$B$4:$D$2360,3,)</f>
        <v>#N/A</v>
      </c>
      <c r="G480" s="247"/>
    </row>
    <row r="481" spans="2:7">
      <c r="B481" s="247"/>
      <c r="C481" s="247" t="e">
        <f>VLOOKUP(A481,'Cadastro de itens Adm'!$B$4:$D$2360,3,)</f>
        <v>#N/A</v>
      </c>
      <c r="G481" s="247"/>
    </row>
    <row r="482" spans="2:7">
      <c r="B482" s="247"/>
      <c r="C482" s="247" t="e">
        <f>VLOOKUP(A482,'Cadastro de itens Adm'!$B$4:$D$2360,3,)</f>
        <v>#N/A</v>
      </c>
      <c r="G482" s="247"/>
    </row>
    <row r="483" spans="2:7">
      <c r="B483" s="247"/>
      <c r="C483" s="247" t="e">
        <f>VLOOKUP(A483,'Cadastro de itens Adm'!$B$4:$D$2360,3,)</f>
        <v>#N/A</v>
      </c>
      <c r="G483" s="247"/>
    </row>
    <row r="484" spans="2:7">
      <c r="B484" s="247"/>
      <c r="C484" s="247" t="e">
        <f>VLOOKUP(A484,'Cadastro de itens Adm'!$B$4:$D$2360,3,)</f>
        <v>#N/A</v>
      </c>
      <c r="G484" s="247"/>
    </row>
    <row r="485" spans="2:7">
      <c r="B485" s="247"/>
      <c r="C485" s="247" t="e">
        <f>VLOOKUP(A485,'Cadastro de itens Adm'!$B$4:$D$2360,3,)</f>
        <v>#N/A</v>
      </c>
      <c r="G485" s="247"/>
    </row>
    <row r="486" spans="2:7">
      <c r="B486" s="247"/>
      <c r="C486" s="247" t="e">
        <f>VLOOKUP(A486,'Cadastro de itens Adm'!$B$4:$D$2360,3,)</f>
        <v>#N/A</v>
      </c>
      <c r="G486" s="247"/>
    </row>
    <row r="487" spans="2:7">
      <c r="B487" s="247"/>
      <c r="C487" s="247" t="e">
        <f>VLOOKUP(A487,'Cadastro de itens Adm'!$B$4:$D$2360,3,)</f>
        <v>#N/A</v>
      </c>
      <c r="G487" s="247"/>
    </row>
    <row r="488" spans="2:7">
      <c r="B488" s="247"/>
      <c r="C488" s="247" t="e">
        <f>VLOOKUP(A488,'Cadastro de itens Adm'!$B$4:$D$2360,3,)</f>
        <v>#N/A</v>
      </c>
      <c r="G488" s="247"/>
    </row>
    <row r="489" spans="2:7">
      <c r="B489" s="247"/>
      <c r="C489" s="247" t="e">
        <f>VLOOKUP(A489,'Cadastro de itens Adm'!$B$4:$D$2360,3,)</f>
        <v>#N/A</v>
      </c>
      <c r="G489" s="247"/>
    </row>
    <row r="490" spans="2:7">
      <c r="B490" s="247"/>
      <c r="C490" s="247" t="e">
        <f>VLOOKUP(A490,'Cadastro de itens Adm'!$B$4:$D$2360,3,)</f>
        <v>#N/A</v>
      </c>
      <c r="G490" s="247"/>
    </row>
    <row r="491" spans="2:7">
      <c r="B491" s="247"/>
      <c r="C491" s="247" t="e">
        <f>VLOOKUP(A491,'Cadastro de itens Adm'!$B$4:$D$2360,3,)</f>
        <v>#N/A</v>
      </c>
      <c r="G491" s="247"/>
    </row>
    <row r="492" spans="2:7">
      <c r="B492" s="247"/>
      <c r="C492" s="247" t="e">
        <f>VLOOKUP(A492,'Cadastro de itens Adm'!$B$4:$D$2360,3,)</f>
        <v>#N/A</v>
      </c>
      <c r="G492" s="247"/>
    </row>
    <row r="493" spans="2:7">
      <c r="B493" s="247"/>
      <c r="C493" s="247" t="e">
        <f>VLOOKUP(A493,'Cadastro de itens Adm'!$B$4:$D$2360,3,)</f>
        <v>#N/A</v>
      </c>
      <c r="G493" s="247"/>
    </row>
    <row r="494" spans="2:7">
      <c r="B494" s="247"/>
      <c r="C494" s="247" t="e">
        <f>VLOOKUP(A494,'Cadastro de itens Adm'!$B$4:$D$2360,3,)</f>
        <v>#N/A</v>
      </c>
      <c r="G494" s="247"/>
    </row>
    <row r="495" spans="2:7">
      <c r="B495" s="247"/>
      <c r="C495" s="247" t="e">
        <f>VLOOKUP(A495,'Cadastro de itens Adm'!$B$4:$D$2360,3,)</f>
        <v>#N/A</v>
      </c>
      <c r="G495" s="247"/>
    </row>
    <row r="496" spans="2:7">
      <c r="B496" s="247"/>
      <c r="C496" s="247" t="e">
        <f>VLOOKUP(A496,'Cadastro de itens Adm'!$B$4:$D$2360,3,)</f>
        <v>#N/A</v>
      </c>
      <c r="G496" s="247"/>
    </row>
    <row r="497" spans="2:7">
      <c r="B497" s="247"/>
      <c r="C497" s="247" t="e">
        <f>VLOOKUP(A497,'Cadastro de itens Adm'!$B$4:$D$2360,3,)</f>
        <v>#N/A</v>
      </c>
      <c r="G497" s="247"/>
    </row>
    <row r="498" spans="2:7">
      <c r="B498" s="247"/>
      <c r="C498" s="247" t="e">
        <f>VLOOKUP(A498,'Cadastro de itens Adm'!$B$4:$D$2360,3,)</f>
        <v>#N/A</v>
      </c>
      <c r="G498" s="247"/>
    </row>
    <row r="499" spans="2:7">
      <c r="B499" s="247"/>
      <c r="C499" s="247" t="e">
        <f>VLOOKUP(A499,'Cadastro de itens Adm'!$B$4:$D$2360,3,)</f>
        <v>#N/A</v>
      </c>
      <c r="G499" s="247"/>
    </row>
    <row r="500" spans="2:7">
      <c r="B500" s="247"/>
      <c r="C500" s="247" t="e">
        <f>VLOOKUP(A500,'Cadastro de itens Adm'!$B$4:$D$2360,3,)</f>
        <v>#N/A</v>
      </c>
      <c r="G500" s="247"/>
    </row>
    <row r="501" spans="2:7">
      <c r="B501" s="247"/>
      <c r="C501" s="247" t="e">
        <f>VLOOKUP(A501,'Cadastro de itens Adm'!$B$4:$D$2360,3,)</f>
        <v>#N/A</v>
      </c>
      <c r="G501" s="247"/>
    </row>
    <row r="502" spans="2:7">
      <c r="B502" s="247"/>
      <c r="C502" s="247" t="e">
        <f>VLOOKUP(A502,'Cadastro de itens Adm'!$B$4:$D$2360,3,)</f>
        <v>#N/A</v>
      </c>
      <c r="G502" s="247"/>
    </row>
    <row r="503" spans="2:7">
      <c r="B503" s="247"/>
      <c r="C503" s="247" t="e">
        <f>VLOOKUP(A503,'Cadastro de itens Adm'!$B$4:$D$2360,3,)</f>
        <v>#N/A</v>
      </c>
      <c r="G503" s="247"/>
    </row>
    <row r="504" spans="2:7">
      <c r="B504" s="247"/>
      <c r="C504" s="247" t="e">
        <f>VLOOKUP(A504,'Cadastro de itens Adm'!$B$4:$D$2360,3,)</f>
        <v>#N/A</v>
      </c>
      <c r="G504" s="247"/>
    </row>
    <row r="505" spans="2:7">
      <c r="B505" s="247"/>
      <c r="C505" s="247" t="e">
        <f>VLOOKUP(A505,'Cadastro de itens Adm'!$B$4:$D$2360,3,)</f>
        <v>#N/A</v>
      </c>
      <c r="G505" s="247"/>
    </row>
    <row r="506" spans="2:7">
      <c r="B506" s="247"/>
      <c r="C506" s="247" t="e">
        <f>VLOOKUP(A506,'Cadastro de itens Adm'!$B$4:$D$2360,3,)</f>
        <v>#N/A</v>
      </c>
      <c r="G506" s="247"/>
    </row>
    <row r="507" spans="2:7">
      <c r="B507" s="247"/>
      <c r="C507" s="247" t="e">
        <f>VLOOKUP(A507,'Cadastro de itens Adm'!$B$4:$D$2360,3,)</f>
        <v>#N/A</v>
      </c>
      <c r="G507" s="247"/>
    </row>
    <row r="508" spans="2:7">
      <c r="B508" s="247"/>
      <c r="C508" s="247" t="e">
        <f>VLOOKUP(A508,'Cadastro de itens Adm'!$B$4:$D$2360,3,)</f>
        <v>#N/A</v>
      </c>
      <c r="G508" s="247"/>
    </row>
    <row r="509" spans="2:7">
      <c r="B509" s="247"/>
      <c r="C509" s="247" t="e">
        <f>VLOOKUP(A509,'Cadastro de itens Adm'!$B$4:$D$2360,3,)</f>
        <v>#N/A</v>
      </c>
      <c r="G509" s="247"/>
    </row>
    <row r="510" spans="2:7">
      <c r="B510" s="247"/>
      <c r="C510" s="247" t="e">
        <f>VLOOKUP(A510,'Cadastro de itens Adm'!$B$4:$D$2360,3,)</f>
        <v>#N/A</v>
      </c>
      <c r="G510" s="247"/>
    </row>
    <row r="511" spans="2:7">
      <c r="B511" s="247"/>
      <c r="C511" s="247" t="e">
        <f>VLOOKUP(A511,'Cadastro de itens Adm'!$B$4:$D$2360,3,)</f>
        <v>#N/A</v>
      </c>
      <c r="G511" s="247"/>
    </row>
    <row r="512" spans="2:7">
      <c r="B512" s="247"/>
      <c r="C512" s="247" t="e">
        <f>VLOOKUP(A512,'Cadastro de itens Adm'!$B$4:$D$2360,3,)</f>
        <v>#N/A</v>
      </c>
      <c r="G512" s="247"/>
    </row>
    <row r="513" spans="2:7">
      <c r="B513" s="247"/>
      <c r="C513" s="247" t="e">
        <f>VLOOKUP(A513,'Cadastro de itens Adm'!$B$4:$D$2360,3,)</f>
        <v>#N/A</v>
      </c>
      <c r="G513" s="247"/>
    </row>
    <row r="514" spans="2:7">
      <c r="B514" s="247"/>
      <c r="C514" s="247" t="e">
        <f>VLOOKUP(A514,'Cadastro de itens Adm'!$B$4:$D$2360,3,)</f>
        <v>#N/A</v>
      </c>
      <c r="G514" s="247"/>
    </row>
    <row r="515" spans="2:7">
      <c r="B515" s="247"/>
      <c r="C515" s="247" t="e">
        <f>VLOOKUP(A515,'Cadastro de itens Adm'!$B$4:$D$2360,3,)</f>
        <v>#N/A</v>
      </c>
      <c r="G515" s="247"/>
    </row>
    <row r="516" spans="2:7">
      <c r="B516" s="247"/>
      <c r="C516" s="247" t="e">
        <f>VLOOKUP(A516,'Cadastro de itens Adm'!$B$4:$D$2360,3,)</f>
        <v>#N/A</v>
      </c>
      <c r="G516" s="247"/>
    </row>
    <row r="517" spans="2:7">
      <c r="B517" s="247"/>
      <c r="C517" s="247" t="e">
        <f>VLOOKUP(A517,'Cadastro de itens Adm'!$B$4:$D$2360,3,)</f>
        <v>#N/A</v>
      </c>
      <c r="G517" s="247"/>
    </row>
    <row r="518" spans="2:7">
      <c r="B518" s="247"/>
      <c r="C518" s="247" t="e">
        <f>VLOOKUP(A518,'Cadastro de itens Adm'!$B$4:$D$2360,3,)</f>
        <v>#N/A</v>
      </c>
      <c r="G518" s="247"/>
    </row>
    <row r="519" spans="2:7">
      <c r="B519" s="247"/>
      <c r="C519" s="247" t="e">
        <f>VLOOKUP(A519,'Cadastro de itens Adm'!$B$4:$D$2360,3,)</f>
        <v>#N/A</v>
      </c>
      <c r="G519" s="247"/>
    </row>
    <row r="520" spans="2:7">
      <c r="B520" s="247"/>
      <c r="C520" s="247" t="e">
        <f>VLOOKUP(A520,'Cadastro de itens Adm'!$B$4:$D$2360,3,)</f>
        <v>#N/A</v>
      </c>
      <c r="G520" s="247"/>
    </row>
    <row r="521" spans="2:7">
      <c r="B521" s="247"/>
      <c r="C521" s="247" t="e">
        <f>VLOOKUP(A521,'Cadastro de itens Adm'!$B$4:$D$2360,3,)</f>
        <v>#N/A</v>
      </c>
      <c r="G521" s="247"/>
    </row>
    <row r="522" spans="2:7">
      <c r="B522" s="247"/>
      <c r="C522" s="247" t="e">
        <f>VLOOKUP(A522,'Cadastro de itens Adm'!$B$4:$D$2360,3,)</f>
        <v>#N/A</v>
      </c>
      <c r="G522" s="247"/>
    </row>
    <row r="523" spans="2:7">
      <c r="B523" s="247"/>
      <c r="C523" s="247" t="e">
        <f>VLOOKUP(A523,'Cadastro de itens Adm'!$B$4:$D$2360,3,)</f>
        <v>#N/A</v>
      </c>
      <c r="G523" s="247"/>
    </row>
    <row r="524" spans="2:7">
      <c r="B524" s="247"/>
      <c r="C524" s="247" t="e">
        <f>VLOOKUP(A524,'Cadastro de itens Adm'!$B$4:$D$2360,3,)</f>
        <v>#N/A</v>
      </c>
      <c r="G524" s="247"/>
    </row>
    <row r="525" spans="2:7">
      <c r="B525" s="247"/>
      <c r="C525" s="247" t="e">
        <f>VLOOKUP(A525,'Cadastro de itens Adm'!$B$4:$D$2360,3,)</f>
        <v>#N/A</v>
      </c>
      <c r="G525" s="247"/>
    </row>
    <row r="526" spans="2:7">
      <c r="B526" s="247"/>
      <c r="C526" s="247" t="e">
        <f>VLOOKUP(A526,'Cadastro de itens Adm'!$B$4:$D$2360,3,)</f>
        <v>#N/A</v>
      </c>
      <c r="G526" s="247"/>
    </row>
    <row r="527" spans="2:7">
      <c r="B527" s="247"/>
      <c r="C527" s="247" t="e">
        <f>VLOOKUP(A527,'Cadastro de itens Adm'!$B$4:$D$2360,3,)</f>
        <v>#N/A</v>
      </c>
      <c r="G527" s="247"/>
    </row>
    <row r="528" spans="2:7">
      <c r="B528" s="247"/>
      <c r="C528" s="247" t="e">
        <f>VLOOKUP(A528,'Cadastro de itens Adm'!$B$4:$D$2360,3,)</f>
        <v>#N/A</v>
      </c>
      <c r="G528" s="247"/>
    </row>
    <row r="529" spans="2:7">
      <c r="B529" s="247"/>
      <c r="C529" s="247" t="e">
        <f>VLOOKUP(A529,'Cadastro de itens Adm'!$B$4:$D$2360,3,)</f>
        <v>#N/A</v>
      </c>
      <c r="G529" s="247"/>
    </row>
    <row r="530" spans="2:7">
      <c r="B530" s="247"/>
      <c r="C530" s="247" t="e">
        <f>VLOOKUP(A530,'Cadastro de itens Adm'!$B$4:$D$2360,3,)</f>
        <v>#N/A</v>
      </c>
      <c r="G530" s="247"/>
    </row>
    <row r="531" spans="2:7">
      <c r="B531" s="247"/>
      <c r="C531" s="247" t="e">
        <f>VLOOKUP(A531,'Cadastro de itens Adm'!$B$4:$D$2360,3,)</f>
        <v>#N/A</v>
      </c>
      <c r="G531" s="247"/>
    </row>
    <row r="532" spans="2:7">
      <c r="B532" s="247"/>
      <c r="C532" s="247" t="e">
        <f>VLOOKUP(A532,'Cadastro de itens Adm'!$B$4:$D$2360,3,)</f>
        <v>#N/A</v>
      </c>
      <c r="G532" s="247"/>
    </row>
    <row r="533" spans="2:7">
      <c r="B533" s="247"/>
      <c r="C533" s="247" t="e">
        <f>VLOOKUP(A533,'Cadastro de itens Adm'!$B$4:$D$2360,3,)</f>
        <v>#N/A</v>
      </c>
      <c r="G533" s="247"/>
    </row>
    <row r="534" spans="2:7">
      <c r="B534" s="247"/>
      <c r="C534" s="247" t="e">
        <f>VLOOKUP(A534,'Cadastro de itens Adm'!$B$4:$D$2360,3,)</f>
        <v>#N/A</v>
      </c>
      <c r="G534" s="247"/>
    </row>
    <row r="535" spans="2:7">
      <c r="B535" s="247"/>
      <c r="C535" s="247" t="e">
        <f>VLOOKUP(A535,'Cadastro de itens Adm'!$B$4:$D$2360,3,)</f>
        <v>#N/A</v>
      </c>
      <c r="G535" s="247"/>
    </row>
    <row r="536" spans="2:7">
      <c r="B536" s="247"/>
      <c r="C536" s="247" t="e">
        <f>VLOOKUP(A536,'Cadastro de itens Adm'!$B$4:$D$2360,3,)</f>
        <v>#N/A</v>
      </c>
      <c r="G536" s="247"/>
    </row>
    <row r="537" spans="2:7">
      <c r="B537" s="247"/>
      <c r="C537" s="247" t="e">
        <f>VLOOKUP(A537,'Cadastro de itens Adm'!$B$4:$D$2360,3,)</f>
        <v>#N/A</v>
      </c>
      <c r="G537" s="247"/>
    </row>
    <row r="538" spans="2:7">
      <c r="B538" s="247"/>
      <c r="C538" s="247" t="e">
        <f>VLOOKUP(A538,'Cadastro de itens Adm'!$B$4:$D$2360,3,)</f>
        <v>#N/A</v>
      </c>
      <c r="G538" s="247"/>
    </row>
    <row r="539" spans="2:7">
      <c r="B539" s="247"/>
      <c r="C539" s="247" t="e">
        <f>VLOOKUP(A539,'Cadastro de itens Adm'!$B$4:$D$2360,3,)</f>
        <v>#N/A</v>
      </c>
      <c r="G539" s="247"/>
    </row>
    <row r="540" spans="2:7">
      <c r="B540" s="247"/>
      <c r="C540" s="247" t="e">
        <f>VLOOKUP(A540,'Cadastro de itens Adm'!$B$4:$D$2360,3,)</f>
        <v>#N/A</v>
      </c>
      <c r="G540" s="247"/>
    </row>
    <row r="541" spans="2:7">
      <c r="B541" s="247"/>
      <c r="C541" s="247" t="e">
        <f>VLOOKUP(A541,'Cadastro de itens Adm'!$B$4:$D$2360,3,)</f>
        <v>#N/A</v>
      </c>
      <c r="G541" s="247"/>
    </row>
    <row r="542" spans="2:7">
      <c r="B542" s="247"/>
      <c r="C542" s="247" t="e">
        <f>VLOOKUP(A542,'Cadastro de itens Adm'!$B$4:$D$2360,3,)</f>
        <v>#N/A</v>
      </c>
      <c r="G542" s="247"/>
    </row>
    <row r="543" spans="2:7">
      <c r="B543" s="247"/>
      <c r="C543" s="247" t="e">
        <f>VLOOKUP(A543,'Cadastro de itens Adm'!$B$4:$D$2360,3,)</f>
        <v>#N/A</v>
      </c>
      <c r="G543" s="247"/>
    </row>
    <row r="544" spans="2:7">
      <c r="B544" s="247"/>
      <c r="C544" s="247" t="e">
        <f>VLOOKUP(A544,'Cadastro de itens Adm'!$B$4:$D$2360,3,)</f>
        <v>#N/A</v>
      </c>
      <c r="G544" s="247"/>
    </row>
    <row r="545" spans="2:7">
      <c r="B545" s="247"/>
      <c r="C545" s="247" t="e">
        <f>VLOOKUP(A545,'Cadastro de itens Adm'!$B$4:$D$2360,3,)</f>
        <v>#N/A</v>
      </c>
      <c r="G545" s="247"/>
    </row>
    <row r="546" spans="2:7">
      <c r="B546" s="247"/>
      <c r="C546" s="247" t="e">
        <f>VLOOKUP(A546,'Cadastro de itens Adm'!$B$4:$D$2360,3,)</f>
        <v>#N/A</v>
      </c>
      <c r="G546" s="247"/>
    </row>
    <row r="547" spans="2:7">
      <c r="B547" s="247"/>
      <c r="C547" s="247" t="e">
        <f>VLOOKUP(A547,'Cadastro de itens Adm'!$B$4:$D$2360,3,)</f>
        <v>#N/A</v>
      </c>
      <c r="G547" s="247"/>
    </row>
    <row r="548" spans="2:7">
      <c r="B548" s="247"/>
      <c r="C548" s="247" t="e">
        <f>VLOOKUP(A548,'Cadastro de itens Adm'!$B$4:$D$2360,3,)</f>
        <v>#N/A</v>
      </c>
      <c r="G548" s="247"/>
    </row>
    <row r="549" spans="2:7">
      <c r="B549" s="247"/>
      <c r="C549" s="247" t="e">
        <f>VLOOKUP(A549,'Cadastro de itens Adm'!$B$4:$D$2360,3,)</f>
        <v>#N/A</v>
      </c>
      <c r="G549" s="247"/>
    </row>
    <row r="550" spans="2:7">
      <c r="B550" s="247"/>
      <c r="C550" s="247" t="e">
        <f>VLOOKUP(A550,'Cadastro de itens Adm'!$B$4:$D$2360,3,)</f>
        <v>#N/A</v>
      </c>
      <c r="G550" s="247"/>
    </row>
    <row r="551" spans="2:7">
      <c r="B551" s="247"/>
      <c r="C551" s="247" t="e">
        <f>VLOOKUP(A551,'Cadastro de itens Adm'!$B$4:$D$2360,3,)</f>
        <v>#N/A</v>
      </c>
      <c r="G551" s="247"/>
    </row>
    <row r="552" spans="2:7">
      <c r="B552" s="247"/>
      <c r="C552" s="247" t="e">
        <f>VLOOKUP(A552,'Cadastro de itens Adm'!$B$4:$D$2360,3,)</f>
        <v>#N/A</v>
      </c>
      <c r="G552" s="247"/>
    </row>
    <row r="553" spans="2:7">
      <c r="B553" s="247"/>
      <c r="C553" s="247" t="e">
        <f>VLOOKUP(A553,'Cadastro de itens Adm'!$B$4:$D$2360,3,)</f>
        <v>#N/A</v>
      </c>
      <c r="G553" s="247"/>
    </row>
    <row r="554" spans="2:7">
      <c r="B554" s="247"/>
      <c r="C554" s="247" t="e">
        <f>VLOOKUP(A554,'Cadastro de itens Adm'!$B$4:$D$2360,3,)</f>
        <v>#N/A</v>
      </c>
      <c r="G554" s="247"/>
    </row>
    <row r="555" spans="2:7">
      <c r="B555" s="247"/>
      <c r="C555" s="247" t="e">
        <f>VLOOKUP(A555,'Cadastro de itens Adm'!$B$4:$D$2360,3,)</f>
        <v>#N/A</v>
      </c>
      <c r="G555" s="247"/>
    </row>
    <row r="556" spans="2:7">
      <c r="B556" s="247"/>
      <c r="C556" s="247" t="e">
        <f>VLOOKUP(A556,'Cadastro de itens Adm'!$B$4:$D$2360,3,)</f>
        <v>#N/A</v>
      </c>
      <c r="G556" s="247"/>
    </row>
    <row r="557" spans="2:7">
      <c r="B557" s="247"/>
      <c r="C557" s="247" t="e">
        <f>VLOOKUP(A557,'Cadastro de itens Adm'!$B$4:$D$2360,3,)</f>
        <v>#N/A</v>
      </c>
      <c r="G557" s="247"/>
    </row>
    <row r="558" spans="2:7">
      <c r="B558" s="247"/>
      <c r="C558" s="247" t="e">
        <f>VLOOKUP(A558,'Cadastro de itens Adm'!$B$4:$D$2360,3,)</f>
        <v>#N/A</v>
      </c>
      <c r="G558" s="247"/>
    </row>
    <row r="559" spans="2:7">
      <c r="B559" s="247"/>
      <c r="C559" s="247" t="e">
        <f>VLOOKUP(A559,'Cadastro de itens Adm'!$B$4:$D$2360,3,)</f>
        <v>#N/A</v>
      </c>
      <c r="G559" s="247"/>
    </row>
    <row r="560" spans="2:7">
      <c r="B560" s="247"/>
      <c r="C560" s="247" t="e">
        <f>VLOOKUP(A560,'Cadastro de itens Adm'!$B$4:$D$2360,3,)</f>
        <v>#N/A</v>
      </c>
      <c r="G560" s="247"/>
    </row>
    <row r="561" spans="2:7">
      <c r="B561" s="247"/>
      <c r="C561" s="247" t="e">
        <f>VLOOKUP(A561,'Cadastro de itens Adm'!$B$4:$D$2360,3,)</f>
        <v>#N/A</v>
      </c>
      <c r="G561" s="247"/>
    </row>
    <row r="562" spans="2:7">
      <c r="B562" s="247"/>
      <c r="C562" s="247" t="e">
        <f>VLOOKUP(A562,'Cadastro de itens Adm'!$B$4:$D$2360,3,)</f>
        <v>#N/A</v>
      </c>
      <c r="G562" s="247"/>
    </row>
    <row r="563" spans="2:7">
      <c r="B563" s="247"/>
      <c r="C563" s="247" t="e">
        <f>VLOOKUP(A563,'Cadastro de itens Adm'!$B$4:$D$2360,3,)</f>
        <v>#N/A</v>
      </c>
      <c r="G563" s="247"/>
    </row>
    <row r="564" spans="2:7">
      <c r="B564" s="247"/>
      <c r="C564" s="247" t="e">
        <f>VLOOKUP(A564,'Cadastro de itens Adm'!$B$4:$D$2360,3,)</f>
        <v>#N/A</v>
      </c>
      <c r="G564" s="247"/>
    </row>
    <row r="565" spans="2:7">
      <c r="B565" s="247"/>
      <c r="C565" s="247" t="e">
        <f>VLOOKUP(A565,'Cadastro de itens Adm'!$B$4:$D$2360,3,)</f>
        <v>#N/A</v>
      </c>
      <c r="G565" s="247"/>
    </row>
    <row r="566" spans="2:7">
      <c r="B566" s="247"/>
      <c r="C566" s="247" t="e">
        <f>VLOOKUP(A566,'Cadastro de itens Adm'!$B$4:$D$2360,3,)</f>
        <v>#N/A</v>
      </c>
      <c r="G566" s="247"/>
    </row>
    <row r="567" spans="2:7">
      <c r="B567" s="247"/>
      <c r="C567" s="247" t="e">
        <f>VLOOKUP(A567,'Cadastro de itens Adm'!$B$4:$D$2360,3,)</f>
        <v>#N/A</v>
      </c>
      <c r="G567" s="247"/>
    </row>
    <row r="568" spans="2:7">
      <c r="B568" s="247"/>
      <c r="C568" s="247" t="e">
        <f>VLOOKUP(A568,'Cadastro de itens Adm'!$B$4:$D$2360,3,)</f>
        <v>#N/A</v>
      </c>
      <c r="G568" s="247"/>
    </row>
    <row r="569" spans="2:7">
      <c r="B569" s="247"/>
      <c r="C569" s="247" t="e">
        <f>VLOOKUP(A569,'Cadastro de itens Adm'!$B$4:$D$2360,3,)</f>
        <v>#N/A</v>
      </c>
      <c r="G569" s="247"/>
    </row>
    <row r="570" spans="2:7">
      <c r="B570" s="247"/>
      <c r="C570" s="247" t="e">
        <f>VLOOKUP(A570,'Cadastro de itens Adm'!$B$4:$D$2360,3,)</f>
        <v>#N/A</v>
      </c>
      <c r="G570" s="247"/>
    </row>
    <row r="571" spans="2:7">
      <c r="B571" s="247"/>
      <c r="C571" s="247" t="e">
        <f>VLOOKUP(A571,'Cadastro de itens Adm'!$B$4:$D$2360,3,)</f>
        <v>#N/A</v>
      </c>
      <c r="G571" s="247"/>
    </row>
    <row r="572" spans="2:7">
      <c r="B572" s="247"/>
      <c r="C572" s="247" t="e">
        <f>VLOOKUP(A572,'Cadastro de itens Adm'!$B$4:$D$2360,3,)</f>
        <v>#N/A</v>
      </c>
      <c r="G572" s="247"/>
    </row>
    <row r="573" spans="2:7">
      <c r="B573" s="247"/>
      <c r="C573" s="247" t="e">
        <f>VLOOKUP(A573,'Cadastro de itens Adm'!$B$4:$D$2360,3,)</f>
        <v>#N/A</v>
      </c>
      <c r="G573" s="247"/>
    </row>
    <row r="574" spans="2:7">
      <c r="B574" s="247"/>
      <c r="C574" s="247" t="e">
        <f>VLOOKUP(A574,'Cadastro de itens Adm'!$B$4:$D$2360,3,)</f>
        <v>#N/A</v>
      </c>
      <c r="G574" s="247"/>
    </row>
    <row r="575" spans="2:7">
      <c r="B575" s="247"/>
      <c r="C575" s="247" t="e">
        <f>VLOOKUP(A575,'Cadastro de itens Adm'!$B$4:$D$2360,3,)</f>
        <v>#N/A</v>
      </c>
      <c r="G575" s="247"/>
    </row>
    <row r="576" spans="2:7">
      <c r="B576" s="247"/>
      <c r="C576" s="247" t="e">
        <f>VLOOKUP(A576,'Cadastro de itens Adm'!$B$4:$D$2360,3,)</f>
        <v>#N/A</v>
      </c>
      <c r="G576" s="247"/>
    </row>
    <row r="577" spans="2:7">
      <c r="B577" s="247"/>
      <c r="C577" s="247" t="e">
        <f>VLOOKUP(A577,'Cadastro de itens Adm'!$B$4:$D$2360,3,)</f>
        <v>#N/A</v>
      </c>
      <c r="G577" s="247"/>
    </row>
    <row r="578" spans="2:7">
      <c r="B578" s="247"/>
      <c r="C578" s="247" t="e">
        <f>VLOOKUP(A578,'Cadastro de itens Adm'!$B$4:$D$2360,3,)</f>
        <v>#N/A</v>
      </c>
      <c r="G578" s="247"/>
    </row>
    <row r="579" spans="2:7">
      <c r="B579" s="247"/>
      <c r="C579" s="247" t="e">
        <f>VLOOKUP(A579,'Cadastro de itens Adm'!$B$4:$D$2360,3,)</f>
        <v>#N/A</v>
      </c>
      <c r="G579" s="247"/>
    </row>
    <row r="580" spans="2:7">
      <c r="B580" s="247"/>
      <c r="C580" s="247" t="e">
        <f>VLOOKUP(A580,'Cadastro de itens Adm'!$B$4:$D$2360,3,)</f>
        <v>#N/A</v>
      </c>
      <c r="G580" s="247"/>
    </row>
    <row r="581" spans="2:7">
      <c r="B581" s="247"/>
      <c r="C581" s="247" t="e">
        <f>VLOOKUP(A581,'Cadastro de itens Adm'!$B$4:$D$2360,3,)</f>
        <v>#N/A</v>
      </c>
      <c r="G581" s="247"/>
    </row>
    <row r="582" spans="2:7">
      <c r="B582" s="247"/>
      <c r="C582" s="247" t="e">
        <f>VLOOKUP(A582,'Cadastro de itens Adm'!$B$4:$D$2360,3,)</f>
        <v>#N/A</v>
      </c>
      <c r="G582" s="247"/>
    </row>
    <row r="583" spans="2:7">
      <c r="B583" s="247"/>
      <c r="C583" s="247" t="e">
        <f>VLOOKUP(A583,'Cadastro de itens Adm'!$B$4:$D$2360,3,)</f>
        <v>#N/A</v>
      </c>
      <c r="G583" s="247"/>
    </row>
    <row r="584" spans="2:7">
      <c r="B584" s="247"/>
      <c r="C584" s="247" t="e">
        <f>VLOOKUP(A584,'Cadastro de itens Adm'!$B$4:$D$2360,3,)</f>
        <v>#N/A</v>
      </c>
      <c r="G584" s="247"/>
    </row>
    <row r="585" spans="2:7">
      <c r="B585" s="247"/>
      <c r="C585" s="247" t="e">
        <f>VLOOKUP(A585,'Cadastro de itens Adm'!$B$4:$D$2360,3,)</f>
        <v>#N/A</v>
      </c>
      <c r="G585" s="247"/>
    </row>
    <row r="586" spans="2:7">
      <c r="B586" s="247"/>
      <c r="C586" s="247" t="e">
        <f>VLOOKUP(A586,'Cadastro de itens Adm'!$B$4:$D$2360,3,)</f>
        <v>#N/A</v>
      </c>
      <c r="G586" s="247"/>
    </row>
    <row r="587" spans="2:7">
      <c r="B587" s="247"/>
      <c r="C587" s="247" t="e">
        <f>VLOOKUP(A587,'Cadastro de itens Adm'!$B$4:$D$2360,3,)</f>
        <v>#N/A</v>
      </c>
      <c r="G587" s="247"/>
    </row>
    <row r="588" spans="2:7">
      <c r="B588" s="247"/>
      <c r="C588" s="247" t="e">
        <f>VLOOKUP(A588,'Cadastro de itens Adm'!$B$4:$D$2360,3,)</f>
        <v>#N/A</v>
      </c>
      <c r="G588" s="247"/>
    </row>
    <row r="589" spans="2:7">
      <c r="B589" s="247"/>
      <c r="C589" s="247" t="e">
        <f>VLOOKUP(A589,'Cadastro de itens Adm'!$B$4:$D$2360,3,)</f>
        <v>#N/A</v>
      </c>
      <c r="G589" s="247"/>
    </row>
    <row r="590" spans="2:7">
      <c r="B590" s="247"/>
      <c r="C590" s="247" t="e">
        <f>VLOOKUP(A590,'Cadastro de itens Adm'!$B$4:$D$2360,3,)</f>
        <v>#N/A</v>
      </c>
      <c r="G590" s="247"/>
    </row>
    <row r="591" spans="2:7">
      <c r="B591" s="247"/>
      <c r="C591" s="247" t="e">
        <f>VLOOKUP(A591,'Cadastro de itens Adm'!$B$4:$D$2360,3,)</f>
        <v>#N/A</v>
      </c>
      <c r="G591" s="247"/>
    </row>
    <row r="592" spans="2:7">
      <c r="B592" s="247"/>
      <c r="C592" s="247" t="e">
        <f>VLOOKUP(A592,'Cadastro de itens Adm'!$B$4:$D$2360,3,)</f>
        <v>#N/A</v>
      </c>
      <c r="G592" s="247"/>
    </row>
    <row r="593" spans="2:7">
      <c r="B593" s="247"/>
      <c r="C593" s="247" t="e">
        <f>VLOOKUP(A593,'Cadastro de itens Adm'!$B$4:$D$2360,3,)</f>
        <v>#N/A</v>
      </c>
      <c r="G593" s="247"/>
    </row>
    <row r="594" spans="2:7">
      <c r="B594" s="247"/>
      <c r="C594" s="247" t="e">
        <f>VLOOKUP(A594,'Cadastro de itens Adm'!$B$4:$D$2360,3,)</f>
        <v>#N/A</v>
      </c>
      <c r="G594" s="247"/>
    </row>
    <row r="595" spans="2:7">
      <c r="B595" s="247"/>
      <c r="C595" s="247" t="e">
        <f>VLOOKUP(A595,'Cadastro de itens Adm'!$B$4:$D$2360,3,)</f>
        <v>#N/A</v>
      </c>
      <c r="G595" s="247"/>
    </row>
    <row r="596" spans="2:7">
      <c r="B596" s="247"/>
      <c r="C596" s="247" t="e">
        <f>VLOOKUP(A596,'Cadastro de itens Adm'!$B$4:$D$2360,3,)</f>
        <v>#N/A</v>
      </c>
      <c r="G596" s="247"/>
    </row>
    <row r="597" spans="2:7">
      <c r="B597" s="247"/>
      <c r="C597" s="247" t="e">
        <f>VLOOKUP(A597,'Cadastro de itens Adm'!$B$4:$D$2360,3,)</f>
        <v>#N/A</v>
      </c>
      <c r="G597" s="247"/>
    </row>
    <row r="598" spans="2:7">
      <c r="B598" s="247"/>
      <c r="C598" s="247" t="e">
        <f>VLOOKUP(A598,'Cadastro de itens Adm'!$B$4:$D$2360,3,)</f>
        <v>#N/A</v>
      </c>
      <c r="G598" s="247"/>
    </row>
    <row r="599" spans="2:7">
      <c r="B599" s="247"/>
      <c r="C599" s="247" t="e">
        <f>VLOOKUP(A599,'Cadastro de itens Adm'!$B$4:$D$2360,3,)</f>
        <v>#N/A</v>
      </c>
      <c r="G599" s="247"/>
    </row>
    <row r="600" spans="2:7">
      <c r="B600" s="247"/>
      <c r="C600" s="247" t="e">
        <f>VLOOKUP(A600,'Cadastro de itens Adm'!$B$4:$D$2360,3,)</f>
        <v>#N/A</v>
      </c>
      <c r="G600" s="247"/>
    </row>
    <row r="601" spans="2:7">
      <c r="B601" s="247"/>
      <c r="C601" s="247" t="e">
        <f>VLOOKUP(A601,'Cadastro de itens Adm'!$B$4:$D$2360,3,)</f>
        <v>#N/A</v>
      </c>
      <c r="G601" s="247"/>
    </row>
    <row r="602" spans="2:7">
      <c r="B602" s="247"/>
      <c r="C602" s="247" t="e">
        <f>VLOOKUP(A602,'Cadastro de itens Adm'!$B$4:$D$2360,3,)</f>
        <v>#N/A</v>
      </c>
      <c r="G602" s="247"/>
    </row>
    <row r="603" spans="2:7">
      <c r="B603" s="247"/>
      <c r="C603" s="247" t="e">
        <f>VLOOKUP(A603,'Cadastro de itens Adm'!$B$4:$D$2360,3,)</f>
        <v>#N/A</v>
      </c>
      <c r="G603" s="247"/>
    </row>
    <row r="604" spans="2:7">
      <c r="B604" s="247"/>
      <c r="C604" s="247" t="e">
        <f>VLOOKUP(A604,'Cadastro de itens Adm'!$B$4:$D$2360,3,)</f>
        <v>#N/A</v>
      </c>
      <c r="G604" s="247"/>
    </row>
    <row r="605" spans="2:7">
      <c r="B605" s="247"/>
      <c r="C605" s="247" t="e">
        <f>VLOOKUP(A605,'Cadastro de itens Adm'!$B$4:$D$2360,3,)</f>
        <v>#N/A</v>
      </c>
      <c r="G605" s="247"/>
    </row>
    <row r="606" spans="2:7">
      <c r="B606" s="247"/>
      <c r="C606" s="247" t="e">
        <f>VLOOKUP(A606,'Cadastro de itens Adm'!$B$4:$D$2360,3,)</f>
        <v>#N/A</v>
      </c>
      <c r="G606" s="247"/>
    </row>
    <row r="607" spans="2:7">
      <c r="B607" s="247"/>
      <c r="C607" s="247" t="e">
        <f>VLOOKUP(A607,'Cadastro de itens Adm'!$B$4:$D$2360,3,)</f>
        <v>#N/A</v>
      </c>
      <c r="G607" s="247"/>
    </row>
    <row r="608" spans="2:7">
      <c r="B608" s="247"/>
      <c r="C608" s="247" t="e">
        <f>VLOOKUP(A608,'Cadastro de itens Adm'!$B$4:$D$2360,3,)</f>
        <v>#N/A</v>
      </c>
      <c r="G608" s="247"/>
    </row>
    <row r="609" spans="2:7">
      <c r="B609" s="247"/>
      <c r="C609" s="247" t="e">
        <f>VLOOKUP(A609,'Cadastro de itens Adm'!$B$4:$D$2360,3,)</f>
        <v>#N/A</v>
      </c>
      <c r="G609" s="247"/>
    </row>
    <row r="610" spans="2:7">
      <c r="B610" s="247"/>
      <c r="C610" s="247" t="e">
        <f>VLOOKUP(A610,'Cadastro de itens Adm'!$B$4:$D$2360,3,)</f>
        <v>#N/A</v>
      </c>
      <c r="G610" s="247"/>
    </row>
    <row r="611" spans="2:7">
      <c r="B611" s="247"/>
      <c r="C611" s="247" t="e">
        <f>VLOOKUP(A611,'Cadastro de itens Adm'!$B$4:$D$2360,3,)</f>
        <v>#N/A</v>
      </c>
      <c r="G611" s="247"/>
    </row>
    <row r="612" spans="2:7">
      <c r="B612" s="247"/>
      <c r="C612" s="247" t="e">
        <f>VLOOKUP(A612,'Cadastro de itens Adm'!$B$4:$D$2360,3,)</f>
        <v>#N/A</v>
      </c>
      <c r="G612" s="247"/>
    </row>
    <row r="613" spans="2:7">
      <c r="B613" s="247"/>
      <c r="C613" s="247" t="e">
        <f>VLOOKUP(A613,'Cadastro de itens Adm'!$B$4:$D$2360,3,)</f>
        <v>#N/A</v>
      </c>
      <c r="G613" s="247"/>
    </row>
    <row r="614" spans="2:7">
      <c r="B614" s="247"/>
      <c r="C614" s="247" t="e">
        <f>VLOOKUP(A614,'Cadastro de itens Adm'!$B$4:$D$2360,3,)</f>
        <v>#N/A</v>
      </c>
      <c r="G614" s="247"/>
    </row>
    <row r="615" spans="2:7">
      <c r="B615" s="247"/>
      <c r="C615" s="247" t="e">
        <f>VLOOKUP(A615,'Cadastro de itens Adm'!$B$4:$D$2360,3,)</f>
        <v>#N/A</v>
      </c>
      <c r="G615" s="247"/>
    </row>
    <row r="616" spans="2:7">
      <c r="B616" s="247"/>
      <c r="C616" s="247" t="e">
        <f>VLOOKUP(A616,'Cadastro de itens Adm'!$B$4:$D$2360,3,)</f>
        <v>#N/A</v>
      </c>
      <c r="G616" s="247"/>
    </row>
    <row r="617" spans="2:7">
      <c r="B617" s="247"/>
      <c r="C617" s="247" t="e">
        <f>VLOOKUP(A617,'Cadastro de itens Adm'!$B$4:$D$2360,3,)</f>
        <v>#N/A</v>
      </c>
      <c r="G617" s="247"/>
    </row>
    <row r="618" spans="2:7">
      <c r="B618" s="247"/>
      <c r="C618" s="247" t="e">
        <f>VLOOKUP(A618,'Cadastro de itens Adm'!$B$4:$D$2360,3,)</f>
        <v>#N/A</v>
      </c>
      <c r="G618" s="247"/>
    </row>
    <row r="619" spans="2:7">
      <c r="B619" s="247"/>
      <c r="C619" s="247" t="e">
        <f>VLOOKUP(A619,'Cadastro de itens Adm'!$B$4:$D$2360,3,)</f>
        <v>#N/A</v>
      </c>
      <c r="G619" s="247"/>
    </row>
    <row r="620" spans="2:7">
      <c r="B620" s="247"/>
      <c r="C620" s="247" t="e">
        <f>VLOOKUP(A620,'Cadastro de itens Adm'!$B$4:$D$2360,3,)</f>
        <v>#N/A</v>
      </c>
      <c r="G620" s="247"/>
    </row>
    <row r="621" spans="2:7">
      <c r="B621" s="247"/>
      <c r="C621" s="247" t="e">
        <f>VLOOKUP(A621,'Cadastro de itens Adm'!$B$4:$D$2360,3,)</f>
        <v>#N/A</v>
      </c>
      <c r="G621" s="247"/>
    </row>
    <row r="622" spans="2:7">
      <c r="B622" s="247"/>
      <c r="C622" s="247" t="e">
        <f>VLOOKUP(A622,'Cadastro de itens Adm'!$B$4:$D$2360,3,)</f>
        <v>#N/A</v>
      </c>
      <c r="G622" s="247"/>
    </row>
    <row r="623" spans="2:7">
      <c r="B623" s="247"/>
      <c r="C623" s="247" t="e">
        <f>VLOOKUP(A623,'Cadastro de itens Adm'!$B$4:$D$2360,3,)</f>
        <v>#N/A</v>
      </c>
      <c r="G623" s="247"/>
    </row>
    <row r="624" spans="2:7">
      <c r="B624" s="247"/>
      <c r="C624" s="247" t="e">
        <f>VLOOKUP(A624,'Cadastro de itens Adm'!$B$4:$D$2360,3,)</f>
        <v>#N/A</v>
      </c>
      <c r="G624" s="247"/>
    </row>
    <row r="625" spans="2:7">
      <c r="B625" s="247"/>
      <c r="C625" s="247" t="e">
        <f>VLOOKUP(A625,'Cadastro de itens Adm'!$B$4:$D$2360,3,)</f>
        <v>#N/A</v>
      </c>
      <c r="G625" s="247"/>
    </row>
    <row r="626" spans="2:7">
      <c r="B626" s="247"/>
      <c r="C626" s="247" t="e">
        <f>VLOOKUP(A626,'Cadastro de itens Adm'!$B$4:$D$2360,3,)</f>
        <v>#N/A</v>
      </c>
      <c r="G626" s="247"/>
    </row>
    <row r="627" spans="2:7">
      <c r="B627" s="247"/>
      <c r="C627" s="247" t="e">
        <f>VLOOKUP(A627,'Cadastro de itens Adm'!$B$4:$D$2360,3,)</f>
        <v>#N/A</v>
      </c>
      <c r="G627" s="247"/>
    </row>
    <row r="628" spans="2:7">
      <c r="B628" s="247"/>
      <c r="C628" s="247" t="e">
        <f>VLOOKUP(A628,'Cadastro de itens Adm'!$B$4:$D$2360,3,)</f>
        <v>#N/A</v>
      </c>
      <c r="G628" s="247"/>
    </row>
    <row r="629" spans="2:7">
      <c r="B629" s="247"/>
      <c r="C629" s="247" t="e">
        <f>VLOOKUP(A629,'Cadastro de itens Adm'!$B$4:$D$2360,3,)</f>
        <v>#N/A</v>
      </c>
      <c r="G629" s="247"/>
    </row>
    <row r="630" spans="2:7">
      <c r="B630" s="247"/>
      <c r="C630" s="247" t="e">
        <f>VLOOKUP(A630,'Cadastro de itens Adm'!$B$4:$D$2360,3,)</f>
        <v>#N/A</v>
      </c>
      <c r="G630" s="247"/>
    </row>
    <row r="631" spans="2:7">
      <c r="B631" s="247"/>
      <c r="C631" s="247" t="e">
        <f>VLOOKUP(A631,'Cadastro de itens Adm'!$B$4:$D$2360,3,)</f>
        <v>#N/A</v>
      </c>
      <c r="G631" s="247"/>
    </row>
    <row r="632" spans="2:7">
      <c r="B632" s="247"/>
      <c r="C632" s="247" t="e">
        <f>VLOOKUP(A632,'Cadastro de itens Adm'!$B$4:$D$2360,3,)</f>
        <v>#N/A</v>
      </c>
      <c r="G632" s="247"/>
    </row>
    <row r="633" spans="2:7">
      <c r="B633" s="247"/>
      <c r="C633" s="247" t="e">
        <f>VLOOKUP(A633,'Cadastro de itens Adm'!$B$4:$D$2360,3,)</f>
        <v>#N/A</v>
      </c>
      <c r="G633" s="247"/>
    </row>
    <row r="634" spans="2:7">
      <c r="B634" s="247"/>
      <c r="C634" s="247" t="e">
        <f>VLOOKUP(A634,'Cadastro de itens Adm'!$B$4:$D$2360,3,)</f>
        <v>#N/A</v>
      </c>
      <c r="G634" s="247"/>
    </row>
    <row r="635" spans="2:7">
      <c r="B635" s="247"/>
      <c r="C635" s="247" t="e">
        <f>VLOOKUP(A635,'Cadastro de itens Adm'!$B$4:$D$2360,3,)</f>
        <v>#N/A</v>
      </c>
      <c r="G635" s="247"/>
    </row>
    <row r="636" spans="2:7">
      <c r="B636" s="247"/>
      <c r="C636" s="247" t="e">
        <f>VLOOKUP(A636,'Cadastro de itens Adm'!$B$4:$D$2360,3,)</f>
        <v>#N/A</v>
      </c>
      <c r="G636" s="247"/>
    </row>
    <row r="637" spans="2:7">
      <c r="B637" s="247"/>
      <c r="C637" s="247" t="e">
        <f>VLOOKUP(A637,'Cadastro de itens Adm'!$B$4:$D$2360,3,)</f>
        <v>#N/A</v>
      </c>
      <c r="G637" s="247"/>
    </row>
    <row r="638" spans="2:7">
      <c r="B638" s="247"/>
      <c r="C638" s="247" t="e">
        <f>VLOOKUP(A638,'Cadastro de itens Adm'!$B$4:$D$2360,3,)</f>
        <v>#N/A</v>
      </c>
      <c r="G638" s="247"/>
    </row>
    <row r="639" spans="2:7">
      <c r="B639" s="247"/>
      <c r="C639" s="247" t="e">
        <f>VLOOKUP(A639,'Cadastro de itens Adm'!$B$4:$D$2360,3,)</f>
        <v>#N/A</v>
      </c>
      <c r="G639" s="247"/>
    </row>
    <row r="640" spans="2:7">
      <c r="B640" s="247"/>
      <c r="C640" s="247" t="e">
        <f>VLOOKUP(A640,'Cadastro de itens Adm'!$B$4:$D$2360,3,)</f>
        <v>#N/A</v>
      </c>
      <c r="G640" s="247"/>
    </row>
    <row r="641" spans="2:7">
      <c r="B641" s="247"/>
      <c r="C641" s="247" t="e">
        <f>VLOOKUP(A641,'Cadastro de itens Adm'!$B$4:$D$2360,3,)</f>
        <v>#N/A</v>
      </c>
      <c r="G641" s="247"/>
    </row>
    <row r="642" spans="2:7">
      <c r="B642" s="247"/>
      <c r="C642" s="247" t="e">
        <f>VLOOKUP(A642,'Cadastro de itens Adm'!$B$4:$D$2360,3,)</f>
        <v>#N/A</v>
      </c>
      <c r="G642" s="247"/>
    </row>
    <row r="643" spans="2:7">
      <c r="B643" s="247"/>
      <c r="C643" s="247" t="e">
        <f>VLOOKUP(A643,'Cadastro de itens Adm'!$B$4:$D$2360,3,)</f>
        <v>#N/A</v>
      </c>
      <c r="G643" s="247"/>
    </row>
    <row r="644" spans="2:7">
      <c r="B644" s="247"/>
      <c r="C644" s="247" t="e">
        <f>VLOOKUP(A644,'Cadastro de itens Adm'!$B$4:$D$2360,3,)</f>
        <v>#N/A</v>
      </c>
      <c r="G644" s="247"/>
    </row>
    <row r="645" spans="2:7">
      <c r="B645" s="247"/>
      <c r="C645" s="247" t="e">
        <f>VLOOKUP(A645,'Cadastro de itens Adm'!$B$4:$D$2360,3,)</f>
        <v>#N/A</v>
      </c>
      <c r="G645" s="247"/>
    </row>
    <row r="646" spans="2:7">
      <c r="B646" s="247"/>
      <c r="C646" s="247" t="e">
        <f>VLOOKUP(A646,'Cadastro de itens Adm'!$B$4:$D$2360,3,)</f>
        <v>#N/A</v>
      </c>
      <c r="G646" s="247"/>
    </row>
    <row r="647" spans="2:7">
      <c r="B647" s="247"/>
      <c r="C647" s="247" t="e">
        <f>VLOOKUP(A647,'Cadastro de itens Adm'!$B$4:$D$2360,3,)</f>
        <v>#N/A</v>
      </c>
      <c r="G647" s="247"/>
    </row>
    <row r="648" spans="2:7">
      <c r="B648" s="247"/>
      <c r="C648" s="247" t="e">
        <f>VLOOKUP(A648,'Cadastro de itens Adm'!$B$4:$D$2360,3,)</f>
        <v>#N/A</v>
      </c>
      <c r="G648" s="247"/>
    </row>
    <row r="649" spans="2:7">
      <c r="B649" s="247"/>
      <c r="C649" s="247" t="e">
        <f>VLOOKUP(A649,'Cadastro de itens Adm'!$B$4:$D$2360,3,)</f>
        <v>#N/A</v>
      </c>
      <c r="G649" s="247"/>
    </row>
    <row r="650" spans="2:7">
      <c r="B650" s="247"/>
      <c r="C650" s="247" t="e">
        <f>VLOOKUP(A650,'Cadastro de itens Adm'!$B$4:$D$2360,3,)</f>
        <v>#N/A</v>
      </c>
      <c r="G650" s="247"/>
    </row>
    <row r="651" spans="2:7">
      <c r="B651" s="247"/>
      <c r="C651" s="247" t="e">
        <f>VLOOKUP(A651,'Cadastro de itens Adm'!$B$4:$D$2360,3,)</f>
        <v>#N/A</v>
      </c>
      <c r="G651" s="247"/>
    </row>
    <row r="652" spans="2:7">
      <c r="B652" s="247"/>
      <c r="C652" s="247" t="e">
        <f>VLOOKUP(A652,'Cadastro de itens Adm'!$B$4:$D$2360,3,)</f>
        <v>#N/A</v>
      </c>
      <c r="G652" s="247"/>
    </row>
    <row r="653" spans="2:7">
      <c r="B653" s="247"/>
      <c r="C653" s="247" t="e">
        <f>VLOOKUP(A653,'Cadastro de itens Adm'!$B$4:$D$2360,3,)</f>
        <v>#N/A</v>
      </c>
      <c r="G653" s="247"/>
    </row>
    <row r="654" spans="2:7">
      <c r="B654" s="247"/>
      <c r="C654" s="247" t="e">
        <f>VLOOKUP(A654,'Cadastro de itens Adm'!$B$4:$D$2360,3,)</f>
        <v>#N/A</v>
      </c>
      <c r="G654" s="247"/>
    </row>
    <row r="655" spans="2:7">
      <c r="B655" s="247"/>
      <c r="C655" s="247" t="e">
        <f>VLOOKUP(A655,'Cadastro de itens Adm'!$B$4:$D$2360,3,)</f>
        <v>#N/A</v>
      </c>
      <c r="G655" s="247"/>
    </row>
    <row r="656" spans="2:7">
      <c r="B656" s="247"/>
      <c r="C656" s="247" t="e">
        <f>VLOOKUP(A656,'Cadastro de itens Adm'!$B$4:$D$2360,3,)</f>
        <v>#N/A</v>
      </c>
      <c r="G656" s="247"/>
    </row>
    <row r="657" spans="2:7">
      <c r="B657" s="247"/>
      <c r="C657" s="247" t="e">
        <f>VLOOKUP(A657,'Cadastro de itens Adm'!$B$4:$D$2360,3,)</f>
        <v>#N/A</v>
      </c>
      <c r="G657" s="247"/>
    </row>
    <row r="658" spans="2:7">
      <c r="B658" s="247"/>
      <c r="C658" s="247" t="e">
        <f>VLOOKUP(A658,'Cadastro de itens Adm'!$B$4:$D$2360,3,)</f>
        <v>#N/A</v>
      </c>
      <c r="G658" s="247"/>
    </row>
    <row r="659" spans="2:7">
      <c r="B659" s="247"/>
      <c r="C659" s="247" t="e">
        <f>VLOOKUP(A659,'Cadastro de itens Adm'!$B$4:$D$2360,3,)</f>
        <v>#N/A</v>
      </c>
      <c r="G659" s="247"/>
    </row>
    <row r="660" spans="2:7">
      <c r="B660" s="247"/>
      <c r="C660" s="247" t="e">
        <f>VLOOKUP(A660,'Cadastro de itens Adm'!$B$4:$D$2360,3,)</f>
        <v>#N/A</v>
      </c>
      <c r="G660" s="247"/>
    </row>
    <row r="661" spans="2:7">
      <c r="B661" s="247"/>
      <c r="C661" s="247" t="e">
        <f>VLOOKUP(A661,'Cadastro de itens Adm'!$B$4:$D$2360,3,)</f>
        <v>#N/A</v>
      </c>
      <c r="G661" s="247"/>
    </row>
    <row r="662" spans="2:7">
      <c r="B662" s="247"/>
      <c r="C662" s="247" t="e">
        <f>VLOOKUP(A662,'Cadastro de itens Adm'!$B$4:$D$2360,3,)</f>
        <v>#N/A</v>
      </c>
      <c r="G662" s="247"/>
    </row>
    <row r="663" spans="2:7">
      <c r="B663" s="247"/>
      <c r="C663" s="247" t="e">
        <f>VLOOKUP(A663,'Cadastro de itens Adm'!$B$4:$D$2360,3,)</f>
        <v>#N/A</v>
      </c>
      <c r="G663" s="247"/>
    </row>
    <row r="664" spans="2:7">
      <c r="B664" s="247"/>
      <c r="C664" s="247" t="e">
        <f>VLOOKUP(A664,'Cadastro de itens Adm'!$B$4:$D$2360,3,)</f>
        <v>#N/A</v>
      </c>
      <c r="G664" s="247"/>
    </row>
    <row r="665" spans="2:7">
      <c r="B665" s="247"/>
      <c r="C665" s="247" t="e">
        <f>VLOOKUP(A665,'Cadastro de itens Adm'!$B$4:$D$2360,3,)</f>
        <v>#N/A</v>
      </c>
      <c r="G665" s="247"/>
    </row>
    <row r="666" spans="2:7">
      <c r="B666" s="247"/>
      <c r="C666" s="247" t="e">
        <f>VLOOKUP(A666,'Cadastro de itens Adm'!$B$4:$D$2360,3,)</f>
        <v>#N/A</v>
      </c>
      <c r="G666" s="247"/>
    </row>
    <row r="667" spans="2:7">
      <c r="B667" s="247"/>
      <c r="C667" s="247" t="e">
        <f>VLOOKUP(A667,'Cadastro de itens Adm'!$B$4:$D$2360,3,)</f>
        <v>#N/A</v>
      </c>
      <c r="G667" s="247"/>
    </row>
    <row r="668" spans="2:7">
      <c r="B668" s="247"/>
      <c r="C668" s="247" t="e">
        <f>VLOOKUP(A668,'Cadastro de itens Adm'!$B$4:$D$2360,3,)</f>
        <v>#N/A</v>
      </c>
      <c r="G668" s="247"/>
    </row>
    <row r="669" spans="2:7">
      <c r="B669" s="247"/>
      <c r="C669" s="247" t="e">
        <f>VLOOKUP(A669,'Cadastro de itens Adm'!$B$4:$D$2360,3,)</f>
        <v>#N/A</v>
      </c>
      <c r="G669" s="247"/>
    </row>
    <row r="670" spans="2:7">
      <c r="B670" s="247"/>
      <c r="C670" s="247" t="e">
        <f>VLOOKUP(A670,'Cadastro de itens Adm'!$B$4:$D$2360,3,)</f>
        <v>#N/A</v>
      </c>
      <c r="G670" s="247"/>
    </row>
    <row r="671" spans="2:7">
      <c r="B671" s="247"/>
      <c r="C671" s="247" t="e">
        <f>VLOOKUP(A671,'Cadastro de itens Adm'!$B$4:$D$2360,3,)</f>
        <v>#N/A</v>
      </c>
      <c r="G671" s="247"/>
    </row>
    <row r="672" spans="2:7">
      <c r="B672" s="247"/>
      <c r="C672" s="247" t="e">
        <f>VLOOKUP(A672,'Cadastro de itens Adm'!$B$4:$D$2360,3,)</f>
        <v>#N/A</v>
      </c>
      <c r="G672" s="247"/>
    </row>
    <row r="673" spans="2:7">
      <c r="B673" s="247"/>
      <c r="C673" s="247" t="e">
        <f>VLOOKUP(A673,'Cadastro de itens Adm'!$B$4:$D$2360,3,)</f>
        <v>#N/A</v>
      </c>
      <c r="G673" s="247"/>
    </row>
    <row r="674" spans="2:7">
      <c r="B674" s="247"/>
      <c r="C674" s="247" t="e">
        <f>VLOOKUP(A674,'Cadastro de itens Adm'!$B$4:$D$2360,3,)</f>
        <v>#N/A</v>
      </c>
      <c r="G674" s="247"/>
    </row>
    <row r="675" spans="2:7">
      <c r="B675" s="247"/>
      <c r="C675" s="247" t="e">
        <f>VLOOKUP(A675,'Cadastro de itens Adm'!$B$4:$D$2360,3,)</f>
        <v>#N/A</v>
      </c>
      <c r="G675" s="247"/>
    </row>
    <row r="676" spans="2:7">
      <c r="B676" s="247"/>
      <c r="C676" s="247" t="e">
        <f>VLOOKUP(A676,'Cadastro de itens Adm'!$B$4:$D$2360,3,)</f>
        <v>#N/A</v>
      </c>
      <c r="G676" s="247"/>
    </row>
    <row r="677" spans="2:7">
      <c r="B677" s="247"/>
      <c r="C677" s="247" t="e">
        <f>VLOOKUP(A677,'Cadastro de itens Adm'!$B$4:$D$2360,3,)</f>
        <v>#N/A</v>
      </c>
      <c r="G677" s="247"/>
    </row>
    <row r="678" spans="2:7">
      <c r="B678" s="247"/>
      <c r="C678" s="247" t="e">
        <f>VLOOKUP(A678,'Cadastro de itens Adm'!$B$4:$D$2360,3,)</f>
        <v>#N/A</v>
      </c>
      <c r="G678" s="247"/>
    </row>
    <row r="679" spans="2:7">
      <c r="B679" s="247"/>
      <c r="C679" s="247" t="e">
        <f>VLOOKUP(A679,'Cadastro de itens Adm'!$B$4:$D$2360,3,)</f>
        <v>#N/A</v>
      </c>
      <c r="G679" s="247"/>
    </row>
    <row r="680" spans="2:7">
      <c r="B680" s="247"/>
      <c r="C680" s="247" t="e">
        <f>VLOOKUP(A680,'Cadastro de itens Adm'!$B$4:$D$2360,3,)</f>
        <v>#N/A</v>
      </c>
      <c r="G680" s="247"/>
    </row>
    <row r="681" spans="2:7">
      <c r="B681" s="247"/>
      <c r="C681" s="247" t="e">
        <f>VLOOKUP(A681,'Cadastro de itens Adm'!$B$4:$D$2360,3,)</f>
        <v>#N/A</v>
      </c>
      <c r="G681" s="247"/>
    </row>
    <row r="682" spans="2:7">
      <c r="B682" s="247"/>
      <c r="C682" s="247" t="e">
        <f>VLOOKUP(A682,'Cadastro de itens Adm'!$B$4:$D$2360,3,)</f>
        <v>#N/A</v>
      </c>
      <c r="G682" s="247"/>
    </row>
    <row r="683" spans="2:7">
      <c r="B683" s="247"/>
      <c r="C683" s="247" t="e">
        <f>VLOOKUP(A683,'Cadastro de itens Adm'!$B$4:$D$2360,3,)</f>
        <v>#N/A</v>
      </c>
      <c r="G683" s="247"/>
    </row>
    <row r="684" spans="2:7">
      <c r="B684" s="247"/>
      <c r="C684" s="247" t="e">
        <f>VLOOKUP(A684,'Cadastro de itens Adm'!$B$4:$D$2360,3,)</f>
        <v>#N/A</v>
      </c>
      <c r="G684" s="247"/>
    </row>
    <row r="685" spans="2:7">
      <c r="B685" s="247"/>
      <c r="C685" s="247" t="e">
        <f>VLOOKUP(A685,'Cadastro de itens Adm'!$B$4:$D$2360,3,)</f>
        <v>#N/A</v>
      </c>
      <c r="G685" s="247"/>
    </row>
    <row r="686" spans="2:7">
      <c r="B686" s="247"/>
      <c r="C686" s="247" t="e">
        <f>VLOOKUP(A686,'Cadastro de itens Adm'!$B$4:$D$2360,3,)</f>
        <v>#N/A</v>
      </c>
      <c r="G686" s="247"/>
    </row>
    <row r="687" spans="2:7">
      <c r="B687" s="247"/>
      <c r="C687" s="247" t="e">
        <f>VLOOKUP(A687,'Cadastro de itens Adm'!$B$4:$D$2360,3,)</f>
        <v>#N/A</v>
      </c>
      <c r="G687" s="247"/>
    </row>
    <row r="688" spans="2:7">
      <c r="B688" s="247"/>
      <c r="C688" s="247" t="e">
        <f>VLOOKUP(A688,'Cadastro de itens Adm'!$B$4:$D$2360,3,)</f>
        <v>#N/A</v>
      </c>
      <c r="G688" s="247"/>
    </row>
    <row r="689" spans="2:7">
      <c r="B689" s="247"/>
      <c r="C689" s="247" t="e">
        <f>VLOOKUP(A689,'Cadastro de itens Adm'!$B$4:$D$2360,3,)</f>
        <v>#N/A</v>
      </c>
      <c r="G689" s="247"/>
    </row>
    <row r="690" spans="2:7">
      <c r="B690" s="247"/>
      <c r="C690" s="247" t="e">
        <f>VLOOKUP(A690,'Cadastro de itens Adm'!$B$4:$D$2360,3,)</f>
        <v>#N/A</v>
      </c>
      <c r="G690" s="247"/>
    </row>
    <row r="691" spans="2:7">
      <c r="B691" s="247"/>
      <c r="C691" s="247" t="e">
        <f>VLOOKUP(A691,'Cadastro de itens Adm'!$B$4:$D$2360,3,)</f>
        <v>#N/A</v>
      </c>
      <c r="G691" s="247"/>
    </row>
    <row r="692" spans="2:7">
      <c r="B692" s="247"/>
      <c r="C692" s="247" t="e">
        <f>VLOOKUP(A692,'Cadastro de itens Adm'!$B$4:$D$2360,3,)</f>
        <v>#N/A</v>
      </c>
      <c r="G692" s="247"/>
    </row>
    <row r="693" spans="2:7">
      <c r="B693" s="247"/>
      <c r="C693" s="247" t="e">
        <f>VLOOKUP(A693,'Cadastro de itens Adm'!$B$4:$D$2360,3,)</f>
        <v>#N/A</v>
      </c>
      <c r="G693" s="247"/>
    </row>
    <row r="694" spans="2:7">
      <c r="B694" s="247"/>
      <c r="C694" s="247" t="e">
        <f>VLOOKUP(A694,'Cadastro de itens Adm'!$B$4:$D$2360,3,)</f>
        <v>#N/A</v>
      </c>
      <c r="G694" s="247"/>
    </row>
    <row r="695" spans="2:7">
      <c r="B695" s="247"/>
      <c r="C695" s="247" t="e">
        <f>VLOOKUP(A695,'Cadastro de itens Adm'!$B$4:$D$2360,3,)</f>
        <v>#N/A</v>
      </c>
      <c r="G695" s="247"/>
    </row>
    <row r="696" spans="2:7">
      <c r="B696" s="247"/>
      <c r="C696" s="247" t="e">
        <f>VLOOKUP(A696,'Cadastro de itens Adm'!$B$4:$D$2360,3,)</f>
        <v>#N/A</v>
      </c>
      <c r="G696" s="247"/>
    </row>
    <row r="697" spans="2:7">
      <c r="B697" s="247"/>
      <c r="C697" s="247" t="e">
        <f>VLOOKUP(A697,'Cadastro de itens Adm'!$B$4:$D$2360,3,)</f>
        <v>#N/A</v>
      </c>
      <c r="G697" s="247"/>
    </row>
    <row r="698" spans="2:7">
      <c r="B698" s="247"/>
      <c r="C698" s="247" t="e">
        <f>VLOOKUP(A698,'Cadastro de itens Adm'!$B$4:$D$2360,3,)</f>
        <v>#N/A</v>
      </c>
      <c r="G698" s="247"/>
    </row>
    <row r="699" spans="2:7">
      <c r="B699" s="247"/>
      <c r="C699" s="247" t="e">
        <f>VLOOKUP(A699,'Cadastro de itens Adm'!$B$4:$D$2360,3,)</f>
        <v>#N/A</v>
      </c>
      <c r="G699" s="247"/>
    </row>
    <row r="700" spans="2:7">
      <c r="B700" s="247"/>
      <c r="C700" s="247" t="e">
        <f>VLOOKUP(A700,'Cadastro de itens Adm'!$B$4:$D$2360,3,)</f>
        <v>#N/A</v>
      </c>
      <c r="G700" s="247"/>
    </row>
    <row r="701" spans="2:7">
      <c r="B701" s="247"/>
      <c r="C701" s="247" t="e">
        <f>VLOOKUP(A701,'Cadastro de itens Adm'!$B$4:$D$2360,3,)</f>
        <v>#N/A</v>
      </c>
      <c r="G701" s="247"/>
    </row>
    <row r="702" spans="2:7">
      <c r="B702" s="247"/>
      <c r="C702" s="247" t="e">
        <f>VLOOKUP(A702,'Cadastro de itens Adm'!$B$4:$D$2360,3,)</f>
        <v>#N/A</v>
      </c>
      <c r="G702" s="247"/>
    </row>
    <row r="703" spans="2:7">
      <c r="B703" s="247"/>
      <c r="C703" s="247" t="e">
        <f>VLOOKUP(A703,'Cadastro de itens Adm'!$B$4:$D$2360,3,)</f>
        <v>#N/A</v>
      </c>
      <c r="G703" s="247"/>
    </row>
    <row r="704" spans="2:7">
      <c r="B704" s="247"/>
      <c r="C704" s="247" t="e">
        <f>VLOOKUP(A704,'Cadastro de itens Adm'!$B$4:$D$2360,3,)</f>
        <v>#N/A</v>
      </c>
      <c r="G704" s="247"/>
    </row>
    <row r="705" spans="2:7">
      <c r="B705" s="247"/>
      <c r="C705" s="247" t="e">
        <f>VLOOKUP(A705,'Cadastro de itens Adm'!$B$4:$D$2360,3,)</f>
        <v>#N/A</v>
      </c>
      <c r="G705" s="247"/>
    </row>
    <row r="706" spans="2:7">
      <c r="B706" s="247"/>
      <c r="C706" s="247" t="e">
        <f>VLOOKUP(A706,'Cadastro de itens Adm'!$B$4:$D$2360,3,)</f>
        <v>#N/A</v>
      </c>
      <c r="G706" s="247"/>
    </row>
    <row r="707" spans="2:7">
      <c r="B707" s="247"/>
      <c r="C707" s="247" t="e">
        <f>VLOOKUP(A707,'Cadastro de itens Adm'!$B$4:$D$2360,3,)</f>
        <v>#N/A</v>
      </c>
      <c r="G707" s="247"/>
    </row>
    <row r="708" spans="2:7">
      <c r="B708" s="247"/>
      <c r="C708" s="247" t="e">
        <f>VLOOKUP(A708,'Cadastro de itens Adm'!$B$4:$D$2360,3,)</f>
        <v>#N/A</v>
      </c>
      <c r="G708" s="247"/>
    </row>
    <row r="709" spans="2:7">
      <c r="B709" s="247"/>
      <c r="C709" s="247" t="e">
        <f>VLOOKUP(A709,'Cadastro de itens Adm'!$B$4:$D$2360,3,)</f>
        <v>#N/A</v>
      </c>
      <c r="G709" s="247"/>
    </row>
    <row r="710" spans="2:7">
      <c r="B710" s="247"/>
      <c r="C710" s="247" t="e">
        <f>VLOOKUP(A710,'Cadastro de itens Adm'!$B$4:$D$2360,3,)</f>
        <v>#N/A</v>
      </c>
      <c r="G710" s="247"/>
    </row>
    <row r="711" spans="2:7">
      <c r="B711" s="247"/>
      <c r="C711" s="247" t="e">
        <f>VLOOKUP(A711,'Cadastro de itens Adm'!$B$4:$D$2360,3,)</f>
        <v>#N/A</v>
      </c>
      <c r="G711" s="247"/>
    </row>
    <row r="712" spans="2:7">
      <c r="B712" s="247"/>
      <c r="C712" s="247" t="e">
        <f>VLOOKUP(A712,'Cadastro de itens Adm'!$B$4:$D$2360,3,)</f>
        <v>#N/A</v>
      </c>
      <c r="G712" s="247"/>
    </row>
    <row r="713" spans="2:7">
      <c r="B713" s="247"/>
      <c r="C713" s="247" t="e">
        <f>VLOOKUP(A713,'Cadastro de itens Adm'!$B$4:$D$2360,3,)</f>
        <v>#N/A</v>
      </c>
      <c r="G713" s="247"/>
    </row>
    <row r="714" spans="2:7">
      <c r="B714" s="247"/>
      <c r="C714" s="247" t="e">
        <f>VLOOKUP(A714,'Cadastro de itens Adm'!$B$4:$D$2360,3,)</f>
        <v>#N/A</v>
      </c>
      <c r="G714" s="247"/>
    </row>
    <row r="715" spans="2:7">
      <c r="B715" s="247"/>
      <c r="C715" s="247" t="e">
        <f>VLOOKUP(A715,'Cadastro de itens Adm'!$B$4:$D$2360,3,)</f>
        <v>#N/A</v>
      </c>
      <c r="G715" s="247"/>
    </row>
    <row r="716" spans="2:7">
      <c r="B716" s="247"/>
      <c r="C716" s="247" t="e">
        <f>VLOOKUP(A716,'Cadastro de itens Adm'!$B$4:$D$2360,3,)</f>
        <v>#N/A</v>
      </c>
      <c r="G716" s="247"/>
    </row>
    <row r="717" spans="2:7">
      <c r="B717" s="247"/>
      <c r="C717" s="247" t="e">
        <f>VLOOKUP(A717,'Cadastro de itens Adm'!$B$4:$D$2360,3,)</f>
        <v>#N/A</v>
      </c>
      <c r="G717" s="247"/>
    </row>
    <row r="718" spans="2:7">
      <c r="B718" s="247"/>
      <c r="C718" s="247" t="e">
        <f>VLOOKUP(A718,'Cadastro de itens Adm'!$B$4:$D$2360,3,)</f>
        <v>#N/A</v>
      </c>
      <c r="G718" s="247"/>
    </row>
    <row r="719" spans="2:7">
      <c r="B719" s="247"/>
      <c r="C719" s="247" t="e">
        <f>VLOOKUP(A719,'Cadastro de itens Adm'!$B$4:$D$2360,3,)</f>
        <v>#N/A</v>
      </c>
      <c r="G719" s="247"/>
    </row>
    <row r="720" spans="2:7">
      <c r="B720" s="247"/>
      <c r="C720" s="247"/>
      <c r="G720" s="247"/>
    </row>
    <row r="721" spans="2:7">
      <c r="B721" s="247"/>
      <c r="C721" s="247"/>
      <c r="G721" s="247"/>
    </row>
    <row r="722" spans="2:7">
      <c r="B722" s="247"/>
      <c r="C722" s="247"/>
      <c r="G722" s="247"/>
    </row>
    <row r="723" spans="2:7">
      <c r="B723" s="247"/>
      <c r="C723" s="247"/>
      <c r="G723" s="247"/>
    </row>
    <row r="724" spans="2:7">
      <c r="B724" s="247"/>
      <c r="C724" s="247"/>
      <c r="G724" s="247"/>
    </row>
    <row r="725" spans="2:7">
      <c r="B725" s="247"/>
      <c r="C725" s="247"/>
      <c r="G725" s="247"/>
    </row>
    <row r="726" spans="2:7">
      <c r="B726" s="247"/>
      <c r="C726" s="247"/>
      <c r="G726" s="247"/>
    </row>
    <row r="727" spans="2:7">
      <c r="B727" s="247"/>
      <c r="C727" s="247"/>
      <c r="G727" s="247"/>
    </row>
    <row r="728" spans="2:7">
      <c r="B728" s="247"/>
      <c r="C728" s="247"/>
      <c r="G728" s="247"/>
    </row>
    <row r="729" spans="2:7">
      <c r="B729" s="247"/>
      <c r="C729" s="247"/>
      <c r="G729" s="247"/>
    </row>
    <row r="730" spans="2:7">
      <c r="B730" s="247"/>
      <c r="C730" s="247"/>
      <c r="G730" s="247"/>
    </row>
    <row r="731" spans="2:7">
      <c r="B731" s="247"/>
      <c r="C731" s="247"/>
      <c r="G731" s="247"/>
    </row>
    <row r="732" spans="2:7">
      <c r="B732" s="247"/>
      <c r="C732" s="247"/>
      <c r="G732" s="247"/>
    </row>
    <row r="733" spans="2:7">
      <c r="B733" s="247"/>
      <c r="C733" s="247"/>
      <c r="G733" s="247"/>
    </row>
    <row r="734" spans="2:7">
      <c r="B734" s="247"/>
      <c r="C734" s="247"/>
      <c r="G734" s="247"/>
    </row>
    <row r="735" spans="2:7">
      <c r="B735" s="247"/>
      <c r="C735" s="247"/>
      <c r="G735" s="247"/>
    </row>
    <row r="736" spans="2:7">
      <c r="B736" s="247"/>
      <c r="C736" s="247"/>
      <c r="G736" s="247"/>
    </row>
    <row r="737" spans="2:7">
      <c r="B737" s="247"/>
      <c r="C737" s="247"/>
      <c r="G737" s="247"/>
    </row>
    <row r="738" spans="2:7">
      <c r="B738" s="247"/>
      <c r="C738" s="247"/>
      <c r="G738" s="247"/>
    </row>
    <row r="739" spans="2:7">
      <c r="B739" s="247"/>
      <c r="C739" s="247"/>
      <c r="G739" s="247"/>
    </row>
    <row r="740" spans="2:7">
      <c r="B740" s="247"/>
      <c r="C740" s="247"/>
      <c r="G740" s="247"/>
    </row>
    <row r="741" spans="2:7">
      <c r="B741" s="247"/>
      <c r="C741" s="247"/>
      <c r="G741" s="247"/>
    </row>
    <row r="742" spans="2:7">
      <c r="B742" s="247"/>
      <c r="C742" s="247"/>
      <c r="G742" s="247"/>
    </row>
    <row r="743" spans="2:7">
      <c r="B743" s="247"/>
      <c r="C743" s="247"/>
      <c r="G743" s="247"/>
    </row>
    <row r="744" spans="2:7">
      <c r="B744" s="247"/>
      <c r="C744" s="247"/>
      <c r="G744" s="247"/>
    </row>
    <row r="745" spans="2:7">
      <c r="B745" s="247"/>
      <c r="C745" s="247"/>
      <c r="G745" s="247"/>
    </row>
    <row r="746" spans="2:7">
      <c r="B746" s="247"/>
      <c r="C746" s="247"/>
      <c r="G746" s="247"/>
    </row>
    <row r="747" spans="2:7">
      <c r="B747" s="247"/>
      <c r="C747" s="247"/>
      <c r="G747" s="247"/>
    </row>
    <row r="748" spans="2:7">
      <c r="B748" s="247"/>
      <c r="C748" s="247"/>
      <c r="G748" s="247"/>
    </row>
    <row r="749" spans="2:7">
      <c r="B749" s="247"/>
      <c r="C749" s="247"/>
      <c r="G749" s="247"/>
    </row>
    <row r="750" spans="2:7">
      <c r="B750" s="247"/>
      <c r="C750" s="247"/>
      <c r="G750" s="247"/>
    </row>
    <row r="751" spans="2:7">
      <c r="B751" s="247"/>
      <c r="C751" s="247"/>
      <c r="G751" s="247"/>
    </row>
    <row r="752" spans="2:7">
      <c r="B752" s="247"/>
      <c r="C752" s="247"/>
      <c r="G752" s="247"/>
    </row>
    <row r="753" spans="2:7">
      <c r="B753" s="247"/>
      <c r="C753" s="247"/>
      <c r="G753" s="247"/>
    </row>
    <row r="754" spans="2:7">
      <c r="B754" s="247"/>
      <c r="C754" s="247"/>
      <c r="G754" s="247"/>
    </row>
    <row r="755" spans="2:7">
      <c r="B755" s="247"/>
      <c r="C755" s="247"/>
      <c r="G755" s="247"/>
    </row>
    <row r="756" spans="2:7">
      <c r="B756" s="247"/>
      <c r="C756" s="247"/>
      <c r="G756" s="247"/>
    </row>
    <row r="757" spans="2:7">
      <c r="B757" s="247"/>
      <c r="C757" s="247"/>
      <c r="G757" s="247"/>
    </row>
    <row r="758" spans="2:7">
      <c r="B758" s="247"/>
      <c r="C758" s="247"/>
      <c r="G758" s="247"/>
    </row>
    <row r="759" spans="2:7">
      <c r="B759" s="247"/>
      <c r="C759" s="247"/>
      <c r="G759" s="247"/>
    </row>
    <row r="760" spans="2:7">
      <c r="B760" s="247"/>
      <c r="C760" s="247"/>
      <c r="G760" s="247"/>
    </row>
    <row r="761" spans="2:7">
      <c r="B761" s="247"/>
      <c r="C761" s="247"/>
      <c r="G761" s="247"/>
    </row>
    <row r="762" spans="2:7">
      <c r="B762" s="247"/>
      <c r="C762" s="247"/>
      <c r="G762" s="247"/>
    </row>
    <row r="763" spans="2:7">
      <c r="B763" s="247"/>
      <c r="C763" s="247"/>
      <c r="G763" s="247"/>
    </row>
    <row r="764" spans="2:7">
      <c r="B764" s="247"/>
      <c r="C764" s="247"/>
      <c r="G764" s="247"/>
    </row>
    <row r="765" spans="2:7">
      <c r="B765" s="247"/>
      <c r="C765" s="247"/>
      <c r="G765" s="247"/>
    </row>
    <row r="766" spans="2:7">
      <c r="B766" s="247"/>
      <c r="C766" s="247"/>
      <c r="G766" s="247"/>
    </row>
    <row r="767" spans="2:7">
      <c r="B767" s="247"/>
      <c r="C767" s="247"/>
      <c r="G767" s="247"/>
    </row>
    <row r="768" spans="2:7">
      <c r="B768" s="247"/>
      <c r="C768" s="247"/>
      <c r="G768" s="247"/>
    </row>
    <row r="769" spans="2:7">
      <c r="B769" s="247"/>
      <c r="C769" s="247"/>
      <c r="G769" s="247"/>
    </row>
    <row r="770" spans="2:7">
      <c r="B770" s="247"/>
      <c r="C770" s="247"/>
      <c r="G770" s="247"/>
    </row>
    <row r="771" spans="2:7">
      <c r="B771" s="247"/>
      <c r="C771" s="247"/>
      <c r="G771" s="247"/>
    </row>
    <row r="772" spans="2:7">
      <c r="B772" s="247"/>
      <c r="C772" s="247"/>
      <c r="G772" s="247"/>
    </row>
    <row r="773" spans="2:7">
      <c r="B773" s="247"/>
      <c r="C773" s="247"/>
      <c r="G773" s="247"/>
    </row>
    <row r="774" spans="2:7">
      <c r="B774" s="247"/>
      <c r="C774" s="247"/>
      <c r="G774" s="247"/>
    </row>
    <row r="775" spans="2:7">
      <c r="B775" s="247"/>
      <c r="C775" s="247"/>
      <c r="G775" s="247"/>
    </row>
    <row r="776" spans="2:7">
      <c r="B776" s="247"/>
      <c r="C776" s="247"/>
      <c r="G776" s="247"/>
    </row>
    <row r="777" spans="2:7">
      <c r="B777" s="247"/>
      <c r="C777" s="247"/>
      <c r="G777" s="247"/>
    </row>
    <row r="778" spans="2:7">
      <c r="B778" s="247"/>
      <c r="C778" s="247"/>
      <c r="G778" s="247"/>
    </row>
    <row r="779" spans="2:7">
      <c r="B779" s="247"/>
      <c r="C779" s="247"/>
      <c r="G779" s="247"/>
    </row>
    <row r="780" spans="2:7">
      <c r="B780" s="247"/>
      <c r="C780" s="247"/>
      <c r="G780" s="247"/>
    </row>
    <row r="781" spans="2:7">
      <c r="B781" s="247"/>
      <c r="C781" s="247"/>
      <c r="G781" s="247"/>
    </row>
    <row r="782" spans="2:7">
      <c r="B782" s="247"/>
      <c r="C782" s="247"/>
      <c r="G782" s="247"/>
    </row>
    <row r="783" spans="2:7">
      <c r="B783" s="247"/>
      <c r="C783" s="247"/>
      <c r="G783" s="247"/>
    </row>
    <row r="784" spans="2:7">
      <c r="B784" s="247"/>
      <c r="C784" s="247"/>
      <c r="G784" s="247"/>
    </row>
    <row r="785" spans="2:7">
      <c r="B785" s="247"/>
      <c r="C785" s="247"/>
      <c r="G785" s="247"/>
    </row>
    <row r="786" spans="2:7">
      <c r="B786" s="247"/>
      <c r="C786" s="247"/>
      <c r="G786" s="247"/>
    </row>
    <row r="787" spans="2:7">
      <c r="B787" s="247"/>
      <c r="C787" s="247"/>
      <c r="G787" s="247"/>
    </row>
    <row r="788" spans="2:7">
      <c r="B788" s="247"/>
      <c r="C788" s="247"/>
      <c r="G788" s="247"/>
    </row>
    <row r="789" spans="2:7">
      <c r="B789" s="247"/>
      <c r="C789" s="247"/>
      <c r="G789" s="247"/>
    </row>
    <row r="790" spans="2:7">
      <c r="B790" s="247"/>
      <c r="C790" s="247"/>
      <c r="G790" s="247"/>
    </row>
    <row r="791" spans="2:7">
      <c r="B791" s="247"/>
      <c r="C791" s="247"/>
      <c r="G791" s="247"/>
    </row>
    <row r="792" spans="2:7">
      <c r="B792" s="247"/>
      <c r="C792" s="247"/>
      <c r="G792" s="247"/>
    </row>
    <row r="793" spans="2:7">
      <c r="B793" s="247"/>
      <c r="C793" s="247"/>
      <c r="G793" s="247"/>
    </row>
    <row r="794" spans="2:7">
      <c r="B794" s="247"/>
      <c r="C794" s="247"/>
      <c r="G794" s="247"/>
    </row>
    <row r="795" spans="2:7">
      <c r="B795" s="247"/>
      <c r="C795" s="247"/>
      <c r="G795" s="247"/>
    </row>
    <row r="796" spans="2:7">
      <c r="B796" s="247"/>
      <c r="C796" s="247"/>
      <c r="G796" s="247"/>
    </row>
    <row r="797" spans="2:7">
      <c r="B797" s="247"/>
      <c r="C797" s="247"/>
      <c r="G797" s="247"/>
    </row>
    <row r="798" spans="2:7">
      <c r="B798" s="247"/>
      <c r="C798" s="247"/>
      <c r="G798" s="247"/>
    </row>
    <row r="799" spans="2:7">
      <c r="B799" s="247"/>
      <c r="C799" s="247"/>
      <c r="G799" s="247"/>
    </row>
    <row r="800" spans="2:7">
      <c r="B800" s="247"/>
      <c r="C800" s="247"/>
      <c r="G800" s="247"/>
    </row>
    <row r="801" spans="2:7">
      <c r="B801" s="247"/>
      <c r="C801" s="247"/>
      <c r="G801" s="247"/>
    </row>
    <row r="802" spans="2:7">
      <c r="B802" s="247"/>
      <c r="C802" s="247"/>
      <c r="G802" s="247"/>
    </row>
    <row r="803" spans="2:7">
      <c r="B803" s="247"/>
      <c r="C803" s="247"/>
      <c r="G803" s="247"/>
    </row>
    <row r="804" spans="2:7">
      <c r="B804" s="247"/>
      <c r="C804" s="247"/>
      <c r="G804" s="247"/>
    </row>
    <row r="805" spans="2:7">
      <c r="B805" s="247"/>
      <c r="C805" s="247"/>
      <c r="G805" s="247"/>
    </row>
    <row r="806" spans="2:7">
      <c r="B806" s="247"/>
      <c r="C806" s="247"/>
      <c r="G806" s="247"/>
    </row>
    <row r="807" spans="2:7">
      <c r="B807" s="247"/>
      <c r="C807" s="247"/>
      <c r="G807" s="247"/>
    </row>
    <row r="808" spans="2:7">
      <c r="B808" s="247"/>
      <c r="C808" s="247"/>
      <c r="G808" s="247"/>
    </row>
    <row r="809" spans="2:7">
      <c r="B809" s="247"/>
      <c r="C809" s="247"/>
      <c r="G809" s="247"/>
    </row>
    <row r="810" spans="2:7">
      <c r="B810" s="247"/>
      <c r="C810" s="247"/>
      <c r="G810" s="247"/>
    </row>
    <row r="811" spans="2:7">
      <c r="B811" s="247"/>
      <c r="C811" s="247"/>
    </row>
    <row r="812" spans="2:7">
      <c r="B812" s="247"/>
      <c r="C812" s="247"/>
    </row>
    <row r="813" spans="2:7">
      <c r="B813" s="247"/>
      <c r="C813" s="247"/>
    </row>
    <row r="814" spans="2:7">
      <c r="B814" s="247"/>
      <c r="C814" s="247"/>
    </row>
    <row r="815" spans="2:7">
      <c r="B815" s="247"/>
      <c r="C815" s="247"/>
    </row>
    <row r="816" spans="2:7">
      <c r="B816" s="247"/>
      <c r="C816" s="247"/>
    </row>
    <row r="817" spans="2:3">
      <c r="B817" s="247"/>
      <c r="C817" s="247"/>
    </row>
    <row r="818" spans="2:3">
      <c r="B818" s="247"/>
      <c r="C818" s="247"/>
    </row>
    <row r="819" spans="2:3">
      <c r="B819" s="247"/>
      <c r="C819" s="247"/>
    </row>
    <row r="820" spans="2:3">
      <c r="B820" s="247"/>
      <c r="C820" s="247"/>
    </row>
    <row r="821" spans="2:3">
      <c r="B821" s="247"/>
      <c r="C821" s="247"/>
    </row>
    <row r="822" spans="2:3">
      <c r="B822" s="247"/>
      <c r="C822" s="247"/>
    </row>
    <row r="823" spans="2:3">
      <c r="B823" s="247"/>
      <c r="C823" s="247"/>
    </row>
    <row r="824" spans="2:3">
      <c r="B824" s="247"/>
      <c r="C824" s="247"/>
    </row>
    <row r="825" spans="2:3">
      <c r="B825" s="247"/>
      <c r="C825" s="247"/>
    </row>
    <row r="826" spans="2:3">
      <c r="B826" s="247"/>
      <c r="C826" s="247"/>
    </row>
    <row r="827" spans="2:3">
      <c r="B827" s="247"/>
      <c r="C827" s="247"/>
    </row>
    <row r="828" spans="2:3">
      <c r="B828" s="247"/>
      <c r="C828" s="247"/>
    </row>
    <row r="829" spans="2:3">
      <c r="B829" s="247"/>
      <c r="C829" s="247"/>
    </row>
    <row r="830" spans="2:3">
      <c r="B830" s="247"/>
      <c r="C830" s="247"/>
    </row>
    <row r="831" spans="2:3">
      <c r="B831" s="247"/>
      <c r="C831" s="247"/>
    </row>
    <row r="832" spans="2:3">
      <c r="B832" s="247"/>
      <c r="C832" s="247"/>
    </row>
    <row r="833" spans="2:3">
      <c r="B833" s="247"/>
      <c r="C833" s="247"/>
    </row>
    <row r="834" spans="2:3">
      <c r="B834" s="247"/>
      <c r="C834" s="247"/>
    </row>
    <row r="835" spans="2:3">
      <c r="B835" s="247"/>
      <c r="C835" s="247"/>
    </row>
    <row r="836" spans="2:3">
      <c r="B836" s="247"/>
      <c r="C836" s="247"/>
    </row>
    <row r="837" spans="2:3">
      <c r="B837" s="247"/>
      <c r="C837" s="247"/>
    </row>
    <row r="838" spans="2:3">
      <c r="B838" s="247"/>
      <c r="C838" s="247"/>
    </row>
    <row r="839" spans="2:3">
      <c r="B839" s="247"/>
      <c r="C839" s="247"/>
    </row>
    <row r="840" spans="2:3">
      <c r="B840" s="247"/>
      <c r="C840" s="247"/>
    </row>
    <row r="841" spans="2:3">
      <c r="B841" s="247"/>
      <c r="C841" s="247"/>
    </row>
    <row r="842" spans="2:3">
      <c r="B842" s="247"/>
      <c r="C842" s="247"/>
    </row>
    <row r="843" spans="2:3">
      <c r="B843" s="247"/>
      <c r="C843" s="247"/>
    </row>
    <row r="844" spans="2:3">
      <c r="B844" s="247"/>
      <c r="C844" s="247"/>
    </row>
    <row r="845" spans="2:3">
      <c r="B845" s="247"/>
      <c r="C845" s="247"/>
    </row>
    <row r="846" spans="2:3">
      <c r="B846" s="247"/>
      <c r="C846" s="247"/>
    </row>
    <row r="847" spans="2:3">
      <c r="B847" s="247"/>
      <c r="C847" s="247"/>
    </row>
    <row r="848" spans="2:3">
      <c r="B848" s="247"/>
      <c r="C848" s="247"/>
    </row>
    <row r="849" spans="2:3">
      <c r="B849" s="247"/>
      <c r="C849" s="247"/>
    </row>
    <row r="850" spans="2:3">
      <c r="B850" s="247"/>
      <c r="C850" s="247"/>
    </row>
    <row r="851" spans="2:3">
      <c r="B851" s="247"/>
      <c r="C851" s="247"/>
    </row>
    <row r="852" spans="2:3">
      <c r="B852" s="247"/>
      <c r="C852" s="247"/>
    </row>
    <row r="853" spans="2:3">
      <c r="B853" s="247"/>
      <c r="C853" s="247"/>
    </row>
    <row r="854" spans="2:3">
      <c r="B854" s="247"/>
      <c r="C854" s="247"/>
    </row>
    <row r="855" spans="2:3">
      <c r="B855" s="247"/>
      <c r="C855" s="247"/>
    </row>
    <row r="856" spans="2:3">
      <c r="B856" s="247"/>
      <c r="C856" s="247"/>
    </row>
    <row r="857" spans="2:3">
      <c r="B857" s="247"/>
      <c r="C857" s="247"/>
    </row>
    <row r="858" spans="2:3">
      <c r="B858" s="247"/>
      <c r="C858" s="247"/>
    </row>
    <row r="859" spans="2:3">
      <c r="B859" s="247"/>
      <c r="C859" s="247"/>
    </row>
    <row r="860" spans="2:3">
      <c r="B860" s="247"/>
      <c r="C860" s="247"/>
    </row>
    <row r="861" spans="2:3">
      <c r="B861" s="247"/>
      <c r="C861" s="247"/>
    </row>
    <row r="862" spans="2:3">
      <c r="B862" s="247"/>
      <c r="C862" s="247"/>
    </row>
    <row r="863" spans="2:3">
      <c r="B863" s="247"/>
      <c r="C863" s="247"/>
    </row>
    <row r="864" spans="2:3">
      <c r="B864" s="247"/>
      <c r="C864" s="247"/>
    </row>
    <row r="865" spans="2:3">
      <c r="B865" s="247"/>
      <c r="C865" s="247"/>
    </row>
    <row r="866" spans="2:3">
      <c r="B866" s="247"/>
      <c r="C866" s="247"/>
    </row>
    <row r="867" spans="2:3">
      <c r="B867" s="247"/>
      <c r="C867" s="247"/>
    </row>
    <row r="868" spans="2:3">
      <c r="B868" s="247"/>
      <c r="C868" s="247"/>
    </row>
    <row r="869" spans="2:3">
      <c r="B869" s="247"/>
      <c r="C869" s="247"/>
    </row>
    <row r="870" spans="2:3">
      <c r="B870" s="247"/>
      <c r="C870" s="247"/>
    </row>
    <row r="871" spans="2:3">
      <c r="B871" s="247"/>
      <c r="C871" s="247"/>
    </row>
    <row r="872" spans="2:3">
      <c r="B872" s="247"/>
      <c r="C872" s="247"/>
    </row>
    <row r="873" spans="2:3">
      <c r="B873" s="247"/>
      <c r="C873" s="247"/>
    </row>
    <row r="874" spans="2:3">
      <c r="B874" s="247"/>
      <c r="C874" s="247"/>
    </row>
    <row r="875" spans="2:3">
      <c r="B875" s="247"/>
      <c r="C875" s="247"/>
    </row>
    <row r="876" spans="2:3">
      <c r="B876" s="247"/>
      <c r="C876" s="247"/>
    </row>
    <row r="877" spans="2:3">
      <c r="B877" s="247"/>
      <c r="C877" s="247"/>
    </row>
    <row r="878" spans="2:3">
      <c r="B878" s="247"/>
      <c r="C878" s="247"/>
    </row>
    <row r="879" spans="2:3">
      <c r="B879" s="247"/>
      <c r="C879" s="247"/>
    </row>
    <row r="880" spans="2:3">
      <c r="B880" s="247"/>
      <c r="C880" s="247"/>
    </row>
    <row r="881" spans="2:3">
      <c r="B881" s="247"/>
      <c r="C881" s="247"/>
    </row>
    <row r="882" spans="2:3">
      <c r="B882" s="247"/>
      <c r="C882" s="247"/>
    </row>
    <row r="883" spans="2:3">
      <c r="B883" s="247"/>
      <c r="C883" s="247"/>
    </row>
    <row r="884" spans="2:3">
      <c r="B884" s="247"/>
      <c r="C884" s="247"/>
    </row>
    <row r="885" spans="2:3">
      <c r="B885" s="247"/>
      <c r="C885" s="247"/>
    </row>
    <row r="886" spans="2:3">
      <c r="B886" s="247"/>
      <c r="C886" s="247"/>
    </row>
    <row r="887" spans="2:3">
      <c r="B887" s="247"/>
      <c r="C887" s="247"/>
    </row>
    <row r="888" spans="2:3">
      <c r="B888" s="247"/>
      <c r="C888" s="247"/>
    </row>
    <row r="889" spans="2:3">
      <c r="B889" s="247"/>
      <c r="C889" s="247"/>
    </row>
    <row r="890" spans="2:3">
      <c r="B890" s="247"/>
      <c r="C890" s="247"/>
    </row>
    <row r="891" spans="2:3">
      <c r="B891" s="247"/>
      <c r="C891" s="247"/>
    </row>
    <row r="892" spans="2:3">
      <c r="B892" s="247"/>
      <c r="C892" s="247"/>
    </row>
    <row r="893" spans="2:3">
      <c r="B893" s="247"/>
      <c r="C893" s="247"/>
    </row>
    <row r="894" spans="2:3">
      <c r="B894" s="247"/>
      <c r="C894" s="247"/>
    </row>
    <row r="895" spans="2:3">
      <c r="B895" s="247"/>
      <c r="C895" s="247"/>
    </row>
    <row r="896" spans="2:3">
      <c r="B896" s="247"/>
      <c r="C896" s="247"/>
    </row>
    <row r="897" spans="2:3">
      <c r="B897" s="247"/>
      <c r="C897" s="247"/>
    </row>
    <row r="898" spans="2:3">
      <c r="B898" s="247"/>
      <c r="C898" s="247"/>
    </row>
    <row r="899" spans="2:3">
      <c r="B899" s="247"/>
      <c r="C899" s="247"/>
    </row>
    <row r="900" spans="2:3">
      <c r="B900" s="247"/>
      <c r="C900" s="247"/>
    </row>
    <row r="901" spans="2:3">
      <c r="B901" s="247"/>
      <c r="C901" s="247"/>
    </row>
    <row r="902" spans="2:3">
      <c r="B902" s="247"/>
      <c r="C902" s="247"/>
    </row>
    <row r="903" spans="2:3">
      <c r="B903" s="247"/>
      <c r="C903" s="247"/>
    </row>
    <row r="904" spans="2:3">
      <c r="B904" s="247"/>
      <c r="C904" s="247"/>
    </row>
    <row r="905" spans="2:3">
      <c r="B905" s="247"/>
      <c r="C905" s="247"/>
    </row>
    <row r="906" spans="2:3">
      <c r="B906" s="247"/>
      <c r="C906" s="247"/>
    </row>
    <row r="907" spans="2:3">
      <c r="B907" s="247"/>
      <c r="C907" s="247"/>
    </row>
    <row r="908" spans="2:3">
      <c r="B908" s="247"/>
      <c r="C908" s="247"/>
    </row>
    <row r="909" spans="2:3">
      <c r="B909" s="247"/>
      <c r="C909" s="247"/>
    </row>
    <row r="910" spans="2:3">
      <c r="B910" s="247"/>
      <c r="C910" s="247"/>
    </row>
    <row r="911" spans="2:3">
      <c r="B911" s="247"/>
      <c r="C911" s="247"/>
    </row>
    <row r="912" spans="2:3">
      <c r="B912" s="247"/>
      <c r="C912" s="247"/>
    </row>
    <row r="913" spans="2:3">
      <c r="B913" s="247"/>
      <c r="C913" s="247"/>
    </row>
    <row r="914" spans="2:3">
      <c r="B914" s="247"/>
      <c r="C914" s="247"/>
    </row>
    <row r="915" spans="2:3">
      <c r="B915" s="247"/>
      <c r="C915" s="247"/>
    </row>
    <row r="916" spans="2:3">
      <c r="B916" s="247"/>
      <c r="C916" s="247"/>
    </row>
    <row r="917" spans="2:3">
      <c r="B917" s="247"/>
      <c r="C917" s="247"/>
    </row>
    <row r="918" spans="2:3">
      <c r="B918" s="247"/>
      <c r="C918" s="247"/>
    </row>
    <row r="919" spans="2:3">
      <c r="B919" s="247"/>
      <c r="C919" s="247"/>
    </row>
    <row r="920" spans="2:3">
      <c r="B920" s="247"/>
      <c r="C920" s="247"/>
    </row>
    <row r="921" spans="2:3">
      <c r="B921" s="247"/>
      <c r="C921" s="247"/>
    </row>
    <row r="922" spans="2:3">
      <c r="B922" s="247"/>
      <c r="C922" s="247"/>
    </row>
    <row r="923" spans="2:3">
      <c r="B923" s="247"/>
      <c r="C923" s="247"/>
    </row>
    <row r="924" spans="2:3">
      <c r="B924" s="247"/>
      <c r="C924" s="247"/>
    </row>
  </sheetData>
  <sheetProtection password="CEBE" sheet="1" objects="1" scenarios="1" formatColumns="0" autoFilter="0"/>
  <autoFilter ref="A4:G4"/>
  <mergeCells count="16">
    <mergeCell ref="A2:G2"/>
    <mergeCell ref="J13:M14"/>
    <mergeCell ref="J12:M12"/>
    <mergeCell ref="I2:N3"/>
    <mergeCell ref="I9:I10"/>
    <mergeCell ref="I5:I6"/>
    <mergeCell ref="J5:J6"/>
    <mergeCell ref="K5:K6"/>
    <mergeCell ref="L5:L6"/>
    <mergeCell ref="M5:M6"/>
    <mergeCell ref="N5:N6"/>
    <mergeCell ref="J9:J10"/>
    <mergeCell ref="K9:K10"/>
    <mergeCell ref="L9:L10"/>
    <mergeCell ref="M9:M10"/>
    <mergeCell ref="N9:N10"/>
  </mergeCells>
  <dataValidations count="2">
    <dataValidation errorStyle="warning" allowBlank="1" showInputMessage="1" showErrorMessage="1" errorTitle="Numeros validos" error="Somente numeros entre 200 a 299" sqref="B5:C156"/>
    <dataValidation type="decimal" errorStyle="warning" allowBlank="1" showInputMessage="1" showErrorMessage="1" errorTitle="Numero inválido" error="Somente numeros entre 200 e 299" sqref="A5:A156">
      <formula1>200</formula1>
      <formula2>299</formula2>
    </dataValidation>
  </dataValidation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sheetPr>
    <tabColor theme="2" tint="-0.249977111117893"/>
  </sheetPr>
  <dimension ref="B2:D103"/>
  <sheetViews>
    <sheetView topLeftCell="A2" workbookViewId="0">
      <selection activeCell="C4" sqref="C4"/>
    </sheetView>
  </sheetViews>
  <sheetFormatPr defaultRowHeight="15"/>
  <cols>
    <col min="2" max="2" width="12.7109375" customWidth="1"/>
    <col min="3" max="3" width="27.42578125" bestFit="1" customWidth="1"/>
    <col min="4" max="4" width="33.140625" customWidth="1"/>
    <col min="5" max="10" width="12.7109375" customWidth="1"/>
  </cols>
  <sheetData>
    <row r="2" spans="2:4" ht="15" customHeight="1">
      <c r="B2" s="521" t="s">
        <v>152</v>
      </c>
      <c r="C2" s="521"/>
      <c r="D2" s="521"/>
    </row>
    <row r="3" spans="2:4" ht="15.75" thickBot="1">
      <c r="B3" s="132" t="s">
        <v>18</v>
      </c>
      <c r="C3" s="132" t="s">
        <v>19</v>
      </c>
      <c r="D3" s="187" t="s">
        <v>153</v>
      </c>
    </row>
    <row r="4" spans="2:4">
      <c r="B4" s="30">
        <v>200</v>
      </c>
      <c r="C4" s="48"/>
      <c r="D4" s="31"/>
    </row>
    <row r="5" spans="2:4">
      <c r="B5" s="188">
        <v>201</v>
      </c>
      <c r="C5" s="121"/>
      <c r="D5" s="189"/>
    </row>
    <row r="6" spans="2:4">
      <c r="B6" s="33">
        <v>202</v>
      </c>
      <c r="C6" s="5"/>
      <c r="D6" s="34"/>
    </row>
    <row r="7" spans="2:4">
      <c r="B7" s="188">
        <v>203</v>
      </c>
      <c r="C7" s="121"/>
      <c r="D7" s="189"/>
    </row>
    <row r="8" spans="2:4">
      <c r="B8" s="33">
        <v>204</v>
      </c>
      <c r="C8" s="5"/>
      <c r="D8" s="34"/>
    </row>
    <row r="9" spans="2:4">
      <c r="B9" s="188">
        <v>205</v>
      </c>
      <c r="C9" s="121"/>
      <c r="D9" s="189"/>
    </row>
    <row r="10" spans="2:4">
      <c r="B10" s="33">
        <v>206</v>
      </c>
      <c r="C10" s="5"/>
      <c r="D10" s="34"/>
    </row>
    <row r="11" spans="2:4">
      <c r="B11" s="188">
        <v>207</v>
      </c>
      <c r="C11" s="121"/>
      <c r="D11" s="189"/>
    </row>
    <row r="12" spans="2:4">
      <c r="B12" s="33">
        <v>208</v>
      </c>
      <c r="C12" s="5"/>
      <c r="D12" s="34"/>
    </row>
    <row r="13" spans="2:4">
      <c r="B13" s="188">
        <v>209</v>
      </c>
      <c r="C13" s="121"/>
      <c r="D13" s="189"/>
    </row>
    <row r="14" spans="2:4">
      <c r="B14" s="33">
        <v>210</v>
      </c>
      <c r="C14" s="5"/>
      <c r="D14" s="34"/>
    </row>
    <row r="15" spans="2:4">
      <c r="B15" s="188">
        <v>211</v>
      </c>
      <c r="C15" s="121"/>
      <c r="D15" s="189"/>
    </row>
    <row r="16" spans="2:4">
      <c r="B16" s="33">
        <v>212</v>
      </c>
      <c r="C16" s="5"/>
      <c r="D16" s="34"/>
    </row>
    <row r="17" spans="2:4">
      <c r="B17" s="188">
        <v>213</v>
      </c>
      <c r="C17" s="121"/>
      <c r="D17" s="189"/>
    </row>
    <row r="18" spans="2:4">
      <c r="B18" s="33">
        <v>214</v>
      </c>
      <c r="C18" s="5"/>
      <c r="D18" s="34"/>
    </row>
    <row r="19" spans="2:4">
      <c r="B19" s="188">
        <v>215</v>
      </c>
      <c r="C19" s="121"/>
      <c r="D19" s="189"/>
    </row>
    <row r="20" spans="2:4">
      <c r="B20" s="33">
        <v>216</v>
      </c>
      <c r="C20" s="5"/>
      <c r="D20" s="34"/>
    </row>
    <row r="21" spans="2:4">
      <c r="B21" s="188">
        <v>217</v>
      </c>
      <c r="C21" s="121"/>
      <c r="D21" s="189"/>
    </row>
    <row r="22" spans="2:4">
      <c r="B22" s="33">
        <v>218</v>
      </c>
      <c r="C22" s="5"/>
      <c r="D22" s="34"/>
    </row>
    <row r="23" spans="2:4">
      <c r="B23" s="188">
        <v>219</v>
      </c>
      <c r="C23" s="121"/>
      <c r="D23" s="189"/>
    </row>
    <row r="24" spans="2:4">
      <c r="B24" s="33">
        <v>220</v>
      </c>
      <c r="C24" s="5"/>
      <c r="D24" s="34"/>
    </row>
    <row r="25" spans="2:4">
      <c r="B25" s="188">
        <v>221</v>
      </c>
      <c r="C25" s="121"/>
      <c r="D25" s="189"/>
    </row>
    <row r="26" spans="2:4">
      <c r="B26" s="33">
        <v>222</v>
      </c>
      <c r="C26" s="5"/>
      <c r="D26" s="34"/>
    </row>
    <row r="27" spans="2:4">
      <c r="B27" s="188">
        <v>223</v>
      </c>
      <c r="C27" s="121"/>
      <c r="D27" s="189"/>
    </row>
    <row r="28" spans="2:4">
      <c r="B28" s="33">
        <v>224</v>
      </c>
      <c r="C28" s="5"/>
      <c r="D28" s="34"/>
    </row>
    <row r="29" spans="2:4">
      <c r="B29" s="188">
        <v>225</v>
      </c>
      <c r="C29" s="121"/>
      <c r="D29" s="189"/>
    </row>
    <row r="30" spans="2:4">
      <c r="B30" s="33">
        <v>226</v>
      </c>
      <c r="C30" s="5"/>
      <c r="D30" s="34"/>
    </row>
    <row r="31" spans="2:4">
      <c r="B31" s="188">
        <v>227</v>
      </c>
      <c r="C31" s="121"/>
      <c r="D31" s="189"/>
    </row>
    <row r="32" spans="2:4">
      <c r="B32" s="33">
        <v>228</v>
      </c>
      <c r="C32" s="5"/>
      <c r="D32" s="34"/>
    </row>
    <row r="33" spans="2:4">
      <c r="B33" s="188">
        <v>229</v>
      </c>
      <c r="C33" s="121"/>
      <c r="D33" s="189"/>
    </row>
    <row r="34" spans="2:4">
      <c r="B34" s="33">
        <v>230</v>
      </c>
      <c r="C34" s="5"/>
      <c r="D34" s="34"/>
    </row>
    <row r="35" spans="2:4">
      <c r="B35" s="188">
        <v>231</v>
      </c>
      <c r="C35" s="121"/>
      <c r="D35" s="189"/>
    </row>
    <row r="36" spans="2:4">
      <c r="B36" s="33">
        <v>232</v>
      </c>
      <c r="C36" s="5"/>
      <c r="D36" s="34"/>
    </row>
    <row r="37" spans="2:4">
      <c r="B37" s="188">
        <v>233</v>
      </c>
      <c r="C37" s="121"/>
      <c r="D37" s="189"/>
    </row>
    <row r="38" spans="2:4">
      <c r="B38" s="33">
        <v>234</v>
      </c>
      <c r="C38" s="5"/>
      <c r="D38" s="34"/>
    </row>
    <row r="39" spans="2:4">
      <c r="B39" s="188">
        <v>235</v>
      </c>
      <c r="C39" s="121"/>
      <c r="D39" s="189"/>
    </row>
    <row r="40" spans="2:4">
      <c r="B40" s="33">
        <v>236</v>
      </c>
      <c r="C40" s="5"/>
      <c r="D40" s="34"/>
    </row>
    <row r="41" spans="2:4">
      <c r="B41" s="188">
        <v>237</v>
      </c>
      <c r="C41" s="121"/>
      <c r="D41" s="189"/>
    </row>
    <row r="42" spans="2:4">
      <c r="B42" s="33">
        <v>238</v>
      </c>
      <c r="C42" s="5"/>
      <c r="D42" s="34"/>
    </row>
    <row r="43" spans="2:4">
      <c r="B43" s="188">
        <v>239</v>
      </c>
      <c r="C43" s="121"/>
      <c r="D43" s="189"/>
    </row>
    <row r="44" spans="2:4">
      <c r="B44" s="33">
        <v>240</v>
      </c>
      <c r="C44" s="5"/>
      <c r="D44" s="34"/>
    </row>
    <row r="45" spans="2:4">
      <c r="B45" s="188">
        <v>241</v>
      </c>
      <c r="C45" s="121"/>
      <c r="D45" s="189"/>
    </row>
    <row r="46" spans="2:4">
      <c r="B46" s="33">
        <v>242</v>
      </c>
      <c r="C46" s="5"/>
      <c r="D46" s="34"/>
    </row>
    <row r="47" spans="2:4">
      <c r="B47" s="188">
        <v>243</v>
      </c>
      <c r="C47" s="121"/>
      <c r="D47" s="189"/>
    </row>
    <row r="48" spans="2:4">
      <c r="B48" s="33">
        <v>244</v>
      </c>
      <c r="C48" s="5"/>
      <c r="D48" s="34"/>
    </row>
    <row r="49" spans="2:4">
      <c r="B49" s="188">
        <v>245</v>
      </c>
      <c r="C49" s="121"/>
      <c r="D49" s="189"/>
    </row>
    <row r="50" spans="2:4">
      <c r="B50" s="33">
        <v>246</v>
      </c>
      <c r="C50" s="5"/>
      <c r="D50" s="34"/>
    </row>
    <row r="51" spans="2:4">
      <c r="B51" s="188">
        <v>247</v>
      </c>
      <c r="C51" s="121"/>
      <c r="D51" s="189"/>
    </row>
    <row r="52" spans="2:4">
      <c r="B52" s="33">
        <v>248</v>
      </c>
      <c r="C52" s="5"/>
      <c r="D52" s="34"/>
    </row>
    <row r="53" spans="2:4">
      <c r="B53" s="188">
        <v>249</v>
      </c>
      <c r="C53" s="121"/>
      <c r="D53" s="189"/>
    </row>
    <row r="54" spans="2:4">
      <c r="B54" s="33">
        <v>250</v>
      </c>
      <c r="C54" s="5"/>
      <c r="D54" s="34"/>
    </row>
    <row r="55" spans="2:4">
      <c r="B55" s="188">
        <v>251</v>
      </c>
      <c r="C55" s="121"/>
      <c r="D55" s="189"/>
    </row>
    <row r="56" spans="2:4">
      <c r="B56" s="33">
        <v>252</v>
      </c>
      <c r="C56" s="5"/>
      <c r="D56" s="34"/>
    </row>
    <row r="57" spans="2:4">
      <c r="B57" s="188">
        <v>253</v>
      </c>
      <c r="C57" s="121"/>
      <c r="D57" s="189"/>
    </row>
    <row r="58" spans="2:4">
      <c r="B58" s="33">
        <v>254</v>
      </c>
      <c r="C58" s="5"/>
      <c r="D58" s="34"/>
    </row>
    <row r="59" spans="2:4">
      <c r="B59" s="188">
        <v>255</v>
      </c>
      <c r="C59" s="121"/>
      <c r="D59" s="189"/>
    </row>
    <row r="60" spans="2:4">
      <c r="B60" s="33">
        <v>256</v>
      </c>
      <c r="C60" s="5"/>
      <c r="D60" s="34"/>
    </row>
    <row r="61" spans="2:4">
      <c r="B61" s="188">
        <v>257</v>
      </c>
      <c r="C61" s="121"/>
      <c r="D61" s="189"/>
    </row>
    <row r="62" spans="2:4">
      <c r="B62" s="33">
        <v>258</v>
      </c>
      <c r="C62" s="5"/>
      <c r="D62" s="34"/>
    </row>
    <row r="63" spans="2:4">
      <c r="B63" s="188">
        <v>259</v>
      </c>
      <c r="C63" s="121"/>
      <c r="D63" s="189"/>
    </row>
    <row r="64" spans="2:4">
      <c r="B64" s="33">
        <v>260</v>
      </c>
      <c r="C64" s="5"/>
      <c r="D64" s="34"/>
    </row>
    <row r="65" spans="2:4">
      <c r="B65" s="188">
        <v>261</v>
      </c>
      <c r="C65" s="121"/>
      <c r="D65" s="189"/>
    </row>
    <row r="66" spans="2:4">
      <c r="B66" s="33">
        <v>262</v>
      </c>
      <c r="C66" s="5"/>
      <c r="D66" s="34"/>
    </row>
    <row r="67" spans="2:4">
      <c r="B67" s="188">
        <v>263</v>
      </c>
      <c r="C67" s="121"/>
      <c r="D67" s="189"/>
    </row>
    <row r="68" spans="2:4">
      <c r="B68" s="33">
        <v>264</v>
      </c>
      <c r="C68" s="5"/>
      <c r="D68" s="34"/>
    </row>
    <row r="69" spans="2:4">
      <c r="B69" s="188">
        <v>265</v>
      </c>
      <c r="C69" s="121"/>
      <c r="D69" s="189"/>
    </row>
    <row r="70" spans="2:4">
      <c r="B70" s="33">
        <v>266</v>
      </c>
      <c r="C70" s="5"/>
      <c r="D70" s="34"/>
    </row>
    <row r="71" spans="2:4">
      <c r="B71" s="188">
        <v>267</v>
      </c>
      <c r="C71" s="121"/>
      <c r="D71" s="189"/>
    </row>
    <row r="72" spans="2:4">
      <c r="B72" s="33">
        <v>268</v>
      </c>
      <c r="C72" s="5"/>
      <c r="D72" s="34"/>
    </row>
    <row r="73" spans="2:4">
      <c r="B73" s="188">
        <v>269</v>
      </c>
      <c r="C73" s="121"/>
      <c r="D73" s="189"/>
    </row>
    <row r="74" spans="2:4">
      <c r="B74" s="33">
        <v>270</v>
      </c>
      <c r="C74" s="5"/>
      <c r="D74" s="34"/>
    </row>
    <row r="75" spans="2:4">
      <c r="B75" s="188">
        <v>271</v>
      </c>
      <c r="C75" s="121"/>
      <c r="D75" s="189"/>
    </row>
    <row r="76" spans="2:4">
      <c r="B76" s="33">
        <v>272</v>
      </c>
      <c r="C76" s="5"/>
      <c r="D76" s="34"/>
    </row>
    <row r="77" spans="2:4">
      <c r="B77" s="188">
        <v>273</v>
      </c>
      <c r="C77" s="121"/>
      <c r="D77" s="189"/>
    </row>
    <row r="78" spans="2:4">
      <c r="B78" s="33">
        <v>274</v>
      </c>
      <c r="C78" s="5"/>
      <c r="D78" s="34"/>
    </row>
    <row r="79" spans="2:4">
      <c r="B79" s="188">
        <v>275</v>
      </c>
      <c r="C79" s="121"/>
      <c r="D79" s="189"/>
    </row>
    <row r="80" spans="2:4">
      <c r="B80" s="33">
        <v>276</v>
      </c>
      <c r="C80" s="5"/>
      <c r="D80" s="34"/>
    </row>
    <row r="81" spans="2:4">
      <c r="B81" s="188">
        <v>277</v>
      </c>
      <c r="C81" s="121"/>
      <c r="D81" s="189"/>
    </row>
    <row r="82" spans="2:4">
      <c r="B82" s="33">
        <v>278</v>
      </c>
      <c r="C82" s="5"/>
      <c r="D82" s="34"/>
    </row>
    <row r="83" spans="2:4">
      <c r="B83" s="188">
        <v>279</v>
      </c>
      <c r="C83" s="121"/>
      <c r="D83" s="189"/>
    </row>
    <row r="84" spans="2:4">
      <c r="B84" s="33">
        <v>280</v>
      </c>
      <c r="C84" s="5"/>
      <c r="D84" s="34"/>
    </row>
    <row r="85" spans="2:4">
      <c r="B85" s="188">
        <v>281</v>
      </c>
      <c r="C85" s="121"/>
      <c r="D85" s="189"/>
    </row>
    <row r="86" spans="2:4">
      <c r="B86" s="33">
        <v>282</v>
      </c>
      <c r="C86" s="5"/>
      <c r="D86" s="34"/>
    </row>
    <row r="87" spans="2:4">
      <c r="B87" s="188">
        <v>283</v>
      </c>
      <c r="C87" s="121"/>
      <c r="D87" s="189"/>
    </row>
    <row r="88" spans="2:4">
      <c r="B88" s="33">
        <v>284</v>
      </c>
      <c r="C88" s="5"/>
      <c r="D88" s="34"/>
    </row>
    <row r="89" spans="2:4">
      <c r="B89" s="188">
        <v>285</v>
      </c>
      <c r="C89" s="121"/>
      <c r="D89" s="189"/>
    </row>
    <row r="90" spans="2:4">
      <c r="B90" s="33">
        <v>286</v>
      </c>
      <c r="C90" s="5"/>
      <c r="D90" s="34"/>
    </row>
    <row r="91" spans="2:4">
      <c r="B91" s="188">
        <v>287</v>
      </c>
      <c r="C91" s="121"/>
      <c r="D91" s="189"/>
    </row>
    <row r="92" spans="2:4">
      <c r="B92" s="33">
        <v>288</v>
      </c>
      <c r="C92" s="5"/>
      <c r="D92" s="34"/>
    </row>
    <row r="93" spans="2:4">
      <c r="B93" s="188">
        <v>289</v>
      </c>
      <c r="C93" s="121"/>
      <c r="D93" s="189"/>
    </row>
    <row r="94" spans="2:4">
      <c r="B94" s="33">
        <v>290</v>
      </c>
      <c r="C94" s="5"/>
      <c r="D94" s="34"/>
    </row>
    <row r="95" spans="2:4">
      <c r="B95" s="188">
        <v>291</v>
      </c>
      <c r="C95" s="121"/>
      <c r="D95" s="189"/>
    </row>
    <row r="96" spans="2:4">
      <c r="B96" s="33">
        <v>292</v>
      </c>
      <c r="C96" s="5"/>
      <c r="D96" s="34"/>
    </row>
    <row r="97" spans="2:4">
      <c r="B97" s="188">
        <v>293</v>
      </c>
      <c r="C97" s="121"/>
      <c r="D97" s="189"/>
    </row>
    <row r="98" spans="2:4">
      <c r="B98" s="33">
        <v>294</v>
      </c>
      <c r="C98" s="5"/>
      <c r="D98" s="34"/>
    </row>
    <row r="99" spans="2:4">
      <c r="B99" s="188">
        <v>295</v>
      </c>
      <c r="C99" s="121"/>
      <c r="D99" s="189"/>
    </row>
    <row r="100" spans="2:4">
      <c r="B100" s="33">
        <v>296</v>
      </c>
      <c r="C100" s="5"/>
      <c r="D100" s="34"/>
    </row>
    <row r="101" spans="2:4">
      <c r="B101" s="188">
        <v>297</v>
      </c>
      <c r="C101" s="121"/>
      <c r="D101" s="189"/>
    </row>
    <row r="102" spans="2:4">
      <c r="B102" s="33">
        <v>298</v>
      </c>
      <c r="C102" s="5"/>
      <c r="D102" s="34"/>
    </row>
    <row r="103" spans="2:4">
      <c r="B103" s="188">
        <v>299</v>
      </c>
      <c r="C103" s="121"/>
      <c r="D103" s="189"/>
    </row>
  </sheetData>
  <sheetProtection password="CEBE" sheet="1" objects="1" scenarios="1" formatColumns="0" autoFilter="0"/>
  <autoFilter ref="B3:D3"/>
  <mergeCells count="1">
    <mergeCell ref="B2:D2"/>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sheetPr>
    <tabColor theme="9" tint="0.59999389629810485"/>
  </sheetPr>
  <dimension ref="A1:N1568"/>
  <sheetViews>
    <sheetView workbookViewId="0">
      <selection activeCell="G4" sqref="A4:G4"/>
    </sheetView>
  </sheetViews>
  <sheetFormatPr defaultRowHeight="15"/>
  <cols>
    <col min="1" max="2" width="14.85546875" customWidth="1"/>
    <col min="3" max="3" width="22.5703125" bestFit="1" customWidth="1"/>
    <col min="4" max="4" width="33.85546875" bestFit="1" customWidth="1"/>
    <col min="5" max="5" width="17.7109375" customWidth="1"/>
    <col min="6" max="6" width="10.5703125" customWidth="1"/>
    <col min="7" max="7" width="15.5703125" customWidth="1"/>
    <col min="9" max="14" width="13" customWidth="1"/>
    <col min="15" max="15" width="12.7109375" customWidth="1"/>
  </cols>
  <sheetData>
    <row r="1" spans="1:14" ht="15.75" thickBot="1"/>
    <row r="2" spans="1:14" ht="15.75" thickBot="1">
      <c r="A2" s="522" t="s">
        <v>124</v>
      </c>
      <c r="B2" s="523"/>
      <c r="C2" s="523"/>
      <c r="D2" s="523"/>
      <c r="E2" s="523"/>
      <c r="F2" s="523"/>
      <c r="G2" s="524"/>
      <c r="I2" s="527" t="s">
        <v>125</v>
      </c>
      <c r="J2" s="528"/>
      <c r="K2" s="528"/>
      <c r="L2" s="528"/>
      <c r="M2" s="528"/>
      <c r="N2" s="529"/>
    </row>
    <row r="3" spans="1:14" ht="15.75" thickBot="1">
      <c r="I3" s="530"/>
      <c r="J3" s="531"/>
      <c r="K3" s="531"/>
      <c r="L3" s="531"/>
      <c r="M3" s="531"/>
      <c r="N3" s="532"/>
    </row>
    <row r="4" spans="1:14" ht="15.75" thickBot="1">
      <c r="A4" s="126" t="s">
        <v>91</v>
      </c>
      <c r="B4" s="131" t="s">
        <v>85</v>
      </c>
      <c r="C4" s="127" t="s">
        <v>62</v>
      </c>
      <c r="D4" s="127" t="s">
        <v>99</v>
      </c>
      <c r="E4" s="128" t="s">
        <v>7</v>
      </c>
      <c r="F4" s="127" t="s">
        <v>0</v>
      </c>
      <c r="G4" s="129" t="s">
        <v>133</v>
      </c>
      <c r="I4" s="130" t="s">
        <v>30</v>
      </c>
      <c r="J4" s="130" t="s">
        <v>63</v>
      </c>
      <c r="K4" s="130" t="s">
        <v>31</v>
      </c>
      <c r="L4" s="130" t="s">
        <v>32</v>
      </c>
      <c r="M4" s="130" t="s">
        <v>33</v>
      </c>
      <c r="N4" s="130" t="s">
        <v>34</v>
      </c>
    </row>
    <row r="5" spans="1:14">
      <c r="A5" s="23"/>
      <c r="B5" s="238" t="e">
        <f>VLOOKUP(A5,Vendas!$A$5:$V$2700,2,)</f>
        <v>#N/A</v>
      </c>
      <c r="C5" s="239" t="e">
        <f>VLOOKUP(A5,Vendas!$A$5:$V$2700,4,)</f>
        <v>#N/A</v>
      </c>
      <c r="D5" s="240" t="e">
        <f>VLOOKUP(A5,Vendas!$A$5:$V$2700,5,)</f>
        <v>#N/A</v>
      </c>
      <c r="E5" s="47"/>
      <c r="F5" s="179"/>
      <c r="G5" s="31"/>
      <c r="I5" s="525">
        <f>SUMIFS($G$5:$G$1560,$E$5:$E$1560,"&gt;=1/1",$E$5:$E$1560,"&lt;=31/1")</f>
        <v>0</v>
      </c>
      <c r="J5" s="525">
        <f>SUMIFS($G$5:$G$1560,$E$5:$E$1560,"&gt;=1/2",$E$5:$E$1560,"&lt;=28/2")</f>
        <v>0</v>
      </c>
      <c r="K5" s="525">
        <f>SUMIFS($G$5:$G$1560,$E$5:$E$1560,"&gt;=1/3",$E$5:$E$1560,"&lt;=31/3")</f>
        <v>0</v>
      </c>
      <c r="L5" s="525">
        <f>SUMIFS($G$5:$G$1560,$E$5:$E$1560,"&gt;=1/4",$E$5:$E$1560,"&lt;=30/4")</f>
        <v>0</v>
      </c>
      <c r="M5" s="525">
        <f>SUMIFS($G$5:$G$1560,$E$5:$E$1560,"&gt;=1/5",$E$5:$E$1560,"&lt;=31/5")</f>
        <v>0</v>
      </c>
      <c r="N5" s="525">
        <f>SUMIFS($G$5:$G$1560,$E$5:$E$1560,"&gt;=1/6",$E$5:$E$1560,"&lt;=30/6")</f>
        <v>0</v>
      </c>
    </row>
    <row r="6" spans="1:14">
      <c r="A6" s="186"/>
      <c r="B6" s="241" t="e">
        <f>VLOOKUP(A6,Vendas!$A$5:$V$2700,2,)</f>
        <v>#N/A</v>
      </c>
      <c r="C6" s="242" t="e">
        <f>VLOOKUP(A6,Vendas!$A$5:$V$2700,4,)</f>
        <v>#N/A</v>
      </c>
      <c r="D6" s="243" t="e">
        <f>VLOOKUP(A6,Vendas!$A$5:$V$2700,5,)</f>
        <v>#N/A</v>
      </c>
      <c r="E6" s="180"/>
      <c r="F6" s="181"/>
      <c r="G6" s="182"/>
      <c r="I6" s="526"/>
      <c r="J6" s="526"/>
      <c r="K6" s="526"/>
      <c r="L6" s="526"/>
      <c r="M6" s="526"/>
      <c r="N6" s="526"/>
    </row>
    <row r="7" spans="1:14">
      <c r="A7" s="25"/>
      <c r="B7" s="238" t="e">
        <f>VLOOKUP(A7,Vendas!$A$5:$V$2700,2,)</f>
        <v>#N/A</v>
      </c>
      <c r="C7" s="239" t="e">
        <f>VLOOKUP(A7,Vendas!$A$5:$V$2700,4,)</f>
        <v>#N/A</v>
      </c>
      <c r="D7" s="244" t="e">
        <f>VLOOKUP(A7,Vendas!$A$5:$V$2700,5,)</f>
        <v>#N/A</v>
      </c>
      <c r="E7" s="50"/>
      <c r="F7" s="183"/>
      <c r="G7" s="34"/>
      <c r="I7" s="247"/>
      <c r="J7" s="247"/>
      <c r="K7" s="247"/>
      <c r="L7" s="247"/>
      <c r="M7" s="247"/>
      <c r="N7" s="247"/>
    </row>
    <row r="8" spans="1:14">
      <c r="A8" s="186"/>
      <c r="B8" s="241" t="e">
        <f>VLOOKUP(A8,Vendas!$A$5:$V$2700,2,)</f>
        <v>#N/A</v>
      </c>
      <c r="C8" s="242" t="e">
        <f>VLOOKUP(A8,Vendas!$A$5:$V$2700,4,)</f>
        <v>#N/A</v>
      </c>
      <c r="D8" s="243" t="e">
        <f>VLOOKUP(A8,Vendas!$A$5:$V$2700,5,)</f>
        <v>#N/A</v>
      </c>
      <c r="E8" s="180"/>
      <c r="F8" s="181"/>
      <c r="G8" s="182"/>
      <c r="I8" s="248" t="s">
        <v>35</v>
      </c>
      <c r="J8" s="248" t="s">
        <v>36</v>
      </c>
      <c r="K8" s="248" t="s">
        <v>37</v>
      </c>
      <c r="L8" s="248" t="s">
        <v>38</v>
      </c>
      <c r="M8" s="248" t="s">
        <v>39</v>
      </c>
      <c r="N8" s="248" t="s">
        <v>40</v>
      </c>
    </row>
    <row r="9" spans="1:14">
      <c r="A9" s="25"/>
      <c r="B9" s="238" t="e">
        <f>VLOOKUP(A9,Vendas!$A$5:$V$2700,2,)</f>
        <v>#N/A</v>
      </c>
      <c r="C9" s="239" t="e">
        <f>VLOOKUP(A9,Vendas!$A$5:$V$2700,4,)</f>
        <v>#N/A</v>
      </c>
      <c r="D9" s="244" t="e">
        <f>VLOOKUP(A9,Vendas!$A$5:$V$2700,5,)</f>
        <v>#N/A</v>
      </c>
      <c r="E9" s="50"/>
      <c r="F9" s="183"/>
      <c r="G9" s="34"/>
      <c r="I9" s="525">
        <f>SUMIFS($G$5:$G$1560,$E$5:$E$1560,"&gt;=1/7",$E$5:$E$1560,"&lt;=31/7")</f>
        <v>0</v>
      </c>
      <c r="J9" s="525">
        <f>SUMIFS($G$5:$G$1560,$E$5:$E$1560,"&gt;=1/8",$E$5:$E$1560,"&lt;=31/8")</f>
        <v>0</v>
      </c>
      <c r="K9" s="525">
        <f>SUMIFS($G$5:$G$1560,$E$5:$E$1560,"&gt;=1/9",$E$5:$E$1560,"&lt;=30/9")</f>
        <v>0</v>
      </c>
      <c r="L9" s="525">
        <f>SUMIFS($G$5:$G$1560,$E$5:$E$1560,"&gt;=1/10",$E$5:$E$1560,"&lt;=31/10")</f>
        <v>0</v>
      </c>
      <c r="M9" s="525">
        <f>SUMIFS($G$5:$G$1560,$E$5:$E$1560,"&gt;=1/11",$E$5:$E$1560,"&lt;=30/11")</f>
        <v>0</v>
      </c>
      <c r="N9" s="525">
        <f>SUMIFS($G$5:$G$1560,$E$5:$E$1560,"&gt;=1/12",$E$5:$E$1560,"&lt;=31/12")</f>
        <v>0</v>
      </c>
    </row>
    <row r="10" spans="1:14">
      <c r="A10" s="186"/>
      <c r="B10" s="241" t="e">
        <f>VLOOKUP(A10,Vendas!$A$5:$V$2700,2,)</f>
        <v>#N/A</v>
      </c>
      <c r="C10" s="242" t="e">
        <f>VLOOKUP(A10,Vendas!$A$5:$V$2700,4,)</f>
        <v>#N/A</v>
      </c>
      <c r="D10" s="243" t="e">
        <f>VLOOKUP(A10,Vendas!$A$5:$V$2700,5,)</f>
        <v>#N/A</v>
      </c>
      <c r="E10" s="180"/>
      <c r="F10" s="181"/>
      <c r="G10" s="182"/>
      <c r="I10" s="526"/>
      <c r="J10" s="526"/>
      <c r="K10" s="526"/>
      <c r="L10" s="526"/>
      <c r="M10" s="526"/>
      <c r="N10" s="526"/>
    </row>
    <row r="11" spans="1:14" ht="15.75" thickBot="1">
      <c r="A11" s="25"/>
      <c r="B11" s="238" t="e">
        <f>VLOOKUP(A11,Vendas!$A$5:$V$2700,2,)</f>
        <v>#N/A</v>
      </c>
      <c r="C11" s="239" t="e">
        <f>VLOOKUP(A11,Vendas!$A$5:$V$2700,4,)</f>
        <v>#N/A</v>
      </c>
      <c r="D11" s="244" t="e">
        <f>VLOOKUP(A11,Vendas!$A$5:$V$2700,5,)</f>
        <v>#N/A</v>
      </c>
      <c r="E11" s="50"/>
      <c r="F11" s="183"/>
      <c r="G11" s="34"/>
      <c r="I11" s="247"/>
      <c r="J11" s="247"/>
      <c r="K11" s="247"/>
      <c r="L11" s="247"/>
      <c r="M11" s="247"/>
      <c r="N11" s="247"/>
    </row>
    <row r="12" spans="1:14" ht="15.75" thickBot="1">
      <c r="A12" s="186"/>
      <c r="B12" s="241" t="e">
        <f>VLOOKUP(A12,Vendas!$A$5:$V$2700,2,)</f>
        <v>#N/A</v>
      </c>
      <c r="C12" s="242" t="e">
        <f>VLOOKUP(A12,Vendas!$A$5:$V$2700,4,)</f>
        <v>#N/A</v>
      </c>
      <c r="D12" s="243" t="e">
        <f>VLOOKUP(A12,Vendas!$A$5:$V$2700,5,)</f>
        <v>#N/A</v>
      </c>
      <c r="E12" s="180"/>
      <c r="F12" s="181"/>
      <c r="G12" s="182"/>
      <c r="I12" s="247"/>
      <c r="J12" s="533" t="s">
        <v>4</v>
      </c>
      <c r="K12" s="534"/>
      <c r="L12" s="534"/>
      <c r="M12" s="535"/>
      <c r="N12" s="247"/>
    </row>
    <row r="13" spans="1:14">
      <c r="A13" s="25"/>
      <c r="B13" s="238" t="e">
        <f>VLOOKUP(A13,Vendas!$A$5:$V$2700,2,)</f>
        <v>#N/A</v>
      </c>
      <c r="C13" s="239" t="e">
        <f>VLOOKUP(A13,Vendas!$A$5:$V$2700,4,)</f>
        <v>#N/A</v>
      </c>
      <c r="D13" s="244" t="e">
        <f>VLOOKUP(A13,Vendas!$A$5:$V$2700,5,)</f>
        <v>#N/A</v>
      </c>
      <c r="E13" s="50"/>
      <c r="F13" s="183"/>
      <c r="G13" s="34"/>
      <c r="I13" s="247"/>
      <c r="J13" s="536">
        <f>SUM(I5:N5,I9:N9)</f>
        <v>0</v>
      </c>
      <c r="K13" s="537"/>
      <c r="L13" s="537"/>
      <c r="M13" s="538"/>
      <c r="N13" s="247"/>
    </row>
    <row r="14" spans="1:14">
      <c r="A14" s="186"/>
      <c r="B14" s="241" t="e">
        <f>VLOOKUP(A14,Vendas!$A$5:$V$2700,2,)</f>
        <v>#N/A</v>
      </c>
      <c r="C14" s="242" t="e">
        <f>VLOOKUP(A14,Vendas!$A$5:$V$2700,4,)</f>
        <v>#N/A</v>
      </c>
      <c r="D14" s="243" t="e">
        <f>VLOOKUP(A14,Vendas!$A$5:$V$2700,5,)</f>
        <v>#N/A</v>
      </c>
      <c r="E14" s="180"/>
      <c r="F14" s="181"/>
      <c r="G14" s="182"/>
      <c r="I14" s="247"/>
      <c r="J14" s="539"/>
      <c r="K14" s="540"/>
      <c r="L14" s="540"/>
      <c r="M14" s="541"/>
      <c r="N14" s="247"/>
    </row>
    <row r="15" spans="1:14">
      <c r="A15" s="25"/>
      <c r="B15" s="238" t="e">
        <f>VLOOKUP(A15,Vendas!$A$5:$V$2700,2,)</f>
        <v>#N/A</v>
      </c>
      <c r="C15" s="239" t="e">
        <f>VLOOKUP(A15,Vendas!$A$5:$V$2700,4,)</f>
        <v>#N/A</v>
      </c>
      <c r="D15" s="244" t="e">
        <f>VLOOKUP(A15,Vendas!$A$5:$V$2700,5,)</f>
        <v>#N/A</v>
      </c>
      <c r="E15" s="50"/>
      <c r="F15" s="183"/>
      <c r="G15" s="34"/>
    </row>
    <row r="16" spans="1:14">
      <c r="A16" s="186"/>
      <c r="B16" s="241" t="e">
        <f>VLOOKUP(A16,Vendas!$A$5:$V$2700,2,)</f>
        <v>#N/A</v>
      </c>
      <c r="C16" s="242" t="e">
        <f>VLOOKUP(A16,Vendas!$A$5:$V$2700,4,)</f>
        <v>#N/A</v>
      </c>
      <c r="D16" s="243" t="e">
        <f>VLOOKUP(A16,Vendas!$A$5:$V$2700,5,)</f>
        <v>#N/A</v>
      </c>
      <c r="E16" s="180"/>
      <c r="F16" s="181"/>
      <c r="G16" s="182"/>
    </row>
    <row r="17" spans="1:7">
      <c r="A17" s="25"/>
      <c r="B17" s="238" t="e">
        <f>VLOOKUP(A17,Vendas!$A$5:$V$2700,2,)</f>
        <v>#N/A</v>
      </c>
      <c r="C17" s="239" t="e">
        <f>VLOOKUP(A17,Vendas!$A$5:$V$2700,4,)</f>
        <v>#N/A</v>
      </c>
      <c r="D17" s="244" t="e">
        <f>VLOOKUP(A17,Vendas!$A$5:$V$2700,5,)</f>
        <v>#N/A</v>
      </c>
      <c r="E17" s="50"/>
      <c r="F17" s="183"/>
      <c r="G17" s="34"/>
    </row>
    <row r="18" spans="1:7">
      <c r="A18" s="186"/>
      <c r="B18" s="241" t="e">
        <f>VLOOKUP(A18,Vendas!$A$5:$V$2700,2,)</f>
        <v>#N/A</v>
      </c>
      <c r="C18" s="242" t="e">
        <f>VLOOKUP(A18,Vendas!$A$5:$V$2700,4,)</f>
        <v>#N/A</v>
      </c>
      <c r="D18" s="243" t="e">
        <f>VLOOKUP(A18,Vendas!$A$5:$V$2700,5,)</f>
        <v>#N/A</v>
      </c>
      <c r="E18" s="180"/>
      <c r="F18" s="181"/>
      <c r="G18" s="182"/>
    </row>
    <row r="19" spans="1:7">
      <c r="A19" s="25"/>
      <c r="B19" s="238" t="e">
        <f>VLOOKUP(A19,Vendas!$A$5:$V$2700,2,)</f>
        <v>#N/A</v>
      </c>
      <c r="C19" s="239" t="e">
        <f>VLOOKUP(A19,Vendas!$A$5:$V$2700,4,)</f>
        <v>#N/A</v>
      </c>
      <c r="D19" s="244" t="e">
        <f>VLOOKUP(A19,Vendas!$A$5:$V$2700,5,)</f>
        <v>#N/A</v>
      </c>
      <c r="E19" s="50"/>
      <c r="F19" s="183"/>
      <c r="G19" s="34"/>
    </row>
    <row r="20" spans="1:7">
      <c r="A20" s="186"/>
      <c r="B20" s="241" t="e">
        <f>VLOOKUP(A20,Vendas!$A$5:$V$2700,2,)</f>
        <v>#N/A</v>
      </c>
      <c r="C20" s="242" t="e">
        <f>VLOOKUP(A20,Vendas!$A$5:$V$2700,4,)</f>
        <v>#N/A</v>
      </c>
      <c r="D20" s="243" t="e">
        <f>VLOOKUP(A20,Vendas!$A$5:$V$2700,5,)</f>
        <v>#N/A</v>
      </c>
      <c r="E20" s="180"/>
      <c r="F20" s="181"/>
      <c r="G20" s="182"/>
    </row>
    <row r="21" spans="1:7">
      <c r="A21" s="25"/>
      <c r="B21" s="238" t="e">
        <f>VLOOKUP(A21,Vendas!$A$5:$V$2700,2,)</f>
        <v>#N/A</v>
      </c>
      <c r="C21" s="239" t="e">
        <f>VLOOKUP(A21,Vendas!$A$5:$V$2700,4,)</f>
        <v>#N/A</v>
      </c>
      <c r="D21" s="244" t="e">
        <f>VLOOKUP(A21,Vendas!$A$5:$V$2700,5,)</f>
        <v>#N/A</v>
      </c>
      <c r="E21" s="50"/>
      <c r="F21" s="183"/>
      <c r="G21" s="34"/>
    </row>
    <row r="22" spans="1:7">
      <c r="A22" s="186"/>
      <c r="B22" s="241" t="e">
        <f>VLOOKUP(A22,Vendas!$A$5:$V$2700,2,)</f>
        <v>#N/A</v>
      </c>
      <c r="C22" s="242" t="e">
        <f>VLOOKUP(A22,Vendas!$A$5:$V$2700,4,)</f>
        <v>#N/A</v>
      </c>
      <c r="D22" s="243" t="e">
        <f>VLOOKUP(A22,Vendas!$A$5:$V$2700,5,)</f>
        <v>#N/A</v>
      </c>
      <c r="E22" s="180"/>
      <c r="F22" s="181"/>
      <c r="G22" s="182"/>
    </row>
    <row r="23" spans="1:7">
      <c r="A23" s="25"/>
      <c r="B23" s="238" t="e">
        <f>VLOOKUP(A23,Vendas!$A$5:$V$2700,2,)</f>
        <v>#N/A</v>
      </c>
      <c r="C23" s="239" t="e">
        <f>VLOOKUP(A23,Vendas!$A$5:$V$2700,4,)</f>
        <v>#N/A</v>
      </c>
      <c r="D23" s="244" t="e">
        <f>VLOOKUP(A23,Vendas!$A$5:$V$2700,5,)</f>
        <v>#N/A</v>
      </c>
      <c r="E23" s="50"/>
      <c r="F23" s="183"/>
      <c r="G23" s="34"/>
    </row>
    <row r="24" spans="1:7">
      <c r="A24" s="186"/>
      <c r="B24" s="241" t="e">
        <f>VLOOKUP(A24,Vendas!$A$5:$V$2700,2,)</f>
        <v>#N/A</v>
      </c>
      <c r="C24" s="242" t="e">
        <f>VLOOKUP(A24,Vendas!$A$5:$V$2700,4,)</f>
        <v>#N/A</v>
      </c>
      <c r="D24" s="243" t="e">
        <f>VLOOKUP(A24,Vendas!$A$5:$V$2700,5,)</f>
        <v>#N/A</v>
      </c>
      <c r="E24" s="180"/>
      <c r="F24" s="181"/>
      <c r="G24" s="182"/>
    </row>
    <row r="25" spans="1:7">
      <c r="A25" s="25"/>
      <c r="B25" s="238" t="e">
        <f>VLOOKUP(A25,Vendas!$A$5:$V$2700,2,)</f>
        <v>#N/A</v>
      </c>
      <c r="C25" s="239" t="e">
        <f>VLOOKUP(A25,Vendas!$A$5:$V$2700,4,)</f>
        <v>#N/A</v>
      </c>
      <c r="D25" s="244" t="e">
        <f>VLOOKUP(A25,Vendas!$A$5:$V$2700,5,)</f>
        <v>#N/A</v>
      </c>
      <c r="E25" s="50"/>
      <c r="F25" s="183"/>
      <c r="G25" s="34"/>
    </row>
    <row r="26" spans="1:7">
      <c r="A26" s="186"/>
      <c r="B26" s="241" t="e">
        <f>VLOOKUP(A26,Vendas!$A$5:$V$2700,2,)</f>
        <v>#N/A</v>
      </c>
      <c r="C26" s="242" t="e">
        <f>VLOOKUP(A26,Vendas!$A$5:$V$2700,4,)</f>
        <v>#N/A</v>
      </c>
      <c r="D26" s="243" t="e">
        <f>VLOOKUP(A26,Vendas!$A$5:$V$2700,5,)</f>
        <v>#N/A</v>
      </c>
      <c r="E26" s="180"/>
      <c r="F26" s="181"/>
      <c r="G26" s="182"/>
    </row>
    <row r="27" spans="1:7">
      <c r="A27" s="25"/>
      <c r="B27" s="238" t="e">
        <f>VLOOKUP(A27,Vendas!$A$5:$V$2700,2,)</f>
        <v>#N/A</v>
      </c>
      <c r="C27" s="239" t="e">
        <f>VLOOKUP(A27,Vendas!$A$5:$V$2700,4,)</f>
        <v>#N/A</v>
      </c>
      <c r="D27" s="244" t="e">
        <f>VLOOKUP(A27,Vendas!$A$5:$V$2700,5,)</f>
        <v>#N/A</v>
      </c>
      <c r="E27" s="50"/>
      <c r="F27" s="183"/>
      <c r="G27" s="34"/>
    </row>
    <row r="28" spans="1:7">
      <c r="A28" s="186"/>
      <c r="B28" s="241" t="e">
        <f>VLOOKUP(A28,Vendas!$A$5:$V$2700,2,)</f>
        <v>#N/A</v>
      </c>
      <c r="C28" s="242" t="e">
        <f>VLOOKUP(A28,Vendas!$A$5:$V$2700,4,)</f>
        <v>#N/A</v>
      </c>
      <c r="D28" s="243" t="e">
        <f>VLOOKUP(A28,Vendas!$A$5:$V$2700,5,)</f>
        <v>#N/A</v>
      </c>
      <c r="E28" s="180"/>
      <c r="F28" s="181"/>
      <c r="G28" s="182"/>
    </row>
    <row r="29" spans="1:7">
      <c r="A29" s="25"/>
      <c r="B29" s="238" t="e">
        <f>VLOOKUP(A29,Vendas!$A$5:$V$2700,2,)</f>
        <v>#N/A</v>
      </c>
      <c r="C29" s="239" t="e">
        <f>VLOOKUP(A29,Vendas!$A$5:$V$2700,4,)</f>
        <v>#N/A</v>
      </c>
      <c r="D29" s="244" t="e">
        <f>VLOOKUP(A29,Vendas!$A$5:$V$2700,5,)</f>
        <v>#N/A</v>
      </c>
      <c r="E29" s="50"/>
      <c r="F29" s="183"/>
      <c r="G29" s="34"/>
    </row>
    <row r="30" spans="1:7">
      <c r="A30" s="186"/>
      <c r="B30" s="241" t="e">
        <f>VLOOKUP(A30,Vendas!$A$5:$V$2700,2,)</f>
        <v>#N/A</v>
      </c>
      <c r="C30" s="242" t="e">
        <f>VLOOKUP(A30,Vendas!$A$5:$V$2700,4,)</f>
        <v>#N/A</v>
      </c>
      <c r="D30" s="243" t="e">
        <f>VLOOKUP(A30,Vendas!$A$5:$V$2700,5,)</f>
        <v>#N/A</v>
      </c>
      <c r="E30" s="180"/>
      <c r="F30" s="181"/>
      <c r="G30" s="182"/>
    </row>
    <row r="31" spans="1:7">
      <c r="A31" s="25"/>
      <c r="B31" s="238" t="e">
        <f>VLOOKUP(A31,Vendas!$A$5:$V$2700,2,)</f>
        <v>#N/A</v>
      </c>
      <c r="C31" s="239" t="e">
        <f>VLOOKUP(A31,Vendas!$A$5:$V$2700,4,)</f>
        <v>#N/A</v>
      </c>
      <c r="D31" s="244" t="e">
        <f>VLOOKUP(A31,Vendas!$A$5:$V$2700,5,)</f>
        <v>#N/A</v>
      </c>
      <c r="E31" s="50"/>
      <c r="F31" s="183"/>
      <c r="G31" s="34"/>
    </row>
    <row r="32" spans="1:7">
      <c r="A32" s="186"/>
      <c r="B32" s="241" t="e">
        <f>VLOOKUP(A32,Vendas!$A$5:$V$2700,2,)</f>
        <v>#N/A</v>
      </c>
      <c r="C32" s="242" t="e">
        <f>VLOOKUP(A32,Vendas!$A$5:$V$2700,4,)</f>
        <v>#N/A</v>
      </c>
      <c r="D32" s="243" t="e">
        <f>VLOOKUP(A32,Vendas!$A$5:$V$2700,5,)</f>
        <v>#N/A</v>
      </c>
      <c r="E32" s="180"/>
      <c r="F32" s="181"/>
      <c r="G32" s="182"/>
    </row>
    <row r="33" spans="1:7">
      <c r="A33" s="25"/>
      <c r="B33" s="238" t="e">
        <f>VLOOKUP(A33,Vendas!$A$5:$V$2700,2,)</f>
        <v>#N/A</v>
      </c>
      <c r="C33" s="239" t="e">
        <f>VLOOKUP(A33,Vendas!$A$5:$V$2700,4,)</f>
        <v>#N/A</v>
      </c>
      <c r="D33" s="244" t="e">
        <f>VLOOKUP(A33,Vendas!$A$5:$V$2700,5,)</f>
        <v>#N/A</v>
      </c>
      <c r="E33" s="50"/>
      <c r="F33" s="183"/>
      <c r="G33" s="34"/>
    </row>
    <row r="34" spans="1:7">
      <c r="A34" s="186"/>
      <c r="B34" s="241" t="e">
        <f>VLOOKUP(A34,Vendas!$A$5:$V$2700,2,)</f>
        <v>#N/A</v>
      </c>
      <c r="C34" s="242" t="e">
        <f>VLOOKUP(A34,Vendas!$A$5:$V$2700,4,)</f>
        <v>#N/A</v>
      </c>
      <c r="D34" s="243" t="e">
        <f>VLOOKUP(A34,Vendas!$A$5:$V$2700,5,)</f>
        <v>#N/A</v>
      </c>
      <c r="E34" s="180"/>
      <c r="F34" s="181"/>
      <c r="G34" s="182"/>
    </row>
    <row r="35" spans="1:7">
      <c r="A35" s="25"/>
      <c r="B35" s="238" t="e">
        <f>VLOOKUP(A35,Vendas!$A$5:$V$2700,2,)</f>
        <v>#N/A</v>
      </c>
      <c r="C35" s="239" t="e">
        <f>VLOOKUP(A35,Vendas!$A$5:$V$2700,4,)</f>
        <v>#N/A</v>
      </c>
      <c r="D35" s="244" t="e">
        <f>VLOOKUP(A35,Vendas!$A$5:$V$2700,5,)</f>
        <v>#N/A</v>
      </c>
      <c r="E35" s="50"/>
      <c r="F35" s="183"/>
      <c r="G35" s="34"/>
    </row>
    <row r="36" spans="1:7">
      <c r="A36" s="186"/>
      <c r="B36" s="241" t="e">
        <f>VLOOKUP(A36,Vendas!$A$5:$V$2700,2,)</f>
        <v>#N/A</v>
      </c>
      <c r="C36" s="242" t="e">
        <f>VLOOKUP(A36,Vendas!$A$5:$V$2700,4,)</f>
        <v>#N/A</v>
      </c>
      <c r="D36" s="243" t="e">
        <f>VLOOKUP(A36,Vendas!$A$5:$V$2700,5,)</f>
        <v>#N/A</v>
      </c>
      <c r="E36" s="180"/>
      <c r="F36" s="181"/>
      <c r="G36" s="182"/>
    </row>
    <row r="37" spans="1:7">
      <c r="A37" s="25"/>
      <c r="B37" s="238" t="e">
        <f>VLOOKUP(A37,Vendas!$A$5:$V$2700,2,)</f>
        <v>#N/A</v>
      </c>
      <c r="C37" s="239" t="e">
        <f>VLOOKUP(A37,Vendas!$A$5:$V$2700,4,)</f>
        <v>#N/A</v>
      </c>
      <c r="D37" s="244" t="e">
        <f>VLOOKUP(A37,Vendas!$A$5:$V$2700,5,)</f>
        <v>#N/A</v>
      </c>
      <c r="E37" s="50"/>
      <c r="F37" s="183"/>
      <c r="G37" s="34"/>
    </row>
    <row r="38" spans="1:7">
      <c r="A38" s="186"/>
      <c r="B38" s="241" t="e">
        <f>VLOOKUP(A38,Vendas!$A$5:$V$2700,2,)</f>
        <v>#N/A</v>
      </c>
      <c r="C38" s="242" t="e">
        <f>VLOOKUP(A38,Vendas!$A$5:$V$2700,4,)</f>
        <v>#N/A</v>
      </c>
      <c r="D38" s="243" t="e">
        <f>VLOOKUP(A38,Vendas!$A$5:$V$2700,5,)</f>
        <v>#N/A</v>
      </c>
      <c r="E38" s="180"/>
      <c r="F38" s="181"/>
      <c r="G38" s="182"/>
    </row>
    <row r="39" spans="1:7">
      <c r="A39" s="25"/>
      <c r="B39" s="238" t="e">
        <f>VLOOKUP(A39,Vendas!$A$5:$V$2700,2,)</f>
        <v>#N/A</v>
      </c>
      <c r="C39" s="239" t="e">
        <f>VLOOKUP(A39,Vendas!$A$5:$V$2700,4,)</f>
        <v>#N/A</v>
      </c>
      <c r="D39" s="244" t="e">
        <f>VLOOKUP(A39,Vendas!$A$5:$V$2700,5,)</f>
        <v>#N/A</v>
      </c>
      <c r="E39" s="50"/>
      <c r="F39" s="183"/>
      <c r="G39" s="34"/>
    </row>
    <row r="40" spans="1:7">
      <c r="A40" s="186"/>
      <c r="B40" s="241" t="e">
        <f>VLOOKUP(A40,Vendas!$A$5:$V$2700,2,)</f>
        <v>#N/A</v>
      </c>
      <c r="C40" s="242" t="e">
        <f>VLOOKUP(A40,Vendas!$A$5:$V$2700,4,)</f>
        <v>#N/A</v>
      </c>
      <c r="D40" s="243" t="e">
        <f>VLOOKUP(A40,Vendas!$A$5:$V$2700,5,)</f>
        <v>#N/A</v>
      </c>
      <c r="E40" s="180"/>
      <c r="F40" s="181"/>
      <c r="G40" s="182"/>
    </row>
    <row r="41" spans="1:7">
      <c r="A41" s="25"/>
      <c r="B41" s="238" t="e">
        <f>VLOOKUP(A41,Vendas!$A$5:$V$2700,2,)</f>
        <v>#N/A</v>
      </c>
      <c r="C41" s="239" t="e">
        <f>VLOOKUP(A41,Vendas!$A$5:$V$2700,4,)</f>
        <v>#N/A</v>
      </c>
      <c r="D41" s="244" t="e">
        <f>VLOOKUP(A41,Vendas!$A$5:$V$2700,5,)</f>
        <v>#N/A</v>
      </c>
      <c r="E41" s="50"/>
      <c r="F41" s="183"/>
      <c r="G41" s="34"/>
    </row>
    <row r="42" spans="1:7">
      <c r="A42" s="186"/>
      <c r="B42" s="241" t="e">
        <f>VLOOKUP(A42,Vendas!$A$5:$V$2700,2,)</f>
        <v>#N/A</v>
      </c>
      <c r="C42" s="242" t="e">
        <f>VLOOKUP(A42,Vendas!$A$5:$V$2700,4,)</f>
        <v>#N/A</v>
      </c>
      <c r="D42" s="243" t="e">
        <f>VLOOKUP(A42,Vendas!$A$5:$V$2700,5,)</f>
        <v>#N/A</v>
      </c>
      <c r="E42" s="180"/>
      <c r="F42" s="181"/>
      <c r="G42" s="182"/>
    </row>
    <row r="43" spans="1:7">
      <c r="A43" s="25"/>
      <c r="B43" s="238" t="e">
        <f>VLOOKUP(A43,Vendas!$A$5:$V$2700,2,)</f>
        <v>#N/A</v>
      </c>
      <c r="C43" s="239" t="e">
        <f>VLOOKUP(A43,Vendas!$A$5:$V$2700,4,)</f>
        <v>#N/A</v>
      </c>
      <c r="D43" s="244" t="e">
        <f>VLOOKUP(A43,Vendas!$A$5:$V$2700,5,)</f>
        <v>#N/A</v>
      </c>
      <c r="E43" s="50"/>
      <c r="F43" s="183"/>
      <c r="G43" s="34"/>
    </row>
    <row r="44" spans="1:7">
      <c r="A44" s="186"/>
      <c r="B44" s="241" t="e">
        <f>VLOOKUP(A44,Vendas!$A$5:$V$2700,2,)</f>
        <v>#N/A</v>
      </c>
      <c r="C44" s="242" t="e">
        <f>VLOOKUP(A44,Vendas!$A$5:$V$2700,4,)</f>
        <v>#N/A</v>
      </c>
      <c r="D44" s="243" t="e">
        <f>VLOOKUP(A44,Vendas!$A$5:$V$2700,5,)</f>
        <v>#N/A</v>
      </c>
      <c r="E44" s="180"/>
      <c r="F44" s="181"/>
      <c r="G44" s="182"/>
    </row>
    <row r="45" spans="1:7">
      <c r="A45" s="25"/>
      <c r="B45" s="238" t="e">
        <f>VLOOKUP(A45,Vendas!$A$5:$V$2700,2,)</f>
        <v>#N/A</v>
      </c>
      <c r="C45" s="239" t="e">
        <f>VLOOKUP(A45,Vendas!$A$5:$V$2700,4,)</f>
        <v>#N/A</v>
      </c>
      <c r="D45" s="244" t="e">
        <f>VLOOKUP(A45,Vendas!$A$5:$V$2700,5,)</f>
        <v>#N/A</v>
      </c>
      <c r="E45" s="50"/>
      <c r="F45" s="183"/>
      <c r="G45" s="34"/>
    </row>
    <row r="46" spans="1:7">
      <c r="A46" s="186"/>
      <c r="B46" s="241" t="e">
        <f>VLOOKUP(A46,Vendas!$A$5:$V$2700,2,)</f>
        <v>#N/A</v>
      </c>
      <c r="C46" s="242" t="e">
        <f>VLOOKUP(A46,Vendas!$A$5:$V$2700,4,)</f>
        <v>#N/A</v>
      </c>
      <c r="D46" s="243" t="e">
        <f>VLOOKUP(A46,Vendas!$A$5:$V$2700,5,)</f>
        <v>#N/A</v>
      </c>
      <c r="E46" s="180"/>
      <c r="F46" s="181"/>
      <c r="G46" s="182"/>
    </row>
    <row r="47" spans="1:7">
      <c r="A47" s="25"/>
      <c r="B47" s="238" t="e">
        <f>VLOOKUP(A47,Vendas!$A$5:$V$2700,2,)</f>
        <v>#N/A</v>
      </c>
      <c r="C47" s="239" t="e">
        <f>VLOOKUP(A47,Vendas!$A$5:$V$2700,4,)</f>
        <v>#N/A</v>
      </c>
      <c r="D47" s="244" t="e">
        <f>VLOOKUP(A47,Vendas!$A$5:$V$2700,5,)</f>
        <v>#N/A</v>
      </c>
      <c r="E47" s="50"/>
      <c r="F47" s="183"/>
      <c r="G47" s="34"/>
    </row>
    <row r="48" spans="1:7">
      <c r="A48" s="186"/>
      <c r="B48" s="241" t="e">
        <f>VLOOKUP(A48,Vendas!$A$5:$V$2700,2,)</f>
        <v>#N/A</v>
      </c>
      <c r="C48" s="242" t="e">
        <f>VLOOKUP(A48,Vendas!$A$5:$V$2700,4,)</f>
        <v>#N/A</v>
      </c>
      <c r="D48" s="243" t="e">
        <f>VLOOKUP(A48,Vendas!$A$5:$V$2700,5,)</f>
        <v>#N/A</v>
      </c>
      <c r="E48" s="180"/>
      <c r="F48" s="181"/>
      <c r="G48" s="182"/>
    </row>
    <row r="49" spans="1:7">
      <c r="A49" s="25"/>
      <c r="B49" s="238" t="e">
        <f>VLOOKUP(A49,Vendas!$A$5:$V$2700,2,)</f>
        <v>#N/A</v>
      </c>
      <c r="C49" s="239" t="e">
        <f>VLOOKUP(A49,Vendas!$A$5:$V$2700,4,)</f>
        <v>#N/A</v>
      </c>
      <c r="D49" s="244" t="e">
        <f>VLOOKUP(A49,Vendas!$A$5:$V$2700,5,)</f>
        <v>#N/A</v>
      </c>
      <c r="E49" s="50"/>
      <c r="F49" s="183"/>
      <c r="G49" s="34"/>
    </row>
    <row r="50" spans="1:7">
      <c r="A50" s="186"/>
      <c r="B50" s="241" t="e">
        <f>VLOOKUP(A50,Vendas!$A$5:$V$2700,2,)</f>
        <v>#N/A</v>
      </c>
      <c r="C50" s="242" t="e">
        <f>VLOOKUP(A50,Vendas!$A$5:$V$2700,4,)</f>
        <v>#N/A</v>
      </c>
      <c r="D50" s="243" t="e">
        <f>VLOOKUP(A50,Vendas!$A$5:$V$2700,5,)</f>
        <v>#N/A</v>
      </c>
      <c r="E50" s="180"/>
      <c r="F50" s="181"/>
      <c r="G50" s="182"/>
    </row>
    <row r="51" spans="1:7">
      <c r="A51" s="25"/>
      <c r="B51" s="238" t="e">
        <f>VLOOKUP(A51,Vendas!$A$5:$V$2700,2,)</f>
        <v>#N/A</v>
      </c>
      <c r="C51" s="239" t="e">
        <f>VLOOKUP(A51,Vendas!$A$5:$V$2700,4,)</f>
        <v>#N/A</v>
      </c>
      <c r="D51" s="244" t="e">
        <f>VLOOKUP(A51,Vendas!$A$5:$V$2700,5,)</f>
        <v>#N/A</v>
      </c>
      <c r="E51" s="50"/>
      <c r="F51" s="183"/>
      <c r="G51" s="34"/>
    </row>
    <row r="52" spans="1:7">
      <c r="A52" s="186"/>
      <c r="B52" s="241" t="e">
        <f>VLOOKUP(A52,Vendas!$A$5:$V$2700,2,)</f>
        <v>#N/A</v>
      </c>
      <c r="C52" s="242" t="e">
        <f>VLOOKUP(A52,Vendas!$A$5:$V$2700,4,)</f>
        <v>#N/A</v>
      </c>
      <c r="D52" s="243" t="e">
        <f>VLOOKUP(A52,Vendas!$A$5:$V$2700,5,)</f>
        <v>#N/A</v>
      </c>
      <c r="E52" s="180"/>
      <c r="F52" s="181"/>
      <c r="G52" s="182"/>
    </row>
    <row r="53" spans="1:7">
      <c r="A53" s="25"/>
      <c r="B53" s="238" t="e">
        <f>VLOOKUP(A53,Vendas!$A$5:$V$2700,2,)</f>
        <v>#N/A</v>
      </c>
      <c r="C53" s="239" t="e">
        <f>VLOOKUP(A53,Vendas!$A$5:$V$2700,4,)</f>
        <v>#N/A</v>
      </c>
      <c r="D53" s="244" t="e">
        <f>VLOOKUP(A53,Vendas!$A$5:$V$2700,5,)</f>
        <v>#N/A</v>
      </c>
      <c r="E53" s="50"/>
      <c r="F53" s="183"/>
      <c r="G53" s="34"/>
    </row>
    <row r="54" spans="1:7">
      <c r="A54" s="186"/>
      <c r="B54" s="241" t="e">
        <f>VLOOKUP(A54,Vendas!$A$5:$V$2700,2,)</f>
        <v>#N/A</v>
      </c>
      <c r="C54" s="242" t="e">
        <f>VLOOKUP(A54,Vendas!$A$5:$V$2700,4,)</f>
        <v>#N/A</v>
      </c>
      <c r="D54" s="243" t="e">
        <f>VLOOKUP(A54,Vendas!$A$5:$V$2700,5,)</f>
        <v>#N/A</v>
      </c>
      <c r="E54" s="180"/>
      <c r="F54" s="181"/>
      <c r="G54" s="182"/>
    </row>
    <row r="55" spans="1:7">
      <c r="A55" s="25"/>
      <c r="B55" s="238" t="e">
        <f>VLOOKUP(A55,Vendas!$A$5:$V$2700,2,)</f>
        <v>#N/A</v>
      </c>
      <c r="C55" s="239" t="e">
        <f>VLOOKUP(A55,Vendas!$A$5:$V$2700,4,)</f>
        <v>#N/A</v>
      </c>
      <c r="D55" s="244" t="e">
        <f>VLOOKUP(A55,Vendas!$A$5:$V$2700,5,)</f>
        <v>#N/A</v>
      </c>
      <c r="E55" s="50"/>
      <c r="F55" s="183"/>
      <c r="G55" s="34"/>
    </row>
    <row r="56" spans="1:7">
      <c r="A56" s="186"/>
      <c r="B56" s="241" t="e">
        <f>VLOOKUP(A56,Vendas!$A$5:$V$2700,2,)</f>
        <v>#N/A</v>
      </c>
      <c r="C56" s="242" t="e">
        <f>VLOOKUP(A56,Vendas!$A$5:$V$2700,4,)</f>
        <v>#N/A</v>
      </c>
      <c r="D56" s="243" t="e">
        <f>VLOOKUP(A56,Vendas!$A$5:$V$2700,5,)</f>
        <v>#N/A</v>
      </c>
      <c r="E56" s="180"/>
      <c r="F56" s="181"/>
      <c r="G56" s="182"/>
    </row>
    <row r="57" spans="1:7">
      <c r="A57" s="25"/>
      <c r="B57" s="238" t="e">
        <f>VLOOKUP(A57,Vendas!$A$5:$V$2700,2,)</f>
        <v>#N/A</v>
      </c>
      <c r="C57" s="239" t="e">
        <f>VLOOKUP(A57,Vendas!$A$5:$V$2700,4,)</f>
        <v>#N/A</v>
      </c>
      <c r="D57" s="244" t="e">
        <f>VLOOKUP(A57,Vendas!$A$5:$V$2700,5,)</f>
        <v>#N/A</v>
      </c>
      <c r="E57" s="50"/>
      <c r="F57" s="183"/>
      <c r="G57" s="34"/>
    </row>
    <row r="58" spans="1:7">
      <c r="A58" s="186"/>
      <c r="B58" s="241" t="e">
        <f>VLOOKUP(A58,Vendas!$A$5:$V$2700,2,)</f>
        <v>#N/A</v>
      </c>
      <c r="C58" s="242" t="e">
        <f>VLOOKUP(A58,Vendas!$A$5:$V$2700,4,)</f>
        <v>#N/A</v>
      </c>
      <c r="D58" s="243" t="e">
        <f>VLOOKUP(A58,Vendas!$A$5:$V$2700,5,)</f>
        <v>#N/A</v>
      </c>
      <c r="E58" s="180"/>
      <c r="F58" s="181"/>
      <c r="G58" s="182"/>
    </row>
    <row r="59" spans="1:7">
      <c r="A59" s="25"/>
      <c r="B59" s="238" t="e">
        <f>VLOOKUP(A59,Vendas!$A$5:$V$2700,2,)</f>
        <v>#N/A</v>
      </c>
      <c r="C59" s="239" t="e">
        <f>VLOOKUP(A59,Vendas!$A$5:$V$2700,4,)</f>
        <v>#N/A</v>
      </c>
      <c r="D59" s="244" t="e">
        <f>VLOOKUP(A59,Vendas!$A$5:$V$2700,5,)</f>
        <v>#N/A</v>
      </c>
      <c r="E59" s="50"/>
      <c r="F59" s="183"/>
      <c r="G59" s="34"/>
    </row>
    <row r="60" spans="1:7">
      <c r="A60" s="186"/>
      <c r="B60" s="241" t="e">
        <f>VLOOKUP(A60,Vendas!$A$5:$V$2700,2,)</f>
        <v>#N/A</v>
      </c>
      <c r="C60" s="242" t="e">
        <f>VLOOKUP(A60,Vendas!$A$5:$V$2700,4,)</f>
        <v>#N/A</v>
      </c>
      <c r="D60" s="243" t="e">
        <f>VLOOKUP(A60,Vendas!$A$5:$V$2700,5,)</f>
        <v>#N/A</v>
      </c>
      <c r="E60" s="180"/>
      <c r="F60" s="181"/>
      <c r="G60" s="182"/>
    </row>
    <row r="61" spans="1:7">
      <c r="A61" s="25"/>
      <c r="B61" s="238" t="e">
        <f>VLOOKUP(A61,Vendas!$A$5:$V$2700,2,)</f>
        <v>#N/A</v>
      </c>
      <c r="C61" s="239" t="e">
        <f>VLOOKUP(A61,Vendas!$A$5:$V$2700,4,)</f>
        <v>#N/A</v>
      </c>
      <c r="D61" s="244" t="e">
        <f>VLOOKUP(A61,Vendas!$A$5:$V$2700,5,)</f>
        <v>#N/A</v>
      </c>
      <c r="E61" s="50"/>
      <c r="F61" s="183"/>
      <c r="G61" s="34"/>
    </row>
    <row r="62" spans="1:7">
      <c r="A62" s="186"/>
      <c r="B62" s="241" t="e">
        <f>VLOOKUP(A62,Vendas!$A$5:$V$2700,2,)</f>
        <v>#N/A</v>
      </c>
      <c r="C62" s="242" t="e">
        <f>VLOOKUP(A62,Vendas!$A$5:$V$2700,4,)</f>
        <v>#N/A</v>
      </c>
      <c r="D62" s="243" t="e">
        <f>VLOOKUP(A62,Vendas!$A$5:$V$2700,5,)</f>
        <v>#N/A</v>
      </c>
      <c r="E62" s="180"/>
      <c r="F62" s="181"/>
      <c r="G62" s="182"/>
    </row>
    <row r="63" spans="1:7">
      <c r="A63" s="25"/>
      <c r="B63" s="238" t="e">
        <f>VLOOKUP(A63,Vendas!$A$5:$V$2700,2,)</f>
        <v>#N/A</v>
      </c>
      <c r="C63" s="239" t="e">
        <f>VLOOKUP(A63,Vendas!$A$5:$V$2700,4,)</f>
        <v>#N/A</v>
      </c>
      <c r="D63" s="244" t="e">
        <f>VLOOKUP(A63,Vendas!$A$5:$V$2700,5,)</f>
        <v>#N/A</v>
      </c>
      <c r="E63" s="50"/>
      <c r="F63" s="183"/>
      <c r="G63" s="34"/>
    </row>
    <row r="64" spans="1:7">
      <c r="A64" s="186"/>
      <c r="B64" s="241" t="e">
        <f>VLOOKUP(A64,Vendas!$A$5:$V$2700,2,)</f>
        <v>#N/A</v>
      </c>
      <c r="C64" s="242" t="e">
        <f>VLOOKUP(A64,Vendas!$A$5:$V$2700,4,)</f>
        <v>#N/A</v>
      </c>
      <c r="D64" s="243" t="e">
        <f>VLOOKUP(A64,Vendas!$A$5:$V$2700,5,)</f>
        <v>#N/A</v>
      </c>
      <c r="E64" s="180"/>
      <c r="F64" s="181"/>
      <c r="G64" s="182"/>
    </row>
    <row r="65" spans="1:7">
      <c r="A65" s="25"/>
      <c r="B65" s="238" t="e">
        <f>VLOOKUP(A65,Vendas!$A$5:$V$2700,2,)</f>
        <v>#N/A</v>
      </c>
      <c r="C65" s="239" t="e">
        <f>VLOOKUP(A65,Vendas!$A$5:$V$2700,4,)</f>
        <v>#N/A</v>
      </c>
      <c r="D65" s="244" t="e">
        <f>VLOOKUP(A65,Vendas!$A$5:$V$2700,5,)</f>
        <v>#N/A</v>
      </c>
      <c r="E65" s="50"/>
      <c r="F65" s="183"/>
      <c r="G65" s="34"/>
    </row>
    <row r="66" spans="1:7">
      <c r="A66" s="186"/>
      <c r="B66" s="241" t="e">
        <f>VLOOKUP(A66,Vendas!$A$5:$V$2700,2,)</f>
        <v>#N/A</v>
      </c>
      <c r="C66" s="242" t="e">
        <f>VLOOKUP(A66,Vendas!$A$5:$V$2700,4,)</f>
        <v>#N/A</v>
      </c>
      <c r="D66" s="243" t="e">
        <f>VLOOKUP(A66,Vendas!$A$5:$V$2700,5,)</f>
        <v>#N/A</v>
      </c>
      <c r="E66" s="180"/>
      <c r="F66" s="181"/>
      <c r="G66" s="182"/>
    </row>
    <row r="67" spans="1:7">
      <c r="A67" s="25"/>
      <c r="B67" s="238" t="e">
        <f>VLOOKUP(A67,Vendas!$A$5:$V$2700,2,)</f>
        <v>#N/A</v>
      </c>
      <c r="C67" s="239" t="e">
        <f>VLOOKUP(A67,Vendas!$A$5:$V$2700,4,)</f>
        <v>#N/A</v>
      </c>
      <c r="D67" s="244" t="e">
        <f>VLOOKUP(A67,Vendas!$A$5:$V$2700,5,)</f>
        <v>#N/A</v>
      </c>
      <c r="E67" s="50"/>
      <c r="F67" s="183"/>
      <c r="G67" s="34"/>
    </row>
    <row r="68" spans="1:7">
      <c r="A68" s="186"/>
      <c r="B68" s="241" t="e">
        <f>VLOOKUP(A68,Vendas!$A$5:$V$2700,2,)</f>
        <v>#N/A</v>
      </c>
      <c r="C68" s="242" t="e">
        <f>VLOOKUP(A68,Vendas!$A$5:$V$2700,4,)</f>
        <v>#N/A</v>
      </c>
      <c r="D68" s="243" t="e">
        <f>VLOOKUP(A68,Vendas!$A$5:$V$2700,5,)</f>
        <v>#N/A</v>
      </c>
      <c r="E68" s="180"/>
      <c r="F68" s="181"/>
      <c r="G68" s="182"/>
    </row>
    <row r="69" spans="1:7">
      <c r="A69" s="25"/>
      <c r="B69" s="238" t="e">
        <f>VLOOKUP(A69,Vendas!$A$5:$V$2700,2,)</f>
        <v>#N/A</v>
      </c>
      <c r="C69" s="239" t="e">
        <f>VLOOKUP(A69,Vendas!$A$5:$V$2700,4,)</f>
        <v>#N/A</v>
      </c>
      <c r="D69" s="244" t="e">
        <f>VLOOKUP(A69,Vendas!$A$5:$V$2700,5,)</f>
        <v>#N/A</v>
      </c>
      <c r="E69" s="50"/>
      <c r="F69" s="183"/>
      <c r="G69" s="34"/>
    </row>
    <row r="70" spans="1:7">
      <c r="A70" s="186"/>
      <c r="B70" s="241" t="e">
        <f>VLOOKUP(A70,Vendas!$A$5:$V$2700,2,)</f>
        <v>#N/A</v>
      </c>
      <c r="C70" s="242" t="e">
        <f>VLOOKUP(A70,Vendas!$A$5:$V$2700,4,)</f>
        <v>#N/A</v>
      </c>
      <c r="D70" s="243" t="e">
        <f>VLOOKUP(A70,Vendas!$A$5:$V$2700,5,)</f>
        <v>#N/A</v>
      </c>
      <c r="E70" s="180"/>
      <c r="F70" s="181"/>
      <c r="G70" s="182"/>
    </row>
    <row r="71" spans="1:7">
      <c r="A71" s="25"/>
      <c r="B71" s="238" t="e">
        <f>VLOOKUP(A71,Vendas!$A$5:$V$2700,2,)</f>
        <v>#N/A</v>
      </c>
      <c r="C71" s="239" t="e">
        <f>VLOOKUP(A71,Vendas!$A$5:$V$2700,4,)</f>
        <v>#N/A</v>
      </c>
      <c r="D71" s="244" t="e">
        <f>VLOOKUP(A71,Vendas!$A$5:$V$2700,5,)</f>
        <v>#N/A</v>
      </c>
      <c r="E71" s="50"/>
      <c r="F71" s="183"/>
      <c r="G71" s="34"/>
    </row>
    <row r="72" spans="1:7">
      <c r="A72" s="186"/>
      <c r="B72" s="241" t="e">
        <f>VLOOKUP(A72,Vendas!$A$5:$V$2700,2,)</f>
        <v>#N/A</v>
      </c>
      <c r="C72" s="242" t="e">
        <f>VLOOKUP(A72,Vendas!$A$5:$V$2700,4,)</f>
        <v>#N/A</v>
      </c>
      <c r="D72" s="243" t="e">
        <f>VLOOKUP(A72,Vendas!$A$5:$V$2700,5,)</f>
        <v>#N/A</v>
      </c>
      <c r="E72" s="180"/>
      <c r="F72" s="181"/>
      <c r="G72" s="182"/>
    </row>
    <row r="73" spans="1:7">
      <c r="A73" s="25"/>
      <c r="B73" s="238" t="e">
        <f>VLOOKUP(A73,Vendas!$A$5:$V$2700,2,)</f>
        <v>#N/A</v>
      </c>
      <c r="C73" s="239" t="e">
        <f>VLOOKUP(A73,Vendas!$A$5:$V$2700,4,)</f>
        <v>#N/A</v>
      </c>
      <c r="D73" s="244" t="e">
        <f>VLOOKUP(A73,Vendas!$A$5:$V$2700,5,)</f>
        <v>#N/A</v>
      </c>
      <c r="E73" s="50"/>
      <c r="F73" s="183"/>
      <c r="G73" s="34"/>
    </row>
    <row r="74" spans="1:7">
      <c r="A74" s="186"/>
      <c r="B74" s="241" t="e">
        <f>VLOOKUP(A74,Vendas!$A$5:$V$2700,2,)</f>
        <v>#N/A</v>
      </c>
      <c r="C74" s="242" t="e">
        <f>VLOOKUP(A74,Vendas!$A$5:$V$2700,4,)</f>
        <v>#N/A</v>
      </c>
      <c r="D74" s="243" t="e">
        <f>VLOOKUP(A74,Vendas!$A$5:$V$2700,5,)</f>
        <v>#N/A</v>
      </c>
      <c r="E74" s="180"/>
      <c r="F74" s="181"/>
      <c r="G74" s="182"/>
    </row>
    <row r="75" spans="1:7">
      <c r="A75" s="25"/>
      <c r="B75" s="238" t="e">
        <f>VLOOKUP(A75,Vendas!$A$5:$V$2700,2,)</f>
        <v>#N/A</v>
      </c>
      <c r="C75" s="239" t="e">
        <f>VLOOKUP(A75,Vendas!$A$5:$V$2700,4,)</f>
        <v>#N/A</v>
      </c>
      <c r="D75" s="244" t="e">
        <f>VLOOKUP(A75,Vendas!$A$5:$V$2700,5,)</f>
        <v>#N/A</v>
      </c>
      <c r="E75" s="50"/>
      <c r="F75" s="183"/>
      <c r="G75" s="34"/>
    </row>
    <row r="76" spans="1:7">
      <c r="A76" s="186"/>
      <c r="B76" s="241" t="e">
        <f>VLOOKUP(A76,Vendas!$A$5:$V$2700,2,)</f>
        <v>#N/A</v>
      </c>
      <c r="C76" s="242" t="e">
        <f>VLOOKUP(A76,Vendas!$A$5:$V$2700,4,)</f>
        <v>#N/A</v>
      </c>
      <c r="D76" s="243" t="e">
        <f>VLOOKUP(A76,Vendas!$A$5:$V$2700,5,)</f>
        <v>#N/A</v>
      </c>
      <c r="E76" s="180"/>
      <c r="F76" s="181"/>
      <c r="G76" s="182"/>
    </row>
    <row r="77" spans="1:7">
      <c r="A77" s="25"/>
      <c r="B77" s="238" t="e">
        <f>VLOOKUP(A77,Vendas!$A$5:$V$2700,2,)</f>
        <v>#N/A</v>
      </c>
      <c r="C77" s="239" t="e">
        <f>VLOOKUP(A77,Vendas!$A$5:$V$2700,4,)</f>
        <v>#N/A</v>
      </c>
      <c r="D77" s="244" t="e">
        <f>VLOOKUP(A77,Vendas!$A$5:$V$2700,5,)</f>
        <v>#N/A</v>
      </c>
      <c r="E77" s="50"/>
      <c r="F77" s="183"/>
      <c r="G77" s="34"/>
    </row>
    <row r="78" spans="1:7">
      <c r="A78" s="186"/>
      <c r="B78" s="241" t="e">
        <f>VLOOKUP(A78,Vendas!$A$5:$V$2700,2,)</f>
        <v>#N/A</v>
      </c>
      <c r="C78" s="242" t="e">
        <f>VLOOKUP(A78,Vendas!$A$5:$V$2700,4,)</f>
        <v>#N/A</v>
      </c>
      <c r="D78" s="243" t="e">
        <f>VLOOKUP(A78,Vendas!$A$5:$V$2700,5,)</f>
        <v>#N/A</v>
      </c>
      <c r="E78" s="180"/>
      <c r="F78" s="181"/>
      <c r="G78" s="182"/>
    </row>
    <row r="79" spans="1:7">
      <c r="A79" s="25"/>
      <c r="B79" s="238" t="e">
        <f>VLOOKUP(A79,Vendas!$A$5:$V$2700,2,)</f>
        <v>#N/A</v>
      </c>
      <c r="C79" s="239" t="e">
        <f>VLOOKUP(A79,Vendas!$A$5:$V$2700,4,)</f>
        <v>#N/A</v>
      </c>
      <c r="D79" s="244" t="e">
        <f>VLOOKUP(A79,Vendas!$A$5:$V$2700,5,)</f>
        <v>#N/A</v>
      </c>
      <c r="E79" s="50"/>
      <c r="F79" s="183"/>
      <c r="G79" s="34"/>
    </row>
    <row r="80" spans="1:7">
      <c r="A80" s="186"/>
      <c r="B80" s="241" t="e">
        <f>VLOOKUP(A80,Vendas!$A$5:$V$2700,2,)</f>
        <v>#N/A</v>
      </c>
      <c r="C80" s="242" t="e">
        <f>VLOOKUP(A80,Vendas!$A$5:$V$2700,4,)</f>
        <v>#N/A</v>
      </c>
      <c r="D80" s="243" t="e">
        <f>VLOOKUP(A80,Vendas!$A$5:$V$2700,5,)</f>
        <v>#N/A</v>
      </c>
      <c r="E80" s="180"/>
      <c r="F80" s="181"/>
      <c r="G80" s="182"/>
    </row>
    <row r="81" spans="1:7">
      <c r="A81" s="25"/>
      <c r="B81" s="238" t="e">
        <f>VLOOKUP(A81,Vendas!$A$5:$V$2700,2,)</f>
        <v>#N/A</v>
      </c>
      <c r="C81" s="239" t="e">
        <f>VLOOKUP(A81,Vendas!$A$5:$V$2700,4,)</f>
        <v>#N/A</v>
      </c>
      <c r="D81" s="244" t="e">
        <f>VLOOKUP(A81,Vendas!$A$5:$V$2700,5,)</f>
        <v>#N/A</v>
      </c>
      <c r="E81" s="50"/>
      <c r="F81" s="183"/>
      <c r="G81" s="34"/>
    </row>
    <row r="82" spans="1:7">
      <c r="A82" s="186"/>
      <c r="B82" s="241" t="e">
        <f>VLOOKUP(A82,Vendas!$A$5:$V$2700,2,)</f>
        <v>#N/A</v>
      </c>
      <c r="C82" s="242" t="e">
        <f>VLOOKUP(A82,Vendas!$A$5:$V$2700,4,)</f>
        <v>#N/A</v>
      </c>
      <c r="D82" s="243" t="e">
        <f>VLOOKUP(A82,Vendas!$A$5:$V$2700,5,)</f>
        <v>#N/A</v>
      </c>
      <c r="E82" s="180"/>
      <c r="F82" s="181"/>
      <c r="G82" s="182"/>
    </row>
    <row r="83" spans="1:7">
      <c r="A83" s="25"/>
      <c r="B83" s="238" t="e">
        <f>VLOOKUP(A83,Vendas!$A$5:$V$2700,2,)</f>
        <v>#N/A</v>
      </c>
      <c r="C83" s="239" t="e">
        <f>VLOOKUP(A83,Vendas!$A$5:$V$2700,4,)</f>
        <v>#N/A</v>
      </c>
      <c r="D83" s="244" t="e">
        <f>VLOOKUP(A83,Vendas!$A$5:$V$2700,5,)</f>
        <v>#N/A</v>
      </c>
      <c r="E83" s="50"/>
      <c r="F83" s="183"/>
      <c r="G83" s="34"/>
    </row>
    <row r="84" spans="1:7">
      <c r="A84" s="186"/>
      <c r="B84" s="241" t="e">
        <f>VLOOKUP(A84,Vendas!$A$5:$V$2700,2,)</f>
        <v>#N/A</v>
      </c>
      <c r="C84" s="242" t="e">
        <f>VLOOKUP(A84,Vendas!$A$5:$V$2700,4,)</f>
        <v>#N/A</v>
      </c>
      <c r="D84" s="243" t="e">
        <f>VLOOKUP(A84,Vendas!$A$5:$V$2700,5,)</f>
        <v>#N/A</v>
      </c>
      <c r="E84" s="180"/>
      <c r="F84" s="181"/>
      <c r="G84" s="182"/>
    </row>
    <row r="85" spans="1:7">
      <c r="A85" s="25"/>
      <c r="B85" s="238" t="e">
        <f>VLOOKUP(A85,Vendas!$A$5:$V$2700,2,)</f>
        <v>#N/A</v>
      </c>
      <c r="C85" s="239" t="e">
        <f>VLOOKUP(A85,Vendas!$A$5:$V$2700,4,)</f>
        <v>#N/A</v>
      </c>
      <c r="D85" s="244" t="e">
        <f>VLOOKUP(A85,Vendas!$A$5:$V$2700,5,)</f>
        <v>#N/A</v>
      </c>
      <c r="E85" s="50"/>
      <c r="F85" s="183"/>
      <c r="G85" s="34"/>
    </row>
    <row r="86" spans="1:7">
      <c r="A86" s="186"/>
      <c r="B86" s="241" t="e">
        <f>VLOOKUP(A86,Vendas!$A$5:$V$2700,2,)</f>
        <v>#N/A</v>
      </c>
      <c r="C86" s="242" t="e">
        <f>VLOOKUP(A86,Vendas!$A$5:$V$2700,4,)</f>
        <v>#N/A</v>
      </c>
      <c r="D86" s="243" t="e">
        <f>VLOOKUP(A86,Vendas!$A$5:$V$2700,5,)</f>
        <v>#N/A</v>
      </c>
      <c r="E86" s="180"/>
      <c r="F86" s="181"/>
      <c r="G86" s="182"/>
    </row>
    <row r="87" spans="1:7">
      <c r="A87" s="25"/>
      <c r="B87" s="238" t="e">
        <f>VLOOKUP(A87,Vendas!$A$5:$V$2700,2,)</f>
        <v>#N/A</v>
      </c>
      <c r="C87" s="239" t="e">
        <f>VLOOKUP(A87,Vendas!$A$5:$V$2700,4,)</f>
        <v>#N/A</v>
      </c>
      <c r="D87" s="244" t="e">
        <f>VLOOKUP(A87,Vendas!$A$5:$V$2700,5,)</f>
        <v>#N/A</v>
      </c>
      <c r="E87" s="50"/>
      <c r="F87" s="183"/>
      <c r="G87" s="34"/>
    </row>
    <row r="88" spans="1:7">
      <c r="A88" s="186"/>
      <c r="B88" s="241" t="e">
        <f>VLOOKUP(A88,Vendas!$A$5:$V$2700,2,)</f>
        <v>#N/A</v>
      </c>
      <c r="C88" s="242" t="e">
        <f>VLOOKUP(A88,Vendas!$A$5:$V$2700,4,)</f>
        <v>#N/A</v>
      </c>
      <c r="D88" s="243" t="e">
        <f>VLOOKUP(A88,Vendas!$A$5:$V$2700,5,)</f>
        <v>#N/A</v>
      </c>
      <c r="E88" s="180"/>
      <c r="F88" s="181"/>
      <c r="G88" s="182"/>
    </row>
    <row r="89" spans="1:7">
      <c r="A89" s="25"/>
      <c r="B89" s="238" t="e">
        <f>VLOOKUP(A89,Vendas!$A$5:$V$2700,2,)</f>
        <v>#N/A</v>
      </c>
      <c r="C89" s="239" t="e">
        <f>VLOOKUP(A89,Vendas!$A$5:$V$2700,4,)</f>
        <v>#N/A</v>
      </c>
      <c r="D89" s="244" t="e">
        <f>VLOOKUP(A89,Vendas!$A$5:$V$2700,5,)</f>
        <v>#N/A</v>
      </c>
      <c r="E89" s="50"/>
      <c r="F89" s="183"/>
      <c r="G89" s="34"/>
    </row>
    <row r="90" spans="1:7">
      <c r="A90" s="186"/>
      <c r="B90" s="241" t="e">
        <f>VLOOKUP(A90,Vendas!$A$5:$V$2700,2,)</f>
        <v>#N/A</v>
      </c>
      <c r="C90" s="242" t="e">
        <f>VLOOKUP(A90,Vendas!$A$5:$V$2700,4,)</f>
        <v>#N/A</v>
      </c>
      <c r="D90" s="243" t="e">
        <f>VLOOKUP(A90,Vendas!$A$5:$V$2700,5,)</f>
        <v>#N/A</v>
      </c>
      <c r="E90" s="180"/>
      <c r="F90" s="181"/>
      <c r="G90" s="182"/>
    </row>
    <row r="91" spans="1:7">
      <c r="A91" s="25"/>
      <c r="B91" s="238" t="e">
        <f>VLOOKUP(A91,Vendas!$A$5:$V$2700,2,)</f>
        <v>#N/A</v>
      </c>
      <c r="C91" s="239" t="e">
        <f>VLOOKUP(A91,Vendas!$A$5:$V$2700,4,)</f>
        <v>#N/A</v>
      </c>
      <c r="D91" s="244" t="e">
        <f>VLOOKUP(A91,Vendas!$A$5:$V$2700,5,)</f>
        <v>#N/A</v>
      </c>
      <c r="E91" s="50"/>
      <c r="F91" s="183"/>
      <c r="G91" s="34"/>
    </row>
    <row r="92" spans="1:7">
      <c r="A92" s="186"/>
      <c r="B92" s="241" t="e">
        <f>VLOOKUP(A92,Vendas!$A$5:$V$2700,2,)</f>
        <v>#N/A</v>
      </c>
      <c r="C92" s="242" t="e">
        <f>VLOOKUP(A92,Vendas!$A$5:$V$2700,4,)</f>
        <v>#N/A</v>
      </c>
      <c r="D92" s="243" t="e">
        <f>VLOOKUP(A92,Vendas!$A$5:$V$2700,5,)</f>
        <v>#N/A</v>
      </c>
      <c r="E92" s="180"/>
      <c r="F92" s="181"/>
      <c r="G92" s="182"/>
    </row>
    <row r="93" spans="1:7">
      <c r="A93" s="25"/>
      <c r="B93" s="238" t="e">
        <f>VLOOKUP(A93,Vendas!$A$5:$V$2700,2,)</f>
        <v>#N/A</v>
      </c>
      <c r="C93" s="239" t="e">
        <f>VLOOKUP(A93,Vendas!$A$5:$V$2700,4,)</f>
        <v>#N/A</v>
      </c>
      <c r="D93" s="244" t="e">
        <f>VLOOKUP(A93,Vendas!$A$5:$V$2700,5,)</f>
        <v>#N/A</v>
      </c>
      <c r="E93" s="50"/>
      <c r="F93" s="183"/>
      <c r="G93" s="34"/>
    </row>
    <row r="94" spans="1:7">
      <c r="A94" s="186"/>
      <c r="B94" s="241" t="e">
        <f>VLOOKUP(A94,Vendas!$A$5:$V$2700,2,)</f>
        <v>#N/A</v>
      </c>
      <c r="C94" s="242" t="e">
        <f>VLOOKUP(A94,Vendas!$A$5:$V$2700,4,)</f>
        <v>#N/A</v>
      </c>
      <c r="D94" s="243" t="e">
        <f>VLOOKUP(A94,Vendas!$A$5:$V$2700,5,)</f>
        <v>#N/A</v>
      </c>
      <c r="E94" s="180"/>
      <c r="F94" s="181"/>
      <c r="G94" s="182"/>
    </row>
    <row r="95" spans="1:7">
      <c r="A95" s="25"/>
      <c r="B95" s="238" t="e">
        <f>VLOOKUP(A95,Vendas!$A$5:$V$2700,2,)</f>
        <v>#N/A</v>
      </c>
      <c r="C95" s="239" t="e">
        <f>VLOOKUP(A95,Vendas!$A$5:$V$2700,4,)</f>
        <v>#N/A</v>
      </c>
      <c r="D95" s="244" t="e">
        <f>VLOOKUP(A95,Vendas!$A$5:$V$2700,5,)</f>
        <v>#N/A</v>
      </c>
      <c r="E95" s="50"/>
      <c r="F95" s="183"/>
      <c r="G95" s="34"/>
    </row>
    <row r="96" spans="1:7">
      <c r="A96" s="186"/>
      <c r="B96" s="241" t="e">
        <f>VLOOKUP(A96,Vendas!$A$5:$V$2700,2,)</f>
        <v>#N/A</v>
      </c>
      <c r="C96" s="242" t="e">
        <f>VLOOKUP(A96,Vendas!$A$5:$V$2700,4,)</f>
        <v>#N/A</v>
      </c>
      <c r="D96" s="243" t="e">
        <f>VLOOKUP(A96,Vendas!$A$5:$V$2700,5,)</f>
        <v>#N/A</v>
      </c>
      <c r="E96" s="180"/>
      <c r="F96" s="181"/>
      <c r="G96" s="182"/>
    </row>
    <row r="97" spans="1:7">
      <c r="A97" s="25"/>
      <c r="B97" s="238" t="e">
        <f>VLOOKUP(A97,Vendas!$A$5:$V$2700,2,)</f>
        <v>#N/A</v>
      </c>
      <c r="C97" s="239" t="e">
        <f>VLOOKUP(A97,Vendas!$A$5:$V$2700,4,)</f>
        <v>#N/A</v>
      </c>
      <c r="D97" s="244" t="e">
        <f>VLOOKUP(A97,Vendas!$A$5:$V$2700,5,)</f>
        <v>#N/A</v>
      </c>
      <c r="E97" s="50"/>
      <c r="F97" s="183"/>
      <c r="G97" s="34"/>
    </row>
    <row r="98" spans="1:7">
      <c r="A98" s="186"/>
      <c r="B98" s="241" t="e">
        <f>VLOOKUP(A98,Vendas!$A$5:$V$2700,2,)</f>
        <v>#N/A</v>
      </c>
      <c r="C98" s="242" t="e">
        <f>VLOOKUP(A98,Vendas!$A$5:$V$2700,4,)</f>
        <v>#N/A</v>
      </c>
      <c r="D98" s="243" t="e">
        <f>VLOOKUP(A98,Vendas!$A$5:$V$2700,5,)</f>
        <v>#N/A</v>
      </c>
      <c r="E98" s="180"/>
      <c r="F98" s="181"/>
      <c r="G98" s="182"/>
    </row>
    <row r="99" spans="1:7">
      <c r="A99" s="25"/>
      <c r="B99" s="238" t="e">
        <f>VLOOKUP(A99,Vendas!$A$5:$V$2700,2,)</f>
        <v>#N/A</v>
      </c>
      <c r="C99" s="239" t="e">
        <f>VLOOKUP(A99,Vendas!$A$5:$V$2700,4,)</f>
        <v>#N/A</v>
      </c>
      <c r="D99" s="244" t="e">
        <f>VLOOKUP(A99,Vendas!$A$5:$V$2700,5,)</f>
        <v>#N/A</v>
      </c>
      <c r="E99" s="50"/>
      <c r="F99" s="183"/>
      <c r="G99" s="34"/>
    </row>
    <row r="100" spans="1:7">
      <c r="A100" s="186"/>
      <c r="B100" s="241" t="e">
        <f>VLOOKUP(A100,Vendas!$A$5:$V$2700,2,)</f>
        <v>#N/A</v>
      </c>
      <c r="C100" s="242" t="e">
        <f>VLOOKUP(A100,Vendas!$A$5:$V$2700,4,)</f>
        <v>#N/A</v>
      </c>
      <c r="D100" s="243" t="e">
        <f>VLOOKUP(A100,Vendas!$A$5:$V$2700,5,)</f>
        <v>#N/A</v>
      </c>
      <c r="E100" s="180"/>
      <c r="F100" s="181"/>
      <c r="G100" s="182"/>
    </row>
    <row r="101" spans="1:7">
      <c r="A101" s="25"/>
      <c r="B101" s="238" t="e">
        <f>VLOOKUP(A101,Vendas!$A$5:$V$2700,2,)</f>
        <v>#N/A</v>
      </c>
      <c r="C101" s="239" t="e">
        <f>VLOOKUP(A101,Vendas!$A$5:$V$2700,4,)</f>
        <v>#N/A</v>
      </c>
      <c r="D101" s="244" t="e">
        <f>VLOOKUP(A101,Vendas!$A$5:$V$2700,5,)</f>
        <v>#N/A</v>
      </c>
      <c r="E101" s="50"/>
      <c r="F101" s="183"/>
      <c r="G101" s="34"/>
    </row>
    <row r="102" spans="1:7">
      <c r="A102" s="186"/>
      <c r="B102" s="241" t="e">
        <f>VLOOKUP(A102,Vendas!$A$5:$V$2700,2,)</f>
        <v>#N/A</v>
      </c>
      <c r="C102" s="242" t="e">
        <f>VLOOKUP(A102,Vendas!$A$5:$V$2700,4,)</f>
        <v>#N/A</v>
      </c>
      <c r="D102" s="243" t="e">
        <f>VLOOKUP(A102,Vendas!$A$5:$V$2700,5,)</f>
        <v>#N/A</v>
      </c>
      <c r="E102" s="180"/>
      <c r="F102" s="181"/>
      <c r="G102" s="182"/>
    </row>
    <row r="103" spans="1:7">
      <c r="A103" s="25"/>
      <c r="B103" s="238" t="e">
        <f>VLOOKUP(A103,Vendas!$A$5:$V$2700,2,)</f>
        <v>#N/A</v>
      </c>
      <c r="C103" s="239" t="e">
        <f>VLOOKUP(A103,Vendas!$A$5:$V$2700,4,)</f>
        <v>#N/A</v>
      </c>
      <c r="D103" s="244" t="e">
        <f>VLOOKUP(A103,Vendas!$A$5:$V$2700,5,)</f>
        <v>#N/A</v>
      </c>
      <c r="E103" s="50"/>
      <c r="F103" s="183"/>
      <c r="G103" s="34"/>
    </row>
    <row r="104" spans="1:7">
      <c r="A104" s="186"/>
      <c r="B104" s="241" t="e">
        <f>VLOOKUP(A104,Vendas!$A$5:$V$2700,2,)</f>
        <v>#N/A</v>
      </c>
      <c r="C104" s="242" t="e">
        <f>VLOOKUP(A104,Vendas!$A$5:$V$2700,4,)</f>
        <v>#N/A</v>
      </c>
      <c r="D104" s="243" t="e">
        <f>VLOOKUP(A104,Vendas!$A$5:$V$2700,5,)</f>
        <v>#N/A</v>
      </c>
      <c r="E104" s="180"/>
      <c r="F104" s="181"/>
      <c r="G104" s="182"/>
    </row>
    <row r="105" spans="1:7">
      <c r="A105" s="25"/>
      <c r="B105" s="238" t="e">
        <f>VLOOKUP(A105,Vendas!$A$5:$V$2700,2,)</f>
        <v>#N/A</v>
      </c>
      <c r="C105" s="239" t="e">
        <f>VLOOKUP(A105,Vendas!$A$5:$V$2700,4,)</f>
        <v>#N/A</v>
      </c>
      <c r="D105" s="244" t="e">
        <f>VLOOKUP(A105,Vendas!$A$5:$V$2700,5,)</f>
        <v>#N/A</v>
      </c>
      <c r="E105" s="50"/>
      <c r="F105" s="183"/>
      <c r="G105" s="34"/>
    </row>
    <row r="106" spans="1:7">
      <c r="A106" s="186"/>
      <c r="B106" s="241" t="e">
        <f>VLOOKUP(A106,Vendas!$A$5:$V$2700,2,)</f>
        <v>#N/A</v>
      </c>
      <c r="C106" s="242" t="e">
        <f>VLOOKUP(A106,Vendas!$A$5:$V$2700,4,)</f>
        <v>#N/A</v>
      </c>
      <c r="D106" s="243" t="e">
        <f>VLOOKUP(A106,Vendas!$A$5:$V$2700,5,)</f>
        <v>#N/A</v>
      </c>
      <c r="E106" s="180"/>
      <c r="F106" s="181"/>
      <c r="G106" s="182"/>
    </row>
    <row r="107" spans="1:7">
      <c r="A107" s="25"/>
      <c r="B107" s="238" t="e">
        <f>VLOOKUP(A107,Vendas!$A$5:$V$2700,2,)</f>
        <v>#N/A</v>
      </c>
      <c r="C107" s="239" t="e">
        <f>VLOOKUP(A107,Vendas!$A$5:$V$2700,4,)</f>
        <v>#N/A</v>
      </c>
      <c r="D107" s="244" t="e">
        <f>VLOOKUP(A107,Vendas!$A$5:$V$2700,5,)</f>
        <v>#N/A</v>
      </c>
      <c r="E107" s="50"/>
      <c r="F107" s="183"/>
      <c r="G107" s="34"/>
    </row>
    <row r="108" spans="1:7">
      <c r="A108" s="186"/>
      <c r="B108" s="241" t="e">
        <f>VLOOKUP(A108,Vendas!$A$5:$V$2700,2,)</f>
        <v>#N/A</v>
      </c>
      <c r="C108" s="242" t="e">
        <f>VLOOKUP(A108,Vendas!$A$5:$V$2700,4,)</f>
        <v>#N/A</v>
      </c>
      <c r="D108" s="243" t="e">
        <f>VLOOKUP(A108,Vendas!$A$5:$V$2700,5,)</f>
        <v>#N/A</v>
      </c>
      <c r="E108" s="180"/>
      <c r="F108" s="181"/>
      <c r="G108" s="182"/>
    </row>
    <row r="109" spans="1:7">
      <c r="A109" s="25"/>
      <c r="B109" s="238" t="e">
        <f>VLOOKUP(A109,Vendas!$A$5:$V$2700,2,)</f>
        <v>#N/A</v>
      </c>
      <c r="C109" s="239" t="e">
        <f>VLOOKUP(A109,Vendas!$A$5:$V$2700,4,)</f>
        <v>#N/A</v>
      </c>
      <c r="D109" s="244" t="e">
        <f>VLOOKUP(A109,Vendas!$A$5:$V$2700,5,)</f>
        <v>#N/A</v>
      </c>
      <c r="E109" s="50"/>
      <c r="F109" s="183"/>
      <c r="G109" s="34"/>
    </row>
    <row r="110" spans="1:7">
      <c r="A110" s="186"/>
      <c r="B110" s="241" t="e">
        <f>VLOOKUP(A110,Vendas!$A$5:$V$2700,2,)</f>
        <v>#N/A</v>
      </c>
      <c r="C110" s="242" t="e">
        <f>VLOOKUP(A110,Vendas!$A$5:$V$2700,4,)</f>
        <v>#N/A</v>
      </c>
      <c r="D110" s="243" t="e">
        <f>VLOOKUP(A110,Vendas!$A$5:$V$2700,5,)</f>
        <v>#N/A</v>
      </c>
      <c r="E110" s="180"/>
      <c r="F110" s="181"/>
      <c r="G110" s="182"/>
    </row>
    <row r="111" spans="1:7">
      <c r="A111" s="25"/>
      <c r="B111" s="238" t="e">
        <f>VLOOKUP(A111,Vendas!$A$5:$V$2700,2,)</f>
        <v>#N/A</v>
      </c>
      <c r="C111" s="239" t="e">
        <f>VLOOKUP(A111,Vendas!$A$5:$V$2700,4,)</f>
        <v>#N/A</v>
      </c>
      <c r="D111" s="244" t="e">
        <f>VLOOKUP(A111,Vendas!$A$5:$V$2700,5,)</f>
        <v>#N/A</v>
      </c>
      <c r="E111" s="50"/>
      <c r="F111" s="183"/>
      <c r="G111" s="34"/>
    </row>
    <row r="112" spans="1:7">
      <c r="A112" s="186"/>
      <c r="B112" s="241" t="e">
        <f>VLOOKUP(A112,Vendas!$A$5:$V$2700,2,)</f>
        <v>#N/A</v>
      </c>
      <c r="C112" s="242" t="e">
        <f>VLOOKUP(A112,Vendas!$A$5:$V$2700,4,)</f>
        <v>#N/A</v>
      </c>
      <c r="D112" s="243" t="e">
        <f>VLOOKUP(A112,Vendas!$A$5:$V$2700,5,)</f>
        <v>#N/A</v>
      </c>
      <c r="E112" s="180"/>
      <c r="F112" s="181"/>
      <c r="G112" s="182"/>
    </row>
    <row r="113" spans="1:7">
      <c r="A113" s="25"/>
      <c r="B113" s="238" t="e">
        <f>VLOOKUP(A113,Vendas!$A$5:$V$2700,2,)</f>
        <v>#N/A</v>
      </c>
      <c r="C113" s="239" t="e">
        <f>VLOOKUP(A113,Vendas!$A$5:$V$2700,4,)</f>
        <v>#N/A</v>
      </c>
      <c r="D113" s="244" t="e">
        <f>VLOOKUP(A113,Vendas!$A$5:$V$2700,5,)</f>
        <v>#N/A</v>
      </c>
      <c r="E113" s="50"/>
      <c r="F113" s="183"/>
      <c r="G113" s="34"/>
    </row>
    <row r="114" spans="1:7">
      <c r="A114" s="186"/>
      <c r="B114" s="241" t="e">
        <f>VLOOKUP(A114,Vendas!$A$5:$V$2700,2,)</f>
        <v>#N/A</v>
      </c>
      <c r="C114" s="242" t="e">
        <f>VLOOKUP(A114,Vendas!$A$5:$V$2700,4,)</f>
        <v>#N/A</v>
      </c>
      <c r="D114" s="243" t="e">
        <f>VLOOKUP(A114,Vendas!$A$5:$V$2700,5,)</f>
        <v>#N/A</v>
      </c>
      <c r="E114" s="180"/>
      <c r="F114" s="181"/>
      <c r="G114" s="182"/>
    </row>
    <row r="115" spans="1:7">
      <c r="A115" s="25"/>
      <c r="B115" s="238" t="e">
        <f>VLOOKUP(A115,Vendas!$A$5:$V$2700,2,)</f>
        <v>#N/A</v>
      </c>
      <c r="C115" s="239" t="e">
        <f>VLOOKUP(A115,Vendas!$A$5:$V$2700,4,)</f>
        <v>#N/A</v>
      </c>
      <c r="D115" s="244" t="e">
        <f>VLOOKUP(A115,Vendas!$A$5:$V$2700,5,)</f>
        <v>#N/A</v>
      </c>
      <c r="E115" s="50"/>
      <c r="F115" s="183"/>
      <c r="G115" s="34"/>
    </row>
    <row r="116" spans="1:7">
      <c r="A116" s="186"/>
      <c r="B116" s="241" t="e">
        <f>VLOOKUP(A116,Vendas!$A$5:$V$2700,2,)</f>
        <v>#N/A</v>
      </c>
      <c r="C116" s="242" t="e">
        <f>VLOOKUP(A116,Vendas!$A$5:$V$2700,4,)</f>
        <v>#N/A</v>
      </c>
      <c r="D116" s="243" t="e">
        <f>VLOOKUP(A116,Vendas!$A$5:$V$2700,5,)</f>
        <v>#N/A</v>
      </c>
      <c r="E116" s="180"/>
      <c r="F116" s="181"/>
      <c r="G116" s="182"/>
    </row>
    <row r="117" spans="1:7">
      <c r="A117" s="25"/>
      <c r="B117" s="238" t="e">
        <f>VLOOKUP(A117,Vendas!$A$5:$V$2700,2,)</f>
        <v>#N/A</v>
      </c>
      <c r="C117" s="239" t="e">
        <f>VLOOKUP(A117,Vendas!$A$5:$V$2700,4,)</f>
        <v>#N/A</v>
      </c>
      <c r="D117" s="244" t="e">
        <f>VLOOKUP(A117,Vendas!$A$5:$V$2700,5,)</f>
        <v>#N/A</v>
      </c>
      <c r="E117" s="50"/>
      <c r="F117" s="183"/>
      <c r="G117" s="34"/>
    </row>
    <row r="118" spans="1:7">
      <c r="A118" s="186"/>
      <c r="B118" s="241" t="e">
        <f>VLOOKUP(A118,Vendas!$A$5:$V$2700,2,)</f>
        <v>#N/A</v>
      </c>
      <c r="C118" s="242" t="e">
        <f>VLOOKUP(A118,Vendas!$A$5:$V$2700,4,)</f>
        <v>#N/A</v>
      </c>
      <c r="D118" s="243" t="e">
        <f>VLOOKUP(A118,Vendas!$A$5:$V$2700,5,)</f>
        <v>#N/A</v>
      </c>
      <c r="E118" s="180"/>
      <c r="F118" s="181"/>
      <c r="G118" s="182"/>
    </row>
    <row r="119" spans="1:7">
      <c r="A119" s="25"/>
      <c r="B119" s="238" t="e">
        <f>VLOOKUP(A119,Vendas!$A$5:$V$2700,2,)</f>
        <v>#N/A</v>
      </c>
      <c r="C119" s="239" t="e">
        <f>VLOOKUP(A119,Vendas!$A$5:$V$2700,4,)</f>
        <v>#N/A</v>
      </c>
      <c r="D119" s="244" t="e">
        <f>VLOOKUP(A119,Vendas!$A$5:$V$2700,5,)</f>
        <v>#N/A</v>
      </c>
      <c r="E119" s="50"/>
      <c r="F119" s="183"/>
      <c r="G119" s="34"/>
    </row>
    <row r="120" spans="1:7">
      <c r="A120" s="186"/>
      <c r="B120" s="241" t="e">
        <f>VLOOKUP(A120,Vendas!$A$5:$V$2700,2,)</f>
        <v>#N/A</v>
      </c>
      <c r="C120" s="242" t="e">
        <f>VLOOKUP(A120,Vendas!$A$5:$V$2700,4,)</f>
        <v>#N/A</v>
      </c>
      <c r="D120" s="243" t="e">
        <f>VLOOKUP(A120,Vendas!$A$5:$V$2700,5,)</f>
        <v>#N/A</v>
      </c>
      <c r="E120" s="180"/>
      <c r="F120" s="181"/>
      <c r="G120" s="182"/>
    </row>
    <row r="121" spans="1:7">
      <c r="A121" s="25"/>
      <c r="B121" s="238" t="e">
        <f>VLOOKUP(A121,Vendas!$A$5:$V$2700,2,)</f>
        <v>#N/A</v>
      </c>
      <c r="C121" s="239" t="e">
        <f>VLOOKUP(A121,Vendas!$A$5:$V$2700,4,)</f>
        <v>#N/A</v>
      </c>
      <c r="D121" s="244" t="e">
        <f>VLOOKUP(A121,Vendas!$A$5:$V$2700,5,)</f>
        <v>#N/A</v>
      </c>
      <c r="E121" s="50"/>
      <c r="F121" s="183"/>
      <c r="G121" s="34"/>
    </row>
    <row r="122" spans="1:7">
      <c r="A122" s="186"/>
      <c r="B122" s="241" t="e">
        <f>VLOOKUP(A122,Vendas!$A$5:$V$2700,2,)</f>
        <v>#N/A</v>
      </c>
      <c r="C122" s="242" t="e">
        <f>VLOOKUP(A122,Vendas!$A$5:$V$2700,4,)</f>
        <v>#N/A</v>
      </c>
      <c r="D122" s="243" t="e">
        <f>VLOOKUP(A122,Vendas!$A$5:$V$2700,5,)</f>
        <v>#N/A</v>
      </c>
      <c r="E122" s="180"/>
      <c r="F122" s="181"/>
      <c r="G122" s="182"/>
    </row>
    <row r="123" spans="1:7">
      <c r="A123" s="25"/>
      <c r="B123" s="238" t="e">
        <f>VLOOKUP(A123,Vendas!$A$5:$V$2700,2,)</f>
        <v>#N/A</v>
      </c>
      <c r="C123" s="239" t="e">
        <f>VLOOKUP(A123,Vendas!$A$5:$V$2700,4,)</f>
        <v>#N/A</v>
      </c>
      <c r="D123" s="244" t="e">
        <f>VLOOKUP(A123,Vendas!$A$5:$V$2700,5,)</f>
        <v>#N/A</v>
      </c>
      <c r="E123" s="50"/>
      <c r="F123" s="183"/>
      <c r="G123" s="34"/>
    </row>
    <row r="124" spans="1:7">
      <c r="A124" s="186"/>
      <c r="B124" s="241" t="e">
        <f>VLOOKUP(A124,Vendas!$A$5:$V$2700,2,)</f>
        <v>#N/A</v>
      </c>
      <c r="C124" s="242" t="e">
        <f>VLOOKUP(A124,Vendas!$A$5:$V$2700,4,)</f>
        <v>#N/A</v>
      </c>
      <c r="D124" s="243" t="e">
        <f>VLOOKUP(A124,Vendas!$A$5:$V$2700,5,)</f>
        <v>#N/A</v>
      </c>
      <c r="E124" s="180"/>
      <c r="F124" s="181"/>
      <c r="G124" s="182"/>
    </row>
    <row r="125" spans="1:7">
      <c r="A125" s="25"/>
      <c r="B125" s="238" t="e">
        <f>VLOOKUP(A125,Vendas!$A$5:$V$2700,2,)</f>
        <v>#N/A</v>
      </c>
      <c r="C125" s="239" t="e">
        <f>VLOOKUP(A125,Vendas!$A$5:$V$2700,4,)</f>
        <v>#N/A</v>
      </c>
      <c r="D125" s="244" t="e">
        <f>VLOOKUP(A125,Vendas!$A$5:$V$2700,5,)</f>
        <v>#N/A</v>
      </c>
      <c r="E125" s="50"/>
      <c r="F125" s="183"/>
      <c r="G125" s="34"/>
    </row>
    <row r="126" spans="1:7">
      <c r="A126" s="186"/>
      <c r="B126" s="241" t="e">
        <f>VLOOKUP(A126,Vendas!$A$5:$V$2700,2,)</f>
        <v>#N/A</v>
      </c>
      <c r="C126" s="242" t="e">
        <f>VLOOKUP(A126,Vendas!$A$5:$V$2700,4,)</f>
        <v>#N/A</v>
      </c>
      <c r="D126" s="243" t="e">
        <f>VLOOKUP(A126,Vendas!$A$5:$V$2700,5,)</f>
        <v>#N/A</v>
      </c>
      <c r="E126" s="180"/>
      <c r="F126" s="181"/>
      <c r="G126" s="182"/>
    </row>
    <row r="127" spans="1:7">
      <c r="A127" s="25"/>
      <c r="B127" s="238" t="e">
        <f>VLOOKUP(A127,Vendas!$A$5:$V$2700,2,)</f>
        <v>#N/A</v>
      </c>
      <c r="C127" s="239" t="e">
        <f>VLOOKUP(A127,Vendas!$A$5:$V$2700,4,)</f>
        <v>#N/A</v>
      </c>
      <c r="D127" s="244" t="e">
        <f>VLOOKUP(A127,Vendas!$A$5:$V$2700,5,)</f>
        <v>#N/A</v>
      </c>
      <c r="E127" s="50"/>
      <c r="F127" s="183"/>
      <c r="G127" s="34"/>
    </row>
    <row r="128" spans="1:7">
      <c r="A128" s="186"/>
      <c r="B128" s="241" t="e">
        <f>VLOOKUP(A128,Vendas!$A$5:$V$2700,2,)</f>
        <v>#N/A</v>
      </c>
      <c r="C128" s="242" t="e">
        <f>VLOOKUP(A128,Vendas!$A$5:$V$2700,4,)</f>
        <v>#N/A</v>
      </c>
      <c r="D128" s="243" t="e">
        <f>VLOOKUP(A128,Vendas!$A$5:$V$2700,5,)</f>
        <v>#N/A</v>
      </c>
      <c r="E128" s="180"/>
      <c r="F128" s="181"/>
      <c r="G128" s="182"/>
    </row>
    <row r="129" spans="1:7">
      <c r="A129" s="25"/>
      <c r="B129" s="238" t="e">
        <f>VLOOKUP(A129,Vendas!$A$5:$V$2700,2,)</f>
        <v>#N/A</v>
      </c>
      <c r="C129" s="239" t="e">
        <f>VLOOKUP(A129,Vendas!$A$5:$V$2700,4,)</f>
        <v>#N/A</v>
      </c>
      <c r="D129" s="244" t="e">
        <f>VLOOKUP(A129,Vendas!$A$5:$V$2700,5,)</f>
        <v>#N/A</v>
      </c>
      <c r="E129" s="50"/>
      <c r="F129" s="183"/>
      <c r="G129" s="34"/>
    </row>
    <row r="130" spans="1:7">
      <c r="A130" s="186"/>
      <c r="B130" s="241" t="e">
        <f>VLOOKUP(A130,Vendas!$A$5:$V$2700,2,)</f>
        <v>#N/A</v>
      </c>
      <c r="C130" s="242" t="e">
        <f>VLOOKUP(A130,Vendas!$A$5:$V$2700,4,)</f>
        <v>#N/A</v>
      </c>
      <c r="D130" s="243" t="e">
        <f>VLOOKUP(A130,Vendas!$A$5:$V$2700,5,)</f>
        <v>#N/A</v>
      </c>
      <c r="E130" s="180"/>
      <c r="F130" s="181"/>
      <c r="G130" s="182"/>
    </row>
    <row r="131" spans="1:7">
      <c r="A131" s="25"/>
      <c r="B131" s="238" t="e">
        <f>VLOOKUP(A131,Vendas!$A$5:$V$2700,2,)</f>
        <v>#N/A</v>
      </c>
      <c r="C131" s="239" t="e">
        <f>VLOOKUP(A131,Vendas!$A$5:$V$2700,4,)</f>
        <v>#N/A</v>
      </c>
      <c r="D131" s="244" t="e">
        <f>VLOOKUP(A131,Vendas!$A$5:$V$2700,5,)</f>
        <v>#N/A</v>
      </c>
      <c r="E131" s="50"/>
      <c r="F131" s="183"/>
      <c r="G131" s="34"/>
    </row>
    <row r="132" spans="1:7">
      <c r="A132" s="186"/>
      <c r="B132" s="241" t="e">
        <f>VLOOKUP(A132,Vendas!$A$5:$V$2700,2,)</f>
        <v>#N/A</v>
      </c>
      <c r="C132" s="242" t="e">
        <f>VLOOKUP(A132,Vendas!$A$5:$V$2700,4,)</f>
        <v>#N/A</v>
      </c>
      <c r="D132" s="243" t="e">
        <f>VLOOKUP(A132,Vendas!$A$5:$V$2700,5,)</f>
        <v>#N/A</v>
      </c>
      <c r="E132" s="180"/>
      <c r="F132" s="181"/>
      <c r="G132" s="182"/>
    </row>
    <row r="133" spans="1:7">
      <c r="A133" s="25"/>
      <c r="B133" s="238" t="e">
        <f>VLOOKUP(A133,Vendas!$A$5:$V$2700,2,)</f>
        <v>#N/A</v>
      </c>
      <c r="C133" s="239" t="e">
        <f>VLOOKUP(A133,Vendas!$A$5:$V$2700,4,)</f>
        <v>#N/A</v>
      </c>
      <c r="D133" s="244" t="e">
        <f>VLOOKUP(A133,Vendas!$A$5:$V$2700,5,)</f>
        <v>#N/A</v>
      </c>
      <c r="E133" s="50"/>
      <c r="F133" s="183"/>
      <c r="G133" s="34"/>
    </row>
    <row r="134" spans="1:7">
      <c r="A134" s="186"/>
      <c r="B134" s="241" t="e">
        <f>VLOOKUP(A134,Vendas!$A$5:$V$2700,2,)</f>
        <v>#N/A</v>
      </c>
      <c r="C134" s="242" t="e">
        <f>VLOOKUP(A134,Vendas!$A$5:$V$2700,4,)</f>
        <v>#N/A</v>
      </c>
      <c r="D134" s="243" t="e">
        <f>VLOOKUP(A134,Vendas!$A$5:$V$2700,5,)</f>
        <v>#N/A</v>
      </c>
      <c r="E134" s="180"/>
      <c r="F134" s="181"/>
      <c r="G134" s="182"/>
    </row>
    <row r="135" spans="1:7">
      <c r="A135" s="25"/>
      <c r="B135" s="238" t="e">
        <f>VLOOKUP(A135,Vendas!$A$5:$V$2700,2,)</f>
        <v>#N/A</v>
      </c>
      <c r="C135" s="239" t="e">
        <f>VLOOKUP(A135,Vendas!$A$5:$V$2700,4,)</f>
        <v>#N/A</v>
      </c>
      <c r="D135" s="244" t="e">
        <f>VLOOKUP(A135,Vendas!$A$5:$V$2700,5,)</f>
        <v>#N/A</v>
      </c>
      <c r="E135" s="50"/>
      <c r="F135" s="183"/>
      <c r="G135" s="34"/>
    </row>
    <row r="136" spans="1:7">
      <c r="A136" s="186"/>
      <c r="B136" s="241" t="e">
        <f>VLOOKUP(A136,Vendas!$A$5:$V$2700,2,)</f>
        <v>#N/A</v>
      </c>
      <c r="C136" s="242" t="e">
        <f>VLOOKUP(A136,Vendas!$A$5:$V$2700,4,)</f>
        <v>#N/A</v>
      </c>
      <c r="D136" s="243" t="e">
        <f>VLOOKUP(A136,Vendas!$A$5:$V$2700,5,)</f>
        <v>#N/A</v>
      </c>
      <c r="E136" s="180"/>
      <c r="F136" s="181"/>
      <c r="G136" s="182"/>
    </row>
    <row r="137" spans="1:7">
      <c r="A137" s="25"/>
      <c r="B137" s="238" t="e">
        <f>VLOOKUP(A137,Vendas!$A$5:$V$2700,2,)</f>
        <v>#N/A</v>
      </c>
      <c r="C137" s="239" t="e">
        <f>VLOOKUP(A137,Vendas!$A$5:$V$2700,4,)</f>
        <v>#N/A</v>
      </c>
      <c r="D137" s="244" t="e">
        <f>VLOOKUP(A137,Vendas!$A$5:$V$2700,5,)</f>
        <v>#N/A</v>
      </c>
      <c r="E137" s="50"/>
      <c r="F137" s="183"/>
      <c r="G137" s="34"/>
    </row>
    <row r="138" spans="1:7">
      <c r="A138" s="186"/>
      <c r="B138" s="241" t="e">
        <f>VLOOKUP(A138,Vendas!$A$5:$V$2700,2,)</f>
        <v>#N/A</v>
      </c>
      <c r="C138" s="242" t="e">
        <f>VLOOKUP(A138,Vendas!$A$5:$V$2700,4,)</f>
        <v>#N/A</v>
      </c>
      <c r="D138" s="243" t="e">
        <f>VLOOKUP(A138,Vendas!$A$5:$V$2700,5,)</f>
        <v>#N/A</v>
      </c>
      <c r="E138" s="180"/>
      <c r="F138" s="181"/>
      <c r="G138" s="182"/>
    </row>
    <row r="139" spans="1:7">
      <c r="A139" s="25"/>
      <c r="B139" s="238" t="e">
        <f>VLOOKUP(A139,Vendas!$A$5:$V$2700,2,)</f>
        <v>#N/A</v>
      </c>
      <c r="C139" s="239" t="e">
        <f>VLOOKUP(A139,Vendas!$A$5:$V$2700,4,)</f>
        <v>#N/A</v>
      </c>
      <c r="D139" s="244" t="e">
        <f>VLOOKUP(A139,Vendas!$A$5:$V$2700,5,)</f>
        <v>#N/A</v>
      </c>
      <c r="E139" s="50"/>
      <c r="F139" s="183"/>
      <c r="G139" s="34"/>
    </row>
    <row r="140" spans="1:7">
      <c r="A140" s="186"/>
      <c r="B140" s="241" t="e">
        <f>VLOOKUP(A140,Vendas!$A$5:$V$2700,2,)</f>
        <v>#N/A</v>
      </c>
      <c r="C140" s="242" t="e">
        <f>VLOOKUP(A140,Vendas!$A$5:$V$2700,4,)</f>
        <v>#N/A</v>
      </c>
      <c r="D140" s="243" t="e">
        <f>VLOOKUP(A140,Vendas!$A$5:$V$2700,5,)</f>
        <v>#N/A</v>
      </c>
      <c r="E140" s="180"/>
      <c r="F140" s="181"/>
      <c r="G140" s="182"/>
    </row>
    <row r="141" spans="1:7">
      <c r="A141" s="25"/>
      <c r="B141" s="238" t="e">
        <f>VLOOKUP(A141,Vendas!$A$5:$V$2700,2,)</f>
        <v>#N/A</v>
      </c>
      <c r="C141" s="239" t="e">
        <f>VLOOKUP(A141,Vendas!$A$5:$V$2700,4,)</f>
        <v>#N/A</v>
      </c>
      <c r="D141" s="244" t="e">
        <f>VLOOKUP(A141,Vendas!$A$5:$V$2700,5,)</f>
        <v>#N/A</v>
      </c>
      <c r="E141" s="50"/>
      <c r="F141" s="183"/>
      <c r="G141" s="34"/>
    </row>
    <row r="142" spans="1:7">
      <c r="A142" s="186"/>
      <c r="B142" s="241" t="e">
        <f>VLOOKUP(A142,Vendas!$A$5:$V$2700,2,)</f>
        <v>#N/A</v>
      </c>
      <c r="C142" s="242" t="e">
        <f>VLOOKUP(A142,Vendas!$A$5:$V$2700,4,)</f>
        <v>#N/A</v>
      </c>
      <c r="D142" s="243" t="e">
        <f>VLOOKUP(A142,Vendas!$A$5:$V$2700,5,)</f>
        <v>#N/A</v>
      </c>
      <c r="E142" s="180"/>
      <c r="F142" s="181"/>
      <c r="G142" s="182"/>
    </row>
    <row r="143" spans="1:7">
      <c r="A143" s="25"/>
      <c r="B143" s="238" t="e">
        <f>VLOOKUP(A143,Vendas!$A$5:$V$2700,2,)</f>
        <v>#N/A</v>
      </c>
      <c r="C143" s="239" t="e">
        <f>VLOOKUP(A143,Vendas!$A$5:$V$2700,4,)</f>
        <v>#N/A</v>
      </c>
      <c r="D143" s="244" t="e">
        <f>VLOOKUP(A143,Vendas!$A$5:$V$2700,5,)</f>
        <v>#N/A</v>
      </c>
      <c r="E143" s="50"/>
      <c r="F143" s="183"/>
      <c r="G143" s="34"/>
    </row>
    <row r="144" spans="1:7">
      <c r="A144" s="186"/>
      <c r="B144" s="241" t="e">
        <f>VLOOKUP(A144,Vendas!$A$5:$V$2700,2,)</f>
        <v>#N/A</v>
      </c>
      <c r="C144" s="242" t="e">
        <f>VLOOKUP(A144,Vendas!$A$5:$V$2700,4,)</f>
        <v>#N/A</v>
      </c>
      <c r="D144" s="243" t="e">
        <f>VLOOKUP(A144,Vendas!$A$5:$V$2700,5,)</f>
        <v>#N/A</v>
      </c>
      <c r="E144" s="180"/>
      <c r="F144" s="181"/>
      <c r="G144" s="182"/>
    </row>
    <row r="145" spans="1:7">
      <c r="A145" s="25"/>
      <c r="B145" s="238" t="e">
        <f>VLOOKUP(A145,Vendas!$A$5:$V$2700,2,)</f>
        <v>#N/A</v>
      </c>
      <c r="C145" s="239" t="e">
        <f>VLOOKUP(A145,Vendas!$A$5:$V$2700,4,)</f>
        <v>#N/A</v>
      </c>
      <c r="D145" s="244" t="e">
        <f>VLOOKUP(A145,Vendas!$A$5:$V$2700,5,)</f>
        <v>#N/A</v>
      </c>
      <c r="E145" s="50"/>
      <c r="F145" s="183"/>
      <c r="G145" s="34"/>
    </row>
    <row r="146" spans="1:7">
      <c r="A146" s="186"/>
      <c r="B146" s="241" t="e">
        <f>VLOOKUP(A146,Vendas!$A$5:$V$2700,2,)</f>
        <v>#N/A</v>
      </c>
      <c r="C146" s="242" t="e">
        <f>VLOOKUP(A146,Vendas!$A$5:$V$2700,4,)</f>
        <v>#N/A</v>
      </c>
      <c r="D146" s="243" t="e">
        <f>VLOOKUP(A146,Vendas!$A$5:$V$2700,5,)</f>
        <v>#N/A</v>
      </c>
      <c r="E146" s="180"/>
      <c r="F146" s="181"/>
      <c r="G146" s="182"/>
    </row>
    <row r="147" spans="1:7">
      <c r="A147" s="25"/>
      <c r="B147" s="238" t="e">
        <f>VLOOKUP(A147,Vendas!$A$5:$V$2700,2,)</f>
        <v>#N/A</v>
      </c>
      <c r="C147" s="239" t="e">
        <f>VLOOKUP(A147,Vendas!$A$5:$V$2700,4,)</f>
        <v>#N/A</v>
      </c>
      <c r="D147" s="244" t="e">
        <f>VLOOKUP(A147,Vendas!$A$5:$V$2700,5,)</f>
        <v>#N/A</v>
      </c>
      <c r="E147" s="50"/>
      <c r="F147" s="183"/>
      <c r="G147" s="34"/>
    </row>
    <row r="148" spans="1:7">
      <c r="A148" s="186"/>
      <c r="B148" s="241" t="e">
        <f>VLOOKUP(A148,Vendas!$A$5:$V$2700,2,)</f>
        <v>#N/A</v>
      </c>
      <c r="C148" s="242" t="e">
        <f>VLOOKUP(A148,Vendas!$A$5:$V$2700,4,)</f>
        <v>#N/A</v>
      </c>
      <c r="D148" s="243" t="e">
        <f>VLOOKUP(A148,Vendas!$A$5:$V$2700,5,)</f>
        <v>#N/A</v>
      </c>
      <c r="E148" s="180"/>
      <c r="F148" s="181"/>
      <c r="G148" s="182"/>
    </row>
    <row r="149" spans="1:7">
      <c r="A149" s="25"/>
      <c r="B149" s="238" t="e">
        <f>VLOOKUP(A149,Vendas!$A$5:$V$2700,2,)</f>
        <v>#N/A</v>
      </c>
      <c r="C149" s="239" t="e">
        <f>VLOOKUP(A149,Vendas!$A$5:$V$2700,4,)</f>
        <v>#N/A</v>
      </c>
      <c r="D149" s="244" t="e">
        <f>VLOOKUP(A149,Vendas!$A$5:$V$2700,5,)</f>
        <v>#N/A</v>
      </c>
      <c r="E149" s="50"/>
      <c r="F149" s="183"/>
      <c r="G149" s="34"/>
    </row>
    <row r="150" spans="1:7">
      <c r="A150" s="186"/>
      <c r="B150" s="241" t="e">
        <f>VLOOKUP(A150,Vendas!$A$5:$V$2700,2,)</f>
        <v>#N/A</v>
      </c>
      <c r="C150" s="242" t="e">
        <f>VLOOKUP(A150,Vendas!$A$5:$V$2700,4,)</f>
        <v>#N/A</v>
      </c>
      <c r="D150" s="243" t="e">
        <f>VLOOKUP(A150,Vendas!$A$5:$V$2700,5,)</f>
        <v>#N/A</v>
      </c>
      <c r="E150" s="180"/>
      <c r="F150" s="181"/>
      <c r="G150" s="182"/>
    </row>
    <row r="151" spans="1:7">
      <c r="A151" s="25"/>
      <c r="B151" s="238" t="e">
        <f>VLOOKUP(A151,Vendas!$A$5:$V$2700,2,)</f>
        <v>#N/A</v>
      </c>
      <c r="C151" s="239" t="e">
        <f>VLOOKUP(A151,Vendas!$A$5:$V$2700,4,)</f>
        <v>#N/A</v>
      </c>
      <c r="D151" s="244" t="e">
        <f>VLOOKUP(A151,Vendas!$A$5:$V$2700,5,)</f>
        <v>#N/A</v>
      </c>
      <c r="E151" s="50"/>
      <c r="F151" s="183"/>
      <c r="G151" s="34"/>
    </row>
    <row r="152" spans="1:7">
      <c r="A152" s="186"/>
      <c r="B152" s="241" t="e">
        <f>VLOOKUP(A152,Vendas!$A$5:$V$2700,2,)</f>
        <v>#N/A</v>
      </c>
      <c r="C152" s="242" t="e">
        <f>VLOOKUP(A152,Vendas!$A$5:$V$2700,4,)</f>
        <v>#N/A</v>
      </c>
      <c r="D152" s="243" t="e">
        <f>VLOOKUP(A152,Vendas!$A$5:$V$2700,5,)</f>
        <v>#N/A</v>
      </c>
      <c r="E152" s="180"/>
      <c r="F152" s="181"/>
      <c r="G152" s="182"/>
    </row>
    <row r="153" spans="1:7">
      <c r="A153" s="25"/>
      <c r="B153" s="238" t="e">
        <f>VLOOKUP(A153,Vendas!$A$5:$V$2700,2,)</f>
        <v>#N/A</v>
      </c>
      <c r="C153" s="239" t="e">
        <f>VLOOKUP(A153,Vendas!$A$5:$V$2700,4,)</f>
        <v>#N/A</v>
      </c>
      <c r="D153" s="244" t="e">
        <f>VLOOKUP(A153,Vendas!$A$5:$V$2700,5,)</f>
        <v>#N/A</v>
      </c>
      <c r="E153" s="50"/>
      <c r="F153" s="183"/>
      <c r="G153" s="34"/>
    </row>
    <row r="154" spans="1:7">
      <c r="A154" s="186"/>
      <c r="B154" s="241" t="e">
        <f>VLOOKUP(A154,Vendas!$A$5:$V$2700,2,)</f>
        <v>#N/A</v>
      </c>
      <c r="C154" s="242" t="e">
        <f>VLOOKUP(A154,Vendas!$A$5:$V$2700,4,)</f>
        <v>#N/A</v>
      </c>
      <c r="D154" s="243" t="e">
        <f>VLOOKUP(A154,Vendas!$A$5:$V$2700,5,)</f>
        <v>#N/A</v>
      </c>
      <c r="E154" s="180"/>
      <c r="F154" s="181"/>
      <c r="G154" s="182"/>
    </row>
    <row r="155" spans="1:7">
      <c r="A155" s="25"/>
      <c r="B155" s="238" t="e">
        <f>VLOOKUP(A155,Vendas!$A$5:$V$2700,2,)</f>
        <v>#N/A</v>
      </c>
      <c r="C155" s="239" t="e">
        <f>VLOOKUP(A155,Vendas!$A$5:$V$2700,4,)</f>
        <v>#N/A</v>
      </c>
      <c r="D155" s="244" t="e">
        <f>VLOOKUP(A155,Vendas!$A$5:$V$2700,5,)</f>
        <v>#N/A</v>
      </c>
      <c r="E155" s="50"/>
      <c r="F155" s="183"/>
      <c r="G155" s="34"/>
    </row>
    <row r="156" spans="1:7">
      <c r="A156" s="186"/>
      <c r="B156" s="241" t="e">
        <f>VLOOKUP(A156,Vendas!$A$5:$V$2700,2,)</f>
        <v>#N/A</v>
      </c>
      <c r="C156" s="242" t="e">
        <f>VLOOKUP(A156,Vendas!$A$5:$V$2700,4,)</f>
        <v>#N/A</v>
      </c>
      <c r="D156" s="243" t="e">
        <f>VLOOKUP(A156,Vendas!$A$5:$V$2700,5,)</f>
        <v>#N/A</v>
      </c>
      <c r="E156" s="180"/>
      <c r="F156" s="181"/>
      <c r="G156" s="182"/>
    </row>
    <row r="157" spans="1:7">
      <c r="A157" s="25"/>
      <c r="B157" s="238" t="e">
        <f>VLOOKUP(A157,Vendas!$A$5:$V$2700,2,)</f>
        <v>#N/A</v>
      </c>
      <c r="C157" s="239" t="e">
        <f>VLOOKUP(A157,Vendas!$A$5:$V$2700,4,)</f>
        <v>#N/A</v>
      </c>
      <c r="D157" s="244" t="e">
        <f>VLOOKUP(A157,Vendas!$A$5:$V$2700,5,)</f>
        <v>#N/A</v>
      </c>
      <c r="E157" s="50"/>
      <c r="F157" s="183"/>
      <c r="G157" s="34"/>
    </row>
    <row r="158" spans="1:7">
      <c r="A158" s="186"/>
      <c r="B158" s="241" t="e">
        <f>VLOOKUP(A158,Vendas!$A$5:$V$2700,2,)</f>
        <v>#N/A</v>
      </c>
      <c r="C158" s="242" t="e">
        <f>VLOOKUP(A158,Vendas!$A$5:$V$2700,4,)</f>
        <v>#N/A</v>
      </c>
      <c r="D158" s="243" t="e">
        <f>VLOOKUP(A158,Vendas!$A$5:$V$2700,5,)</f>
        <v>#N/A</v>
      </c>
      <c r="E158" s="180"/>
      <c r="F158" s="181"/>
      <c r="G158" s="182"/>
    </row>
    <row r="159" spans="1:7">
      <c r="A159" s="25"/>
      <c r="B159" s="238" t="e">
        <f>VLOOKUP(A159,Vendas!$A$5:$V$2700,2,)</f>
        <v>#N/A</v>
      </c>
      <c r="C159" s="239" t="e">
        <f>VLOOKUP(A159,Vendas!$A$5:$V$2700,4,)</f>
        <v>#N/A</v>
      </c>
      <c r="D159" s="244" t="e">
        <f>VLOOKUP(A159,Vendas!$A$5:$V$2700,5,)</f>
        <v>#N/A</v>
      </c>
      <c r="E159" s="50"/>
      <c r="F159" s="183"/>
      <c r="G159" s="34"/>
    </row>
    <row r="160" spans="1:7">
      <c r="A160" s="186"/>
      <c r="B160" s="241" t="e">
        <f>VLOOKUP(A160,Vendas!$A$5:$V$2700,2,)</f>
        <v>#N/A</v>
      </c>
      <c r="C160" s="242" t="e">
        <f>VLOOKUP(A160,Vendas!$A$5:$V$2700,4,)</f>
        <v>#N/A</v>
      </c>
      <c r="D160" s="243" t="e">
        <f>VLOOKUP(A160,Vendas!$A$5:$V$2700,5,)</f>
        <v>#N/A</v>
      </c>
      <c r="E160" s="180"/>
      <c r="F160" s="181"/>
      <c r="G160" s="182"/>
    </row>
    <row r="161" spans="1:7">
      <c r="A161" s="25"/>
      <c r="B161" s="238" t="e">
        <f>VLOOKUP(A161,Vendas!$A$5:$V$2700,2,)</f>
        <v>#N/A</v>
      </c>
      <c r="C161" s="239" t="e">
        <f>VLOOKUP(A161,Vendas!$A$5:$V$2700,4,)</f>
        <v>#N/A</v>
      </c>
      <c r="D161" s="244" t="e">
        <f>VLOOKUP(A161,Vendas!$A$5:$V$2700,5,)</f>
        <v>#N/A</v>
      </c>
      <c r="E161" s="50"/>
      <c r="F161" s="183"/>
      <c r="G161" s="34"/>
    </row>
    <row r="162" spans="1:7">
      <c r="A162" s="186"/>
      <c r="B162" s="241" t="e">
        <f>VLOOKUP(A162,Vendas!$A$5:$V$2700,2,)</f>
        <v>#N/A</v>
      </c>
      <c r="C162" s="242" t="e">
        <f>VLOOKUP(A162,Vendas!$A$5:$V$2700,4,)</f>
        <v>#N/A</v>
      </c>
      <c r="D162" s="243" t="e">
        <f>VLOOKUP(A162,Vendas!$A$5:$V$2700,5,)</f>
        <v>#N/A</v>
      </c>
      <c r="E162" s="180"/>
      <c r="F162" s="181"/>
      <c r="G162" s="182"/>
    </row>
    <row r="163" spans="1:7">
      <c r="A163" s="25"/>
      <c r="B163" s="238" t="e">
        <f>VLOOKUP(A163,Vendas!$A$5:$V$2700,2,)</f>
        <v>#N/A</v>
      </c>
      <c r="C163" s="239" t="e">
        <f>VLOOKUP(A163,Vendas!$A$5:$V$2700,4,)</f>
        <v>#N/A</v>
      </c>
      <c r="D163" s="244" t="e">
        <f>VLOOKUP(A163,Vendas!$A$5:$V$2700,5,)</f>
        <v>#N/A</v>
      </c>
      <c r="E163" s="50"/>
      <c r="F163" s="183"/>
      <c r="G163" s="34"/>
    </row>
    <row r="164" spans="1:7">
      <c r="A164" s="186"/>
      <c r="B164" s="241" t="e">
        <f>VLOOKUP(A164,Vendas!$A$5:$V$2700,2,)</f>
        <v>#N/A</v>
      </c>
      <c r="C164" s="242" t="e">
        <f>VLOOKUP(A164,Vendas!$A$5:$V$2700,4,)</f>
        <v>#N/A</v>
      </c>
      <c r="D164" s="243" t="e">
        <f>VLOOKUP(A164,Vendas!$A$5:$V$2700,5,)</f>
        <v>#N/A</v>
      </c>
      <c r="E164" s="180"/>
      <c r="F164" s="181"/>
      <c r="G164" s="182"/>
    </row>
    <row r="165" spans="1:7">
      <c r="A165" s="25"/>
      <c r="B165" s="238" t="e">
        <f>VLOOKUP(A165,Vendas!$A$5:$V$2700,2,)</f>
        <v>#N/A</v>
      </c>
      <c r="C165" s="239" t="e">
        <f>VLOOKUP(A165,Vendas!$A$5:$V$2700,4,)</f>
        <v>#N/A</v>
      </c>
      <c r="D165" s="244" t="e">
        <f>VLOOKUP(A165,Vendas!$A$5:$V$2700,5,)</f>
        <v>#N/A</v>
      </c>
      <c r="E165" s="50"/>
      <c r="F165" s="183"/>
      <c r="G165" s="34"/>
    </row>
    <row r="166" spans="1:7">
      <c r="A166" s="186"/>
      <c r="B166" s="241" t="e">
        <f>VLOOKUP(A166,Vendas!$A$5:$V$2700,2,)</f>
        <v>#N/A</v>
      </c>
      <c r="C166" s="242" t="e">
        <f>VLOOKUP(A166,Vendas!$A$5:$V$2700,4,)</f>
        <v>#N/A</v>
      </c>
      <c r="D166" s="243" t="e">
        <f>VLOOKUP(A166,Vendas!$A$5:$V$2700,5,)</f>
        <v>#N/A</v>
      </c>
      <c r="E166" s="180"/>
      <c r="F166" s="181"/>
      <c r="G166" s="182"/>
    </row>
    <row r="167" spans="1:7">
      <c r="A167" s="25"/>
      <c r="B167" s="238" t="e">
        <f>VLOOKUP(A167,Vendas!$A$5:$V$2700,2,)</f>
        <v>#N/A</v>
      </c>
      <c r="C167" s="239" t="e">
        <f>VLOOKUP(A167,Vendas!$A$5:$V$2700,4,)</f>
        <v>#N/A</v>
      </c>
      <c r="D167" s="244" t="e">
        <f>VLOOKUP(A167,Vendas!$A$5:$V$2700,5,)</f>
        <v>#N/A</v>
      </c>
      <c r="E167" s="50"/>
      <c r="F167" s="183"/>
      <c r="G167" s="34"/>
    </row>
    <row r="168" spans="1:7">
      <c r="A168" s="186"/>
      <c r="B168" s="241" t="e">
        <f>VLOOKUP(A168,Vendas!$A$5:$V$2700,2,)</f>
        <v>#N/A</v>
      </c>
      <c r="C168" s="242" t="e">
        <f>VLOOKUP(A168,Vendas!$A$5:$V$2700,4,)</f>
        <v>#N/A</v>
      </c>
      <c r="D168" s="243" t="e">
        <f>VLOOKUP(A168,Vendas!$A$5:$V$2700,5,)</f>
        <v>#N/A</v>
      </c>
      <c r="E168" s="180"/>
      <c r="F168" s="181"/>
      <c r="G168" s="182"/>
    </row>
    <row r="169" spans="1:7">
      <c r="A169" s="25"/>
      <c r="B169" s="238" t="e">
        <f>VLOOKUP(A169,Vendas!$A$5:$V$2700,2,)</f>
        <v>#N/A</v>
      </c>
      <c r="C169" s="239" t="e">
        <f>VLOOKUP(A169,Vendas!$A$5:$V$2700,4,)</f>
        <v>#N/A</v>
      </c>
      <c r="D169" s="244" t="e">
        <f>VLOOKUP(A169,Vendas!$A$5:$V$2700,5,)</f>
        <v>#N/A</v>
      </c>
      <c r="E169" s="50"/>
      <c r="F169" s="183"/>
      <c r="G169" s="34"/>
    </row>
    <row r="170" spans="1:7">
      <c r="A170" s="186"/>
      <c r="B170" s="241" t="e">
        <f>VLOOKUP(A170,Vendas!$A$5:$V$2700,2,)</f>
        <v>#N/A</v>
      </c>
      <c r="C170" s="242" t="e">
        <f>VLOOKUP(A170,Vendas!$A$5:$V$2700,4,)</f>
        <v>#N/A</v>
      </c>
      <c r="D170" s="243" t="e">
        <f>VLOOKUP(A170,Vendas!$A$5:$V$2700,5,)</f>
        <v>#N/A</v>
      </c>
      <c r="E170" s="180"/>
      <c r="F170" s="181"/>
      <c r="G170" s="182"/>
    </row>
    <row r="171" spans="1:7">
      <c r="A171" s="25"/>
      <c r="B171" s="238" t="e">
        <f>VLOOKUP(A171,Vendas!$A$5:$V$2700,2,)</f>
        <v>#N/A</v>
      </c>
      <c r="C171" s="239" t="e">
        <f>VLOOKUP(A171,Vendas!$A$5:$V$2700,4,)</f>
        <v>#N/A</v>
      </c>
      <c r="D171" s="244" t="e">
        <f>VLOOKUP(A171,Vendas!$A$5:$V$2700,5,)</f>
        <v>#N/A</v>
      </c>
      <c r="E171" s="50"/>
      <c r="F171" s="183"/>
      <c r="G171" s="34"/>
    </row>
    <row r="172" spans="1:7">
      <c r="A172" s="186"/>
      <c r="B172" s="241" t="e">
        <f>VLOOKUP(A172,Vendas!$A$5:$V$2700,2,)</f>
        <v>#N/A</v>
      </c>
      <c r="C172" s="242" t="e">
        <f>VLOOKUP(A172,Vendas!$A$5:$V$2700,4,)</f>
        <v>#N/A</v>
      </c>
      <c r="D172" s="243" t="e">
        <f>VLOOKUP(A172,Vendas!$A$5:$V$2700,5,)</f>
        <v>#N/A</v>
      </c>
      <c r="E172" s="180"/>
      <c r="F172" s="181"/>
      <c r="G172" s="182"/>
    </row>
    <row r="173" spans="1:7">
      <c r="A173" s="25"/>
      <c r="B173" s="238" t="e">
        <f>VLOOKUP(A173,Vendas!$A$5:$V$2700,2,)</f>
        <v>#N/A</v>
      </c>
      <c r="C173" s="239" t="e">
        <f>VLOOKUP(A173,Vendas!$A$5:$V$2700,4,)</f>
        <v>#N/A</v>
      </c>
      <c r="D173" s="244" t="e">
        <f>VLOOKUP(A173,Vendas!$A$5:$V$2700,5,)</f>
        <v>#N/A</v>
      </c>
      <c r="E173" s="50"/>
      <c r="F173" s="183"/>
      <c r="G173" s="34"/>
    </row>
    <row r="174" spans="1:7">
      <c r="A174" s="186"/>
      <c r="B174" s="241" t="e">
        <f>VLOOKUP(A174,Vendas!$A$5:$V$2700,2,)</f>
        <v>#N/A</v>
      </c>
      <c r="C174" s="242" t="e">
        <f>VLOOKUP(A174,Vendas!$A$5:$V$2700,4,)</f>
        <v>#N/A</v>
      </c>
      <c r="D174" s="243" t="e">
        <f>VLOOKUP(A174,Vendas!$A$5:$V$2700,5,)</f>
        <v>#N/A</v>
      </c>
      <c r="E174" s="180"/>
      <c r="F174" s="181"/>
      <c r="G174" s="182"/>
    </row>
    <row r="175" spans="1:7">
      <c r="A175" s="25"/>
      <c r="B175" s="238" t="e">
        <f>VLOOKUP(A175,Vendas!$A$5:$V$2700,2,)</f>
        <v>#N/A</v>
      </c>
      <c r="C175" s="239" t="e">
        <f>VLOOKUP(A175,Vendas!$A$5:$V$2700,4,)</f>
        <v>#N/A</v>
      </c>
      <c r="D175" s="244" t="e">
        <f>VLOOKUP(A175,Vendas!$A$5:$V$2700,5,)</f>
        <v>#N/A</v>
      </c>
      <c r="E175" s="50"/>
      <c r="F175" s="183"/>
      <c r="G175" s="34"/>
    </row>
    <row r="176" spans="1:7">
      <c r="A176" s="186"/>
      <c r="B176" s="241" t="e">
        <f>VLOOKUP(A176,Vendas!$A$5:$V$2700,2,)</f>
        <v>#N/A</v>
      </c>
      <c r="C176" s="242" t="e">
        <f>VLOOKUP(A176,Vendas!$A$5:$V$2700,4,)</f>
        <v>#N/A</v>
      </c>
      <c r="D176" s="243" t="e">
        <f>VLOOKUP(A176,Vendas!$A$5:$V$2700,5,)</f>
        <v>#N/A</v>
      </c>
      <c r="E176" s="180"/>
      <c r="F176" s="181"/>
      <c r="G176" s="182"/>
    </row>
    <row r="177" spans="1:7">
      <c r="A177" s="25"/>
      <c r="B177" s="238" t="e">
        <f>VLOOKUP(A177,Vendas!$A$5:$V$2700,2,)</f>
        <v>#N/A</v>
      </c>
      <c r="C177" s="239" t="e">
        <f>VLOOKUP(A177,Vendas!$A$5:$V$2700,4,)</f>
        <v>#N/A</v>
      </c>
      <c r="D177" s="244" t="e">
        <f>VLOOKUP(A177,Vendas!$A$5:$V$2700,5,)</f>
        <v>#N/A</v>
      </c>
      <c r="E177" s="50"/>
      <c r="F177" s="183"/>
      <c r="G177" s="34"/>
    </row>
    <row r="178" spans="1:7">
      <c r="A178" s="186"/>
      <c r="B178" s="241" t="e">
        <f>VLOOKUP(A178,Vendas!$A$5:$V$2700,2,)</f>
        <v>#N/A</v>
      </c>
      <c r="C178" s="242" t="e">
        <f>VLOOKUP(A178,Vendas!$A$5:$V$2700,4,)</f>
        <v>#N/A</v>
      </c>
      <c r="D178" s="243" t="e">
        <f>VLOOKUP(A178,Vendas!$A$5:$V$2700,5,)</f>
        <v>#N/A</v>
      </c>
      <c r="E178" s="180"/>
      <c r="F178" s="181"/>
      <c r="G178" s="182"/>
    </row>
    <row r="179" spans="1:7">
      <c r="A179" s="25"/>
      <c r="B179" s="238" t="e">
        <f>VLOOKUP(A179,Vendas!$A$5:$V$2700,2,)</f>
        <v>#N/A</v>
      </c>
      <c r="C179" s="239" t="e">
        <f>VLOOKUP(A179,Vendas!$A$5:$V$2700,4,)</f>
        <v>#N/A</v>
      </c>
      <c r="D179" s="244" t="e">
        <f>VLOOKUP(A179,Vendas!$A$5:$V$2700,5,)</f>
        <v>#N/A</v>
      </c>
      <c r="E179" s="50"/>
      <c r="F179" s="183"/>
      <c r="G179" s="34"/>
    </row>
    <row r="180" spans="1:7">
      <c r="A180" s="186"/>
      <c r="B180" s="241" t="e">
        <f>VLOOKUP(A180,Vendas!$A$5:$V$2700,2,)</f>
        <v>#N/A</v>
      </c>
      <c r="C180" s="242" t="e">
        <f>VLOOKUP(A180,Vendas!$A$5:$V$2700,4,)</f>
        <v>#N/A</v>
      </c>
      <c r="D180" s="243" t="e">
        <f>VLOOKUP(A180,Vendas!$A$5:$V$2700,5,)</f>
        <v>#N/A</v>
      </c>
      <c r="E180" s="180"/>
      <c r="F180" s="181"/>
      <c r="G180" s="182"/>
    </row>
    <row r="181" spans="1:7">
      <c r="A181" s="25"/>
      <c r="B181" s="238" t="e">
        <f>VLOOKUP(A181,Vendas!$A$5:$V$2700,2,)</f>
        <v>#N/A</v>
      </c>
      <c r="C181" s="239" t="e">
        <f>VLOOKUP(A181,Vendas!$A$5:$V$2700,4,)</f>
        <v>#N/A</v>
      </c>
      <c r="D181" s="244" t="e">
        <f>VLOOKUP(A181,Vendas!$A$5:$V$2700,5,)</f>
        <v>#N/A</v>
      </c>
      <c r="E181" s="50"/>
      <c r="F181" s="183"/>
      <c r="G181" s="34"/>
    </row>
    <row r="182" spans="1:7">
      <c r="A182" s="186"/>
      <c r="B182" s="241" t="e">
        <f>VLOOKUP(A182,Vendas!$A$5:$V$2700,2,)</f>
        <v>#N/A</v>
      </c>
      <c r="C182" s="242" t="e">
        <f>VLOOKUP(A182,Vendas!$A$5:$V$2700,4,)</f>
        <v>#N/A</v>
      </c>
      <c r="D182" s="243" t="e">
        <f>VLOOKUP(A182,Vendas!$A$5:$V$2700,5,)</f>
        <v>#N/A</v>
      </c>
      <c r="E182" s="180"/>
      <c r="F182" s="181"/>
      <c r="G182" s="182"/>
    </row>
    <row r="183" spans="1:7">
      <c r="A183" s="25"/>
      <c r="B183" s="238" t="e">
        <f>VLOOKUP(A183,Vendas!$A$5:$V$2700,2,)</f>
        <v>#N/A</v>
      </c>
      <c r="C183" s="239" t="e">
        <f>VLOOKUP(A183,Vendas!$A$5:$V$2700,4,)</f>
        <v>#N/A</v>
      </c>
      <c r="D183" s="244" t="e">
        <f>VLOOKUP(A183,Vendas!$A$5:$V$2700,5,)</f>
        <v>#N/A</v>
      </c>
      <c r="E183" s="50"/>
      <c r="F183" s="183"/>
      <c r="G183" s="34"/>
    </row>
    <row r="184" spans="1:7">
      <c r="A184" s="186"/>
      <c r="B184" s="241" t="e">
        <f>VLOOKUP(A184,Vendas!$A$5:$V$2700,2,)</f>
        <v>#N/A</v>
      </c>
      <c r="C184" s="242" t="e">
        <f>VLOOKUP(A184,Vendas!$A$5:$V$2700,4,)</f>
        <v>#N/A</v>
      </c>
      <c r="D184" s="243" t="e">
        <f>VLOOKUP(A184,Vendas!$A$5:$V$2700,5,)</f>
        <v>#N/A</v>
      </c>
      <c r="E184" s="180"/>
      <c r="F184" s="181"/>
      <c r="G184" s="182"/>
    </row>
    <row r="185" spans="1:7">
      <c r="A185" s="25"/>
      <c r="B185" s="238" t="e">
        <f>VLOOKUP(A185,Vendas!$A$5:$V$2700,2,)</f>
        <v>#N/A</v>
      </c>
      <c r="C185" s="239" t="e">
        <f>VLOOKUP(A185,Vendas!$A$5:$V$2700,4,)</f>
        <v>#N/A</v>
      </c>
      <c r="D185" s="244" t="e">
        <f>VLOOKUP(A185,Vendas!$A$5:$V$2700,5,)</f>
        <v>#N/A</v>
      </c>
      <c r="E185" s="50"/>
      <c r="F185" s="183"/>
      <c r="G185" s="34"/>
    </row>
    <row r="186" spans="1:7">
      <c r="A186" s="186"/>
      <c r="B186" s="241" t="e">
        <f>VLOOKUP(A186,Vendas!$A$5:$V$2700,2,)</f>
        <v>#N/A</v>
      </c>
      <c r="C186" s="242" t="e">
        <f>VLOOKUP(A186,Vendas!$A$5:$V$2700,4,)</f>
        <v>#N/A</v>
      </c>
      <c r="D186" s="243" t="e">
        <f>VLOOKUP(A186,Vendas!$A$5:$V$2700,5,)</f>
        <v>#N/A</v>
      </c>
      <c r="E186" s="180"/>
      <c r="F186" s="181"/>
      <c r="G186" s="182"/>
    </row>
    <row r="187" spans="1:7">
      <c r="A187" s="25"/>
      <c r="B187" s="238" t="e">
        <f>VLOOKUP(A187,Vendas!$A$5:$V$2700,2,)</f>
        <v>#N/A</v>
      </c>
      <c r="C187" s="239" t="e">
        <f>VLOOKUP(A187,Vendas!$A$5:$V$2700,4,)</f>
        <v>#N/A</v>
      </c>
      <c r="D187" s="244" t="e">
        <f>VLOOKUP(A187,Vendas!$A$5:$V$2700,5,)</f>
        <v>#N/A</v>
      </c>
      <c r="E187" s="50"/>
      <c r="F187" s="183"/>
      <c r="G187" s="34"/>
    </row>
    <row r="188" spans="1:7">
      <c r="A188" s="186"/>
      <c r="B188" s="241" t="e">
        <f>VLOOKUP(A188,Vendas!$A$5:$V$2700,2,)</f>
        <v>#N/A</v>
      </c>
      <c r="C188" s="242" t="e">
        <f>VLOOKUP(A188,Vendas!$A$5:$V$2700,4,)</f>
        <v>#N/A</v>
      </c>
      <c r="D188" s="243" t="e">
        <f>VLOOKUP(A188,Vendas!$A$5:$V$2700,5,)</f>
        <v>#N/A</v>
      </c>
      <c r="E188" s="180"/>
      <c r="F188" s="181"/>
      <c r="G188" s="182"/>
    </row>
    <row r="189" spans="1:7">
      <c r="A189" s="25"/>
      <c r="B189" s="238" t="e">
        <f>VLOOKUP(A189,Vendas!$A$5:$V$2700,2,)</f>
        <v>#N/A</v>
      </c>
      <c r="C189" s="239" t="e">
        <f>VLOOKUP(A189,Vendas!$A$5:$V$2700,4,)</f>
        <v>#N/A</v>
      </c>
      <c r="D189" s="244" t="e">
        <f>VLOOKUP(A189,Vendas!$A$5:$V$2700,5,)</f>
        <v>#N/A</v>
      </c>
      <c r="E189" s="50"/>
      <c r="F189" s="183"/>
      <c r="G189" s="34"/>
    </row>
    <row r="190" spans="1:7">
      <c r="A190" s="186"/>
      <c r="B190" s="241" t="e">
        <f>VLOOKUP(A190,Vendas!$A$5:$V$2700,2,)</f>
        <v>#N/A</v>
      </c>
      <c r="C190" s="242" t="e">
        <f>VLOOKUP(A190,Vendas!$A$5:$V$2700,4,)</f>
        <v>#N/A</v>
      </c>
      <c r="D190" s="243" t="e">
        <f>VLOOKUP(A190,Vendas!$A$5:$V$2700,5,)</f>
        <v>#N/A</v>
      </c>
      <c r="E190" s="180"/>
      <c r="F190" s="181"/>
      <c r="G190" s="182"/>
    </row>
    <row r="191" spans="1:7">
      <c r="A191" s="25"/>
      <c r="B191" s="238" t="e">
        <f>VLOOKUP(A191,Vendas!$A$5:$V$2700,2,)</f>
        <v>#N/A</v>
      </c>
      <c r="C191" s="239" t="e">
        <f>VLOOKUP(A191,Vendas!$A$5:$V$2700,4,)</f>
        <v>#N/A</v>
      </c>
      <c r="D191" s="244" t="e">
        <f>VLOOKUP(A191,Vendas!$A$5:$V$2700,5,)</f>
        <v>#N/A</v>
      </c>
      <c r="E191" s="50"/>
      <c r="F191" s="183"/>
      <c r="G191" s="34"/>
    </row>
    <row r="192" spans="1:7">
      <c r="A192" s="186"/>
      <c r="B192" s="241" t="e">
        <f>VLOOKUP(A192,Vendas!$A$5:$V$2700,2,)</f>
        <v>#N/A</v>
      </c>
      <c r="C192" s="242" t="e">
        <f>VLOOKUP(A192,Vendas!$A$5:$V$2700,4,)</f>
        <v>#N/A</v>
      </c>
      <c r="D192" s="243" t="e">
        <f>VLOOKUP(A192,Vendas!$A$5:$V$2700,5,)</f>
        <v>#N/A</v>
      </c>
      <c r="E192" s="180"/>
      <c r="F192" s="181"/>
      <c r="G192" s="182"/>
    </row>
    <row r="193" spans="1:7">
      <c r="A193" s="25"/>
      <c r="B193" s="238" t="e">
        <f>VLOOKUP(A193,Vendas!$A$5:$V$2700,2,)</f>
        <v>#N/A</v>
      </c>
      <c r="C193" s="239" t="e">
        <f>VLOOKUP(A193,Vendas!$A$5:$V$2700,4,)</f>
        <v>#N/A</v>
      </c>
      <c r="D193" s="244" t="e">
        <f>VLOOKUP(A193,Vendas!$A$5:$V$2700,5,)</f>
        <v>#N/A</v>
      </c>
      <c r="E193" s="50"/>
      <c r="F193" s="183"/>
      <c r="G193" s="34"/>
    </row>
    <row r="194" spans="1:7">
      <c r="A194" s="186"/>
      <c r="B194" s="241" t="e">
        <f>VLOOKUP(A194,Vendas!$A$5:$V$2700,2,)</f>
        <v>#N/A</v>
      </c>
      <c r="C194" s="242" t="e">
        <f>VLOOKUP(A194,Vendas!$A$5:$V$2700,4,)</f>
        <v>#N/A</v>
      </c>
      <c r="D194" s="243" t="e">
        <f>VLOOKUP(A194,Vendas!$A$5:$V$2700,5,)</f>
        <v>#N/A</v>
      </c>
      <c r="E194" s="180"/>
      <c r="F194" s="181"/>
      <c r="G194" s="182"/>
    </row>
    <row r="195" spans="1:7">
      <c r="A195" s="25"/>
      <c r="B195" s="238" t="e">
        <f>VLOOKUP(A195,Vendas!$A$5:$V$2700,2,)</f>
        <v>#N/A</v>
      </c>
      <c r="C195" s="239" t="e">
        <f>VLOOKUP(A195,Vendas!$A$5:$V$2700,4,)</f>
        <v>#N/A</v>
      </c>
      <c r="D195" s="244" t="e">
        <f>VLOOKUP(A195,Vendas!$A$5:$V$2700,5,)</f>
        <v>#N/A</v>
      </c>
      <c r="E195" s="50"/>
      <c r="F195" s="183"/>
      <c r="G195" s="34"/>
    </row>
    <row r="196" spans="1:7">
      <c r="A196" s="186"/>
      <c r="B196" s="241" t="e">
        <f>VLOOKUP(A196,Vendas!$A$5:$V$2700,2,)</f>
        <v>#N/A</v>
      </c>
      <c r="C196" s="242" t="e">
        <f>VLOOKUP(A196,Vendas!$A$5:$V$2700,4,)</f>
        <v>#N/A</v>
      </c>
      <c r="D196" s="243" t="e">
        <f>VLOOKUP(A196,Vendas!$A$5:$V$2700,5,)</f>
        <v>#N/A</v>
      </c>
      <c r="E196" s="180"/>
      <c r="F196" s="181"/>
      <c r="G196" s="182"/>
    </row>
    <row r="197" spans="1:7">
      <c r="A197" s="25"/>
      <c r="B197" s="238" t="e">
        <f>VLOOKUP(A197,Vendas!$A$5:$V$2700,2,)</f>
        <v>#N/A</v>
      </c>
      <c r="C197" s="239" t="e">
        <f>VLOOKUP(A197,Vendas!$A$5:$V$2700,4,)</f>
        <v>#N/A</v>
      </c>
      <c r="D197" s="244" t="e">
        <f>VLOOKUP(A197,Vendas!$A$5:$V$2700,5,)</f>
        <v>#N/A</v>
      </c>
      <c r="E197" s="50"/>
      <c r="F197" s="183"/>
      <c r="G197" s="34"/>
    </row>
    <row r="198" spans="1:7">
      <c r="A198" s="186"/>
      <c r="B198" s="241" t="e">
        <f>VLOOKUP(A198,Vendas!$A$5:$V$2700,2,)</f>
        <v>#N/A</v>
      </c>
      <c r="C198" s="242" t="e">
        <f>VLOOKUP(A198,Vendas!$A$5:$V$2700,4,)</f>
        <v>#N/A</v>
      </c>
      <c r="D198" s="243" t="e">
        <f>VLOOKUP(A198,Vendas!$A$5:$V$2700,5,)</f>
        <v>#N/A</v>
      </c>
      <c r="E198" s="180"/>
      <c r="F198" s="181"/>
      <c r="G198" s="182"/>
    </row>
    <row r="199" spans="1:7">
      <c r="A199" s="25"/>
      <c r="B199" s="238" t="e">
        <f>VLOOKUP(A199,Vendas!$A$5:$V$2700,2,)</f>
        <v>#N/A</v>
      </c>
      <c r="C199" s="239" t="e">
        <f>VLOOKUP(A199,Vendas!$A$5:$V$2700,4,)</f>
        <v>#N/A</v>
      </c>
      <c r="D199" s="244" t="e">
        <f>VLOOKUP(A199,Vendas!$A$5:$V$2700,5,)</f>
        <v>#N/A</v>
      </c>
      <c r="E199" s="50"/>
      <c r="F199" s="183"/>
      <c r="G199" s="34"/>
    </row>
    <row r="200" spans="1:7">
      <c r="A200" s="186"/>
      <c r="B200" s="241" t="e">
        <f>VLOOKUP(A200,Vendas!$A$5:$V$2700,2,)</f>
        <v>#N/A</v>
      </c>
      <c r="C200" s="242" t="e">
        <f>VLOOKUP(A200,Vendas!$A$5:$V$2700,4,)</f>
        <v>#N/A</v>
      </c>
      <c r="D200" s="243" t="e">
        <f>VLOOKUP(A200,Vendas!$A$5:$V$2700,5,)</f>
        <v>#N/A</v>
      </c>
      <c r="E200" s="180"/>
      <c r="F200" s="181"/>
      <c r="G200" s="182"/>
    </row>
    <row r="201" spans="1:7">
      <c r="A201" s="25"/>
      <c r="B201" s="238" t="e">
        <f>VLOOKUP(A201,Vendas!$A$5:$V$2700,2,)</f>
        <v>#N/A</v>
      </c>
      <c r="C201" s="239" t="e">
        <f>VLOOKUP(A201,Vendas!$A$5:$V$2700,4,)</f>
        <v>#N/A</v>
      </c>
      <c r="D201" s="244" t="e">
        <f>VLOOKUP(A201,Vendas!$A$5:$V$2700,5,)</f>
        <v>#N/A</v>
      </c>
      <c r="E201" s="50"/>
      <c r="F201" s="183"/>
      <c r="G201" s="34"/>
    </row>
    <row r="202" spans="1:7">
      <c r="A202" s="186"/>
      <c r="B202" s="241" t="e">
        <f>VLOOKUP(A202,Vendas!$A$5:$V$2700,2,)</f>
        <v>#N/A</v>
      </c>
      <c r="C202" s="242" t="e">
        <f>VLOOKUP(A202,Vendas!$A$5:$V$2700,4,)</f>
        <v>#N/A</v>
      </c>
      <c r="D202" s="243" t="e">
        <f>VLOOKUP(A202,Vendas!$A$5:$V$2700,5,)</f>
        <v>#N/A</v>
      </c>
      <c r="E202" s="180"/>
      <c r="F202" s="181"/>
      <c r="G202" s="182"/>
    </row>
    <row r="203" spans="1:7">
      <c r="A203" s="25"/>
      <c r="B203" s="238" t="e">
        <f>VLOOKUP(A203,Vendas!$A$5:$V$2700,2,)</f>
        <v>#N/A</v>
      </c>
      <c r="C203" s="239" t="e">
        <f>VLOOKUP(A203,Vendas!$A$5:$V$2700,4,)</f>
        <v>#N/A</v>
      </c>
      <c r="D203" s="244" t="e">
        <f>VLOOKUP(A203,Vendas!$A$5:$V$2700,5,)</f>
        <v>#N/A</v>
      </c>
      <c r="E203" s="50"/>
      <c r="F203" s="183"/>
      <c r="G203" s="34"/>
    </row>
    <row r="204" spans="1:7">
      <c r="A204" s="186"/>
      <c r="B204" s="241" t="e">
        <f>VLOOKUP(A204,Vendas!$A$5:$V$2700,2,)</f>
        <v>#N/A</v>
      </c>
      <c r="C204" s="242" t="e">
        <f>VLOOKUP(A204,Vendas!$A$5:$V$2700,4,)</f>
        <v>#N/A</v>
      </c>
      <c r="D204" s="243" t="e">
        <f>VLOOKUP(A204,Vendas!$A$5:$V$2700,5,)</f>
        <v>#N/A</v>
      </c>
      <c r="E204" s="180"/>
      <c r="F204" s="181"/>
      <c r="G204" s="182"/>
    </row>
    <row r="205" spans="1:7">
      <c r="A205" s="25"/>
      <c r="B205" s="238" t="e">
        <f>VLOOKUP(A205,Vendas!$A$5:$V$2700,2,)</f>
        <v>#N/A</v>
      </c>
      <c r="C205" s="239" t="e">
        <f>VLOOKUP(A205,Vendas!$A$5:$V$2700,4,)</f>
        <v>#N/A</v>
      </c>
      <c r="D205" s="244" t="e">
        <f>VLOOKUP(A205,Vendas!$A$5:$V$2700,5,)</f>
        <v>#N/A</v>
      </c>
      <c r="E205" s="50"/>
      <c r="F205" s="183"/>
      <c r="G205" s="34"/>
    </row>
    <row r="206" spans="1:7">
      <c r="A206" s="186"/>
      <c r="B206" s="241" t="e">
        <f>VLOOKUP(A206,Vendas!$A$5:$V$2700,2,)</f>
        <v>#N/A</v>
      </c>
      <c r="C206" s="242" t="e">
        <f>VLOOKUP(A206,Vendas!$A$5:$V$2700,4,)</f>
        <v>#N/A</v>
      </c>
      <c r="D206" s="243" t="e">
        <f>VLOOKUP(A206,Vendas!$A$5:$V$2700,5,)</f>
        <v>#N/A</v>
      </c>
      <c r="E206" s="180"/>
      <c r="F206" s="181"/>
      <c r="G206" s="182"/>
    </row>
    <row r="207" spans="1:7">
      <c r="A207" s="25"/>
      <c r="B207" s="238" t="e">
        <f>VLOOKUP(A207,Vendas!$A$5:$V$2700,2,)</f>
        <v>#N/A</v>
      </c>
      <c r="C207" s="239" t="e">
        <f>VLOOKUP(A207,Vendas!$A$5:$V$2700,4,)</f>
        <v>#N/A</v>
      </c>
      <c r="D207" s="244" t="e">
        <f>VLOOKUP(A207,Vendas!$A$5:$V$2700,5,)</f>
        <v>#N/A</v>
      </c>
      <c r="E207" s="50"/>
      <c r="F207" s="183"/>
      <c r="G207" s="34"/>
    </row>
    <row r="208" spans="1:7">
      <c r="A208" s="186"/>
      <c r="B208" s="241" t="e">
        <f>VLOOKUP(A208,Vendas!$A$5:$V$2700,2,)</f>
        <v>#N/A</v>
      </c>
      <c r="C208" s="242" t="e">
        <f>VLOOKUP(A208,Vendas!$A$5:$V$2700,4,)</f>
        <v>#N/A</v>
      </c>
      <c r="D208" s="243" t="e">
        <f>VLOOKUP(A208,Vendas!$A$5:$V$2700,5,)</f>
        <v>#N/A</v>
      </c>
      <c r="E208" s="180"/>
      <c r="F208" s="181"/>
      <c r="G208" s="182"/>
    </row>
    <row r="209" spans="1:7">
      <c r="A209" s="25"/>
      <c r="B209" s="238" t="e">
        <f>VLOOKUP(A209,Vendas!$A$5:$V$2700,2,)</f>
        <v>#N/A</v>
      </c>
      <c r="C209" s="239" t="e">
        <f>VLOOKUP(A209,Vendas!$A$5:$V$2700,4,)</f>
        <v>#N/A</v>
      </c>
      <c r="D209" s="244" t="e">
        <f>VLOOKUP(A209,Vendas!$A$5:$V$2700,5,)</f>
        <v>#N/A</v>
      </c>
      <c r="E209" s="50"/>
      <c r="F209" s="183"/>
      <c r="G209" s="34"/>
    </row>
    <row r="210" spans="1:7">
      <c r="A210" s="186"/>
      <c r="B210" s="241" t="e">
        <f>VLOOKUP(A210,Vendas!$A$5:$V$2700,2,)</f>
        <v>#N/A</v>
      </c>
      <c r="C210" s="242" t="e">
        <f>VLOOKUP(A210,Vendas!$A$5:$V$2700,4,)</f>
        <v>#N/A</v>
      </c>
      <c r="D210" s="243" t="e">
        <f>VLOOKUP(A210,Vendas!$A$5:$V$2700,5,)</f>
        <v>#N/A</v>
      </c>
      <c r="E210" s="180"/>
      <c r="F210" s="181"/>
      <c r="G210" s="182"/>
    </row>
    <row r="211" spans="1:7">
      <c r="A211" s="25"/>
      <c r="B211" s="238" t="e">
        <f>VLOOKUP(A211,Vendas!$A$5:$V$2700,2,)</f>
        <v>#N/A</v>
      </c>
      <c r="C211" s="239" t="e">
        <f>VLOOKUP(A211,Vendas!$A$5:$V$2700,4,)</f>
        <v>#N/A</v>
      </c>
      <c r="D211" s="244" t="e">
        <f>VLOOKUP(A211,Vendas!$A$5:$V$2700,5,)</f>
        <v>#N/A</v>
      </c>
      <c r="E211" s="50"/>
      <c r="F211" s="183"/>
      <c r="G211" s="34"/>
    </row>
    <row r="212" spans="1:7">
      <c r="A212" s="186"/>
      <c r="B212" s="241" t="e">
        <f>VLOOKUP(A212,Vendas!$A$5:$V$2700,2,)</f>
        <v>#N/A</v>
      </c>
      <c r="C212" s="242" t="e">
        <f>VLOOKUP(A212,Vendas!$A$5:$V$2700,4,)</f>
        <v>#N/A</v>
      </c>
      <c r="D212" s="243" t="e">
        <f>VLOOKUP(A212,Vendas!$A$5:$V$2700,5,)</f>
        <v>#N/A</v>
      </c>
      <c r="E212" s="180"/>
      <c r="F212" s="181"/>
      <c r="G212" s="182"/>
    </row>
    <row r="213" spans="1:7">
      <c r="A213" s="25"/>
      <c r="B213" s="238" t="e">
        <f>VLOOKUP(A213,Vendas!$A$5:$V$2700,2,)</f>
        <v>#N/A</v>
      </c>
      <c r="C213" s="239" t="e">
        <f>VLOOKUP(A213,Vendas!$A$5:$V$2700,4,)</f>
        <v>#N/A</v>
      </c>
      <c r="D213" s="244" t="e">
        <f>VLOOKUP(A213,Vendas!$A$5:$V$2700,5,)</f>
        <v>#N/A</v>
      </c>
      <c r="E213" s="50"/>
      <c r="F213" s="183"/>
      <c r="G213" s="34"/>
    </row>
    <row r="214" spans="1:7">
      <c r="A214" s="186"/>
      <c r="B214" s="241" t="e">
        <f>VLOOKUP(A214,Vendas!$A$5:$V$2700,2,)</f>
        <v>#N/A</v>
      </c>
      <c r="C214" s="242" t="e">
        <f>VLOOKUP(A214,Vendas!$A$5:$V$2700,4,)</f>
        <v>#N/A</v>
      </c>
      <c r="D214" s="243" t="e">
        <f>VLOOKUP(A214,Vendas!$A$5:$V$2700,5,)</f>
        <v>#N/A</v>
      </c>
      <c r="E214" s="180"/>
      <c r="F214" s="181"/>
      <c r="G214" s="182"/>
    </row>
    <row r="215" spans="1:7">
      <c r="A215" s="25"/>
      <c r="B215" s="238" t="e">
        <f>VLOOKUP(A215,Vendas!$A$5:$V$2700,2,)</f>
        <v>#N/A</v>
      </c>
      <c r="C215" s="239" t="e">
        <f>VLOOKUP(A215,Vendas!$A$5:$V$2700,4,)</f>
        <v>#N/A</v>
      </c>
      <c r="D215" s="244" t="e">
        <f>VLOOKUP(A215,Vendas!$A$5:$V$2700,5,)</f>
        <v>#N/A</v>
      </c>
      <c r="E215" s="50"/>
      <c r="F215" s="183"/>
      <c r="G215" s="34"/>
    </row>
    <row r="216" spans="1:7">
      <c r="A216" s="186"/>
      <c r="B216" s="241" t="e">
        <f>VLOOKUP(A216,Vendas!$A$5:$V$2700,2,)</f>
        <v>#N/A</v>
      </c>
      <c r="C216" s="242" t="e">
        <f>VLOOKUP(A216,Vendas!$A$5:$V$2700,4,)</f>
        <v>#N/A</v>
      </c>
      <c r="D216" s="243" t="e">
        <f>VLOOKUP(A216,Vendas!$A$5:$V$2700,5,)</f>
        <v>#N/A</v>
      </c>
      <c r="E216" s="180"/>
      <c r="F216" s="181"/>
      <c r="G216" s="182"/>
    </row>
    <row r="217" spans="1:7">
      <c r="A217" s="25"/>
      <c r="B217" s="238" t="e">
        <f>VLOOKUP(A217,Vendas!$A$5:$V$2700,2,)</f>
        <v>#N/A</v>
      </c>
      <c r="C217" s="239" t="e">
        <f>VLOOKUP(A217,Vendas!$A$5:$V$2700,4,)</f>
        <v>#N/A</v>
      </c>
      <c r="D217" s="244" t="e">
        <f>VLOOKUP(A217,Vendas!$A$5:$V$2700,5,)</f>
        <v>#N/A</v>
      </c>
      <c r="E217" s="50"/>
      <c r="F217" s="183"/>
      <c r="G217" s="34"/>
    </row>
    <row r="218" spans="1:7">
      <c r="A218" s="186"/>
      <c r="B218" s="241" t="e">
        <f>VLOOKUP(A218,Vendas!$A$5:$V$2700,2,)</f>
        <v>#N/A</v>
      </c>
      <c r="C218" s="242" t="e">
        <f>VLOOKUP(A218,Vendas!$A$5:$V$2700,4,)</f>
        <v>#N/A</v>
      </c>
      <c r="D218" s="243" t="e">
        <f>VLOOKUP(A218,Vendas!$A$5:$V$2700,5,)</f>
        <v>#N/A</v>
      </c>
      <c r="E218" s="180"/>
      <c r="F218" s="181"/>
      <c r="G218" s="182"/>
    </row>
    <row r="219" spans="1:7">
      <c r="A219" s="25"/>
      <c r="B219" s="238" t="e">
        <f>VLOOKUP(A219,Vendas!$A$5:$V$2700,2,)</f>
        <v>#N/A</v>
      </c>
      <c r="C219" s="239" t="e">
        <f>VLOOKUP(A219,Vendas!$A$5:$V$2700,4,)</f>
        <v>#N/A</v>
      </c>
      <c r="D219" s="244" t="e">
        <f>VLOOKUP(A219,Vendas!$A$5:$V$2700,5,)</f>
        <v>#N/A</v>
      </c>
      <c r="E219" s="50"/>
      <c r="F219" s="183"/>
      <c r="G219" s="34"/>
    </row>
    <row r="220" spans="1:7">
      <c r="A220" s="186"/>
      <c r="B220" s="241" t="e">
        <f>VLOOKUP(A220,Vendas!$A$5:$V$2700,2,)</f>
        <v>#N/A</v>
      </c>
      <c r="C220" s="242" t="e">
        <f>VLOOKUP(A220,Vendas!$A$5:$V$2700,4,)</f>
        <v>#N/A</v>
      </c>
      <c r="D220" s="243" t="e">
        <f>VLOOKUP(A220,Vendas!$A$5:$V$2700,5,)</f>
        <v>#N/A</v>
      </c>
      <c r="E220" s="180"/>
      <c r="F220" s="181"/>
      <c r="G220" s="182"/>
    </row>
    <row r="221" spans="1:7">
      <c r="A221" s="25"/>
      <c r="B221" s="238" t="e">
        <f>VLOOKUP(A221,Vendas!$A$5:$V$2700,2,)</f>
        <v>#N/A</v>
      </c>
      <c r="C221" s="239" t="e">
        <f>VLOOKUP(A221,Vendas!$A$5:$V$2700,4,)</f>
        <v>#N/A</v>
      </c>
      <c r="D221" s="244" t="e">
        <f>VLOOKUP(A221,Vendas!$A$5:$V$2700,5,)</f>
        <v>#N/A</v>
      </c>
      <c r="E221" s="50"/>
      <c r="F221" s="183"/>
      <c r="G221" s="34"/>
    </row>
    <row r="222" spans="1:7">
      <c r="A222" s="186"/>
      <c r="B222" s="241" t="e">
        <f>VLOOKUP(A222,Vendas!$A$5:$V$2700,2,)</f>
        <v>#N/A</v>
      </c>
      <c r="C222" s="242" t="e">
        <f>VLOOKUP(A222,Vendas!$A$5:$V$2700,4,)</f>
        <v>#N/A</v>
      </c>
      <c r="D222" s="243" t="e">
        <f>VLOOKUP(A222,Vendas!$A$5:$V$2700,5,)</f>
        <v>#N/A</v>
      </c>
      <c r="E222" s="180"/>
      <c r="F222" s="181"/>
      <c r="G222" s="182"/>
    </row>
    <row r="223" spans="1:7">
      <c r="A223" s="25"/>
      <c r="B223" s="238" t="e">
        <f>VLOOKUP(A223,Vendas!$A$5:$V$2700,2,)</f>
        <v>#N/A</v>
      </c>
      <c r="C223" s="239" t="e">
        <f>VLOOKUP(A223,Vendas!$A$5:$V$2700,4,)</f>
        <v>#N/A</v>
      </c>
      <c r="D223" s="244" t="e">
        <f>VLOOKUP(A223,Vendas!$A$5:$V$2700,5,)</f>
        <v>#N/A</v>
      </c>
      <c r="E223" s="50"/>
      <c r="F223" s="183"/>
      <c r="G223" s="34"/>
    </row>
    <row r="224" spans="1:7">
      <c r="A224" s="186"/>
      <c r="B224" s="241" t="e">
        <f>VLOOKUP(A224,Vendas!$A$5:$V$2700,2,)</f>
        <v>#N/A</v>
      </c>
      <c r="C224" s="242" t="e">
        <f>VLOOKUP(A224,Vendas!$A$5:$V$2700,4,)</f>
        <v>#N/A</v>
      </c>
      <c r="D224" s="243" t="e">
        <f>VLOOKUP(A224,Vendas!$A$5:$V$2700,5,)</f>
        <v>#N/A</v>
      </c>
      <c r="E224" s="180"/>
      <c r="F224" s="181"/>
      <c r="G224" s="182"/>
    </row>
    <row r="225" spans="1:7">
      <c r="A225" s="25"/>
      <c r="B225" s="238" t="e">
        <f>VLOOKUP(A225,Vendas!$A$5:$V$2700,2,)</f>
        <v>#N/A</v>
      </c>
      <c r="C225" s="239" t="e">
        <f>VLOOKUP(A225,Vendas!$A$5:$V$2700,4,)</f>
        <v>#N/A</v>
      </c>
      <c r="D225" s="244" t="e">
        <f>VLOOKUP(A225,Vendas!$A$5:$V$2700,5,)</f>
        <v>#N/A</v>
      </c>
      <c r="E225" s="50"/>
      <c r="F225" s="183"/>
      <c r="G225" s="34"/>
    </row>
    <row r="226" spans="1:7">
      <c r="A226" s="186"/>
      <c r="B226" s="241" t="e">
        <f>VLOOKUP(A226,Vendas!$A$5:$V$2700,2,)</f>
        <v>#N/A</v>
      </c>
      <c r="C226" s="242" t="e">
        <f>VLOOKUP(A226,Vendas!$A$5:$V$2700,4,)</f>
        <v>#N/A</v>
      </c>
      <c r="D226" s="243" t="e">
        <f>VLOOKUP(A226,Vendas!$A$5:$V$2700,5,)</f>
        <v>#N/A</v>
      </c>
      <c r="E226" s="180"/>
      <c r="F226" s="181"/>
      <c r="G226" s="182"/>
    </row>
    <row r="227" spans="1:7">
      <c r="A227" s="25"/>
      <c r="B227" s="238" t="e">
        <f>VLOOKUP(A227,Vendas!$A$5:$V$2700,2,)</f>
        <v>#N/A</v>
      </c>
      <c r="C227" s="239" t="e">
        <f>VLOOKUP(A227,Vendas!$A$5:$V$2700,4,)</f>
        <v>#N/A</v>
      </c>
      <c r="D227" s="244" t="e">
        <f>VLOOKUP(A227,Vendas!$A$5:$V$2700,5,)</f>
        <v>#N/A</v>
      </c>
      <c r="E227" s="50"/>
      <c r="F227" s="183"/>
      <c r="G227" s="34"/>
    </row>
    <row r="228" spans="1:7">
      <c r="A228" s="186"/>
      <c r="B228" s="241" t="e">
        <f>VLOOKUP(A228,Vendas!$A$5:$V$2700,2,)</f>
        <v>#N/A</v>
      </c>
      <c r="C228" s="242" t="e">
        <f>VLOOKUP(A228,Vendas!$A$5:$V$2700,4,)</f>
        <v>#N/A</v>
      </c>
      <c r="D228" s="243" t="e">
        <f>VLOOKUP(A228,Vendas!$A$5:$V$2700,5,)</f>
        <v>#N/A</v>
      </c>
      <c r="E228" s="180"/>
      <c r="F228" s="181"/>
      <c r="G228" s="182"/>
    </row>
    <row r="229" spans="1:7">
      <c r="A229" s="25"/>
      <c r="B229" s="238" t="e">
        <f>VLOOKUP(A229,Vendas!$A$5:$V$2700,2,)</f>
        <v>#N/A</v>
      </c>
      <c r="C229" s="239" t="e">
        <f>VLOOKUP(A229,Vendas!$A$5:$V$2700,4,)</f>
        <v>#N/A</v>
      </c>
      <c r="D229" s="244" t="e">
        <f>VLOOKUP(A229,Vendas!$A$5:$V$2700,5,)</f>
        <v>#N/A</v>
      </c>
      <c r="E229" s="50"/>
      <c r="F229" s="183"/>
      <c r="G229" s="34"/>
    </row>
    <row r="230" spans="1:7">
      <c r="A230" s="186"/>
      <c r="B230" s="241" t="e">
        <f>VLOOKUP(A230,Vendas!$A$5:$V$2700,2,)</f>
        <v>#N/A</v>
      </c>
      <c r="C230" s="242" t="e">
        <f>VLOOKUP(A230,Vendas!$A$5:$V$2700,4,)</f>
        <v>#N/A</v>
      </c>
      <c r="D230" s="243" t="e">
        <f>VLOOKUP(A230,Vendas!$A$5:$V$2700,5,)</f>
        <v>#N/A</v>
      </c>
      <c r="E230" s="180"/>
      <c r="F230" s="181"/>
      <c r="G230" s="182"/>
    </row>
    <row r="231" spans="1:7">
      <c r="A231" s="25"/>
      <c r="B231" s="238" t="e">
        <f>VLOOKUP(A231,Vendas!$A$5:$V$2700,2,)</f>
        <v>#N/A</v>
      </c>
      <c r="C231" s="239" t="e">
        <f>VLOOKUP(A231,Vendas!$A$5:$V$2700,4,)</f>
        <v>#N/A</v>
      </c>
      <c r="D231" s="244" t="e">
        <f>VLOOKUP(A231,Vendas!$A$5:$V$2700,5,)</f>
        <v>#N/A</v>
      </c>
      <c r="E231" s="50"/>
      <c r="F231" s="183"/>
      <c r="G231" s="34"/>
    </row>
    <row r="232" spans="1:7">
      <c r="A232" s="186"/>
      <c r="B232" s="241" t="e">
        <f>VLOOKUP(A232,Vendas!$A$5:$V$2700,2,)</f>
        <v>#N/A</v>
      </c>
      <c r="C232" s="242" t="e">
        <f>VLOOKUP(A232,Vendas!$A$5:$V$2700,4,)</f>
        <v>#N/A</v>
      </c>
      <c r="D232" s="243" t="e">
        <f>VLOOKUP(A232,Vendas!$A$5:$V$2700,5,)</f>
        <v>#N/A</v>
      </c>
      <c r="E232" s="180"/>
      <c r="F232" s="181"/>
      <c r="G232" s="182"/>
    </row>
    <row r="233" spans="1:7">
      <c r="A233" s="25"/>
      <c r="B233" s="238" t="e">
        <f>VLOOKUP(A233,Vendas!$A$5:$V$2700,2,)</f>
        <v>#N/A</v>
      </c>
      <c r="C233" s="239" t="e">
        <f>VLOOKUP(A233,Vendas!$A$5:$V$2700,4,)</f>
        <v>#N/A</v>
      </c>
      <c r="D233" s="244" t="e">
        <f>VLOOKUP(A233,Vendas!$A$5:$V$2700,5,)</f>
        <v>#N/A</v>
      </c>
      <c r="E233" s="50"/>
      <c r="F233" s="183"/>
      <c r="G233" s="34"/>
    </row>
    <row r="234" spans="1:7">
      <c r="A234" s="186"/>
      <c r="B234" s="241" t="e">
        <f>VLOOKUP(A234,Vendas!$A$5:$V$2700,2,)</f>
        <v>#N/A</v>
      </c>
      <c r="C234" s="242" t="e">
        <f>VLOOKUP(A234,Vendas!$A$5:$V$2700,4,)</f>
        <v>#N/A</v>
      </c>
      <c r="D234" s="243" t="e">
        <f>VLOOKUP(A234,Vendas!$A$5:$V$2700,5,)</f>
        <v>#N/A</v>
      </c>
      <c r="E234" s="180"/>
      <c r="F234" s="181"/>
      <c r="G234" s="182"/>
    </row>
    <row r="235" spans="1:7">
      <c r="A235" s="25"/>
      <c r="B235" s="238" t="e">
        <f>VLOOKUP(A235,Vendas!$A$5:$V$2700,2,)</f>
        <v>#N/A</v>
      </c>
      <c r="C235" s="239" t="e">
        <f>VLOOKUP(A235,Vendas!$A$5:$V$2700,4,)</f>
        <v>#N/A</v>
      </c>
      <c r="D235" s="244" t="e">
        <f>VLOOKUP(A235,Vendas!$A$5:$V$2700,5,)</f>
        <v>#N/A</v>
      </c>
      <c r="E235" s="50"/>
      <c r="F235" s="183"/>
      <c r="G235" s="34"/>
    </row>
    <row r="236" spans="1:7">
      <c r="A236" s="186"/>
      <c r="B236" s="241" t="e">
        <f>VLOOKUP(A236,Vendas!$A$5:$V$2700,2,)</f>
        <v>#N/A</v>
      </c>
      <c r="C236" s="242" t="e">
        <f>VLOOKUP(A236,Vendas!$A$5:$V$2700,4,)</f>
        <v>#N/A</v>
      </c>
      <c r="D236" s="243" t="e">
        <f>VLOOKUP(A236,Vendas!$A$5:$V$2700,5,)</f>
        <v>#N/A</v>
      </c>
      <c r="E236" s="180"/>
      <c r="F236" s="181"/>
      <c r="G236" s="182"/>
    </row>
    <row r="237" spans="1:7">
      <c r="A237" s="25"/>
      <c r="B237" s="238" t="e">
        <f>VLOOKUP(A237,Vendas!$A$5:$V$2700,2,)</f>
        <v>#N/A</v>
      </c>
      <c r="C237" s="239" t="e">
        <f>VLOOKUP(A237,Vendas!$A$5:$V$2700,4,)</f>
        <v>#N/A</v>
      </c>
      <c r="D237" s="244" t="e">
        <f>VLOOKUP(A237,Vendas!$A$5:$V$2700,5,)</f>
        <v>#N/A</v>
      </c>
      <c r="E237" s="50"/>
      <c r="F237" s="183"/>
      <c r="G237" s="34"/>
    </row>
    <row r="238" spans="1:7">
      <c r="A238" s="186"/>
      <c r="B238" s="241" t="e">
        <f>VLOOKUP(A238,Vendas!$A$5:$V$2700,2,)</f>
        <v>#N/A</v>
      </c>
      <c r="C238" s="242" t="e">
        <f>VLOOKUP(A238,Vendas!$A$5:$V$2700,4,)</f>
        <v>#N/A</v>
      </c>
      <c r="D238" s="243" t="e">
        <f>VLOOKUP(A238,Vendas!$A$5:$V$2700,5,)</f>
        <v>#N/A</v>
      </c>
      <c r="E238" s="180"/>
      <c r="F238" s="181"/>
      <c r="G238" s="182"/>
    </row>
    <row r="239" spans="1:7">
      <c r="A239" s="25"/>
      <c r="B239" s="238" t="e">
        <f>VLOOKUP(A239,Vendas!$A$5:$V$2700,2,)</f>
        <v>#N/A</v>
      </c>
      <c r="C239" s="239" t="e">
        <f>VLOOKUP(A239,Vendas!$A$5:$V$2700,4,)</f>
        <v>#N/A</v>
      </c>
      <c r="D239" s="244" t="e">
        <f>VLOOKUP(A239,Vendas!$A$5:$V$2700,5,)</f>
        <v>#N/A</v>
      </c>
      <c r="E239" s="50"/>
      <c r="F239" s="183"/>
      <c r="G239" s="34"/>
    </row>
    <row r="240" spans="1:7">
      <c r="A240" s="186"/>
      <c r="B240" s="241" t="e">
        <f>VLOOKUP(A240,Vendas!$A$5:$V$2700,2,)</f>
        <v>#N/A</v>
      </c>
      <c r="C240" s="242" t="e">
        <f>VLOOKUP(A240,Vendas!$A$5:$V$2700,4,)</f>
        <v>#N/A</v>
      </c>
      <c r="D240" s="243" t="e">
        <f>VLOOKUP(A240,Vendas!$A$5:$V$2700,5,)</f>
        <v>#N/A</v>
      </c>
      <c r="E240" s="180"/>
      <c r="F240" s="181"/>
      <c r="G240" s="182"/>
    </row>
    <row r="241" spans="1:7">
      <c r="A241" s="25"/>
      <c r="B241" s="238" t="e">
        <f>VLOOKUP(A241,Vendas!$A$5:$V$2700,2,)</f>
        <v>#N/A</v>
      </c>
      <c r="C241" s="239" t="e">
        <f>VLOOKUP(A241,Vendas!$A$5:$V$2700,4,)</f>
        <v>#N/A</v>
      </c>
      <c r="D241" s="244" t="e">
        <f>VLOOKUP(A241,Vendas!$A$5:$V$2700,5,)</f>
        <v>#N/A</v>
      </c>
      <c r="E241" s="50"/>
      <c r="F241" s="183"/>
      <c r="G241" s="34"/>
    </row>
    <row r="242" spans="1:7">
      <c r="A242" s="186"/>
      <c r="B242" s="241" t="e">
        <f>VLOOKUP(A242,Vendas!$A$5:$V$2700,2,)</f>
        <v>#N/A</v>
      </c>
      <c r="C242" s="242" t="e">
        <f>VLOOKUP(A242,Vendas!$A$5:$V$2700,4,)</f>
        <v>#N/A</v>
      </c>
      <c r="D242" s="243" t="e">
        <f>VLOOKUP(A242,Vendas!$A$5:$V$2700,5,)</f>
        <v>#N/A</v>
      </c>
      <c r="E242" s="180"/>
      <c r="F242" s="181"/>
      <c r="G242" s="182"/>
    </row>
    <row r="243" spans="1:7">
      <c r="A243" s="25"/>
      <c r="B243" s="238" t="e">
        <f>VLOOKUP(A243,Vendas!$A$5:$V$2700,2,)</f>
        <v>#N/A</v>
      </c>
      <c r="C243" s="239" t="e">
        <f>VLOOKUP(A243,Vendas!$A$5:$V$2700,4,)</f>
        <v>#N/A</v>
      </c>
      <c r="D243" s="244" t="e">
        <f>VLOOKUP(A243,Vendas!$A$5:$V$2700,5,)</f>
        <v>#N/A</v>
      </c>
      <c r="E243" s="50"/>
      <c r="F243" s="183"/>
      <c r="G243" s="34"/>
    </row>
    <row r="244" spans="1:7">
      <c r="A244" s="186"/>
      <c r="B244" s="241" t="e">
        <f>VLOOKUP(A244,Vendas!$A$5:$V$2700,2,)</f>
        <v>#N/A</v>
      </c>
      <c r="C244" s="242" t="e">
        <f>VLOOKUP(A244,Vendas!$A$5:$V$2700,4,)</f>
        <v>#N/A</v>
      </c>
      <c r="D244" s="243" t="e">
        <f>VLOOKUP(A244,Vendas!$A$5:$V$2700,5,)</f>
        <v>#N/A</v>
      </c>
      <c r="E244" s="180"/>
      <c r="F244" s="181"/>
      <c r="G244" s="182"/>
    </row>
    <row r="245" spans="1:7">
      <c r="A245" s="25"/>
      <c r="B245" s="238" t="e">
        <f>VLOOKUP(A245,Vendas!$A$5:$V$2700,2,)</f>
        <v>#N/A</v>
      </c>
      <c r="C245" s="239" t="e">
        <f>VLOOKUP(A245,Vendas!$A$5:$V$2700,4,)</f>
        <v>#N/A</v>
      </c>
      <c r="D245" s="244" t="e">
        <f>VLOOKUP(A245,Vendas!$A$5:$V$2700,5,)</f>
        <v>#N/A</v>
      </c>
      <c r="E245" s="50"/>
      <c r="F245" s="183"/>
      <c r="G245" s="34"/>
    </row>
    <row r="246" spans="1:7">
      <c r="A246" s="186"/>
      <c r="B246" s="241" t="e">
        <f>VLOOKUP(A246,Vendas!$A$5:$V$2700,2,)</f>
        <v>#N/A</v>
      </c>
      <c r="C246" s="242" t="e">
        <f>VLOOKUP(A246,Vendas!$A$5:$V$2700,4,)</f>
        <v>#N/A</v>
      </c>
      <c r="D246" s="243" t="e">
        <f>VLOOKUP(A246,Vendas!$A$5:$V$2700,5,)</f>
        <v>#N/A</v>
      </c>
      <c r="E246" s="180"/>
      <c r="F246" s="181"/>
      <c r="G246" s="182"/>
    </row>
    <row r="247" spans="1:7">
      <c r="A247" s="25"/>
      <c r="B247" s="238" t="e">
        <f>VLOOKUP(A247,Vendas!$A$5:$V$2700,2,)</f>
        <v>#N/A</v>
      </c>
      <c r="C247" s="239" t="e">
        <f>VLOOKUP(A247,Vendas!$A$5:$V$2700,4,)</f>
        <v>#N/A</v>
      </c>
      <c r="D247" s="244" t="e">
        <f>VLOOKUP(A247,Vendas!$A$5:$V$2700,5,)</f>
        <v>#N/A</v>
      </c>
      <c r="E247" s="50"/>
      <c r="F247" s="183"/>
      <c r="G247" s="34"/>
    </row>
    <row r="248" spans="1:7">
      <c r="A248" s="186"/>
      <c r="B248" s="241" t="e">
        <f>VLOOKUP(A248,Vendas!$A$5:$V$2700,2,)</f>
        <v>#N/A</v>
      </c>
      <c r="C248" s="242" t="e">
        <f>VLOOKUP(A248,Vendas!$A$5:$V$2700,4,)</f>
        <v>#N/A</v>
      </c>
      <c r="D248" s="243" t="e">
        <f>VLOOKUP(A248,Vendas!$A$5:$V$2700,5,)</f>
        <v>#N/A</v>
      </c>
      <c r="E248" s="180"/>
      <c r="F248" s="181"/>
      <c r="G248" s="182"/>
    </row>
    <row r="249" spans="1:7">
      <c r="A249" s="25"/>
      <c r="B249" s="238" t="e">
        <f>VLOOKUP(A249,Vendas!$A$5:$V$2700,2,)</f>
        <v>#N/A</v>
      </c>
      <c r="C249" s="239" t="e">
        <f>VLOOKUP(A249,Vendas!$A$5:$V$2700,4,)</f>
        <v>#N/A</v>
      </c>
      <c r="D249" s="244" t="e">
        <f>VLOOKUP(A249,Vendas!$A$5:$V$2700,5,)</f>
        <v>#N/A</v>
      </c>
      <c r="E249" s="50"/>
      <c r="F249" s="183"/>
      <c r="G249" s="34"/>
    </row>
    <row r="250" spans="1:7">
      <c r="A250" s="186"/>
      <c r="B250" s="241" t="e">
        <f>VLOOKUP(A250,Vendas!$A$5:$V$2700,2,)</f>
        <v>#N/A</v>
      </c>
      <c r="C250" s="242" t="e">
        <f>VLOOKUP(A250,Vendas!$A$5:$V$2700,4,)</f>
        <v>#N/A</v>
      </c>
      <c r="D250" s="243" t="e">
        <f>VLOOKUP(A250,Vendas!$A$5:$V$2700,5,)</f>
        <v>#N/A</v>
      </c>
      <c r="E250" s="180"/>
      <c r="F250" s="181"/>
      <c r="G250" s="182"/>
    </row>
    <row r="251" spans="1:7">
      <c r="A251" s="25"/>
      <c r="B251" s="238" t="e">
        <f>VLOOKUP(A251,Vendas!$A$5:$V$2700,2,)</f>
        <v>#N/A</v>
      </c>
      <c r="C251" s="239" t="e">
        <f>VLOOKUP(A251,Vendas!$A$5:$V$2700,4,)</f>
        <v>#N/A</v>
      </c>
      <c r="D251" s="244" t="e">
        <f>VLOOKUP(A251,Vendas!$A$5:$V$2700,5,)</f>
        <v>#N/A</v>
      </c>
      <c r="E251" s="50"/>
      <c r="F251" s="183"/>
      <c r="G251" s="34"/>
    </row>
    <row r="252" spans="1:7">
      <c r="A252" s="186"/>
      <c r="B252" s="241" t="e">
        <f>VLOOKUP(A252,Vendas!$A$5:$V$2700,2,)</f>
        <v>#N/A</v>
      </c>
      <c r="C252" s="242" t="e">
        <f>VLOOKUP(A252,Vendas!$A$5:$V$2700,4,)</f>
        <v>#N/A</v>
      </c>
      <c r="D252" s="243" t="e">
        <f>VLOOKUP(A252,Vendas!$A$5:$V$2700,5,)</f>
        <v>#N/A</v>
      </c>
      <c r="E252" s="180"/>
      <c r="F252" s="181"/>
      <c r="G252" s="182"/>
    </row>
    <row r="253" spans="1:7">
      <c r="A253" s="25"/>
      <c r="B253" s="238" t="e">
        <f>VLOOKUP(A253,Vendas!$A$5:$V$2700,2,)</f>
        <v>#N/A</v>
      </c>
      <c r="C253" s="239" t="e">
        <f>VLOOKUP(A253,Vendas!$A$5:$V$2700,4,)</f>
        <v>#N/A</v>
      </c>
      <c r="D253" s="244" t="e">
        <f>VLOOKUP(A253,Vendas!$A$5:$V$2700,5,)</f>
        <v>#N/A</v>
      </c>
      <c r="E253" s="50"/>
      <c r="F253" s="183"/>
      <c r="G253" s="34"/>
    </row>
    <row r="254" spans="1:7">
      <c r="A254" s="186"/>
      <c r="B254" s="241" t="e">
        <f>VLOOKUP(A254,Vendas!$A$5:$V$2700,2,)</f>
        <v>#N/A</v>
      </c>
      <c r="C254" s="242" t="e">
        <f>VLOOKUP(A254,Vendas!$A$5:$V$2700,4,)</f>
        <v>#N/A</v>
      </c>
      <c r="D254" s="243" t="e">
        <f>VLOOKUP(A254,Vendas!$A$5:$V$2700,5,)</f>
        <v>#N/A</v>
      </c>
      <c r="E254" s="180"/>
      <c r="F254" s="181"/>
      <c r="G254" s="182"/>
    </row>
    <row r="255" spans="1:7">
      <c r="A255" s="25"/>
      <c r="B255" s="238" t="e">
        <f>VLOOKUP(A255,Vendas!$A$5:$V$2700,2,)</f>
        <v>#N/A</v>
      </c>
      <c r="C255" s="239" t="e">
        <f>VLOOKUP(A255,Vendas!$A$5:$V$2700,4,)</f>
        <v>#N/A</v>
      </c>
      <c r="D255" s="244" t="e">
        <f>VLOOKUP(A255,Vendas!$A$5:$V$2700,5,)</f>
        <v>#N/A</v>
      </c>
      <c r="E255" s="50"/>
      <c r="F255" s="183"/>
      <c r="G255" s="34"/>
    </row>
    <row r="256" spans="1:7">
      <c r="A256" s="186"/>
      <c r="B256" s="241" t="e">
        <f>VLOOKUP(A256,Vendas!$A$5:$V$2700,2,)</f>
        <v>#N/A</v>
      </c>
      <c r="C256" s="242" t="e">
        <f>VLOOKUP(A256,Vendas!$A$5:$V$2700,4,)</f>
        <v>#N/A</v>
      </c>
      <c r="D256" s="243" t="e">
        <f>VLOOKUP(A256,Vendas!$A$5:$V$2700,5,)</f>
        <v>#N/A</v>
      </c>
      <c r="E256" s="180"/>
      <c r="F256" s="181"/>
      <c r="G256" s="182"/>
    </row>
    <row r="257" spans="1:7">
      <c r="A257" s="25"/>
      <c r="B257" s="238" t="e">
        <f>VLOOKUP(A257,Vendas!$A$5:$V$2700,2,)</f>
        <v>#N/A</v>
      </c>
      <c r="C257" s="239" t="e">
        <f>VLOOKUP(A257,Vendas!$A$5:$V$2700,4,)</f>
        <v>#N/A</v>
      </c>
      <c r="D257" s="244" t="e">
        <f>VLOOKUP(A257,Vendas!$A$5:$V$2700,5,)</f>
        <v>#N/A</v>
      </c>
      <c r="E257" s="50"/>
      <c r="F257" s="183"/>
      <c r="G257" s="34"/>
    </row>
    <row r="258" spans="1:7">
      <c r="A258" s="186"/>
      <c r="B258" s="241" t="e">
        <f>VLOOKUP(A258,Vendas!$A$5:$V$2700,2,)</f>
        <v>#N/A</v>
      </c>
      <c r="C258" s="242" t="e">
        <f>VLOOKUP(A258,Vendas!$A$5:$V$2700,4,)</f>
        <v>#N/A</v>
      </c>
      <c r="D258" s="243" t="e">
        <f>VLOOKUP(A258,Vendas!$A$5:$V$2700,5,)</f>
        <v>#N/A</v>
      </c>
      <c r="E258" s="180"/>
      <c r="F258" s="181"/>
      <c r="G258" s="182"/>
    </row>
    <row r="259" spans="1:7">
      <c r="A259" s="25"/>
      <c r="B259" s="238" t="e">
        <f>VLOOKUP(A259,Vendas!$A$5:$V$2700,2,)</f>
        <v>#N/A</v>
      </c>
      <c r="C259" s="239" t="e">
        <f>VLOOKUP(A259,Vendas!$A$5:$V$2700,4,)</f>
        <v>#N/A</v>
      </c>
      <c r="D259" s="244" t="e">
        <f>VLOOKUP(A259,Vendas!$A$5:$V$2700,5,)</f>
        <v>#N/A</v>
      </c>
      <c r="E259" s="50"/>
      <c r="F259" s="183"/>
      <c r="G259" s="34"/>
    </row>
    <row r="260" spans="1:7">
      <c r="A260" s="186"/>
      <c r="B260" s="241" t="e">
        <f>VLOOKUP(A260,Vendas!$A$5:$V$2700,2,)</f>
        <v>#N/A</v>
      </c>
      <c r="C260" s="242" t="e">
        <f>VLOOKUP(A260,Vendas!$A$5:$V$2700,4,)</f>
        <v>#N/A</v>
      </c>
      <c r="D260" s="243" t="e">
        <f>VLOOKUP(A260,Vendas!$A$5:$V$2700,5,)</f>
        <v>#N/A</v>
      </c>
      <c r="E260" s="180"/>
      <c r="F260" s="181"/>
      <c r="G260" s="182"/>
    </row>
    <row r="261" spans="1:7">
      <c r="A261" s="25"/>
      <c r="B261" s="238" t="e">
        <f>VLOOKUP(A261,Vendas!$A$5:$V$2700,2,)</f>
        <v>#N/A</v>
      </c>
      <c r="C261" s="239" t="e">
        <f>VLOOKUP(A261,Vendas!$A$5:$V$2700,4,)</f>
        <v>#N/A</v>
      </c>
      <c r="D261" s="244" t="e">
        <f>VLOOKUP(A261,Vendas!$A$5:$V$2700,5,)</f>
        <v>#N/A</v>
      </c>
      <c r="E261" s="50"/>
      <c r="F261" s="183"/>
      <c r="G261" s="34"/>
    </row>
    <row r="262" spans="1:7">
      <c r="A262" s="186"/>
      <c r="B262" s="241" t="e">
        <f>VLOOKUP(A262,Vendas!$A$5:$V$2700,2,)</f>
        <v>#N/A</v>
      </c>
      <c r="C262" s="242" t="e">
        <f>VLOOKUP(A262,Vendas!$A$5:$V$2700,4,)</f>
        <v>#N/A</v>
      </c>
      <c r="D262" s="243" t="e">
        <f>VLOOKUP(A262,Vendas!$A$5:$V$2700,5,)</f>
        <v>#N/A</v>
      </c>
      <c r="E262" s="180"/>
      <c r="F262" s="181"/>
      <c r="G262" s="182"/>
    </row>
    <row r="263" spans="1:7">
      <c r="A263" s="25"/>
      <c r="B263" s="238" t="e">
        <f>VLOOKUP(A263,Vendas!$A$5:$V$2700,2,)</f>
        <v>#N/A</v>
      </c>
      <c r="C263" s="239" t="e">
        <f>VLOOKUP(A263,Vendas!$A$5:$V$2700,4,)</f>
        <v>#N/A</v>
      </c>
      <c r="D263" s="244" t="e">
        <f>VLOOKUP(A263,Vendas!$A$5:$V$2700,5,)</f>
        <v>#N/A</v>
      </c>
      <c r="E263" s="50"/>
      <c r="F263" s="183"/>
      <c r="G263" s="34"/>
    </row>
    <row r="264" spans="1:7">
      <c r="A264" s="186"/>
      <c r="B264" s="241" t="e">
        <f>VLOOKUP(A264,Vendas!$A$5:$V$2700,2,)</f>
        <v>#N/A</v>
      </c>
      <c r="C264" s="242" t="e">
        <f>VLOOKUP(A264,Vendas!$A$5:$V$2700,4,)</f>
        <v>#N/A</v>
      </c>
      <c r="D264" s="243" t="e">
        <f>VLOOKUP(A264,Vendas!$A$5:$V$2700,5,)</f>
        <v>#N/A</v>
      </c>
      <c r="E264" s="180"/>
      <c r="F264" s="181"/>
      <c r="G264" s="182"/>
    </row>
    <row r="265" spans="1:7">
      <c r="A265" s="25"/>
      <c r="B265" s="238" t="e">
        <f>VLOOKUP(A265,Vendas!$A$5:$V$2700,2,)</f>
        <v>#N/A</v>
      </c>
      <c r="C265" s="239" t="e">
        <f>VLOOKUP(A265,Vendas!$A$5:$V$2700,4,)</f>
        <v>#N/A</v>
      </c>
      <c r="D265" s="244" t="e">
        <f>VLOOKUP(A265,Vendas!$A$5:$V$2700,5,)</f>
        <v>#N/A</v>
      </c>
      <c r="E265" s="50"/>
      <c r="F265" s="183"/>
      <c r="G265" s="34"/>
    </row>
    <row r="266" spans="1:7">
      <c r="A266" s="186"/>
      <c r="B266" s="241" t="e">
        <f>VLOOKUP(A266,Vendas!$A$5:$V$2700,2,)</f>
        <v>#N/A</v>
      </c>
      <c r="C266" s="242" t="e">
        <f>VLOOKUP(A266,Vendas!$A$5:$V$2700,4,)</f>
        <v>#N/A</v>
      </c>
      <c r="D266" s="243" t="e">
        <f>VLOOKUP(A266,Vendas!$A$5:$V$2700,5,)</f>
        <v>#N/A</v>
      </c>
      <c r="E266" s="180"/>
      <c r="F266" s="181"/>
      <c r="G266" s="182"/>
    </row>
    <row r="267" spans="1:7">
      <c r="A267" s="25"/>
      <c r="B267" s="238" t="e">
        <f>VLOOKUP(A267,Vendas!$A$5:$V$2700,2,)</f>
        <v>#N/A</v>
      </c>
      <c r="C267" s="239" t="e">
        <f>VLOOKUP(A267,Vendas!$A$5:$V$2700,4,)</f>
        <v>#N/A</v>
      </c>
      <c r="D267" s="244" t="e">
        <f>VLOOKUP(A267,Vendas!$A$5:$V$2700,5,)</f>
        <v>#N/A</v>
      </c>
      <c r="E267" s="50"/>
      <c r="F267" s="183"/>
      <c r="G267" s="34"/>
    </row>
    <row r="268" spans="1:7">
      <c r="A268" s="186"/>
      <c r="B268" s="241" t="e">
        <f>VLOOKUP(A268,Vendas!$A$5:$V$2700,2,)</f>
        <v>#N/A</v>
      </c>
      <c r="C268" s="242" t="e">
        <f>VLOOKUP(A268,Vendas!$A$5:$V$2700,4,)</f>
        <v>#N/A</v>
      </c>
      <c r="D268" s="243" t="e">
        <f>VLOOKUP(A268,Vendas!$A$5:$V$2700,5,)</f>
        <v>#N/A</v>
      </c>
      <c r="E268" s="180"/>
      <c r="F268" s="181"/>
      <c r="G268" s="182"/>
    </row>
    <row r="269" spans="1:7">
      <c r="A269" s="25"/>
      <c r="B269" s="238" t="e">
        <f>VLOOKUP(A269,Vendas!$A$5:$V$2700,2,)</f>
        <v>#N/A</v>
      </c>
      <c r="C269" s="239" t="e">
        <f>VLOOKUP(A269,Vendas!$A$5:$V$2700,4,)</f>
        <v>#N/A</v>
      </c>
      <c r="D269" s="244" t="e">
        <f>VLOOKUP(A269,Vendas!$A$5:$V$2700,5,)</f>
        <v>#N/A</v>
      </c>
      <c r="E269" s="50"/>
      <c r="F269" s="183"/>
      <c r="G269" s="34"/>
    </row>
    <row r="270" spans="1:7">
      <c r="A270" s="186"/>
      <c r="B270" s="241" t="e">
        <f>VLOOKUP(A270,Vendas!$A$5:$V$2700,2,)</f>
        <v>#N/A</v>
      </c>
      <c r="C270" s="242" t="e">
        <f>VLOOKUP(A270,Vendas!$A$5:$V$2700,4,)</f>
        <v>#N/A</v>
      </c>
      <c r="D270" s="243" t="e">
        <f>VLOOKUP(A270,Vendas!$A$5:$V$2700,5,)</f>
        <v>#N/A</v>
      </c>
      <c r="E270" s="180"/>
      <c r="F270" s="181"/>
      <c r="G270" s="182"/>
    </row>
    <row r="271" spans="1:7">
      <c r="A271" s="25"/>
      <c r="B271" s="238" t="e">
        <f>VLOOKUP(A271,Vendas!$A$5:$V$2700,2,)</f>
        <v>#N/A</v>
      </c>
      <c r="C271" s="239" t="e">
        <f>VLOOKUP(A271,Vendas!$A$5:$V$2700,4,)</f>
        <v>#N/A</v>
      </c>
      <c r="D271" s="244" t="e">
        <f>VLOOKUP(A271,Vendas!$A$5:$V$2700,5,)</f>
        <v>#N/A</v>
      </c>
      <c r="E271" s="50"/>
      <c r="F271" s="183"/>
      <c r="G271" s="34"/>
    </row>
    <row r="272" spans="1:7">
      <c r="A272" s="186"/>
      <c r="B272" s="241" t="e">
        <f>VLOOKUP(A272,Vendas!$A$5:$V$2700,2,)</f>
        <v>#N/A</v>
      </c>
      <c r="C272" s="242" t="e">
        <f>VLOOKUP(A272,Vendas!$A$5:$V$2700,4,)</f>
        <v>#N/A</v>
      </c>
      <c r="D272" s="243" t="e">
        <f>VLOOKUP(A272,Vendas!$A$5:$V$2700,5,)</f>
        <v>#N/A</v>
      </c>
      <c r="E272" s="180"/>
      <c r="F272" s="181"/>
      <c r="G272" s="182"/>
    </row>
    <row r="273" spans="1:7">
      <c r="A273" s="25"/>
      <c r="B273" s="238" t="e">
        <f>VLOOKUP(A273,Vendas!$A$5:$V$2700,2,)</f>
        <v>#N/A</v>
      </c>
      <c r="C273" s="239" t="e">
        <f>VLOOKUP(A273,Vendas!$A$5:$V$2700,4,)</f>
        <v>#N/A</v>
      </c>
      <c r="D273" s="244" t="e">
        <f>VLOOKUP(A273,Vendas!$A$5:$V$2700,5,)</f>
        <v>#N/A</v>
      </c>
      <c r="E273" s="50"/>
      <c r="F273" s="183"/>
      <c r="G273" s="34"/>
    </row>
    <row r="274" spans="1:7">
      <c r="A274" s="186"/>
      <c r="B274" s="241" t="e">
        <f>VLOOKUP(A274,Vendas!$A$5:$V$2700,2,)</f>
        <v>#N/A</v>
      </c>
      <c r="C274" s="242" t="e">
        <f>VLOOKUP(A274,Vendas!$A$5:$V$2700,4,)</f>
        <v>#N/A</v>
      </c>
      <c r="D274" s="243" t="e">
        <f>VLOOKUP(A274,Vendas!$A$5:$V$2700,5,)</f>
        <v>#N/A</v>
      </c>
      <c r="E274" s="180"/>
      <c r="F274" s="181"/>
      <c r="G274" s="182"/>
    </row>
    <row r="275" spans="1:7">
      <c r="A275" s="25"/>
      <c r="B275" s="238" t="e">
        <f>VLOOKUP(A275,Vendas!$A$5:$V$2700,2,)</f>
        <v>#N/A</v>
      </c>
      <c r="C275" s="239" t="e">
        <f>VLOOKUP(A275,Vendas!$A$5:$V$2700,4,)</f>
        <v>#N/A</v>
      </c>
      <c r="D275" s="244" t="e">
        <f>VLOOKUP(A275,Vendas!$A$5:$V$2700,5,)</f>
        <v>#N/A</v>
      </c>
      <c r="E275" s="50"/>
      <c r="F275" s="183"/>
      <c r="G275" s="34"/>
    </row>
    <row r="276" spans="1:7">
      <c r="A276" s="186"/>
      <c r="B276" s="241" t="e">
        <f>VLOOKUP(A276,Vendas!$A$5:$V$2700,2,)</f>
        <v>#N/A</v>
      </c>
      <c r="C276" s="242" t="e">
        <f>VLOOKUP(A276,Vendas!$A$5:$V$2700,4,)</f>
        <v>#N/A</v>
      </c>
      <c r="D276" s="243" t="e">
        <f>VLOOKUP(A276,Vendas!$A$5:$V$2700,5,)</f>
        <v>#N/A</v>
      </c>
      <c r="E276" s="180"/>
      <c r="F276" s="181"/>
      <c r="G276" s="182"/>
    </row>
    <row r="277" spans="1:7">
      <c r="A277" s="25"/>
      <c r="B277" s="238" t="e">
        <f>VLOOKUP(A277,Vendas!$A$5:$V$2700,2,)</f>
        <v>#N/A</v>
      </c>
      <c r="C277" s="239" t="e">
        <f>VLOOKUP(A277,Vendas!$A$5:$V$2700,4,)</f>
        <v>#N/A</v>
      </c>
      <c r="D277" s="244" t="e">
        <f>VLOOKUP(A277,Vendas!$A$5:$V$2700,5,)</f>
        <v>#N/A</v>
      </c>
      <c r="E277" s="50"/>
      <c r="F277" s="183"/>
      <c r="G277" s="34"/>
    </row>
    <row r="278" spans="1:7">
      <c r="A278" s="186"/>
      <c r="B278" s="241" t="e">
        <f>VLOOKUP(A278,Vendas!$A$5:$V$2700,2,)</f>
        <v>#N/A</v>
      </c>
      <c r="C278" s="242" t="e">
        <f>VLOOKUP(A278,Vendas!$A$5:$V$2700,4,)</f>
        <v>#N/A</v>
      </c>
      <c r="D278" s="243" t="e">
        <f>VLOOKUP(A278,Vendas!$A$5:$V$2700,5,)</f>
        <v>#N/A</v>
      </c>
      <c r="E278" s="180"/>
      <c r="F278" s="181"/>
      <c r="G278" s="182"/>
    </row>
    <row r="279" spans="1:7">
      <c r="A279" s="25"/>
      <c r="B279" s="238" t="e">
        <f>VLOOKUP(A279,Vendas!$A$5:$V$2700,2,)</f>
        <v>#N/A</v>
      </c>
      <c r="C279" s="239" t="e">
        <f>VLOOKUP(A279,Vendas!$A$5:$V$2700,4,)</f>
        <v>#N/A</v>
      </c>
      <c r="D279" s="244" t="e">
        <f>VLOOKUP(A279,Vendas!$A$5:$V$2700,5,)</f>
        <v>#N/A</v>
      </c>
      <c r="E279" s="50"/>
      <c r="F279" s="183"/>
      <c r="G279" s="34"/>
    </row>
    <row r="280" spans="1:7">
      <c r="A280" s="186"/>
      <c r="B280" s="241" t="e">
        <f>VLOOKUP(A280,Vendas!$A$5:$V$2700,2,)</f>
        <v>#N/A</v>
      </c>
      <c r="C280" s="242" t="e">
        <f>VLOOKUP(A280,Vendas!$A$5:$V$2700,4,)</f>
        <v>#N/A</v>
      </c>
      <c r="D280" s="243" t="e">
        <f>VLOOKUP(A280,Vendas!$A$5:$V$2700,5,)</f>
        <v>#N/A</v>
      </c>
      <c r="E280" s="180"/>
      <c r="F280" s="181"/>
      <c r="G280" s="182"/>
    </row>
    <row r="281" spans="1:7">
      <c r="A281" s="25"/>
      <c r="B281" s="238" t="e">
        <f>VLOOKUP(A281,Vendas!$A$5:$V$2700,2,)</f>
        <v>#N/A</v>
      </c>
      <c r="C281" s="239" t="e">
        <f>VLOOKUP(A281,Vendas!$A$5:$V$2700,4,)</f>
        <v>#N/A</v>
      </c>
      <c r="D281" s="244" t="e">
        <f>VLOOKUP(A281,Vendas!$A$5:$V$2700,5,)</f>
        <v>#N/A</v>
      </c>
      <c r="E281" s="50"/>
      <c r="F281" s="183"/>
      <c r="G281" s="34"/>
    </row>
    <row r="282" spans="1:7">
      <c r="A282" s="186"/>
      <c r="B282" s="241" t="e">
        <f>VLOOKUP(A282,Vendas!$A$5:$V$2700,2,)</f>
        <v>#N/A</v>
      </c>
      <c r="C282" s="242" t="e">
        <f>VLOOKUP(A282,Vendas!$A$5:$V$2700,4,)</f>
        <v>#N/A</v>
      </c>
      <c r="D282" s="243" t="e">
        <f>VLOOKUP(A282,Vendas!$A$5:$V$2700,5,)</f>
        <v>#N/A</v>
      </c>
      <c r="E282" s="180"/>
      <c r="F282" s="181"/>
      <c r="G282" s="182"/>
    </row>
    <row r="283" spans="1:7">
      <c r="A283" s="25"/>
      <c r="B283" s="238" t="e">
        <f>VLOOKUP(A283,Vendas!$A$5:$V$2700,2,)</f>
        <v>#N/A</v>
      </c>
      <c r="C283" s="239" t="e">
        <f>VLOOKUP(A283,Vendas!$A$5:$V$2700,4,)</f>
        <v>#N/A</v>
      </c>
      <c r="D283" s="244" t="e">
        <f>VLOOKUP(A283,Vendas!$A$5:$V$2700,5,)</f>
        <v>#N/A</v>
      </c>
      <c r="E283" s="50"/>
      <c r="F283" s="183"/>
      <c r="G283" s="34"/>
    </row>
    <row r="284" spans="1:7">
      <c r="A284" s="186"/>
      <c r="B284" s="241" t="e">
        <f>VLOOKUP(A284,Vendas!$A$5:$V$2700,2,)</f>
        <v>#N/A</v>
      </c>
      <c r="C284" s="242" t="e">
        <f>VLOOKUP(A284,Vendas!$A$5:$V$2700,4,)</f>
        <v>#N/A</v>
      </c>
      <c r="D284" s="243" t="e">
        <f>VLOOKUP(A284,Vendas!$A$5:$V$2700,5,)</f>
        <v>#N/A</v>
      </c>
      <c r="E284" s="180"/>
      <c r="F284" s="181"/>
      <c r="G284" s="182"/>
    </row>
    <row r="285" spans="1:7">
      <c r="A285" s="25"/>
      <c r="B285" s="238" t="e">
        <f>VLOOKUP(A285,Vendas!$A$5:$V$2700,2,)</f>
        <v>#N/A</v>
      </c>
      <c r="C285" s="239" t="e">
        <f>VLOOKUP(A285,Vendas!$A$5:$V$2700,4,)</f>
        <v>#N/A</v>
      </c>
      <c r="D285" s="244" t="e">
        <f>VLOOKUP(A285,Vendas!$A$5:$V$2700,5,)</f>
        <v>#N/A</v>
      </c>
      <c r="E285" s="50"/>
      <c r="F285" s="183"/>
      <c r="G285" s="34"/>
    </row>
    <row r="286" spans="1:7">
      <c r="A286" s="186"/>
      <c r="B286" s="241" t="e">
        <f>VLOOKUP(A286,Vendas!$A$5:$V$2700,2,)</f>
        <v>#N/A</v>
      </c>
      <c r="C286" s="242" t="e">
        <f>VLOOKUP(A286,Vendas!$A$5:$V$2700,4,)</f>
        <v>#N/A</v>
      </c>
      <c r="D286" s="243" t="e">
        <f>VLOOKUP(A286,Vendas!$A$5:$V$2700,5,)</f>
        <v>#N/A</v>
      </c>
      <c r="E286" s="180"/>
      <c r="F286" s="181"/>
      <c r="G286" s="182"/>
    </row>
    <row r="287" spans="1:7">
      <c r="A287" s="25"/>
      <c r="B287" s="238" t="e">
        <f>VLOOKUP(A287,Vendas!$A$5:$V$2700,2,)</f>
        <v>#N/A</v>
      </c>
      <c r="C287" s="239" t="e">
        <f>VLOOKUP(A287,Vendas!$A$5:$V$2700,4,)</f>
        <v>#N/A</v>
      </c>
      <c r="D287" s="244" t="e">
        <f>VLOOKUP(A287,Vendas!$A$5:$V$2700,5,)</f>
        <v>#N/A</v>
      </c>
      <c r="E287" s="50"/>
      <c r="F287" s="183"/>
      <c r="G287" s="34"/>
    </row>
    <row r="288" spans="1:7">
      <c r="A288" s="186"/>
      <c r="B288" s="241" t="e">
        <f>VLOOKUP(A288,Vendas!$A$5:$V$2700,2,)</f>
        <v>#N/A</v>
      </c>
      <c r="C288" s="242" t="e">
        <f>VLOOKUP(A288,Vendas!$A$5:$V$2700,4,)</f>
        <v>#N/A</v>
      </c>
      <c r="D288" s="243" t="e">
        <f>VLOOKUP(A288,Vendas!$A$5:$V$2700,5,)</f>
        <v>#N/A</v>
      </c>
      <c r="E288" s="180"/>
      <c r="F288" s="181"/>
      <c r="G288" s="182"/>
    </row>
    <row r="289" spans="1:7">
      <c r="A289" s="25"/>
      <c r="B289" s="238" t="e">
        <f>VLOOKUP(A289,Vendas!$A$5:$V$2700,2,)</f>
        <v>#N/A</v>
      </c>
      <c r="C289" s="239" t="e">
        <f>VLOOKUP(A289,Vendas!$A$5:$V$2700,4,)</f>
        <v>#N/A</v>
      </c>
      <c r="D289" s="244" t="e">
        <f>VLOOKUP(A289,Vendas!$A$5:$V$2700,5,)</f>
        <v>#N/A</v>
      </c>
      <c r="E289" s="50"/>
      <c r="F289" s="183"/>
      <c r="G289" s="34"/>
    </row>
    <row r="290" spans="1:7">
      <c r="A290" s="186"/>
      <c r="B290" s="241" t="e">
        <f>VLOOKUP(A290,Vendas!$A$5:$V$2700,2,)</f>
        <v>#N/A</v>
      </c>
      <c r="C290" s="242" t="e">
        <f>VLOOKUP(A290,Vendas!$A$5:$V$2700,4,)</f>
        <v>#N/A</v>
      </c>
      <c r="D290" s="243" t="e">
        <f>VLOOKUP(A290,Vendas!$A$5:$V$2700,5,)</f>
        <v>#N/A</v>
      </c>
      <c r="E290" s="180"/>
      <c r="F290" s="181"/>
      <c r="G290" s="182"/>
    </row>
    <row r="291" spans="1:7">
      <c r="A291" s="25"/>
      <c r="B291" s="238" t="e">
        <f>VLOOKUP(A291,Vendas!$A$5:$V$2700,2,)</f>
        <v>#N/A</v>
      </c>
      <c r="C291" s="239" t="e">
        <f>VLOOKUP(A291,Vendas!$A$5:$V$2700,4,)</f>
        <v>#N/A</v>
      </c>
      <c r="D291" s="244" t="e">
        <f>VLOOKUP(A291,Vendas!$A$5:$V$2700,5,)</f>
        <v>#N/A</v>
      </c>
      <c r="E291" s="50"/>
      <c r="F291" s="183"/>
      <c r="G291" s="34"/>
    </row>
    <row r="292" spans="1:7">
      <c r="A292" s="186"/>
      <c r="B292" s="241" t="e">
        <f>VLOOKUP(A292,Vendas!$A$5:$V$2700,2,)</f>
        <v>#N/A</v>
      </c>
      <c r="C292" s="242" t="e">
        <f>VLOOKUP(A292,Vendas!$A$5:$V$2700,4,)</f>
        <v>#N/A</v>
      </c>
      <c r="D292" s="243" t="e">
        <f>VLOOKUP(A292,Vendas!$A$5:$V$2700,5,)</f>
        <v>#N/A</v>
      </c>
      <c r="E292" s="180"/>
      <c r="F292" s="181"/>
      <c r="G292" s="182"/>
    </row>
    <row r="293" spans="1:7">
      <c r="A293" s="25"/>
      <c r="B293" s="238" t="e">
        <f>VLOOKUP(A293,Vendas!$A$5:$V$2700,2,)</f>
        <v>#N/A</v>
      </c>
      <c r="C293" s="239" t="e">
        <f>VLOOKUP(A293,Vendas!$A$5:$V$2700,4,)</f>
        <v>#N/A</v>
      </c>
      <c r="D293" s="244" t="e">
        <f>VLOOKUP(A293,Vendas!$A$5:$V$2700,5,)</f>
        <v>#N/A</v>
      </c>
      <c r="E293" s="50"/>
      <c r="F293" s="183"/>
      <c r="G293" s="34"/>
    </row>
    <row r="294" spans="1:7">
      <c r="A294" s="186"/>
      <c r="B294" s="241" t="e">
        <f>VLOOKUP(A294,Vendas!$A$5:$V$2700,2,)</f>
        <v>#N/A</v>
      </c>
      <c r="C294" s="242" t="e">
        <f>VLOOKUP(A294,Vendas!$A$5:$V$2700,4,)</f>
        <v>#N/A</v>
      </c>
      <c r="D294" s="243" t="e">
        <f>VLOOKUP(A294,Vendas!$A$5:$V$2700,5,)</f>
        <v>#N/A</v>
      </c>
      <c r="E294" s="180"/>
      <c r="F294" s="181"/>
      <c r="G294" s="182"/>
    </row>
    <row r="295" spans="1:7">
      <c r="A295" s="25"/>
      <c r="B295" s="238" t="e">
        <f>VLOOKUP(A295,Vendas!$A$5:$V$2700,2,)</f>
        <v>#N/A</v>
      </c>
      <c r="C295" s="239" t="e">
        <f>VLOOKUP(A295,Vendas!$A$5:$V$2700,4,)</f>
        <v>#N/A</v>
      </c>
      <c r="D295" s="244" t="e">
        <f>VLOOKUP(A295,Vendas!$A$5:$V$2700,5,)</f>
        <v>#N/A</v>
      </c>
      <c r="E295" s="50"/>
      <c r="F295" s="183"/>
      <c r="G295" s="34"/>
    </row>
    <row r="296" spans="1:7">
      <c r="A296" s="186"/>
      <c r="B296" s="241" t="e">
        <f>VLOOKUP(A296,Vendas!$A$5:$V$2700,2,)</f>
        <v>#N/A</v>
      </c>
      <c r="C296" s="242" t="e">
        <f>VLOOKUP(A296,Vendas!$A$5:$V$2700,4,)</f>
        <v>#N/A</v>
      </c>
      <c r="D296" s="243" t="e">
        <f>VLOOKUP(A296,Vendas!$A$5:$V$2700,5,)</f>
        <v>#N/A</v>
      </c>
      <c r="E296" s="180"/>
      <c r="F296" s="181"/>
      <c r="G296" s="182"/>
    </row>
    <row r="297" spans="1:7">
      <c r="A297" s="25"/>
      <c r="B297" s="238" t="e">
        <f>VLOOKUP(A297,Vendas!$A$5:$V$2700,2,)</f>
        <v>#N/A</v>
      </c>
      <c r="C297" s="239" t="e">
        <f>VLOOKUP(A297,Vendas!$A$5:$V$2700,4,)</f>
        <v>#N/A</v>
      </c>
      <c r="D297" s="244" t="e">
        <f>VLOOKUP(A297,Vendas!$A$5:$V$2700,5,)</f>
        <v>#N/A</v>
      </c>
      <c r="E297" s="50"/>
      <c r="F297" s="183"/>
      <c r="G297" s="34"/>
    </row>
    <row r="298" spans="1:7">
      <c r="A298" s="186"/>
      <c r="B298" s="241" t="e">
        <f>VLOOKUP(A298,Vendas!$A$5:$V$2700,2,)</f>
        <v>#N/A</v>
      </c>
      <c r="C298" s="242" t="e">
        <f>VLOOKUP(A298,Vendas!$A$5:$V$2700,4,)</f>
        <v>#N/A</v>
      </c>
      <c r="D298" s="243" t="e">
        <f>VLOOKUP(A298,Vendas!$A$5:$V$2700,5,)</f>
        <v>#N/A</v>
      </c>
      <c r="E298" s="180"/>
      <c r="F298" s="181"/>
      <c r="G298" s="182"/>
    </row>
    <row r="299" spans="1:7">
      <c r="A299" s="25"/>
      <c r="B299" s="238" t="e">
        <f>VLOOKUP(A299,Vendas!$A$5:$V$2700,2,)</f>
        <v>#N/A</v>
      </c>
      <c r="C299" s="239" t="e">
        <f>VLOOKUP(A299,Vendas!$A$5:$V$2700,4,)</f>
        <v>#N/A</v>
      </c>
      <c r="D299" s="244" t="e">
        <f>VLOOKUP(A299,Vendas!$A$5:$V$2700,5,)</f>
        <v>#N/A</v>
      </c>
      <c r="E299" s="50"/>
      <c r="F299" s="183"/>
      <c r="G299" s="34"/>
    </row>
    <row r="300" spans="1:7">
      <c r="A300" s="186"/>
      <c r="B300" s="241" t="e">
        <f>VLOOKUP(A300,Vendas!$A$5:$V$2700,2,)</f>
        <v>#N/A</v>
      </c>
      <c r="C300" s="242" t="e">
        <f>VLOOKUP(A300,Vendas!$A$5:$V$2700,4,)</f>
        <v>#N/A</v>
      </c>
      <c r="D300" s="243" t="e">
        <f>VLOOKUP(A300,Vendas!$A$5:$V$2700,5,)</f>
        <v>#N/A</v>
      </c>
      <c r="E300" s="180"/>
      <c r="F300" s="181"/>
      <c r="G300" s="182"/>
    </row>
    <row r="301" spans="1:7">
      <c r="A301" s="25"/>
      <c r="B301" s="238" t="e">
        <f>VLOOKUP(A301,Vendas!$A$5:$V$2700,2,)</f>
        <v>#N/A</v>
      </c>
      <c r="C301" s="239" t="e">
        <f>VLOOKUP(A301,Vendas!$A$5:$V$2700,4,)</f>
        <v>#N/A</v>
      </c>
      <c r="D301" s="244" t="e">
        <f>VLOOKUP(A301,Vendas!$A$5:$V$2700,5,)</f>
        <v>#N/A</v>
      </c>
      <c r="E301" s="50"/>
      <c r="F301" s="183"/>
      <c r="G301" s="34"/>
    </row>
    <row r="302" spans="1:7">
      <c r="A302" s="186"/>
      <c r="B302" s="241" t="e">
        <f>VLOOKUP(A302,Vendas!$A$5:$V$2700,2,)</f>
        <v>#N/A</v>
      </c>
      <c r="C302" s="242" t="e">
        <f>VLOOKUP(A302,Vendas!$A$5:$V$2700,4,)</f>
        <v>#N/A</v>
      </c>
      <c r="D302" s="243" t="e">
        <f>VLOOKUP(A302,Vendas!$A$5:$V$2700,5,)</f>
        <v>#N/A</v>
      </c>
      <c r="E302" s="180"/>
      <c r="F302" s="181"/>
      <c r="G302" s="182"/>
    </row>
    <row r="303" spans="1:7">
      <c r="A303" s="25"/>
      <c r="B303" s="238" t="e">
        <f>VLOOKUP(A303,Vendas!$A$5:$V$2700,2,)</f>
        <v>#N/A</v>
      </c>
      <c r="C303" s="239" t="e">
        <f>VLOOKUP(A303,Vendas!$A$5:$V$2700,4,)</f>
        <v>#N/A</v>
      </c>
      <c r="D303" s="244" t="e">
        <f>VLOOKUP(A303,Vendas!$A$5:$V$2700,5,)</f>
        <v>#N/A</v>
      </c>
      <c r="E303" s="50"/>
      <c r="F303" s="183"/>
      <c r="G303" s="34"/>
    </row>
    <row r="304" spans="1:7">
      <c r="A304" s="186"/>
      <c r="B304" s="241" t="e">
        <f>VLOOKUP(A304,Vendas!$A$5:$V$2700,2,)</f>
        <v>#N/A</v>
      </c>
      <c r="C304" s="242" t="e">
        <f>VLOOKUP(A304,Vendas!$A$5:$V$2700,4,)</f>
        <v>#N/A</v>
      </c>
      <c r="D304" s="243" t="e">
        <f>VLOOKUP(A304,Vendas!$A$5:$V$2700,5,)</f>
        <v>#N/A</v>
      </c>
      <c r="E304" s="180"/>
      <c r="F304" s="181"/>
      <c r="G304" s="182"/>
    </row>
    <row r="305" spans="1:7">
      <c r="A305" s="25"/>
      <c r="B305" s="238" t="e">
        <f>VLOOKUP(A305,Vendas!$A$5:$V$2700,2,)</f>
        <v>#N/A</v>
      </c>
      <c r="C305" s="239" t="e">
        <f>VLOOKUP(A305,Vendas!$A$5:$V$2700,4,)</f>
        <v>#N/A</v>
      </c>
      <c r="D305" s="244" t="e">
        <f>VLOOKUP(A305,Vendas!$A$5:$V$2700,5,)</f>
        <v>#N/A</v>
      </c>
      <c r="E305" s="50"/>
      <c r="F305" s="183"/>
      <c r="G305" s="34"/>
    </row>
    <row r="306" spans="1:7">
      <c r="A306" s="186"/>
      <c r="B306" s="241" t="e">
        <f>VLOOKUP(A306,Vendas!$A$5:$V$2700,2,)</f>
        <v>#N/A</v>
      </c>
      <c r="C306" s="242" t="e">
        <f>VLOOKUP(A306,Vendas!$A$5:$V$2700,4,)</f>
        <v>#N/A</v>
      </c>
      <c r="D306" s="243" t="e">
        <f>VLOOKUP(A306,Vendas!$A$5:$V$2700,5,)</f>
        <v>#N/A</v>
      </c>
      <c r="E306" s="180"/>
      <c r="F306" s="181"/>
      <c r="G306" s="182"/>
    </row>
    <row r="307" spans="1:7">
      <c r="A307" s="25"/>
      <c r="B307" s="238" t="e">
        <f>VLOOKUP(A307,Vendas!$A$5:$V$2700,2,)</f>
        <v>#N/A</v>
      </c>
      <c r="C307" s="239" t="e">
        <f>VLOOKUP(A307,Vendas!$A$5:$V$2700,4,)</f>
        <v>#N/A</v>
      </c>
      <c r="D307" s="244" t="e">
        <f>VLOOKUP(A307,Vendas!$A$5:$V$2700,5,)</f>
        <v>#N/A</v>
      </c>
      <c r="E307" s="50"/>
      <c r="F307" s="183"/>
      <c r="G307" s="34"/>
    </row>
    <row r="308" spans="1:7">
      <c r="A308" s="186"/>
      <c r="B308" s="241" t="e">
        <f>VLOOKUP(A308,Vendas!$A$5:$V$2700,2,)</f>
        <v>#N/A</v>
      </c>
      <c r="C308" s="242" t="e">
        <f>VLOOKUP(A308,Vendas!$A$5:$V$2700,4,)</f>
        <v>#N/A</v>
      </c>
      <c r="D308" s="243" t="e">
        <f>VLOOKUP(A308,Vendas!$A$5:$V$2700,5,)</f>
        <v>#N/A</v>
      </c>
      <c r="E308" s="180"/>
      <c r="F308" s="181"/>
      <c r="G308" s="182"/>
    </row>
    <row r="309" spans="1:7">
      <c r="A309" s="25"/>
      <c r="B309" s="238" t="e">
        <f>VLOOKUP(A309,Vendas!$A$5:$V$2700,2,)</f>
        <v>#N/A</v>
      </c>
      <c r="C309" s="239" t="e">
        <f>VLOOKUP(A309,Vendas!$A$5:$V$2700,4,)</f>
        <v>#N/A</v>
      </c>
      <c r="D309" s="244" t="e">
        <f>VLOOKUP(A309,Vendas!$A$5:$V$2700,5,)</f>
        <v>#N/A</v>
      </c>
      <c r="E309" s="50"/>
      <c r="F309" s="183"/>
      <c r="G309" s="34"/>
    </row>
    <row r="310" spans="1:7">
      <c r="A310" s="186"/>
      <c r="B310" s="241" t="e">
        <f>VLOOKUP(A310,Vendas!$A$5:$V$2700,2,)</f>
        <v>#N/A</v>
      </c>
      <c r="C310" s="242" t="e">
        <f>VLOOKUP(A310,Vendas!$A$5:$V$2700,4,)</f>
        <v>#N/A</v>
      </c>
      <c r="D310" s="243" t="e">
        <f>VLOOKUP(A310,Vendas!$A$5:$V$2700,5,)</f>
        <v>#N/A</v>
      </c>
      <c r="E310" s="180"/>
      <c r="F310" s="181"/>
      <c r="G310" s="182"/>
    </row>
    <row r="311" spans="1:7">
      <c r="A311" s="25"/>
      <c r="B311" s="238" t="e">
        <f>VLOOKUP(A311,Vendas!$A$5:$V$2700,2,)</f>
        <v>#N/A</v>
      </c>
      <c r="C311" s="239" t="e">
        <f>VLOOKUP(A311,Vendas!$A$5:$V$2700,4,)</f>
        <v>#N/A</v>
      </c>
      <c r="D311" s="244" t="e">
        <f>VLOOKUP(A311,Vendas!$A$5:$V$2700,5,)</f>
        <v>#N/A</v>
      </c>
      <c r="E311" s="50"/>
      <c r="F311" s="183"/>
      <c r="G311" s="34"/>
    </row>
    <row r="312" spans="1:7">
      <c r="A312" s="186"/>
      <c r="B312" s="241" t="e">
        <f>VLOOKUP(A312,Vendas!$A$5:$V$2700,2,)</f>
        <v>#N/A</v>
      </c>
      <c r="C312" s="242" t="e">
        <f>VLOOKUP(A312,Vendas!$A$5:$V$2700,4,)</f>
        <v>#N/A</v>
      </c>
      <c r="D312" s="243" t="e">
        <f>VLOOKUP(A312,Vendas!$A$5:$V$2700,5,)</f>
        <v>#N/A</v>
      </c>
      <c r="E312" s="180"/>
      <c r="F312" s="181"/>
      <c r="G312" s="182"/>
    </row>
    <row r="313" spans="1:7">
      <c r="A313" s="25"/>
      <c r="B313" s="238" t="e">
        <f>VLOOKUP(A313,Vendas!$A$5:$V$2700,2,)</f>
        <v>#N/A</v>
      </c>
      <c r="C313" s="239" t="e">
        <f>VLOOKUP(A313,Vendas!$A$5:$V$2700,4,)</f>
        <v>#N/A</v>
      </c>
      <c r="D313" s="244" t="e">
        <f>VLOOKUP(A313,Vendas!$A$5:$V$2700,5,)</f>
        <v>#N/A</v>
      </c>
      <c r="E313" s="50"/>
      <c r="F313" s="183"/>
      <c r="G313" s="34"/>
    </row>
    <row r="314" spans="1:7">
      <c r="A314" s="186"/>
      <c r="B314" s="241" t="e">
        <f>VLOOKUP(A314,Vendas!$A$5:$V$2700,2,)</f>
        <v>#N/A</v>
      </c>
      <c r="C314" s="242" t="e">
        <f>VLOOKUP(A314,Vendas!$A$5:$V$2700,4,)</f>
        <v>#N/A</v>
      </c>
      <c r="D314" s="243" t="e">
        <f>VLOOKUP(A314,Vendas!$A$5:$V$2700,5,)</f>
        <v>#N/A</v>
      </c>
      <c r="E314" s="180"/>
      <c r="F314" s="181"/>
      <c r="G314" s="182"/>
    </row>
    <row r="315" spans="1:7">
      <c r="A315" s="25"/>
      <c r="B315" s="238" t="e">
        <f>VLOOKUP(A315,Vendas!$A$5:$V$2700,2,)</f>
        <v>#N/A</v>
      </c>
      <c r="C315" s="239" t="e">
        <f>VLOOKUP(A315,Vendas!$A$5:$V$2700,4,)</f>
        <v>#N/A</v>
      </c>
      <c r="D315" s="244" t="e">
        <f>VLOOKUP(A315,Vendas!$A$5:$V$2700,5,)</f>
        <v>#N/A</v>
      </c>
      <c r="E315" s="50"/>
      <c r="F315" s="183"/>
      <c r="G315" s="34"/>
    </row>
    <row r="316" spans="1:7">
      <c r="A316" s="186"/>
      <c r="B316" s="241" t="e">
        <f>VLOOKUP(A316,Vendas!$A$5:$V$2700,2,)</f>
        <v>#N/A</v>
      </c>
      <c r="C316" s="242" t="e">
        <f>VLOOKUP(A316,Vendas!$A$5:$V$2700,4,)</f>
        <v>#N/A</v>
      </c>
      <c r="D316" s="243" t="e">
        <f>VLOOKUP(A316,Vendas!$A$5:$V$2700,5,)</f>
        <v>#N/A</v>
      </c>
      <c r="E316" s="180"/>
      <c r="F316" s="181"/>
      <c r="G316" s="182"/>
    </row>
    <row r="317" spans="1:7">
      <c r="A317" s="25"/>
      <c r="B317" s="238" t="e">
        <f>VLOOKUP(A317,Vendas!$A$5:$V$2700,2,)</f>
        <v>#N/A</v>
      </c>
      <c r="C317" s="239" t="e">
        <f>VLOOKUP(A317,Vendas!$A$5:$V$2700,4,)</f>
        <v>#N/A</v>
      </c>
      <c r="D317" s="244" t="e">
        <f>VLOOKUP(A317,Vendas!$A$5:$V$2700,5,)</f>
        <v>#N/A</v>
      </c>
      <c r="E317" s="50"/>
      <c r="F317" s="183"/>
      <c r="G317" s="34"/>
    </row>
    <row r="318" spans="1:7">
      <c r="A318" s="186"/>
      <c r="B318" s="241" t="e">
        <f>VLOOKUP(A318,Vendas!$A$5:$V$2700,2,)</f>
        <v>#N/A</v>
      </c>
      <c r="C318" s="242" t="e">
        <f>VLOOKUP(A318,Vendas!$A$5:$V$2700,4,)</f>
        <v>#N/A</v>
      </c>
      <c r="D318" s="243" t="e">
        <f>VLOOKUP(A318,Vendas!$A$5:$V$2700,5,)</f>
        <v>#N/A</v>
      </c>
      <c r="E318" s="180"/>
      <c r="F318" s="181"/>
      <c r="G318" s="182"/>
    </row>
    <row r="319" spans="1:7">
      <c r="A319" s="25"/>
      <c r="B319" s="238" t="e">
        <f>VLOOKUP(A319,Vendas!$A$5:$V$2700,2,)</f>
        <v>#N/A</v>
      </c>
      <c r="C319" s="239" t="e">
        <f>VLOOKUP(A319,Vendas!$A$5:$V$2700,4,)</f>
        <v>#N/A</v>
      </c>
      <c r="D319" s="244" t="e">
        <f>VLOOKUP(A319,Vendas!$A$5:$V$2700,5,)</f>
        <v>#N/A</v>
      </c>
      <c r="E319" s="50"/>
      <c r="F319" s="183"/>
      <c r="G319" s="34"/>
    </row>
    <row r="320" spans="1:7">
      <c r="A320" s="186"/>
      <c r="B320" s="241" t="e">
        <f>VLOOKUP(A320,Vendas!$A$5:$V$2700,2,)</f>
        <v>#N/A</v>
      </c>
      <c r="C320" s="242" t="e">
        <f>VLOOKUP(A320,Vendas!$A$5:$V$2700,4,)</f>
        <v>#N/A</v>
      </c>
      <c r="D320" s="243" t="e">
        <f>VLOOKUP(A320,Vendas!$A$5:$V$2700,5,)</f>
        <v>#N/A</v>
      </c>
      <c r="E320" s="180"/>
      <c r="F320" s="181"/>
      <c r="G320" s="182"/>
    </row>
    <row r="321" spans="1:7">
      <c r="A321" s="25"/>
      <c r="B321" s="238" t="e">
        <f>VLOOKUP(A321,Vendas!$A$5:$V$2700,2,)</f>
        <v>#N/A</v>
      </c>
      <c r="C321" s="239" t="e">
        <f>VLOOKUP(A321,Vendas!$A$5:$V$2700,4,)</f>
        <v>#N/A</v>
      </c>
      <c r="D321" s="244" t="e">
        <f>VLOOKUP(A321,Vendas!$A$5:$V$2700,5,)</f>
        <v>#N/A</v>
      </c>
      <c r="E321" s="50"/>
      <c r="F321" s="183"/>
      <c r="G321" s="34"/>
    </row>
    <row r="322" spans="1:7">
      <c r="A322" s="186"/>
      <c r="B322" s="241" t="e">
        <f>VLOOKUP(A322,Vendas!$A$5:$V$2700,2,)</f>
        <v>#N/A</v>
      </c>
      <c r="C322" s="242" t="e">
        <f>VLOOKUP(A322,Vendas!$A$5:$V$2700,4,)</f>
        <v>#N/A</v>
      </c>
      <c r="D322" s="243" t="e">
        <f>VLOOKUP(A322,Vendas!$A$5:$V$2700,5,)</f>
        <v>#N/A</v>
      </c>
      <c r="E322" s="180"/>
      <c r="F322" s="181"/>
      <c r="G322" s="182"/>
    </row>
    <row r="323" spans="1:7">
      <c r="A323" s="25"/>
      <c r="B323" s="238" t="e">
        <f>VLOOKUP(A323,Vendas!$A$5:$V$2700,2,)</f>
        <v>#N/A</v>
      </c>
      <c r="C323" s="239" t="e">
        <f>VLOOKUP(A323,Vendas!$A$5:$V$2700,4,)</f>
        <v>#N/A</v>
      </c>
      <c r="D323" s="244" t="e">
        <f>VLOOKUP(A323,Vendas!$A$5:$V$2700,5,)</f>
        <v>#N/A</v>
      </c>
      <c r="E323" s="50"/>
      <c r="F323" s="183"/>
      <c r="G323" s="34"/>
    </row>
    <row r="324" spans="1:7">
      <c r="A324" s="186"/>
      <c r="B324" s="241" t="e">
        <f>VLOOKUP(A324,Vendas!$A$5:$V$2700,2,)</f>
        <v>#N/A</v>
      </c>
      <c r="C324" s="242" t="e">
        <f>VLOOKUP(A324,Vendas!$A$5:$V$2700,4,)</f>
        <v>#N/A</v>
      </c>
      <c r="D324" s="243" t="e">
        <f>VLOOKUP(A324,Vendas!$A$5:$V$2700,5,)</f>
        <v>#N/A</v>
      </c>
      <c r="E324" s="180"/>
      <c r="F324" s="181"/>
      <c r="G324" s="182"/>
    </row>
    <row r="325" spans="1:7">
      <c r="A325" s="25"/>
      <c r="B325" s="238" t="e">
        <f>VLOOKUP(A325,Vendas!$A$5:$V$2700,2,)</f>
        <v>#N/A</v>
      </c>
      <c r="C325" s="239" t="e">
        <f>VLOOKUP(A325,Vendas!$A$5:$V$2700,4,)</f>
        <v>#N/A</v>
      </c>
      <c r="D325" s="244" t="e">
        <f>VLOOKUP(A325,Vendas!$A$5:$V$2700,5,)</f>
        <v>#N/A</v>
      </c>
      <c r="E325" s="50"/>
      <c r="F325" s="183"/>
      <c r="G325" s="34"/>
    </row>
    <row r="326" spans="1:7">
      <c r="A326" s="186"/>
      <c r="B326" s="241" t="e">
        <f>VLOOKUP(A326,Vendas!$A$5:$V$2700,2,)</f>
        <v>#N/A</v>
      </c>
      <c r="C326" s="242" t="e">
        <f>VLOOKUP(A326,Vendas!$A$5:$V$2700,4,)</f>
        <v>#N/A</v>
      </c>
      <c r="D326" s="243" t="e">
        <f>VLOOKUP(A326,Vendas!$A$5:$V$2700,5,)</f>
        <v>#N/A</v>
      </c>
      <c r="E326" s="180"/>
      <c r="F326" s="181"/>
      <c r="G326" s="182"/>
    </row>
    <row r="327" spans="1:7">
      <c r="A327" s="25"/>
      <c r="B327" s="238" t="e">
        <f>VLOOKUP(A327,Vendas!$A$5:$V$2700,2,)</f>
        <v>#N/A</v>
      </c>
      <c r="C327" s="239" t="e">
        <f>VLOOKUP(A327,Vendas!$A$5:$V$2700,4,)</f>
        <v>#N/A</v>
      </c>
      <c r="D327" s="244" t="e">
        <f>VLOOKUP(A327,Vendas!$A$5:$V$2700,5,)</f>
        <v>#N/A</v>
      </c>
      <c r="E327" s="50"/>
      <c r="F327" s="183"/>
      <c r="G327" s="34"/>
    </row>
    <row r="328" spans="1:7">
      <c r="A328" s="186"/>
      <c r="B328" s="241" t="e">
        <f>VLOOKUP(A328,Vendas!$A$5:$V$2700,2,)</f>
        <v>#N/A</v>
      </c>
      <c r="C328" s="242" t="e">
        <f>VLOOKUP(A328,Vendas!$A$5:$V$2700,4,)</f>
        <v>#N/A</v>
      </c>
      <c r="D328" s="243" t="e">
        <f>VLOOKUP(A328,Vendas!$A$5:$V$2700,5,)</f>
        <v>#N/A</v>
      </c>
      <c r="E328" s="180"/>
      <c r="F328" s="181"/>
      <c r="G328" s="182"/>
    </row>
    <row r="329" spans="1:7">
      <c r="A329" s="25"/>
      <c r="B329" s="238" t="e">
        <f>VLOOKUP(A329,Vendas!$A$5:$V$2700,2,)</f>
        <v>#N/A</v>
      </c>
      <c r="C329" s="239" t="e">
        <f>VLOOKUP(A329,Vendas!$A$5:$V$2700,4,)</f>
        <v>#N/A</v>
      </c>
      <c r="D329" s="244" t="e">
        <f>VLOOKUP(A329,Vendas!$A$5:$V$2700,5,)</f>
        <v>#N/A</v>
      </c>
      <c r="E329" s="50"/>
      <c r="F329" s="183"/>
      <c r="G329" s="34"/>
    </row>
    <row r="330" spans="1:7">
      <c r="A330" s="186"/>
      <c r="B330" s="241" t="e">
        <f>VLOOKUP(A330,Vendas!$A$5:$V$2700,2,)</f>
        <v>#N/A</v>
      </c>
      <c r="C330" s="242" t="e">
        <f>VLOOKUP(A330,Vendas!$A$5:$V$2700,4,)</f>
        <v>#N/A</v>
      </c>
      <c r="D330" s="243" t="e">
        <f>VLOOKUP(A330,Vendas!$A$5:$V$2700,5,)</f>
        <v>#N/A</v>
      </c>
      <c r="E330" s="180"/>
      <c r="F330" s="181"/>
      <c r="G330" s="182"/>
    </row>
    <row r="331" spans="1:7">
      <c r="A331" s="25"/>
      <c r="B331" s="238" t="e">
        <f>VLOOKUP(A331,Vendas!$A$5:$V$2700,2,)</f>
        <v>#N/A</v>
      </c>
      <c r="C331" s="239" t="e">
        <f>VLOOKUP(A331,Vendas!$A$5:$V$2700,4,)</f>
        <v>#N/A</v>
      </c>
      <c r="D331" s="244" t="e">
        <f>VLOOKUP(A331,Vendas!$A$5:$V$2700,5,)</f>
        <v>#N/A</v>
      </c>
      <c r="E331" s="50"/>
      <c r="F331" s="183"/>
      <c r="G331" s="34"/>
    </row>
    <row r="332" spans="1:7">
      <c r="A332" s="186"/>
      <c r="B332" s="241" t="e">
        <f>VLOOKUP(A332,Vendas!$A$5:$V$2700,2,)</f>
        <v>#N/A</v>
      </c>
      <c r="C332" s="242" t="e">
        <f>VLOOKUP(A332,Vendas!$A$5:$V$2700,4,)</f>
        <v>#N/A</v>
      </c>
      <c r="D332" s="243" t="e">
        <f>VLOOKUP(A332,Vendas!$A$5:$V$2700,5,)</f>
        <v>#N/A</v>
      </c>
      <c r="E332" s="180"/>
      <c r="F332" s="181"/>
      <c r="G332" s="182"/>
    </row>
    <row r="333" spans="1:7">
      <c r="A333" s="25"/>
      <c r="B333" s="238" t="e">
        <f>VLOOKUP(A333,Vendas!$A$5:$V$2700,2,)</f>
        <v>#N/A</v>
      </c>
      <c r="C333" s="239" t="e">
        <f>VLOOKUP(A333,Vendas!$A$5:$V$2700,4,)</f>
        <v>#N/A</v>
      </c>
      <c r="D333" s="244" t="e">
        <f>VLOOKUP(A333,Vendas!$A$5:$V$2700,5,)</f>
        <v>#N/A</v>
      </c>
      <c r="E333" s="50"/>
      <c r="F333" s="183"/>
      <c r="G333" s="34"/>
    </row>
    <row r="334" spans="1:7">
      <c r="A334" s="186"/>
      <c r="B334" s="241" t="e">
        <f>VLOOKUP(A334,Vendas!$A$5:$V$2700,2,)</f>
        <v>#N/A</v>
      </c>
      <c r="C334" s="242" t="e">
        <f>VLOOKUP(A334,Vendas!$A$5:$V$2700,4,)</f>
        <v>#N/A</v>
      </c>
      <c r="D334" s="243" t="e">
        <f>VLOOKUP(A334,Vendas!$A$5:$V$2700,5,)</f>
        <v>#N/A</v>
      </c>
      <c r="E334" s="180"/>
      <c r="F334" s="181"/>
      <c r="G334" s="182"/>
    </row>
    <row r="335" spans="1:7">
      <c r="A335" s="25"/>
      <c r="B335" s="238" t="e">
        <f>VLOOKUP(A335,Vendas!$A$5:$V$2700,2,)</f>
        <v>#N/A</v>
      </c>
      <c r="C335" s="239" t="e">
        <f>VLOOKUP(A335,Vendas!$A$5:$V$2700,4,)</f>
        <v>#N/A</v>
      </c>
      <c r="D335" s="244" t="e">
        <f>VLOOKUP(A335,Vendas!$A$5:$V$2700,5,)</f>
        <v>#N/A</v>
      </c>
      <c r="E335" s="50"/>
      <c r="F335" s="183"/>
      <c r="G335" s="34"/>
    </row>
    <row r="336" spans="1:7">
      <c r="A336" s="186"/>
      <c r="B336" s="241" t="e">
        <f>VLOOKUP(A336,Vendas!$A$5:$V$2700,2,)</f>
        <v>#N/A</v>
      </c>
      <c r="C336" s="242" t="e">
        <f>VLOOKUP(A336,Vendas!$A$5:$V$2700,4,)</f>
        <v>#N/A</v>
      </c>
      <c r="D336" s="243" t="e">
        <f>VLOOKUP(A336,Vendas!$A$5:$V$2700,5,)</f>
        <v>#N/A</v>
      </c>
      <c r="E336" s="180"/>
      <c r="F336" s="181"/>
      <c r="G336" s="182"/>
    </row>
    <row r="337" spans="1:7">
      <c r="A337" s="25"/>
      <c r="B337" s="238" t="e">
        <f>VLOOKUP(A337,Vendas!$A$5:$V$2700,2,)</f>
        <v>#N/A</v>
      </c>
      <c r="C337" s="239" t="e">
        <f>VLOOKUP(A337,Vendas!$A$5:$V$2700,4,)</f>
        <v>#N/A</v>
      </c>
      <c r="D337" s="244" t="e">
        <f>VLOOKUP(A337,Vendas!$A$5:$V$2700,5,)</f>
        <v>#N/A</v>
      </c>
      <c r="E337" s="50"/>
      <c r="F337" s="183"/>
      <c r="G337" s="34"/>
    </row>
    <row r="338" spans="1:7">
      <c r="A338" s="186"/>
      <c r="B338" s="241" t="e">
        <f>VLOOKUP(A338,Vendas!$A$5:$V$2700,2,)</f>
        <v>#N/A</v>
      </c>
      <c r="C338" s="242" t="e">
        <f>VLOOKUP(A338,Vendas!$A$5:$V$2700,4,)</f>
        <v>#N/A</v>
      </c>
      <c r="D338" s="243" t="e">
        <f>VLOOKUP(A338,Vendas!$A$5:$V$2700,5,)</f>
        <v>#N/A</v>
      </c>
      <c r="E338" s="180"/>
      <c r="F338" s="181"/>
      <c r="G338" s="182"/>
    </row>
    <row r="339" spans="1:7">
      <c r="A339" s="25"/>
      <c r="B339" s="238" t="e">
        <f>VLOOKUP(A339,Vendas!$A$5:$V$2700,2,)</f>
        <v>#N/A</v>
      </c>
      <c r="C339" s="239" t="e">
        <f>VLOOKUP(A339,Vendas!$A$5:$V$2700,4,)</f>
        <v>#N/A</v>
      </c>
      <c r="D339" s="244" t="e">
        <f>VLOOKUP(A339,Vendas!$A$5:$V$2700,5,)</f>
        <v>#N/A</v>
      </c>
      <c r="E339" s="50"/>
      <c r="F339" s="183"/>
      <c r="G339" s="34"/>
    </row>
    <row r="340" spans="1:7">
      <c r="A340" s="186"/>
      <c r="B340" s="241" t="e">
        <f>VLOOKUP(A340,Vendas!$A$5:$V$2700,2,)</f>
        <v>#N/A</v>
      </c>
      <c r="C340" s="242" t="e">
        <f>VLOOKUP(A340,Vendas!$A$5:$V$2700,4,)</f>
        <v>#N/A</v>
      </c>
      <c r="D340" s="243" t="e">
        <f>VLOOKUP(A340,Vendas!$A$5:$V$2700,5,)</f>
        <v>#N/A</v>
      </c>
      <c r="E340" s="180"/>
      <c r="F340" s="181"/>
      <c r="G340" s="182"/>
    </row>
    <row r="341" spans="1:7">
      <c r="A341" s="25"/>
      <c r="B341" s="238" t="e">
        <f>VLOOKUP(A341,Vendas!$A$5:$V$2700,2,)</f>
        <v>#N/A</v>
      </c>
      <c r="C341" s="239" t="e">
        <f>VLOOKUP(A341,Vendas!$A$5:$V$2700,4,)</f>
        <v>#N/A</v>
      </c>
      <c r="D341" s="244" t="e">
        <f>VLOOKUP(A341,Vendas!$A$5:$V$2700,5,)</f>
        <v>#N/A</v>
      </c>
      <c r="E341" s="50"/>
      <c r="F341" s="183"/>
      <c r="G341" s="34"/>
    </row>
    <row r="342" spans="1:7">
      <c r="A342" s="186"/>
      <c r="B342" s="241" t="e">
        <f>VLOOKUP(A342,Vendas!$A$5:$V$2700,2,)</f>
        <v>#N/A</v>
      </c>
      <c r="C342" s="242" t="e">
        <f>VLOOKUP(A342,Vendas!$A$5:$V$2700,4,)</f>
        <v>#N/A</v>
      </c>
      <c r="D342" s="243" t="e">
        <f>VLOOKUP(A342,Vendas!$A$5:$V$2700,5,)</f>
        <v>#N/A</v>
      </c>
      <c r="E342" s="180"/>
      <c r="F342" s="181"/>
      <c r="G342" s="182"/>
    </row>
    <row r="343" spans="1:7">
      <c r="A343" s="25"/>
      <c r="B343" s="238" t="e">
        <f>VLOOKUP(A343,Vendas!$A$5:$V$2700,2,)</f>
        <v>#N/A</v>
      </c>
      <c r="C343" s="239" t="e">
        <f>VLOOKUP(A343,Vendas!$A$5:$V$2700,4,)</f>
        <v>#N/A</v>
      </c>
      <c r="D343" s="244" t="e">
        <f>VLOOKUP(A343,Vendas!$A$5:$V$2700,5,)</f>
        <v>#N/A</v>
      </c>
      <c r="E343" s="50"/>
      <c r="F343" s="183"/>
      <c r="G343" s="34"/>
    </row>
    <row r="344" spans="1:7">
      <c r="A344" s="186"/>
      <c r="B344" s="241" t="e">
        <f>VLOOKUP(A344,Vendas!$A$5:$V$2700,2,)</f>
        <v>#N/A</v>
      </c>
      <c r="C344" s="242" t="e">
        <f>VLOOKUP(A344,Vendas!$A$5:$V$2700,4,)</f>
        <v>#N/A</v>
      </c>
      <c r="D344" s="243" t="e">
        <f>VLOOKUP(A344,Vendas!$A$5:$V$2700,5,)</f>
        <v>#N/A</v>
      </c>
      <c r="E344" s="180"/>
      <c r="F344" s="181"/>
      <c r="G344" s="182"/>
    </row>
    <row r="345" spans="1:7">
      <c r="A345" s="25"/>
      <c r="B345" s="238" t="e">
        <f>VLOOKUP(A345,Vendas!$A$5:$V$2700,2,)</f>
        <v>#N/A</v>
      </c>
      <c r="C345" s="239" t="e">
        <f>VLOOKUP(A345,Vendas!$A$5:$V$2700,4,)</f>
        <v>#N/A</v>
      </c>
      <c r="D345" s="244" t="e">
        <f>VLOOKUP(A345,Vendas!$A$5:$V$2700,5,)</f>
        <v>#N/A</v>
      </c>
      <c r="E345" s="50"/>
      <c r="F345" s="183"/>
      <c r="G345" s="34"/>
    </row>
    <row r="346" spans="1:7">
      <c r="A346" s="186"/>
      <c r="B346" s="241" t="e">
        <f>VLOOKUP(A346,Vendas!$A$5:$V$2700,2,)</f>
        <v>#N/A</v>
      </c>
      <c r="C346" s="242" t="e">
        <f>VLOOKUP(A346,Vendas!$A$5:$V$2700,4,)</f>
        <v>#N/A</v>
      </c>
      <c r="D346" s="243" t="e">
        <f>VLOOKUP(A346,Vendas!$A$5:$V$2700,5,)</f>
        <v>#N/A</v>
      </c>
      <c r="E346" s="180"/>
      <c r="F346" s="181"/>
      <c r="G346" s="182"/>
    </row>
    <row r="347" spans="1:7">
      <c r="A347" s="25"/>
      <c r="B347" s="238" t="e">
        <f>VLOOKUP(A347,Vendas!$A$5:$V$2700,2,)</f>
        <v>#N/A</v>
      </c>
      <c r="C347" s="239" t="e">
        <f>VLOOKUP(A347,Vendas!$A$5:$V$2700,4,)</f>
        <v>#N/A</v>
      </c>
      <c r="D347" s="244" t="e">
        <f>VLOOKUP(A347,Vendas!$A$5:$V$2700,5,)</f>
        <v>#N/A</v>
      </c>
      <c r="E347" s="50"/>
      <c r="F347" s="183"/>
      <c r="G347" s="34"/>
    </row>
    <row r="348" spans="1:7">
      <c r="A348" s="186"/>
      <c r="B348" s="241" t="e">
        <f>VLOOKUP(A348,Vendas!$A$5:$V$2700,2,)</f>
        <v>#N/A</v>
      </c>
      <c r="C348" s="242" t="e">
        <f>VLOOKUP(A348,Vendas!$A$5:$V$2700,4,)</f>
        <v>#N/A</v>
      </c>
      <c r="D348" s="243" t="e">
        <f>VLOOKUP(A348,Vendas!$A$5:$V$2700,5,)</f>
        <v>#N/A</v>
      </c>
      <c r="E348" s="180"/>
      <c r="F348" s="181"/>
      <c r="G348" s="182"/>
    </row>
    <row r="349" spans="1:7">
      <c r="A349" s="25"/>
      <c r="B349" s="238" t="e">
        <f>VLOOKUP(A349,Vendas!$A$5:$V$2700,2,)</f>
        <v>#N/A</v>
      </c>
      <c r="C349" s="239" t="e">
        <f>VLOOKUP(A349,Vendas!$A$5:$V$2700,4,)</f>
        <v>#N/A</v>
      </c>
      <c r="D349" s="244" t="e">
        <f>VLOOKUP(A349,Vendas!$A$5:$V$2700,5,)</f>
        <v>#N/A</v>
      </c>
      <c r="E349" s="50"/>
      <c r="F349" s="183"/>
      <c r="G349" s="34"/>
    </row>
    <row r="350" spans="1:7">
      <c r="A350" s="186"/>
      <c r="B350" s="241" t="e">
        <f>VLOOKUP(A350,Vendas!$A$5:$V$2700,2,)</f>
        <v>#N/A</v>
      </c>
      <c r="C350" s="242" t="e">
        <f>VLOOKUP(A350,Vendas!$A$5:$V$2700,4,)</f>
        <v>#N/A</v>
      </c>
      <c r="D350" s="243" t="e">
        <f>VLOOKUP(A350,Vendas!$A$5:$V$2700,5,)</f>
        <v>#N/A</v>
      </c>
      <c r="E350" s="180"/>
      <c r="F350" s="181"/>
      <c r="G350" s="182"/>
    </row>
    <row r="351" spans="1:7">
      <c r="A351" s="25"/>
      <c r="B351" s="238" t="e">
        <f>VLOOKUP(A351,Vendas!$A$5:$V$2700,2,)</f>
        <v>#N/A</v>
      </c>
      <c r="C351" s="239" t="e">
        <f>VLOOKUP(A351,Vendas!$A$5:$V$2700,4,)</f>
        <v>#N/A</v>
      </c>
      <c r="D351" s="244" t="e">
        <f>VLOOKUP(A351,Vendas!$A$5:$V$2700,5,)</f>
        <v>#N/A</v>
      </c>
      <c r="E351" s="50"/>
      <c r="F351" s="183"/>
      <c r="G351" s="34"/>
    </row>
    <row r="352" spans="1:7">
      <c r="A352" s="186"/>
      <c r="B352" s="241" t="e">
        <f>VLOOKUP(A352,Vendas!$A$5:$V$2700,2,)</f>
        <v>#N/A</v>
      </c>
      <c r="C352" s="242" t="e">
        <f>VLOOKUP(A352,Vendas!$A$5:$V$2700,4,)</f>
        <v>#N/A</v>
      </c>
      <c r="D352" s="243" t="e">
        <f>VLOOKUP(A352,Vendas!$A$5:$V$2700,5,)</f>
        <v>#N/A</v>
      </c>
      <c r="E352" s="180"/>
      <c r="F352" s="181"/>
      <c r="G352" s="182"/>
    </row>
    <row r="353" spans="1:7">
      <c r="A353" s="25"/>
      <c r="B353" s="238" t="e">
        <f>VLOOKUP(A353,Vendas!$A$5:$V$2700,2,)</f>
        <v>#N/A</v>
      </c>
      <c r="C353" s="239" t="e">
        <f>VLOOKUP(A353,Vendas!$A$5:$V$2700,4,)</f>
        <v>#N/A</v>
      </c>
      <c r="D353" s="244" t="e">
        <f>VLOOKUP(A353,Vendas!$A$5:$V$2700,5,)</f>
        <v>#N/A</v>
      </c>
      <c r="E353" s="50"/>
      <c r="F353" s="183"/>
      <c r="G353" s="34"/>
    </row>
    <row r="354" spans="1:7">
      <c r="A354" s="186"/>
      <c r="B354" s="241" t="e">
        <f>VLOOKUP(A354,Vendas!$A$5:$V$2700,2,)</f>
        <v>#N/A</v>
      </c>
      <c r="C354" s="242" t="e">
        <f>VLOOKUP(A354,Vendas!$A$5:$V$2700,4,)</f>
        <v>#N/A</v>
      </c>
      <c r="D354" s="243" t="e">
        <f>VLOOKUP(A354,Vendas!$A$5:$V$2700,5,)</f>
        <v>#N/A</v>
      </c>
      <c r="E354" s="180"/>
      <c r="F354" s="181"/>
      <c r="G354" s="182"/>
    </row>
    <row r="355" spans="1:7">
      <c r="A355" s="25"/>
      <c r="B355" s="238" t="e">
        <f>VLOOKUP(A355,Vendas!$A$5:$V$2700,2,)</f>
        <v>#N/A</v>
      </c>
      <c r="C355" s="239" t="e">
        <f>VLOOKUP(A355,Vendas!$A$5:$V$2700,4,)</f>
        <v>#N/A</v>
      </c>
      <c r="D355" s="244" t="e">
        <f>VLOOKUP(A355,Vendas!$A$5:$V$2700,5,)</f>
        <v>#N/A</v>
      </c>
      <c r="E355" s="50"/>
      <c r="F355" s="183"/>
      <c r="G355" s="34"/>
    </row>
    <row r="356" spans="1:7">
      <c r="A356" s="186"/>
      <c r="B356" s="241" t="e">
        <f>VLOOKUP(A356,Vendas!$A$5:$V$2700,2,)</f>
        <v>#N/A</v>
      </c>
      <c r="C356" s="242" t="e">
        <f>VLOOKUP(A356,Vendas!$A$5:$V$2700,4,)</f>
        <v>#N/A</v>
      </c>
      <c r="D356" s="243" t="e">
        <f>VLOOKUP(A356,Vendas!$A$5:$V$2700,5,)</f>
        <v>#N/A</v>
      </c>
      <c r="E356" s="180"/>
      <c r="F356" s="181"/>
      <c r="G356" s="182"/>
    </row>
    <row r="357" spans="1:7">
      <c r="A357" s="25"/>
      <c r="B357" s="238" t="e">
        <f>VLOOKUP(A357,Vendas!$A$5:$V$2700,2,)</f>
        <v>#N/A</v>
      </c>
      <c r="C357" s="239" t="e">
        <f>VLOOKUP(A357,Vendas!$A$5:$V$2700,4,)</f>
        <v>#N/A</v>
      </c>
      <c r="D357" s="244" t="e">
        <f>VLOOKUP(A357,Vendas!$A$5:$V$2700,5,)</f>
        <v>#N/A</v>
      </c>
      <c r="E357" s="50"/>
      <c r="F357" s="183"/>
      <c r="G357" s="34"/>
    </row>
    <row r="358" spans="1:7">
      <c r="A358" s="186"/>
      <c r="B358" s="241" t="e">
        <f>VLOOKUP(A358,Vendas!$A$5:$V$2700,2,)</f>
        <v>#N/A</v>
      </c>
      <c r="C358" s="242" t="e">
        <f>VLOOKUP(A358,Vendas!$A$5:$V$2700,4,)</f>
        <v>#N/A</v>
      </c>
      <c r="D358" s="243" t="e">
        <f>VLOOKUP(A358,Vendas!$A$5:$V$2700,5,)</f>
        <v>#N/A</v>
      </c>
      <c r="E358" s="180"/>
      <c r="F358" s="181"/>
      <c r="G358" s="182"/>
    </row>
    <row r="359" spans="1:7">
      <c r="A359" s="25"/>
      <c r="B359" s="238" t="e">
        <f>VLOOKUP(A359,Vendas!$A$5:$V$2700,2,)</f>
        <v>#N/A</v>
      </c>
      <c r="C359" s="239" t="e">
        <f>VLOOKUP(A359,Vendas!$A$5:$V$2700,4,)</f>
        <v>#N/A</v>
      </c>
      <c r="D359" s="244" t="e">
        <f>VLOOKUP(A359,Vendas!$A$5:$V$2700,5,)</f>
        <v>#N/A</v>
      </c>
      <c r="E359" s="50"/>
      <c r="F359" s="183"/>
      <c r="G359" s="34"/>
    </row>
    <row r="360" spans="1:7">
      <c r="A360" s="186"/>
      <c r="B360" s="241" t="e">
        <f>VLOOKUP(A360,Vendas!$A$5:$V$2700,2,)</f>
        <v>#N/A</v>
      </c>
      <c r="C360" s="242" t="e">
        <f>VLOOKUP(A360,Vendas!$A$5:$V$2700,4,)</f>
        <v>#N/A</v>
      </c>
      <c r="D360" s="243" t="e">
        <f>VLOOKUP(A360,Vendas!$A$5:$V$2700,5,)</f>
        <v>#N/A</v>
      </c>
      <c r="E360" s="180"/>
      <c r="F360" s="181"/>
      <c r="G360" s="182"/>
    </row>
    <row r="361" spans="1:7">
      <c r="A361" s="25"/>
      <c r="B361" s="238" t="e">
        <f>VLOOKUP(A361,Vendas!$A$5:$V$2700,2,)</f>
        <v>#N/A</v>
      </c>
      <c r="C361" s="239" t="e">
        <f>VLOOKUP(A361,Vendas!$A$5:$V$2700,4,)</f>
        <v>#N/A</v>
      </c>
      <c r="D361" s="244" t="e">
        <f>VLOOKUP(A361,Vendas!$A$5:$V$2700,5,)</f>
        <v>#N/A</v>
      </c>
      <c r="E361" s="50"/>
      <c r="F361" s="183"/>
      <c r="G361" s="34"/>
    </row>
    <row r="362" spans="1:7">
      <c r="A362" s="186"/>
      <c r="B362" s="241" t="e">
        <f>VLOOKUP(A362,Vendas!$A$5:$V$2700,2,)</f>
        <v>#N/A</v>
      </c>
      <c r="C362" s="242" t="e">
        <f>VLOOKUP(A362,Vendas!$A$5:$V$2700,4,)</f>
        <v>#N/A</v>
      </c>
      <c r="D362" s="243" t="e">
        <f>VLOOKUP(A362,Vendas!$A$5:$V$2700,5,)</f>
        <v>#N/A</v>
      </c>
      <c r="E362" s="180"/>
      <c r="F362" s="181"/>
      <c r="G362" s="182"/>
    </row>
    <row r="363" spans="1:7">
      <c r="A363" s="25"/>
      <c r="B363" s="238" t="e">
        <f>VLOOKUP(A363,Vendas!$A$5:$V$2700,2,)</f>
        <v>#N/A</v>
      </c>
      <c r="C363" s="239" t="e">
        <f>VLOOKUP(A363,Vendas!$A$5:$V$2700,4,)</f>
        <v>#N/A</v>
      </c>
      <c r="D363" s="244" t="e">
        <f>VLOOKUP(A363,Vendas!$A$5:$V$2700,5,)</f>
        <v>#N/A</v>
      </c>
      <c r="E363" s="50"/>
      <c r="F363" s="183"/>
      <c r="G363" s="34"/>
    </row>
    <row r="364" spans="1:7">
      <c r="A364" s="186"/>
      <c r="B364" s="241" t="e">
        <f>VLOOKUP(A364,Vendas!$A$5:$V$2700,2,)</f>
        <v>#N/A</v>
      </c>
      <c r="C364" s="242" t="e">
        <f>VLOOKUP(A364,Vendas!$A$5:$V$2700,4,)</f>
        <v>#N/A</v>
      </c>
      <c r="D364" s="243" t="e">
        <f>VLOOKUP(A364,Vendas!$A$5:$V$2700,5,)</f>
        <v>#N/A</v>
      </c>
      <c r="E364" s="180"/>
      <c r="F364" s="181"/>
      <c r="G364" s="182"/>
    </row>
    <row r="365" spans="1:7">
      <c r="A365" s="25"/>
      <c r="B365" s="238" t="e">
        <f>VLOOKUP(A365,Vendas!$A$5:$V$2700,2,)</f>
        <v>#N/A</v>
      </c>
      <c r="C365" s="239" t="e">
        <f>VLOOKUP(A365,Vendas!$A$5:$V$2700,4,)</f>
        <v>#N/A</v>
      </c>
      <c r="D365" s="244" t="e">
        <f>VLOOKUP(A365,Vendas!$A$5:$V$2700,5,)</f>
        <v>#N/A</v>
      </c>
      <c r="E365" s="50"/>
      <c r="F365" s="183"/>
      <c r="G365" s="34"/>
    </row>
    <row r="366" spans="1:7">
      <c r="A366" s="186"/>
      <c r="B366" s="241" t="e">
        <f>VLOOKUP(A366,Vendas!$A$5:$V$2700,2,)</f>
        <v>#N/A</v>
      </c>
      <c r="C366" s="242" t="e">
        <f>VLOOKUP(A366,Vendas!$A$5:$V$2700,4,)</f>
        <v>#N/A</v>
      </c>
      <c r="D366" s="243" t="e">
        <f>VLOOKUP(A366,Vendas!$A$5:$V$2700,5,)</f>
        <v>#N/A</v>
      </c>
      <c r="E366" s="180"/>
      <c r="F366" s="181"/>
      <c r="G366" s="182"/>
    </row>
    <row r="367" spans="1:7">
      <c r="A367" s="25"/>
      <c r="B367" s="238" t="e">
        <f>VLOOKUP(A367,Vendas!$A$5:$V$2700,2,)</f>
        <v>#N/A</v>
      </c>
      <c r="C367" s="239" t="e">
        <f>VLOOKUP(A367,Vendas!$A$5:$V$2700,4,)</f>
        <v>#N/A</v>
      </c>
      <c r="D367" s="244" t="e">
        <f>VLOOKUP(A367,Vendas!$A$5:$V$2700,5,)</f>
        <v>#N/A</v>
      </c>
      <c r="E367" s="50"/>
      <c r="F367" s="183"/>
      <c r="G367" s="34"/>
    </row>
    <row r="368" spans="1:7">
      <c r="A368" s="186"/>
      <c r="B368" s="241" t="e">
        <f>VLOOKUP(A368,Vendas!$A$5:$V$2700,2,)</f>
        <v>#N/A</v>
      </c>
      <c r="C368" s="242" t="e">
        <f>VLOOKUP(A368,Vendas!$A$5:$V$2700,4,)</f>
        <v>#N/A</v>
      </c>
      <c r="D368" s="243" t="e">
        <f>VLOOKUP(A368,Vendas!$A$5:$V$2700,5,)</f>
        <v>#N/A</v>
      </c>
      <c r="E368" s="180"/>
      <c r="F368" s="181"/>
      <c r="G368" s="182"/>
    </row>
    <row r="369" spans="1:7">
      <c r="A369" s="25"/>
      <c r="B369" s="238" t="e">
        <f>VLOOKUP(A369,Vendas!$A$5:$V$2700,2,)</f>
        <v>#N/A</v>
      </c>
      <c r="C369" s="239" t="e">
        <f>VLOOKUP(A369,Vendas!$A$5:$V$2700,4,)</f>
        <v>#N/A</v>
      </c>
      <c r="D369" s="244" t="e">
        <f>VLOOKUP(A369,Vendas!$A$5:$V$2700,5,)</f>
        <v>#N/A</v>
      </c>
      <c r="E369" s="50"/>
      <c r="F369" s="183"/>
      <c r="G369" s="34"/>
    </row>
    <row r="370" spans="1:7">
      <c r="A370" s="186"/>
      <c r="B370" s="241" t="e">
        <f>VLOOKUP(A370,Vendas!$A$5:$V$2700,2,)</f>
        <v>#N/A</v>
      </c>
      <c r="C370" s="242" t="e">
        <f>VLOOKUP(A370,Vendas!$A$5:$V$2700,4,)</f>
        <v>#N/A</v>
      </c>
      <c r="D370" s="243" t="e">
        <f>VLOOKUP(A370,Vendas!$A$5:$V$2700,5,)</f>
        <v>#N/A</v>
      </c>
      <c r="E370" s="180"/>
      <c r="F370" s="181"/>
      <c r="G370" s="182"/>
    </row>
    <row r="371" spans="1:7">
      <c r="A371" s="25"/>
      <c r="B371" s="238" t="e">
        <f>VLOOKUP(A371,Vendas!$A$5:$V$2700,2,)</f>
        <v>#N/A</v>
      </c>
      <c r="C371" s="239" t="e">
        <f>VLOOKUP(A371,Vendas!$A$5:$V$2700,4,)</f>
        <v>#N/A</v>
      </c>
      <c r="D371" s="244" t="e">
        <f>VLOOKUP(A371,Vendas!$A$5:$V$2700,5,)</f>
        <v>#N/A</v>
      </c>
      <c r="E371" s="50"/>
      <c r="F371" s="183"/>
      <c r="G371" s="34"/>
    </row>
    <row r="372" spans="1:7">
      <c r="A372" s="186"/>
      <c r="B372" s="241" t="e">
        <f>VLOOKUP(A372,Vendas!$A$5:$V$2700,2,)</f>
        <v>#N/A</v>
      </c>
      <c r="C372" s="242" t="e">
        <f>VLOOKUP(A372,Vendas!$A$5:$V$2700,4,)</f>
        <v>#N/A</v>
      </c>
      <c r="D372" s="243" t="e">
        <f>VLOOKUP(A372,Vendas!$A$5:$V$2700,5,)</f>
        <v>#N/A</v>
      </c>
      <c r="E372" s="180"/>
      <c r="F372" s="181"/>
      <c r="G372" s="182"/>
    </row>
    <row r="373" spans="1:7">
      <c r="A373" s="25"/>
      <c r="B373" s="238" t="e">
        <f>VLOOKUP(A373,Vendas!$A$5:$V$2700,2,)</f>
        <v>#N/A</v>
      </c>
      <c r="C373" s="239" t="e">
        <f>VLOOKUP(A373,Vendas!$A$5:$V$2700,4,)</f>
        <v>#N/A</v>
      </c>
      <c r="D373" s="244" t="e">
        <f>VLOOKUP(A373,Vendas!$A$5:$V$2700,5,)</f>
        <v>#N/A</v>
      </c>
      <c r="E373" s="50"/>
      <c r="F373" s="183"/>
      <c r="G373" s="34"/>
    </row>
    <row r="374" spans="1:7">
      <c r="A374" s="186"/>
      <c r="B374" s="241" t="e">
        <f>VLOOKUP(A374,Vendas!$A$5:$V$2700,2,)</f>
        <v>#N/A</v>
      </c>
      <c r="C374" s="242" t="e">
        <f>VLOOKUP(A374,Vendas!$A$5:$V$2700,4,)</f>
        <v>#N/A</v>
      </c>
      <c r="D374" s="243" t="e">
        <f>VLOOKUP(A374,Vendas!$A$5:$V$2700,5,)</f>
        <v>#N/A</v>
      </c>
      <c r="E374" s="180"/>
      <c r="F374" s="181"/>
      <c r="G374" s="182"/>
    </row>
    <row r="375" spans="1:7">
      <c r="A375" s="25"/>
      <c r="B375" s="238" t="e">
        <f>VLOOKUP(A375,Vendas!$A$5:$V$2700,2,)</f>
        <v>#N/A</v>
      </c>
      <c r="C375" s="239" t="e">
        <f>VLOOKUP(A375,Vendas!$A$5:$V$2700,4,)</f>
        <v>#N/A</v>
      </c>
      <c r="D375" s="244" t="e">
        <f>VLOOKUP(A375,Vendas!$A$5:$V$2700,5,)</f>
        <v>#N/A</v>
      </c>
      <c r="E375" s="50"/>
      <c r="F375" s="183"/>
      <c r="G375" s="34"/>
    </row>
    <row r="376" spans="1:7">
      <c r="A376" s="186"/>
      <c r="B376" s="241" t="e">
        <f>VLOOKUP(A376,Vendas!$A$5:$V$2700,2,)</f>
        <v>#N/A</v>
      </c>
      <c r="C376" s="242" t="e">
        <f>VLOOKUP(A376,Vendas!$A$5:$V$2700,4,)</f>
        <v>#N/A</v>
      </c>
      <c r="D376" s="243" t="e">
        <f>VLOOKUP(A376,Vendas!$A$5:$V$2700,5,)</f>
        <v>#N/A</v>
      </c>
      <c r="E376" s="180"/>
      <c r="F376" s="181"/>
      <c r="G376" s="182"/>
    </row>
    <row r="377" spans="1:7">
      <c r="A377" s="25"/>
      <c r="B377" s="238" t="e">
        <f>VLOOKUP(A377,Vendas!$A$5:$V$2700,2,)</f>
        <v>#N/A</v>
      </c>
      <c r="C377" s="239" t="e">
        <f>VLOOKUP(A377,Vendas!$A$5:$V$2700,4,)</f>
        <v>#N/A</v>
      </c>
      <c r="D377" s="244" t="e">
        <f>VLOOKUP(A377,Vendas!$A$5:$V$2700,5,)</f>
        <v>#N/A</v>
      </c>
      <c r="E377" s="50"/>
      <c r="F377" s="183"/>
      <c r="G377" s="34"/>
    </row>
    <row r="378" spans="1:7">
      <c r="A378" s="186"/>
      <c r="B378" s="241" t="e">
        <f>VLOOKUP(A378,Vendas!$A$5:$V$2700,2,)</f>
        <v>#N/A</v>
      </c>
      <c r="C378" s="242" t="e">
        <f>VLOOKUP(A378,Vendas!$A$5:$V$2700,4,)</f>
        <v>#N/A</v>
      </c>
      <c r="D378" s="243" t="e">
        <f>VLOOKUP(A378,Vendas!$A$5:$V$2700,5,)</f>
        <v>#N/A</v>
      </c>
      <c r="E378" s="180"/>
      <c r="F378" s="181"/>
      <c r="G378" s="182"/>
    </row>
    <row r="379" spans="1:7">
      <c r="A379" s="25"/>
      <c r="B379" s="238" t="e">
        <f>VLOOKUP(A379,Vendas!$A$5:$V$2700,2,)</f>
        <v>#N/A</v>
      </c>
      <c r="C379" s="239" t="e">
        <f>VLOOKUP(A379,Vendas!$A$5:$V$2700,4,)</f>
        <v>#N/A</v>
      </c>
      <c r="D379" s="244" t="e">
        <f>VLOOKUP(A379,Vendas!$A$5:$V$2700,5,)</f>
        <v>#N/A</v>
      </c>
      <c r="E379" s="50"/>
      <c r="F379" s="183"/>
      <c r="G379" s="34"/>
    </row>
    <row r="380" spans="1:7">
      <c r="A380" s="186"/>
      <c r="B380" s="241" t="e">
        <f>VLOOKUP(A380,Vendas!$A$5:$V$2700,2,)</f>
        <v>#N/A</v>
      </c>
      <c r="C380" s="242" t="e">
        <f>VLOOKUP(A380,Vendas!$A$5:$V$2700,4,)</f>
        <v>#N/A</v>
      </c>
      <c r="D380" s="243" t="e">
        <f>VLOOKUP(A380,Vendas!$A$5:$V$2700,5,)</f>
        <v>#N/A</v>
      </c>
      <c r="E380" s="180"/>
      <c r="F380" s="181"/>
      <c r="G380" s="182"/>
    </row>
    <row r="381" spans="1:7">
      <c r="A381" s="25"/>
      <c r="B381" s="238" t="e">
        <f>VLOOKUP(A381,Vendas!$A$5:$V$2700,2,)</f>
        <v>#N/A</v>
      </c>
      <c r="C381" s="239" t="e">
        <f>VLOOKUP(A381,Vendas!$A$5:$V$2700,4,)</f>
        <v>#N/A</v>
      </c>
      <c r="D381" s="244" t="e">
        <f>VLOOKUP(A381,Vendas!$A$5:$V$2700,5,)</f>
        <v>#N/A</v>
      </c>
      <c r="E381" s="50"/>
      <c r="F381" s="183"/>
      <c r="G381" s="34"/>
    </row>
    <row r="382" spans="1:7">
      <c r="A382" s="186"/>
      <c r="B382" s="241" t="e">
        <f>VLOOKUP(A382,Vendas!$A$5:$V$2700,2,)</f>
        <v>#N/A</v>
      </c>
      <c r="C382" s="242" t="e">
        <f>VLOOKUP(A382,Vendas!$A$5:$V$2700,4,)</f>
        <v>#N/A</v>
      </c>
      <c r="D382" s="243" t="e">
        <f>VLOOKUP(A382,Vendas!$A$5:$V$2700,5,)</f>
        <v>#N/A</v>
      </c>
      <c r="E382" s="180"/>
      <c r="F382" s="181"/>
      <c r="G382" s="182"/>
    </row>
    <row r="383" spans="1:7">
      <c r="A383" s="25"/>
      <c r="B383" s="238" t="e">
        <f>VLOOKUP(A383,Vendas!$A$5:$V$2700,2,)</f>
        <v>#N/A</v>
      </c>
      <c r="C383" s="239" t="e">
        <f>VLOOKUP(A383,Vendas!$A$5:$V$2700,4,)</f>
        <v>#N/A</v>
      </c>
      <c r="D383" s="244" t="e">
        <f>VLOOKUP(A383,Vendas!$A$5:$V$2700,5,)</f>
        <v>#N/A</v>
      </c>
      <c r="E383" s="50"/>
      <c r="F383" s="183"/>
      <c r="G383" s="34"/>
    </row>
    <row r="384" spans="1:7">
      <c r="A384" s="186"/>
      <c r="B384" s="241" t="e">
        <f>VLOOKUP(A384,Vendas!$A$5:$V$2700,2,)</f>
        <v>#N/A</v>
      </c>
      <c r="C384" s="242" t="e">
        <f>VLOOKUP(A384,Vendas!$A$5:$V$2700,4,)</f>
        <v>#N/A</v>
      </c>
      <c r="D384" s="243" t="e">
        <f>VLOOKUP(A384,Vendas!$A$5:$V$2700,5,)</f>
        <v>#N/A</v>
      </c>
      <c r="E384" s="180"/>
      <c r="F384" s="181"/>
      <c r="G384" s="182"/>
    </row>
    <row r="385" spans="1:7">
      <c r="A385" s="25"/>
      <c r="B385" s="238" t="e">
        <f>VLOOKUP(A385,Vendas!$A$5:$V$2700,2,)</f>
        <v>#N/A</v>
      </c>
      <c r="C385" s="239" t="e">
        <f>VLOOKUP(A385,Vendas!$A$5:$V$2700,4,)</f>
        <v>#N/A</v>
      </c>
      <c r="D385" s="244" t="e">
        <f>VLOOKUP(A385,Vendas!$A$5:$V$2700,5,)</f>
        <v>#N/A</v>
      </c>
      <c r="E385" s="50"/>
      <c r="F385" s="183"/>
      <c r="G385" s="34"/>
    </row>
    <row r="386" spans="1:7">
      <c r="A386" s="186"/>
      <c r="B386" s="241" t="e">
        <f>VLOOKUP(A386,Vendas!$A$5:$V$2700,2,)</f>
        <v>#N/A</v>
      </c>
      <c r="C386" s="242" t="e">
        <f>VLOOKUP(A386,Vendas!$A$5:$V$2700,4,)</f>
        <v>#N/A</v>
      </c>
      <c r="D386" s="243" t="e">
        <f>VLOOKUP(A386,Vendas!$A$5:$V$2700,5,)</f>
        <v>#N/A</v>
      </c>
      <c r="E386" s="180"/>
      <c r="F386" s="181"/>
      <c r="G386" s="182"/>
    </row>
    <row r="387" spans="1:7">
      <c r="A387" s="25"/>
      <c r="B387" s="238" t="e">
        <f>VLOOKUP(A387,Vendas!$A$5:$V$2700,2,)</f>
        <v>#N/A</v>
      </c>
      <c r="C387" s="239" t="e">
        <f>VLOOKUP(A387,Vendas!$A$5:$V$2700,4,)</f>
        <v>#N/A</v>
      </c>
      <c r="D387" s="244" t="e">
        <f>VLOOKUP(A387,Vendas!$A$5:$V$2700,5,)</f>
        <v>#N/A</v>
      </c>
      <c r="E387" s="50"/>
      <c r="F387" s="183"/>
      <c r="G387" s="34"/>
    </row>
    <row r="388" spans="1:7">
      <c r="A388" s="186"/>
      <c r="B388" s="241" t="e">
        <f>VLOOKUP(A388,Vendas!$A$5:$V$2700,2,)</f>
        <v>#N/A</v>
      </c>
      <c r="C388" s="242" t="e">
        <f>VLOOKUP(A388,Vendas!$A$5:$V$2700,4,)</f>
        <v>#N/A</v>
      </c>
      <c r="D388" s="243" t="e">
        <f>VLOOKUP(A388,Vendas!$A$5:$V$2700,5,)</f>
        <v>#N/A</v>
      </c>
      <c r="E388" s="180"/>
      <c r="F388" s="181"/>
      <c r="G388" s="182"/>
    </row>
    <row r="389" spans="1:7">
      <c r="A389" s="25"/>
      <c r="B389" s="238" t="e">
        <f>VLOOKUP(A389,Vendas!$A$5:$V$2700,2,)</f>
        <v>#N/A</v>
      </c>
      <c r="C389" s="239" t="e">
        <f>VLOOKUP(A389,Vendas!$A$5:$V$2700,4,)</f>
        <v>#N/A</v>
      </c>
      <c r="D389" s="244" t="e">
        <f>VLOOKUP(A389,Vendas!$A$5:$V$2700,5,)</f>
        <v>#N/A</v>
      </c>
      <c r="E389" s="50"/>
      <c r="F389" s="183"/>
      <c r="G389" s="34"/>
    </row>
    <row r="390" spans="1:7">
      <c r="A390" s="186"/>
      <c r="B390" s="241" t="e">
        <f>VLOOKUP(A390,Vendas!$A$5:$V$2700,2,)</f>
        <v>#N/A</v>
      </c>
      <c r="C390" s="242" t="e">
        <f>VLOOKUP(A390,Vendas!$A$5:$V$2700,4,)</f>
        <v>#N/A</v>
      </c>
      <c r="D390" s="243" t="e">
        <f>VLOOKUP(A390,Vendas!$A$5:$V$2700,5,)</f>
        <v>#N/A</v>
      </c>
      <c r="E390" s="180"/>
      <c r="F390" s="181"/>
      <c r="G390" s="182"/>
    </row>
    <row r="391" spans="1:7">
      <c r="A391" s="25"/>
      <c r="B391" s="238" t="e">
        <f>VLOOKUP(A391,Vendas!$A$5:$V$2700,2,)</f>
        <v>#N/A</v>
      </c>
      <c r="C391" s="239" t="e">
        <f>VLOOKUP(A391,Vendas!$A$5:$V$2700,4,)</f>
        <v>#N/A</v>
      </c>
      <c r="D391" s="244" t="e">
        <f>VLOOKUP(A391,Vendas!$A$5:$V$2700,5,)</f>
        <v>#N/A</v>
      </c>
      <c r="E391" s="50"/>
      <c r="F391" s="183"/>
      <c r="G391" s="34"/>
    </row>
    <row r="392" spans="1:7">
      <c r="A392" s="186"/>
      <c r="B392" s="241" t="e">
        <f>VLOOKUP(A392,Vendas!$A$5:$V$2700,2,)</f>
        <v>#N/A</v>
      </c>
      <c r="C392" s="242" t="e">
        <f>VLOOKUP(A392,Vendas!$A$5:$V$2700,4,)</f>
        <v>#N/A</v>
      </c>
      <c r="D392" s="243" t="e">
        <f>VLOOKUP(A392,Vendas!$A$5:$V$2700,5,)</f>
        <v>#N/A</v>
      </c>
      <c r="E392" s="180"/>
      <c r="F392" s="181"/>
      <c r="G392" s="182"/>
    </row>
    <row r="393" spans="1:7">
      <c r="A393" s="25"/>
      <c r="B393" s="238" t="e">
        <f>VLOOKUP(A393,Vendas!$A$5:$V$2700,2,)</f>
        <v>#N/A</v>
      </c>
      <c r="C393" s="239" t="e">
        <f>VLOOKUP(A393,Vendas!$A$5:$V$2700,4,)</f>
        <v>#N/A</v>
      </c>
      <c r="D393" s="244" t="e">
        <f>VLOOKUP(A393,Vendas!$A$5:$V$2700,5,)</f>
        <v>#N/A</v>
      </c>
      <c r="E393" s="50"/>
      <c r="F393" s="183"/>
      <c r="G393" s="34"/>
    </row>
    <row r="394" spans="1:7">
      <c r="A394" s="186"/>
      <c r="B394" s="241" t="e">
        <f>VLOOKUP(A394,Vendas!$A$5:$V$2700,2,)</f>
        <v>#N/A</v>
      </c>
      <c r="C394" s="242" t="e">
        <f>VLOOKUP(A394,Vendas!$A$5:$V$2700,4,)</f>
        <v>#N/A</v>
      </c>
      <c r="D394" s="243" t="e">
        <f>VLOOKUP(A394,Vendas!$A$5:$V$2700,5,)</f>
        <v>#N/A</v>
      </c>
      <c r="E394" s="180"/>
      <c r="F394" s="181"/>
      <c r="G394" s="182"/>
    </row>
    <row r="395" spans="1:7">
      <c r="A395" s="25"/>
      <c r="B395" s="238" t="e">
        <f>VLOOKUP(A395,Vendas!$A$5:$V$2700,2,)</f>
        <v>#N/A</v>
      </c>
      <c r="C395" s="239" t="e">
        <f>VLOOKUP(A395,Vendas!$A$5:$V$2700,4,)</f>
        <v>#N/A</v>
      </c>
      <c r="D395" s="244" t="e">
        <f>VLOOKUP(A395,Vendas!$A$5:$V$2700,5,)</f>
        <v>#N/A</v>
      </c>
      <c r="E395" s="50"/>
      <c r="F395" s="183"/>
      <c r="G395" s="34"/>
    </row>
    <row r="396" spans="1:7">
      <c r="A396" s="186"/>
      <c r="B396" s="241" t="e">
        <f>VLOOKUP(A396,Vendas!$A$5:$V$2700,2,)</f>
        <v>#N/A</v>
      </c>
      <c r="C396" s="242" t="e">
        <f>VLOOKUP(A396,Vendas!$A$5:$V$2700,4,)</f>
        <v>#N/A</v>
      </c>
      <c r="D396" s="243" t="e">
        <f>VLOOKUP(A396,Vendas!$A$5:$V$2700,5,)</f>
        <v>#N/A</v>
      </c>
      <c r="E396" s="180"/>
      <c r="F396" s="181"/>
      <c r="G396" s="182"/>
    </row>
    <row r="397" spans="1:7">
      <c r="A397" s="25"/>
      <c r="B397" s="238" t="e">
        <f>VLOOKUP(A397,Vendas!$A$5:$V$2700,2,)</f>
        <v>#N/A</v>
      </c>
      <c r="C397" s="239" t="e">
        <f>VLOOKUP(A397,Vendas!$A$5:$V$2700,4,)</f>
        <v>#N/A</v>
      </c>
      <c r="D397" s="244" t="e">
        <f>VLOOKUP(A397,Vendas!$A$5:$V$2700,5,)</f>
        <v>#N/A</v>
      </c>
      <c r="E397" s="50"/>
      <c r="F397" s="183"/>
      <c r="G397" s="34"/>
    </row>
    <row r="398" spans="1:7">
      <c r="A398" s="186"/>
      <c r="B398" s="241" t="e">
        <f>VLOOKUP(A398,Vendas!$A$5:$V$2700,2,)</f>
        <v>#N/A</v>
      </c>
      <c r="C398" s="242" t="e">
        <f>VLOOKUP(A398,Vendas!$A$5:$V$2700,4,)</f>
        <v>#N/A</v>
      </c>
      <c r="D398" s="243" t="e">
        <f>VLOOKUP(A398,Vendas!$A$5:$V$2700,5,)</f>
        <v>#N/A</v>
      </c>
      <c r="E398" s="180"/>
      <c r="F398" s="181"/>
      <c r="G398" s="182"/>
    </row>
    <row r="399" spans="1:7">
      <c r="A399" s="25"/>
      <c r="B399" s="238" t="e">
        <f>VLOOKUP(A399,Vendas!$A$5:$V$2700,2,)</f>
        <v>#N/A</v>
      </c>
      <c r="C399" s="239" t="e">
        <f>VLOOKUP(A399,Vendas!$A$5:$V$2700,4,)</f>
        <v>#N/A</v>
      </c>
      <c r="D399" s="244" t="e">
        <f>VLOOKUP(A399,Vendas!$A$5:$V$2700,5,)</f>
        <v>#N/A</v>
      </c>
      <c r="E399" s="50"/>
      <c r="F399" s="183"/>
      <c r="G399" s="34"/>
    </row>
    <row r="400" spans="1:7">
      <c r="A400" s="186"/>
      <c r="B400" s="241" t="e">
        <f>VLOOKUP(A400,Vendas!$A$5:$V$2700,2,)</f>
        <v>#N/A</v>
      </c>
      <c r="C400" s="242" t="e">
        <f>VLOOKUP(A400,Vendas!$A$5:$V$2700,4,)</f>
        <v>#N/A</v>
      </c>
      <c r="D400" s="243" t="e">
        <f>VLOOKUP(A400,Vendas!$A$5:$V$2700,5,)</f>
        <v>#N/A</v>
      </c>
      <c r="E400" s="180"/>
      <c r="F400" s="181"/>
      <c r="G400" s="182"/>
    </row>
    <row r="401" spans="1:7">
      <c r="A401" s="25"/>
      <c r="B401" s="238" t="e">
        <f>VLOOKUP(A401,Vendas!$A$5:$V$2700,2,)</f>
        <v>#N/A</v>
      </c>
      <c r="C401" s="239" t="e">
        <f>VLOOKUP(A401,Vendas!$A$5:$V$2700,4,)</f>
        <v>#N/A</v>
      </c>
      <c r="D401" s="244" t="e">
        <f>VLOOKUP(A401,Vendas!$A$5:$V$2700,5,)</f>
        <v>#N/A</v>
      </c>
      <c r="E401" s="50"/>
      <c r="F401" s="183"/>
      <c r="G401" s="34"/>
    </row>
    <row r="402" spans="1:7">
      <c r="A402" s="186"/>
      <c r="B402" s="241" t="e">
        <f>VLOOKUP(A402,Vendas!$A$5:$V$2700,2,)</f>
        <v>#N/A</v>
      </c>
      <c r="C402" s="242" t="e">
        <f>VLOOKUP(A402,Vendas!$A$5:$V$2700,4,)</f>
        <v>#N/A</v>
      </c>
      <c r="D402" s="243" t="e">
        <f>VLOOKUP(A402,Vendas!$A$5:$V$2700,5,)</f>
        <v>#N/A</v>
      </c>
      <c r="E402" s="180"/>
      <c r="F402" s="181"/>
      <c r="G402" s="182"/>
    </row>
    <row r="403" spans="1:7">
      <c r="A403" s="25"/>
      <c r="B403" s="238" t="e">
        <f>VLOOKUP(A403,Vendas!$A$5:$V$2700,2,)</f>
        <v>#N/A</v>
      </c>
      <c r="C403" s="239" t="e">
        <f>VLOOKUP(A403,Vendas!$A$5:$V$2700,4,)</f>
        <v>#N/A</v>
      </c>
      <c r="D403" s="244" t="e">
        <f>VLOOKUP(A403,Vendas!$A$5:$V$2700,5,)</f>
        <v>#N/A</v>
      </c>
      <c r="E403" s="50"/>
      <c r="F403" s="183"/>
      <c r="G403" s="34"/>
    </row>
    <row r="404" spans="1:7">
      <c r="A404" s="186"/>
      <c r="B404" s="241" t="e">
        <f>VLOOKUP(A404,Vendas!$A$5:$V$2700,2,)</f>
        <v>#N/A</v>
      </c>
      <c r="C404" s="242" t="e">
        <f>VLOOKUP(A404,Vendas!$A$5:$V$2700,4,)</f>
        <v>#N/A</v>
      </c>
      <c r="D404" s="243" t="e">
        <f>VLOOKUP(A404,Vendas!$A$5:$V$2700,5,)</f>
        <v>#N/A</v>
      </c>
      <c r="E404" s="180"/>
      <c r="F404" s="181"/>
      <c r="G404" s="182"/>
    </row>
    <row r="405" spans="1:7">
      <c r="A405" s="25"/>
      <c r="B405" s="238" t="e">
        <f>VLOOKUP(A405,Vendas!$A$5:$V$2700,2,)</f>
        <v>#N/A</v>
      </c>
      <c r="C405" s="239" t="e">
        <f>VLOOKUP(A405,Vendas!$A$5:$V$2700,4,)</f>
        <v>#N/A</v>
      </c>
      <c r="D405" s="244" t="e">
        <f>VLOOKUP(A405,Vendas!$A$5:$V$2700,5,)</f>
        <v>#N/A</v>
      </c>
      <c r="E405" s="50"/>
      <c r="F405" s="183"/>
      <c r="G405" s="34"/>
    </row>
    <row r="406" spans="1:7">
      <c r="A406" s="186"/>
      <c r="B406" s="241" t="e">
        <f>VLOOKUP(A406,Vendas!$A$5:$V$2700,2,)</f>
        <v>#N/A</v>
      </c>
      <c r="C406" s="242" t="e">
        <f>VLOOKUP(A406,Vendas!$A$5:$V$2700,4,)</f>
        <v>#N/A</v>
      </c>
      <c r="D406" s="243" t="e">
        <f>VLOOKUP(A406,Vendas!$A$5:$V$2700,5,)</f>
        <v>#N/A</v>
      </c>
      <c r="E406" s="180"/>
      <c r="F406" s="181"/>
      <c r="G406" s="182"/>
    </row>
    <row r="407" spans="1:7">
      <c r="A407" s="25"/>
      <c r="B407" s="238" t="e">
        <f>VLOOKUP(A407,Vendas!$A$5:$V$2700,2,)</f>
        <v>#N/A</v>
      </c>
      <c r="C407" s="239" t="e">
        <f>VLOOKUP(A407,Vendas!$A$5:$V$2700,4,)</f>
        <v>#N/A</v>
      </c>
      <c r="D407" s="244" t="e">
        <f>VLOOKUP(A407,Vendas!$A$5:$V$2700,5,)</f>
        <v>#N/A</v>
      </c>
      <c r="E407" s="50"/>
      <c r="F407" s="183"/>
      <c r="G407" s="34"/>
    </row>
    <row r="408" spans="1:7">
      <c r="A408" s="186"/>
      <c r="B408" s="241" t="e">
        <f>VLOOKUP(A408,Vendas!$A$5:$V$2700,2,)</f>
        <v>#N/A</v>
      </c>
      <c r="C408" s="242" t="e">
        <f>VLOOKUP(A408,Vendas!$A$5:$V$2700,4,)</f>
        <v>#N/A</v>
      </c>
      <c r="D408" s="243" t="e">
        <f>VLOOKUP(A408,Vendas!$A$5:$V$2700,5,)</f>
        <v>#N/A</v>
      </c>
      <c r="E408" s="180"/>
      <c r="F408" s="181"/>
      <c r="G408" s="182"/>
    </row>
    <row r="409" spans="1:7">
      <c r="A409" s="25"/>
      <c r="B409" s="238" t="e">
        <f>VLOOKUP(A409,Vendas!$A$5:$V$2700,2,)</f>
        <v>#N/A</v>
      </c>
      <c r="C409" s="239" t="e">
        <f>VLOOKUP(A409,Vendas!$A$5:$V$2700,4,)</f>
        <v>#N/A</v>
      </c>
      <c r="D409" s="244" t="e">
        <f>VLOOKUP(A409,Vendas!$A$5:$V$2700,5,)</f>
        <v>#N/A</v>
      </c>
      <c r="E409" s="50"/>
      <c r="F409" s="183"/>
      <c r="G409" s="34"/>
    </row>
    <row r="410" spans="1:7">
      <c r="A410" s="186"/>
      <c r="B410" s="241" t="e">
        <f>VLOOKUP(A410,Vendas!$A$5:$V$2700,2,)</f>
        <v>#N/A</v>
      </c>
      <c r="C410" s="242" t="e">
        <f>VLOOKUP(A410,Vendas!$A$5:$V$2700,4,)</f>
        <v>#N/A</v>
      </c>
      <c r="D410" s="243" t="e">
        <f>VLOOKUP(A410,Vendas!$A$5:$V$2700,5,)</f>
        <v>#N/A</v>
      </c>
      <c r="E410" s="180"/>
      <c r="F410" s="181"/>
      <c r="G410" s="182"/>
    </row>
    <row r="411" spans="1:7">
      <c r="A411" s="25"/>
      <c r="B411" s="238" t="e">
        <f>VLOOKUP(A411,Vendas!$A$5:$V$2700,2,)</f>
        <v>#N/A</v>
      </c>
      <c r="C411" s="239" t="e">
        <f>VLOOKUP(A411,Vendas!$A$5:$V$2700,4,)</f>
        <v>#N/A</v>
      </c>
      <c r="D411" s="244" t="e">
        <f>VLOOKUP(A411,Vendas!$A$5:$V$2700,5,)</f>
        <v>#N/A</v>
      </c>
      <c r="E411" s="50"/>
      <c r="F411" s="183"/>
      <c r="G411" s="34"/>
    </row>
    <row r="412" spans="1:7">
      <c r="A412" s="186"/>
      <c r="B412" s="241" t="e">
        <f>VLOOKUP(A412,Vendas!$A$5:$V$2700,2,)</f>
        <v>#N/A</v>
      </c>
      <c r="C412" s="242" t="e">
        <f>VLOOKUP(A412,Vendas!$A$5:$V$2700,4,)</f>
        <v>#N/A</v>
      </c>
      <c r="D412" s="243" t="e">
        <f>VLOOKUP(A412,Vendas!$A$5:$V$2700,5,)</f>
        <v>#N/A</v>
      </c>
      <c r="E412" s="180"/>
      <c r="F412" s="181"/>
      <c r="G412" s="182"/>
    </row>
    <row r="413" spans="1:7">
      <c r="A413" s="25"/>
      <c r="B413" s="238" t="e">
        <f>VLOOKUP(A413,Vendas!$A$5:$V$2700,2,)</f>
        <v>#N/A</v>
      </c>
      <c r="C413" s="239" t="e">
        <f>VLOOKUP(A413,Vendas!$A$5:$V$2700,4,)</f>
        <v>#N/A</v>
      </c>
      <c r="D413" s="244" t="e">
        <f>VLOOKUP(A413,Vendas!$A$5:$V$2700,5,)</f>
        <v>#N/A</v>
      </c>
      <c r="E413" s="50"/>
      <c r="F413" s="183"/>
      <c r="G413" s="34"/>
    </row>
    <row r="414" spans="1:7">
      <c r="A414" s="186"/>
      <c r="B414" s="241" t="e">
        <f>VLOOKUP(A414,Vendas!$A$5:$V$2700,2,)</f>
        <v>#N/A</v>
      </c>
      <c r="C414" s="242" t="e">
        <f>VLOOKUP(A414,Vendas!$A$5:$V$2700,4,)</f>
        <v>#N/A</v>
      </c>
      <c r="D414" s="243" t="e">
        <f>VLOOKUP(A414,Vendas!$A$5:$V$2700,5,)</f>
        <v>#N/A</v>
      </c>
      <c r="E414" s="180"/>
      <c r="F414" s="181"/>
      <c r="G414" s="182"/>
    </row>
    <row r="415" spans="1:7">
      <c r="A415" s="25"/>
      <c r="B415" s="238" t="e">
        <f>VLOOKUP(A415,Vendas!$A$5:$V$2700,2,)</f>
        <v>#N/A</v>
      </c>
      <c r="C415" s="239" t="e">
        <f>VLOOKUP(A415,Vendas!$A$5:$V$2700,4,)</f>
        <v>#N/A</v>
      </c>
      <c r="D415" s="244" t="e">
        <f>VLOOKUP(A415,Vendas!$A$5:$V$2700,5,)</f>
        <v>#N/A</v>
      </c>
      <c r="E415" s="50"/>
      <c r="F415" s="183"/>
      <c r="G415" s="34"/>
    </row>
    <row r="416" spans="1:7">
      <c r="A416" s="186"/>
      <c r="B416" s="241" t="e">
        <f>VLOOKUP(A416,Vendas!$A$5:$V$2700,2,)</f>
        <v>#N/A</v>
      </c>
      <c r="C416" s="242" t="e">
        <f>VLOOKUP(A416,Vendas!$A$5:$V$2700,4,)</f>
        <v>#N/A</v>
      </c>
      <c r="D416" s="243" t="e">
        <f>VLOOKUP(A416,Vendas!$A$5:$V$2700,5,)</f>
        <v>#N/A</v>
      </c>
      <c r="E416" s="180"/>
      <c r="F416" s="181"/>
      <c r="G416" s="182"/>
    </row>
    <row r="417" spans="1:7">
      <c r="A417" s="25"/>
      <c r="B417" s="238" t="e">
        <f>VLOOKUP(A417,Vendas!$A$5:$V$2700,2,)</f>
        <v>#N/A</v>
      </c>
      <c r="C417" s="239" t="e">
        <f>VLOOKUP(A417,Vendas!$A$5:$V$2700,4,)</f>
        <v>#N/A</v>
      </c>
      <c r="D417" s="244" t="e">
        <f>VLOOKUP(A417,Vendas!$A$5:$V$2700,5,)</f>
        <v>#N/A</v>
      </c>
      <c r="E417" s="50"/>
      <c r="F417" s="183"/>
      <c r="G417" s="34"/>
    </row>
    <row r="418" spans="1:7">
      <c r="A418" s="186"/>
      <c r="B418" s="241" t="e">
        <f>VLOOKUP(A418,Vendas!$A$5:$V$2700,2,)</f>
        <v>#N/A</v>
      </c>
      <c r="C418" s="242" t="e">
        <f>VLOOKUP(A418,Vendas!$A$5:$V$2700,4,)</f>
        <v>#N/A</v>
      </c>
      <c r="D418" s="243" t="e">
        <f>VLOOKUP(A418,Vendas!$A$5:$V$2700,5,)</f>
        <v>#N/A</v>
      </c>
      <c r="E418" s="180"/>
      <c r="F418" s="181"/>
      <c r="G418" s="182"/>
    </row>
    <row r="419" spans="1:7">
      <c r="A419" s="25"/>
      <c r="B419" s="238" t="e">
        <f>VLOOKUP(A419,Vendas!$A$5:$V$2700,2,)</f>
        <v>#N/A</v>
      </c>
      <c r="C419" s="239" t="e">
        <f>VLOOKUP(A419,Vendas!$A$5:$V$2700,4,)</f>
        <v>#N/A</v>
      </c>
      <c r="D419" s="244" t="e">
        <f>VLOOKUP(A419,Vendas!$A$5:$V$2700,5,)</f>
        <v>#N/A</v>
      </c>
      <c r="E419" s="50"/>
      <c r="F419" s="183"/>
      <c r="G419" s="34"/>
    </row>
    <row r="420" spans="1:7">
      <c r="A420" s="186"/>
      <c r="B420" s="241" t="e">
        <f>VLOOKUP(A420,Vendas!$A$5:$V$2700,2,)</f>
        <v>#N/A</v>
      </c>
      <c r="C420" s="242" t="e">
        <f>VLOOKUP(A420,Vendas!$A$5:$V$2700,4,)</f>
        <v>#N/A</v>
      </c>
      <c r="D420" s="243" t="e">
        <f>VLOOKUP(A420,Vendas!$A$5:$V$2700,5,)</f>
        <v>#N/A</v>
      </c>
      <c r="E420" s="180"/>
      <c r="F420" s="181"/>
      <c r="G420" s="182"/>
    </row>
    <row r="421" spans="1:7">
      <c r="A421" s="25"/>
      <c r="B421" s="238" t="e">
        <f>VLOOKUP(A421,Vendas!$A$5:$V$2700,2,)</f>
        <v>#N/A</v>
      </c>
      <c r="C421" s="239" t="e">
        <f>VLOOKUP(A421,Vendas!$A$5:$V$2700,4,)</f>
        <v>#N/A</v>
      </c>
      <c r="D421" s="244" t="e">
        <f>VLOOKUP(A421,Vendas!$A$5:$V$2700,5,)</f>
        <v>#N/A</v>
      </c>
      <c r="E421" s="50"/>
      <c r="F421" s="183"/>
      <c r="G421" s="34"/>
    </row>
    <row r="422" spans="1:7">
      <c r="A422" s="186"/>
      <c r="B422" s="241" t="e">
        <f>VLOOKUP(A422,Vendas!$A$5:$V$2700,2,)</f>
        <v>#N/A</v>
      </c>
      <c r="C422" s="242" t="e">
        <f>VLOOKUP(A422,Vendas!$A$5:$V$2700,4,)</f>
        <v>#N/A</v>
      </c>
      <c r="D422" s="243" t="e">
        <f>VLOOKUP(A422,Vendas!$A$5:$V$2700,5,)</f>
        <v>#N/A</v>
      </c>
      <c r="E422" s="180"/>
      <c r="F422" s="181"/>
      <c r="G422" s="182"/>
    </row>
    <row r="423" spans="1:7">
      <c r="A423" s="25"/>
      <c r="B423" s="238" t="e">
        <f>VLOOKUP(A423,Vendas!$A$5:$V$2700,2,)</f>
        <v>#N/A</v>
      </c>
      <c r="C423" s="239" t="e">
        <f>VLOOKUP(A423,Vendas!$A$5:$V$2700,4,)</f>
        <v>#N/A</v>
      </c>
      <c r="D423" s="244" t="e">
        <f>VLOOKUP(A423,Vendas!$A$5:$V$2700,5,)</f>
        <v>#N/A</v>
      </c>
      <c r="E423" s="50"/>
      <c r="F423" s="183"/>
      <c r="G423" s="34"/>
    </row>
    <row r="424" spans="1:7">
      <c r="A424" s="186"/>
      <c r="B424" s="241" t="e">
        <f>VLOOKUP(A424,Vendas!$A$5:$V$2700,2,)</f>
        <v>#N/A</v>
      </c>
      <c r="C424" s="242" t="e">
        <f>VLOOKUP(A424,Vendas!$A$5:$V$2700,4,)</f>
        <v>#N/A</v>
      </c>
      <c r="D424" s="243" t="e">
        <f>VLOOKUP(A424,Vendas!$A$5:$V$2700,5,)</f>
        <v>#N/A</v>
      </c>
      <c r="E424" s="180"/>
      <c r="F424" s="181"/>
      <c r="G424" s="182"/>
    </row>
    <row r="425" spans="1:7">
      <c r="A425" s="25"/>
      <c r="B425" s="238" t="e">
        <f>VLOOKUP(A425,Vendas!$A$5:$V$2700,2,)</f>
        <v>#N/A</v>
      </c>
      <c r="C425" s="239" t="e">
        <f>VLOOKUP(A425,Vendas!$A$5:$V$2700,4,)</f>
        <v>#N/A</v>
      </c>
      <c r="D425" s="244" t="e">
        <f>VLOOKUP(A425,Vendas!$A$5:$V$2700,5,)</f>
        <v>#N/A</v>
      </c>
      <c r="E425" s="50"/>
      <c r="F425" s="183"/>
      <c r="G425" s="34"/>
    </row>
    <row r="426" spans="1:7">
      <c r="A426" s="186"/>
      <c r="B426" s="241" t="e">
        <f>VLOOKUP(A426,Vendas!$A$5:$V$2700,2,)</f>
        <v>#N/A</v>
      </c>
      <c r="C426" s="242" t="e">
        <f>VLOOKUP(A426,Vendas!$A$5:$V$2700,4,)</f>
        <v>#N/A</v>
      </c>
      <c r="D426" s="243" t="e">
        <f>VLOOKUP(A426,Vendas!$A$5:$V$2700,5,)</f>
        <v>#N/A</v>
      </c>
      <c r="E426" s="180"/>
      <c r="F426" s="181"/>
      <c r="G426" s="182"/>
    </row>
    <row r="427" spans="1:7">
      <c r="A427" s="25"/>
      <c r="B427" s="238" t="e">
        <f>VLOOKUP(A427,Vendas!$A$5:$V$2700,2,)</f>
        <v>#N/A</v>
      </c>
      <c r="C427" s="239" t="e">
        <f>VLOOKUP(A427,Vendas!$A$5:$V$2700,4,)</f>
        <v>#N/A</v>
      </c>
      <c r="D427" s="244" t="e">
        <f>VLOOKUP(A427,Vendas!$A$5:$V$2700,5,)</f>
        <v>#N/A</v>
      </c>
      <c r="E427" s="50"/>
      <c r="F427" s="183"/>
      <c r="G427" s="34"/>
    </row>
    <row r="428" spans="1:7">
      <c r="A428" s="186"/>
      <c r="B428" s="241" t="e">
        <f>VLOOKUP(A428,Vendas!$A$5:$V$2700,2,)</f>
        <v>#N/A</v>
      </c>
      <c r="C428" s="242" t="e">
        <f>VLOOKUP(A428,Vendas!$A$5:$V$2700,4,)</f>
        <v>#N/A</v>
      </c>
      <c r="D428" s="243" t="e">
        <f>VLOOKUP(A428,Vendas!$A$5:$V$2700,5,)</f>
        <v>#N/A</v>
      </c>
      <c r="E428" s="180"/>
      <c r="F428" s="181"/>
      <c r="G428" s="182"/>
    </row>
    <row r="429" spans="1:7">
      <c r="A429" s="25"/>
      <c r="B429" s="238" t="e">
        <f>VLOOKUP(A429,Vendas!$A$5:$V$2700,2,)</f>
        <v>#N/A</v>
      </c>
      <c r="C429" s="239" t="e">
        <f>VLOOKUP(A429,Vendas!$A$5:$V$2700,4,)</f>
        <v>#N/A</v>
      </c>
      <c r="D429" s="244" t="e">
        <f>VLOOKUP(A429,Vendas!$A$5:$V$2700,5,)</f>
        <v>#N/A</v>
      </c>
      <c r="E429" s="50"/>
      <c r="F429" s="183"/>
      <c r="G429" s="34"/>
    </row>
    <row r="430" spans="1:7">
      <c r="A430" s="186"/>
      <c r="B430" s="241" t="e">
        <f>VLOOKUP(A430,Vendas!$A$5:$V$2700,2,)</f>
        <v>#N/A</v>
      </c>
      <c r="C430" s="242" t="e">
        <f>VLOOKUP(A430,Vendas!$A$5:$V$2700,4,)</f>
        <v>#N/A</v>
      </c>
      <c r="D430" s="243" t="e">
        <f>VLOOKUP(A430,Vendas!$A$5:$V$2700,5,)</f>
        <v>#N/A</v>
      </c>
      <c r="E430" s="180"/>
      <c r="F430" s="181"/>
      <c r="G430" s="182"/>
    </row>
    <row r="431" spans="1:7">
      <c r="A431" s="25"/>
      <c r="B431" s="238" t="e">
        <f>VLOOKUP(A431,Vendas!$A$5:$V$2700,2,)</f>
        <v>#N/A</v>
      </c>
      <c r="C431" s="239" t="e">
        <f>VLOOKUP(A431,Vendas!$A$5:$V$2700,4,)</f>
        <v>#N/A</v>
      </c>
      <c r="D431" s="244" t="e">
        <f>VLOOKUP(A431,Vendas!$A$5:$V$2700,5,)</f>
        <v>#N/A</v>
      </c>
      <c r="E431" s="50"/>
      <c r="F431" s="183"/>
      <c r="G431" s="34"/>
    </row>
    <row r="432" spans="1:7">
      <c r="A432" s="186"/>
      <c r="B432" s="241" t="e">
        <f>VLOOKUP(A432,Vendas!$A$5:$V$2700,2,)</f>
        <v>#N/A</v>
      </c>
      <c r="C432" s="242" t="e">
        <f>VLOOKUP(A432,Vendas!$A$5:$V$2700,4,)</f>
        <v>#N/A</v>
      </c>
      <c r="D432" s="243" t="e">
        <f>VLOOKUP(A432,Vendas!$A$5:$V$2700,5,)</f>
        <v>#N/A</v>
      </c>
      <c r="E432" s="180"/>
      <c r="F432" s="181"/>
      <c r="G432" s="182"/>
    </row>
    <row r="433" spans="1:7">
      <c r="A433" s="25"/>
      <c r="B433" s="238" t="e">
        <f>VLOOKUP(A433,Vendas!$A$5:$V$2700,2,)</f>
        <v>#N/A</v>
      </c>
      <c r="C433" s="239" t="e">
        <f>VLOOKUP(A433,Vendas!$A$5:$V$2700,4,)</f>
        <v>#N/A</v>
      </c>
      <c r="D433" s="244" t="e">
        <f>VLOOKUP(A433,Vendas!$A$5:$V$2700,5,)</f>
        <v>#N/A</v>
      </c>
      <c r="E433" s="50"/>
      <c r="F433" s="183"/>
      <c r="G433" s="34"/>
    </row>
    <row r="434" spans="1:7">
      <c r="A434" s="186"/>
      <c r="B434" s="241" t="e">
        <f>VLOOKUP(A434,Vendas!$A$5:$V$2700,2,)</f>
        <v>#N/A</v>
      </c>
      <c r="C434" s="242" t="e">
        <f>VLOOKUP(A434,Vendas!$A$5:$V$2700,4,)</f>
        <v>#N/A</v>
      </c>
      <c r="D434" s="243" t="e">
        <f>VLOOKUP(A434,Vendas!$A$5:$V$2700,5,)</f>
        <v>#N/A</v>
      </c>
      <c r="E434" s="180"/>
      <c r="F434" s="181"/>
      <c r="G434" s="182"/>
    </row>
    <row r="435" spans="1:7">
      <c r="A435" s="25"/>
      <c r="B435" s="238" t="e">
        <f>VLOOKUP(A435,Vendas!$A$5:$V$2700,2,)</f>
        <v>#N/A</v>
      </c>
      <c r="C435" s="239" t="e">
        <f>VLOOKUP(A435,Vendas!$A$5:$V$2700,4,)</f>
        <v>#N/A</v>
      </c>
      <c r="D435" s="244" t="e">
        <f>VLOOKUP(A435,Vendas!$A$5:$V$2700,5,)</f>
        <v>#N/A</v>
      </c>
      <c r="E435" s="50"/>
      <c r="F435" s="183"/>
      <c r="G435" s="34"/>
    </row>
    <row r="436" spans="1:7">
      <c r="A436" s="186"/>
      <c r="B436" s="241" t="e">
        <f>VLOOKUP(A436,Vendas!$A$5:$V$2700,2,)</f>
        <v>#N/A</v>
      </c>
      <c r="C436" s="242" t="e">
        <f>VLOOKUP(A436,Vendas!$A$5:$V$2700,4,)</f>
        <v>#N/A</v>
      </c>
      <c r="D436" s="243" t="e">
        <f>VLOOKUP(A436,Vendas!$A$5:$V$2700,5,)</f>
        <v>#N/A</v>
      </c>
      <c r="E436" s="180"/>
      <c r="F436" s="181"/>
      <c r="G436" s="182"/>
    </row>
    <row r="437" spans="1:7">
      <c r="A437" s="25"/>
      <c r="B437" s="238" t="e">
        <f>VLOOKUP(A437,Vendas!$A$5:$V$2700,2,)</f>
        <v>#N/A</v>
      </c>
      <c r="C437" s="239" t="e">
        <f>VLOOKUP(A437,Vendas!$A$5:$V$2700,4,)</f>
        <v>#N/A</v>
      </c>
      <c r="D437" s="244" t="e">
        <f>VLOOKUP(A437,Vendas!$A$5:$V$2700,5,)</f>
        <v>#N/A</v>
      </c>
      <c r="E437" s="50"/>
      <c r="F437" s="183"/>
      <c r="G437" s="34"/>
    </row>
    <row r="438" spans="1:7">
      <c r="A438" s="186"/>
      <c r="B438" s="241" t="e">
        <f>VLOOKUP(A438,Vendas!$A$5:$V$2700,2,)</f>
        <v>#N/A</v>
      </c>
      <c r="C438" s="242" t="e">
        <f>VLOOKUP(A438,Vendas!$A$5:$V$2700,4,)</f>
        <v>#N/A</v>
      </c>
      <c r="D438" s="243" t="e">
        <f>VLOOKUP(A438,Vendas!$A$5:$V$2700,5,)</f>
        <v>#N/A</v>
      </c>
      <c r="E438" s="180"/>
      <c r="F438" s="181"/>
      <c r="G438" s="182"/>
    </row>
    <row r="439" spans="1:7">
      <c r="A439" s="25"/>
      <c r="B439" s="238" t="e">
        <f>VLOOKUP(A439,Vendas!$A$5:$V$2700,2,)</f>
        <v>#N/A</v>
      </c>
      <c r="C439" s="239" t="e">
        <f>VLOOKUP(A439,Vendas!$A$5:$V$2700,4,)</f>
        <v>#N/A</v>
      </c>
      <c r="D439" s="244" t="e">
        <f>VLOOKUP(A439,Vendas!$A$5:$V$2700,5,)</f>
        <v>#N/A</v>
      </c>
      <c r="E439" s="50"/>
      <c r="F439" s="183"/>
      <c r="G439" s="34"/>
    </row>
    <row r="440" spans="1:7">
      <c r="A440" s="186"/>
      <c r="B440" s="241" t="e">
        <f>VLOOKUP(A440,Vendas!$A$5:$V$2700,2,)</f>
        <v>#N/A</v>
      </c>
      <c r="C440" s="242" t="e">
        <f>VLOOKUP(A440,Vendas!$A$5:$V$2700,4,)</f>
        <v>#N/A</v>
      </c>
      <c r="D440" s="243" t="e">
        <f>VLOOKUP(A440,Vendas!$A$5:$V$2700,5,)</f>
        <v>#N/A</v>
      </c>
      <c r="E440" s="180"/>
      <c r="F440" s="181"/>
      <c r="G440" s="182"/>
    </row>
    <row r="441" spans="1:7">
      <c r="A441" s="25"/>
      <c r="B441" s="238" t="e">
        <f>VLOOKUP(A441,Vendas!$A$5:$V$2700,2,)</f>
        <v>#N/A</v>
      </c>
      <c r="C441" s="239" t="e">
        <f>VLOOKUP(A441,Vendas!$A$5:$V$2700,4,)</f>
        <v>#N/A</v>
      </c>
      <c r="D441" s="244" t="e">
        <f>VLOOKUP(A441,Vendas!$A$5:$V$2700,5,)</f>
        <v>#N/A</v>
      </c>
      <c r="E441" s="50"/>
      <c r="F441" s="183"/>
      <c r="G441" s="34"/>
    </row>
    <row r="442" spans="1:7">
      <c r="A442" s="186"/>
      <c r="B442" s="241" t="e">
        <f>VLOOKUP(A442,Vendas!$A$5:$V$2700,2,)</f>
        <v>#N/A</v>
      </c>
      <c r="C442" s="242" t="e">
        <f>VLOOKUP(A442,Vendas!$A$5:$V$2700,4,)</f>
        <v>#N/A</v>
      </c>
      <c r="D442" s="243" t="e">
        <f>VLOOKUP(A442,Vendas!$A$5:$V$2700,5,)</f>
        <v>#N/A</v>
      </c>
      <c r="E442" s="180"/>
      <c r="F442" s="181"/>
      <c r="G442" s="182"/>
    </row>
    <row r="443" spans="1:7">
      <c r="A443" s="25"/>
      <c r="B443" s="238" t="e">
        <f>VLOOKUP(A443,Vendas!$A$5:$V$2700,2,)</f>
        <v>#N/A</v>
      </c>
      <c r="C443" s="239" t="e">
        <f>VLOOKUP(A443,Vendas!$A$5:$V$2700,4,)</f>
        <v>#N/A</v>
      </c>
      <c r="D443" s="244" t="e">
        <f>VLOOKUP(A443,Vendas!$A$5:$V$2700,5,)</f>
        <v>#N/A</v>
      </c>
      <c r="E443" s="50"/>
      <c r="F443" s="183"/>
      <c r="G443" s="34"/>
    </row>
    <row r="444" spans="1:7">
      <c r="A444" s="186"/>
      <c r="B444" s="241" t="e">
        <f>VLOOKUP(A444,Vendas!$A$5:$V$2700,2,)</f>
        <v>#N/A</v>
      </c>
      <c r="C444" s="242" t="e">
        <f>VLOOKUP(A444,Vendas!$A$5:$V$2700,4,)</f>
        <v>#N/A</v>
      </c>
      <c r="D444" s="243" t="e">
        <f>VLOOKUP(A444,Vendas!$A$5:$V$2700,5,)</f>
        <v>#N/A</v>
      </c>
      <c r="E444" s="180"/>
      <c r="F444" s="181"/>
      <c r="G444" s="182"/>
    </row>
    <row r="445" spans="1:7">
      <c r="A445" s="25"/>
      <c r="B445" s="238" t="e">
        <f>VLOOKUP(A445,Vendas!$A$5:$V$2700,2,)</f>
        <v>#N/A</v>
      </c>
      <c r="C445" s="239" t="e">
        <f>VLOOKUP(A445,Vendas!$A$5:$V$2700,4,)</f>
        <v>#N/A</v>
      </c>
      <c r="D445" s="244" t="e">
        <f>VLOOKUP(A445,Vendas!$A$5:$V$2700,5,)</f>
        <v>#N/A</v>
      </c>
      <c r="E445" s="50"/>
      <c r="F445" s="183"/>
      <c r="G445" s="34"/>
    </row>
    <row r="446" spans="1:7">
      <c r="A446" s="186"/>
      <c r="B446" s="241" t="e">
        <f>VLOOKUP(A446,Vendas!$A$5:$V$2700,2,)</f>
        <v>#N/A</v>
      </c>
      <c r="C446" s="242" t="e">
        <f>VLOOKUP(A446,Vendas!$A$5:$V$2700,4,)</f>
        <v>#N/A</v>
      </c>
      <c r="D446" s="243" t="e">
        <f>VLOOKUP(A446,Vendas!$A$5:$V$2700,5,)</f>
        <v>#N/A</v>
      </c>
      <c r="E446" s="180"/>
      <c r="F446" s="181"/>
      <c r="G446" s="182"/>
    </row>
    <row r="447" spans="1:7">
      <c r="A447" s="25"/>
      <c r="B447" s="238" t="e">
        <f>VLOOKUP(A447,Vendas!$A$5:$V$2700,2,)</f>
        <v>#N/A</v>
      </c>
      <c r="C447" s="239" t="e">
        <f>VLOOKUP(A447,Vendas!$A$5:$V$2700,4,)</f>
        <v>#N/A</v>
      </c>
      <c r="D447" s="244" t="e">
        <f>VLOOKUP(A447,Vendas!$A$5:$V$2700,5,)</f>
        <v>#N/A</v>
      </c>
      <c r="E447" s="50"/>
      <c r="F447" s="183"/>
      <c r="G447" s="34"/>
    </row>
    <row r="448" spans="1:7">
      <c r="A448" s="186"/>
      <c r="B448" s="241" t="e">
        <f>VLOOKUP(A448,Vendas!$A$5:$V$2700,2,)</f>
        <v>#N/A</v>
      </c>
      <c r="C448" s="242" t="e">
        <f>VLOOKUP(A448,Vendas!$A$5:$V$2700,4,)</f>
        <v>#N/A</v>
      </c>
      <c r="D448" s="243" t="e">
        <f>VLOOKUP(A448,Vendas!$A$5:$V$2700,5,)</f>
        <v>#N/A</v>
      </c>
      <c r="E448" s="180"/>
      <c r="F448" s="181"/>
      <c r="G448" s="182"/>
    </row>
    <row r="449" spans="1:7">
      <c r="A449" s="25"/>
      <c r="B449" s="238" t="e">
        <f>VLOOKUP(A449,Vendas!$A$5:$V$2700,2,)</f>
        <v>#N/A</v>
      </c>
      <c r="C449" s="239" t="e">
        <f>VLOOKUP(A449,Vendas!$A$5:$V$2700,4,)</f>
        <v>#N/A</v>
      </c>
      <c r="D449" s="244" t="e">
        <f>VLOOKUP(A449,Vendas!$A$5:$V$2700,5,)</f>
        <v>#N/A</v>
      </c>
      <c r="E449" s="50"/>
      <c r="F449" s="183"/>
      <c r="G449" s="34"/>
    </row>
    <row r="450" spans="1:7">
      <c r="A450" s="186"/>
      <c r="B450" s="241" t="e">
        <f>VLOOKUP(A450,Vendas!$A$5:$V$2700,2,)</f>
        <v>#N/A</v>
      </c>
      <c r="C450" s="242" t="e">
        <f>VLOOKUP(A450,Vendas!$A$5:$V$2700,4,)</f>
        <v>#N/A</v>
      </c>
      <c r="D450" s="243" t="e">
        <f>VLOOKUP(A450,Vendas!$A$5:$V$2700,5,)</f>
        <v>#N/A</v>
      </c>
      <c r="E450" s="180"/>
      <c r="F450" s="181"/>
      <c r="G450" s="182"/>
    </row>
    <row r="451" spans="1:7">
      <c r="A451" s="25"/>
      <c r="B451" s="238" t="e">
        <f>VLOOKUP(A451,Vendas!$A$5:$V$2700,2,)</f>
        <v>#N/A</v>
      </c>
      <c r="C451" s="239" t="e">
        <f>VLOOKUP(A451,Vendas!$A$5:$V$2700,4,)</f>
        <v>#N/A</v>
      </c>
      <c r="D451" s="244" t="e">
        <f>VLOOKUP(A451,Vendas!$A$5:$V$2700,5,)</f>
        <v>#N/A</v>
      </c>
      <c r="E451" s="50"/>
      <c r="F451" s="183"/>
      <c r="G451" s="34"/>
    </row>
    <row r="452" spans="1:7">
      <c r="A452" s="186"/>
      <c r="B452" s="241" t="e">
        <f>VLOOKUP(A452,Vendas!$A$5:$V$2700,2,)</f>
        <v>#N/A</v>
      </c>
      <c r="C452" s="242" t="e">
        <f>VLOOKUP(A452,Vendas!$A$5:$V$2700,4,)</f>
        <v>#N/A</v>
      </c>
      <c r="D452" s="243" t="e">
        <f>VLOOKUP(A452,Vendas!$A$5:$V$2700,5,)</f>
        <v>#N/A</v>
      </c>
      <c r="E452" s="180"/>
      <c r="F452" s="181"/>
      <c r="G452" s="182"/>
    </row>
    <row r="453" spans="1:7">
      <c r="A453" s="25"/>
      <c r="B453" s="238" t="e">
        <f>VLOOKUP(A453,Vendas!$A$5:$V$2700,2,)</f>
        <v>#N/A</v>
      </c>
      <c r="C453" s="239" t="e">
        <f>VLOOKUP(A453,Vendas!$A$5:$V$2700,4,)</f>
        <v>#N/A</v>
      </c>
      <c r="D453" s="244" t="e">
        <f>VLOOKUP(A453,Vendas!$A$5:$V$2700,5,)</f>
        <v>#N/A</v>
      </c>
      <c r="E453" s="50"/>
      <c r="F453" s="183"/>
      <c r="G453" s="34"/>
    </row>
    <row r="454" spans="1:7">
      <c r="A454" s="186"/>
      <c r="B454" s="241" t="e">
        <f>VLOOKUP(A454,Vendas!$A$5:$V$2700,2,)</f>
        <v>#N/A</v>
      </c>
      <c r="C454" s="242" t="e">
        <f>VLOOKUP(A454,Vendas!$A$5:$V$2700,4,)</f>
        <v>#N/A</v>
      </c>
      <c r="D454" s="243" t="e">
        <f>VLOOKUP(A454,Vendas!$A$5:$V$2700,5,)</f>
        <v>#N/A</v>
      </c>
      <c r="E454" s="180"/>
      <c r="F454" s="181"/>
      <c r="G454" s="182"/>
    </row>
    <row r="455" spans="1:7">
      <c r="A455" s="25"/>
      <c r="B455" s="238" t="e">
        <f>VLOOKUP(A455,Vendas!$A$5:$V$2700,2,)</f>
        <v>#N/A</v>
      </c>
      <c r="C455" s="239" t="e">
        <f>VLOOKUP(A455,Vendas!$A$5:$V$2700,4,)</f>
        <v>#N/A</v>
      </c>
      <c r="D455" s="244" t="e">
        <f>VLOOKUP(A455,Vendas!$A$5:$V$2700,5,)</f>
        <v>#N/A</v>
      </c>
      <c r="E455" s="50"/>
      <c r="F455" s="183"/>
      <c r="G455" s="34"/>
    </row>
    <row r="456" spans="1:7">
      <c r="A456" s="186"/>
      <c r="B456" s="241" t="e">
        <f>VLOOKUP(A456,Vendas!$A$5:$V$2700,2,)</f>
        <v>#N/A</v>
      </c>
      <c r="C456" s="242" t="e">
        <f>VLOOKUP(A456,Vendas!$A$5:$V$2700,4,)</f>
        <v>#N/A</v>
      </c>
      <c r="D456" s="243" t="e">
        <f>VLOOKUP(A456,Vendas!$A$5:$V$2700,5,)</f>
        <v>#N/A</v>
      </c>
      <c r="E456" s="180"/>
      <c r="F456" s="181"/>
      <c r="G456" s="182"/>
    </row>
    <row r="457" spans="1:7">
      <c r="A457" s="25"/>
      <c r="B457" s="238" t="e">
        <f>VLOOKUP(A457,Vendas!$A$5:$V$2700,2,)</f>
        <v>#N/A</v>
      </c>
      <c r="C457" s="239" t="e">
        <f>VLOOKUP(A457,Vendas!$A$5:$V$2700,4,)</f>
        <v>#N/A</v>
      </c>
      <c r="D457" s="244" t="e">
        <f>VLOOKUP(A457,Vendas!$A$5:$V$2700,5,)</f>
        <v>#N/A</v>
      </c>
      <c r="E457" s="50"/>
      <c r="F457" s="183"/>
      <c r="G457" s="34"/>
    </row>
    <row r="458" spans="1:7">
      <c r="A458" s="186"/>
      <c r="B458" s="241" t="e">
        <f>VLOOKUP(A458,Vendas!$A$5:$V$2700,2,)</f>
        <v>#N/A</v>
      </c>
      <c r="C458" s="242" t="e">
        <f>VLOOKUP(A458,Vendas!$A$5:$V$2700,4,)</f>
        <v>#N/A</v>
      </c>
      <c r="D458" s="243" t="e">
        <f>VLOOKUP(A458,Vendas!$A$5:$V$2700,5,)</f>
        <v>#N/A</v>
      </c>
      <c r="E458" s="180"/>
      <c r="F458" s="181"/>
      <c r="G458" s="182"/>
    </row>
    <row r="459" spans="1:7">
      <c r="A459" s="25"/>
      <c r="B459" s="238" t="e">
        <f>VLOOKUP(A459,Vendas!$A$5:$V$2700,2,)</f>
        <v>#N/A</v>
      </c>
      <c r="C459" s="239" t="e">
        <f>VLOOKUP(A459,Vendas!$A$5:$V$2700,4,)</f>
        <v>#N/A</v>
      </c>
      <c r="D459" s="244" t="e">
        <f>VLOOKUP(A459,Vendas!$A$5:$V$2700,5,)</f>
        <v>#N/A</v>
      </c>
      <c r="E459" s="50"/>
      <c r="F459" s="183"/>
      <c r="G459" s="34"/>
    </row>
    <row r="460" spans="1:7">
      <c r="A460" s="186"/>
      <c r="B460" s="241" t="e">
        <f>VLOOKUP(A460,Vendas!$A$5:$V$2700,2,)</f>
        <v>#N/A</v>
      </c>
      <c r="C460" s="242" t="e">
        <f>VLOOKUP(A460,Vendas!$A$5:$V$2700,4,)</f>
        <v>#N/A</v>
      </c>
      <c r="D460" s="243" t="e">
        <f>VLOOKUP(A460,Vendas!$A$5:$V$2700,5,)</f>
        <v>#N/A</v>
      </c>
      <c r="E460" s="180"/>
      <c r="F460" s="181"/>
      <c r="G460" s="182"/>
    </row>
    <row r="461" spans="1:7">
      <c r="A461" s="25"/>
      <c r="B461" s="238" t="e">
        <f>VLOOKUP(A461,Vendas!$A$5:$V$2700,2,)</f>
        <v>#N/A</v>
      </c>
      <c r="C461" s="239" t="e">
        <f>VLOOKUP(A461,Vendas!$A$5:$V$2700,4,)</f>
        <v>#N/A</v>
      </c>
      <c r="D461" s="244" t="e">
        <f>VLOOKUP(A461,Vendas!$A$5:$V$2700,5,)</f>
        <v>#N/A</v>
      </c>
      <c r="E461" s="50"/>
      <c r="F461" s="183"/>
      <c r="G461" s="34"/>
    </row>
    <row r="462" spans="1:7">
      <c r="A462" s="186"/>
      <c r="B462" s="241" t="e">
        <f>VLOOKUP(A462,Vendas!$A$5:$V$2700,2,)</f>
        <v>#N/A</v>
      </c>
      <c r="C462" s="242" t="e">
        <f>VLOOKUP(A462,Vendas!$A$5:$V$2700,4,)</f>
        <v>#N/A</v>
      </c>
      <c r="D462" s="243" t="e">
        <f>VLOOKUP(A462,Vendas!$A$5:$V$2700,5,)</f>
        <v>#N/A</v>
      </c>
      <c r="E462" s="180"/>
      <c r="F462" s="181"/>
      <c r="G462" s="182"/>
    </row>
    <row r="463" spans="1:7">
      <c r="A463" s="25"/>
      <c r="B463" s="238" t="e">
        <f>VLOOKUP(A463,Vendas!$A$5:$V$2700,2,)</f>
        <v>#N/A</v>
      </c>
      <c r="C463" s="239" t="e">
        <f>VLOOKUP(A463,Vendas!$A$5:$V$2700,4,)</f>
        <v>#N/A</v>
      </c>
      <c r="D463" s="244" t="e">
        <f>VLOOKUP(A463,Vendas!$A$5:$V$2700,5,)</f>
        <v>#N/A</v>
      </c>
      <c r="E463" s="50"/>
      <c r="F463" s="183"/>
      <c r="G463" s="34"/>
    </row>
    <row r="464" spans="1:7">
      <c r="A464" s="186"/>
      <c r="B464" s="241" t="e">
        <f>VLOOKUP(A464,Vendas!$A$5:$V$2700,2,)</f>
        <v>#N/A</v>
      </c>
      <c r="C464" s="242" t="e">
        <f>VLOOKUP(A464,Vendas!$A$5:$V$2700,4,)</f>
        <v>#N/A</v>
      </c>
      <c r="D464" s="243" t="e">
        <f>VLOOKUP(A464,Vendas!$A$5:$V$2700,5,)</f>
        <v>#N/A</v>
      </c>
      <c r="E464" s="180"/>
      <c r="F464" s="181"/>
      <c r="G464" s="182"/>
    </row>
    <row r="465" spans="1:7">
      <c r="A465" s="25"/>
      <c r="B465" s="238" t="e">
        <f>VLOOKUP(A465,Vendas!$A$5:$V$2700,2,)</f>
        <v>#N/A</v>
      </c>
      <c r="C465" s="239" t="e">
        <f>VLOOKUP(A465,Vendas!$A$5:$V$2700,4,)</f>
        <v>#N/A</v>
      </c>
      <c r="D465" s="244" t="e">
        <f>VLOOKUP(A465,Vendas!$A$5:$V$2700,5,)</f>
        <v>#N/A</v>
      </c>
      <c r="E465" s="50"/>
      <c r="F465" s="183"/>
      <c r="G465" s="34"/>
    </row>
    <row r="466" spans="1:7">
      <c r="A466" s="186"/>
      <c r="B466" s="241" t="e">
        <f>VLOOKUP(A466,Vendas!$A$5:$V$2700,2,)</f>
        <v>#N/A</v>
      </c>
      <c r="C466" s="242" t="e">
        <f>VLOOKUP(A466,Vendas!$A$5:$V$2700,4,)</f>
        <v>#N/A</v>
      </c>
      <c r="D466" s="243" t="e">
        <f>VLOOKUP(A466,Vendas!$A$5:$V$2700,5,)</f>
        <v>#N/A</v>
      </c>
      <c r="E466" s="180"/>
      <c r="F466" s="181"/>
      <c r="G466" s="182"/>
    </row>
    <row r="467" spans="1:7">
      <c r="A467" s="25"/>
      <c r="B467" s="238" t="e">
        <f>VLOOKUP(A467,Vendas!$A$5:$V$2700,2,)</f>
        <v>#N/A</v>
      </c>
      <c r="C467" s="239" t="e">
        <f>VLOOKUP(A467,Vendas!$A$5:$V$2700,4,)</f>
        <v>#N/A</v>
      </c>
      <c r="D467" s="244" t="e">
        <f>VLOOKUP(A467,Vendas!$A$5:$V$2700,5,)</f>
        <v>#N/A</v>
      </c>
      <c r="E467" s="50"/>
      <c r="F467" s="183"/>
      <c r="G467" s="34"/>
    </row>
    <row r="468" spans="1:7">
      <c r="A468" s="186"/>
      <c r="B468" s="241" t="e">
        <f>VLOOKUP(A468,Vendas!$A$5:$V$2700,2,)</f>
        <v>#N/A</v>
      </c>
      <c r="C468" s="242" t="e">
        <f>VLOOKUP(A468,Vendas!$A$5:$V$2700,4,)</f>
        <v>#N/A</v>
      </c>
      <c r="D468" s="243" t="e">
        <f>VLOOKUP(A468,Vendas!$A$5:$V$2700,5,)</f>
        <v>#N/A</v>
      </c>
      <c r="E468" s="180"/>
      <c r="F468" s="181"/>
      <c r="G468" s="182"/>
    </row>
    <row r="469" spans="1:7">
      <c r="A469" s="25"/>
      <c r="B469" s="238" t="e">
        <f>VLOOKUP(A469,Vendas!$A$5:$V$2700,2,)</f>
        <v>#N/A</v>
      </c>
      <c r="C469" s="239" t="e">
        <f>VLOOKUP(A469,Vendas!$A$5:$V$2700,4,)</f>
        <v>#N/A</v>
      </c>
      <c r="D469" s="244" t="e">
        <f>VLOOKUP(A469,Vendas!$A$5:$V$2700,5,)</f>
        <v>#N/A</v>
      </c>
      <c r="E469" s="50"/>
      <c r="F469" s="183"/>
      <c r="G469" s="34"/>
    </row>
    <row r="470" spans="1:7">
      <c r="A470" s="186"/>
      <c r="B470" s="241" t="e">
        <f>VLOOKUP(A470,Vendas!$A$5:$V$2700,2,)</f>
        <v>#N/A</v>
      </c>
      <c r="C470" s="242" t="e">
        <f>VLOOKUP(A470,Vendas!$A$5:$V$2700,4,)</f>
        <v>#N/A</v>
      </c>
      <c r="D470" s="243" t="e">
        <f>VLOOKUP(A470,Vendas!$A$5:$V$2700,5,)</f>
        <v>#N/A</v>
      </c>
      <c r="E470" s="180"/>
      <c r="F470" s="181"/>
      <c r="G470" s="182"/>
    </row>
    <row r="471" spans="1:7">
      <c r="A471" s="25"/>
      <c r="B471" s="238" t="e">
        <f>VLOOKUP(A471,Vendas!$A$5:$V$2700,2,)</f>
        <v>#N/A</v>
      </c>
      <c r="C471" s="239" t="e">
        <f>VLOOKUP(A471,Vendas!$A$5:$V$2700,4,)</f>
        <v>#N/A</v>
      </c>
      <c r="D471" s="244" t="e">
        <f>VLOOKUP(A471,Vendas!$A$5:$V$2700,5,)</f>
        <v>#N/A</v>
      </c>
      <c r="E471" s="50"/>
      <c r="F471" s="183"/>
      <c r="G471" s="34"/>
    </row>
    <row r="472" spans="1:7">
      <c r="A472" s="186"/>
      <c r="B472" s="241" t="e">
        <f>VLOOKUP(A472,Vendas!$A$5:$V$2700,2,)</f>
        <v>#N/A</v>
      </c>
      <c r="C472" s="242" t="e">
        <f>VLOOKUP(A472,Vendas!$A$5:$V$2700,4,)</f>
        <v>#N/A</v>
      </c>
      <c r="D472" s="243" t="e">
        <f>VLOOKUP(A472,Vendas!$A$5:$V$2700,5,)</f>
        <v>#N/A</v>
      </c>
      <c r="E472" s="180"/>
      <c r="F472" s="181"/>
      <c r="G472" s="182"/>
    </row>
    <row r="473" spans="1:7">
      <c r="A473" s="25"/>
      <c r="B473" s="238" t="e">
        <f>VLOOKUP(A473,Vendas!$A$5:$V$2700,2,)</f>
        <v>#N/A</v>
      </c>
      <c r="C473" s="239" t="e">
        <f>VLOOKUP(A473,Vendas!$A$5:$V$2700,4,)</f>
        <v>#N/A</v>
      </c>
      <c r="D473" s="244" t="e">
        <f>VLOOKUP(A473,Vendas!$A$5:$V$2700,5,)</f>
        <v>#N/A</v>
      </c>
      <c r="E473" s="50"/>
      <c r="F473" s="183"/>
      <c r="G473" s="34"/>
    </row>
    <row r="474" spans="1:7">
      <c r="A474" s="186"/>
      <c r="B474" s="241" t="e">
        <f>VLOOKUP(A474,Vendas!$A$5:$V$2700,2,)</f>
        <v>#N/A</v>
      </c>
      <c r="C474" s="242" t="e">
        <f>VLOOKUP(A474,Vendas!$A$5:$V$2700,4,)</f>
        <v>#N/A</v>
      </c>
      <c r="D474" s="243" t="e">
        <f>VLOOKUP(A474,Vendas!$A$5:$V$2700,5,)</f>
        <v>#N/A</v>
      </c>
      <c r="E474" s="180"/>
      <c r="F474" s="181"/>
      <c r="G474" s="182"/>
    </row>
    <row r="475" spans="1:7">
      <c r="A475" s="25"/>
      <c r="B475" s="238" t="e">
        <f>VLOOKUP(A475,Vendas!$A$5:$V$2700,2,)</f>
        <v>#N/A</v>
      </c>
      <c r="C475" s="239" t="e">
        <f>VLOOKUP(A475,Vendas!$A$5:$V$2700,4,)</f>
        <v>#N/A</v>
      </c>
      <c r="D475" s="244" t="e">
        <f>VLOOKUP(A475,Vendas!$A$5:$V$2700,5,)</f>
        <v>#N/A</v>
      </c>
      <c r="E475" s="50"/>
      <c r="F475" s="183"/>
      <c r="G475" s="34"/>
    </row>
    <row r="476" spans="1:7">
      <c r="A476" s="186"/>
      <c r="B476" s="241" t="e">
        <f>VLOOKUP(A476,Vendas!$A$5:$V$2700,2,)</f>
        <v>#N/A</v>
      </c>
      <c r="C476" s="242" t="e">
        <f>VLOOKUP(A476,Vendas!$A$5:$V$2700,4,)</f>
        <v>#N/A</v>
      </c>
      <c r="D476" s="243" t="e">
        <f>VLOOKUP(A476,Vendas!$A$5:$V$2700,5,)</f>
        <v>#N/A</v>
      </c>
      <c r="E476" s="180"/>
      <c r="F476" s="181"/>
      <c r="G476" s="182"/>
    </row>
    <row r="477" spans="1:7">
      <c r="A477" s="25"/>
      <c r="B477" s="238" t="e">
        <f>VLOOKUP(A477,Vendas!$A$5:$V$2700,2,)</f>
        <v>#N/A</v>
      </c>
      <c r="C477" s="239" t="e">
        <f>VLOOKUP(A477,Vendas!$A$5:$V$2700,4,)</f>
        <v>#N/A</v>
      </c>
      <c r="D477" s="244" t="e">
        <f>VLOOKUP(A477,Vendas!$A$5:$V$2700,5,)</f>
        <v>#N/A</v>
      </c>
      <c r="E477" s="50"/>
      <c r="F477" s="183"/>
      <c r="G477" s="34"/>
    </row>
    <row r="478" spans="1:7">
      <c r="A478" s="186"/>
      <c r="B478" s="241" t="e">
        <f>VLOOKUP(A478,Vendas!$A$5:$V$2700,2,)</f>
        <v>#N/A</v>
      </c>
      <c r="C478" s="242" t="e">
        <f>VLOOKUP(A478,Vendas!$A$5:$V$2700,4,)</f>
        <v>#N/A</v>
      </c>
      <c r="D478" s="243" t="e">
        <f>VLOOKUP(A478,Vendas!$A$5:$V$2700,5,)</f>
        <v>#N/A</v>
      </c>
      <c r="E478" s="180"/>
      <c r="F478" s="181"/>
      <c r="G478" s="182"/>
    </row>
    <row r="479" spans="1:7">
      <c r="A479" s="25"/>
      <c r="B479" s="238" t="e">
        <f>VLOOKUP(A479,Vendas!$A$5:$V$2700,2,)</f>
        <v>#N/A</v>
      </c>
      <c r="C479" s="239" t="e">
        <f>VLOOKUP(A479,Vendas!$A$5:$V$2700,4,)</f>
        <v>#N/A</v>
      </c>
      <c r="D479" s="244" t="e">
        <f>VLOOKUP(A479,Vendas!$A$5:$V$2700,5,)</f>
        <v>#N/A</v>
      </c>
      <c r="E479" s="50"/>
      <c r="F479" s="183"/>
      <c r="G479" s="34"/>
    </row>
    <row r="480" spans="1:7">
      <c r="A480" s="186"/>
      <c r="B480" s="241" t="e">
        <f>VLOOKUP(A480,Vendas!$A$5:$V$2700,2,)</f>
        <v>#N/A</v>
      </c>
      <c r="C480" s="242" t="e">
        <f>VLOOKUP(A480,Vendas!$A$5:$V$2700,4,)</f>
        <v>#N/A</v>
      </c>
      <c r="D480" s="243" t="e">
        <f>VLOOKUP(A480,Vendas!$A$5:$V$2700,5,)</f>
        <v>#N/A</v>
      </c>
      <c r="E480" s="180"/>
      <c r="F480" s="181"/>
      <c r="G480" s="182"/>
    </row>
    <row r="481" spans="1:7">
      <c r="A481" s="25"/>
      <c r="B481" s="238" t="e">
        <f>VLOOKUP(A481,Vendas!$A$5:$V$2700,2,)</f>
        <v>#N/A</v>
      </c>
      <c r="C481" s="239" t="e">
        <f>VLOOKUP(A481,Vendas!$A$5:$V$2700,4,)</f>
        <v>#N/A</v>
      </c>
      <c r="D481" s="244" t="e">
        <f>VLOOKUP(A481,Vendas!$A$5:$V$2700,5,)</f>
        <v>#N/A</v>
      </c>
      <c r="E481" s="50"/>
      <c r="F481" s="183"/>
      <c r="G481" s="34"/>
    </row>
    <row r="482" spans="1:7">
      <c r="A482" s="186"/>
      <c r="B482" s="241" t="e">
        <f>VLOOKUP(A482,Vendas!$A$5:$V$2700,2,)</f>
        <v>#N/A</v>
      </c>
      <c r="C482" s="242" t="e">
        <f>VLOOKUP(A482,Vendas!$A$5:$V$2700,4,)</f>
        <v>#N/A</v>
      </c>
      <c r="D482" s="243" t="e">
        <f>VLOOKUP(A482,Vendas!$A$5:$V$2700,5,)</f>
        <v>#N/A</v>
      </c>
      <c r="E482" s="180"/>
      <c r="F482" s="181"/>
      <c r="G482" s="182"/>
    </row>
    <row r="483" spans="1:7">
      <c r="A483" s="25"/>
      <c r="B483" s="238" t="e">
        <f>VLOOKUP(A483,Vendas!$A$5:$V$2700,2,)</f>
        <v>#N/A</v>
      </c>
      <c r="C483" s="239" t="e">
        <f>VLOOKUP(A483,Vendas!$A$5:$V$2700,4,)</f>
        <v>#N/A</v>
      </c>
      <c r="D483" s="244" t="e">
        <f>VLOOKUP(A483,Vendas!$A$5:$V$2700,5,)</f>
        <v>#N/A</v>
      </c>
      <c r="E483" s="50"/>
      <c r="F483" s="183"/>
      <c r="G483" s="34"/>
    </row>
    <row r="484" spans="1:7">
      <c r="A484" s="186"/>
      <c r="B484" s="241" t="e">
        <f>VLOOKUP(A484,Vendas!$A$5:$V$2700,2,)</f>
        <v>#N/A</v>
      </c>
      <c r="C484" s="242" t="e">
        <f>VLOOKUP(A484,Vendas!$A$5:$V$2700,4,)</f>
        <v>#N/A</v>
      </c>
      <c r="D484" s="243" t="e">
        <f>VLOOKUP(A484,Vendas!$A$5:$V$2700,5,)</f>
        <v>#N/A</v>
      </c>
      <c r="E484" s="180"/>
      <c r="F484" s="181"/>
      <c r="G484" s="182"/>
    </row>
    <row r="485" spans="1:7">
      <c r="A485" s="25"/>
      <c r="B485" s="238" t="e">
        <f>VLOOKUP(A485,Vendas!$A$5:$V$2700,2,)</f>
        <v>#N/A</v>
      </c>
      <c r="C485" s="239" t="e">
        <f>VLOOKUP(A485,Vendas!$A$5:$V$2700,4,)</f>
        <v>#N/A</v>
      </c>
      <c r="D485" s="244" t="e">
        <f>VLOOKUP(A485,Vendas!$A$5:$V$2700,5,)</f>
        <v>#N/A</v>
      </c>
      <c r="E485" s="50"/>
      <c r="F485" s="183"/>
      <c r="G485" s="34"/>
    </row>
    <row r="486" spans="1:7">
      <c r="A486" s="186"/>
      <c r="B486" s="241" t="e">
        <f>VLOOKUP(A486,Vendas!$A$5:$V$2700,2,)</f>
        <v>#N/A</v>
      </c>
      <c r="C486" s="242" t="e">
        <f>VLOOKUP(A486,Vendas!$A$5:$V$2700,4,)</f>
        <v>#N/A</v>
      </c>
      <c r="D486" s="243" t="e">
        <f>VLOOKUP(A486,Vendas!$A$5:$V$2700,5,)</f>
        <v>#N/A</v>
      </c>
      <c r="E486" s="180"/>
      <c r="F486" s="181"/>
      <c r="G486" s="182"/>
    </row>
    <row r="487" spans="1:7">
      <c r="A487" s="25"/>
      <c r="B487" s="238" t="e">
        <f>VLOOKUP(A487,Vendas!$A$5:$V$2700,2,)</f>
        <v>#N/A</v>
      </c>
      <c r="C487" s="239" t="e">
        <f>VLOOKUP(A487,Vendas!$A$5:$V$2700,4,)</f>
        <v>#N/A</v>
      </c>
      <c r="D487" s="244" t="e">
        <f>VLOOKUP(A487,Vendas!$A$5:$V$2700,5,)</f>
        <v>#N/A</v>
      </c>
      <c r="E487" s="50"/>
      <c r="F487" s="183"/>
      <c r="G487" s="34"/>
    </row>
    <row r="488" spans="1:7">
      <c r="A488" s="186"/>
      <c r="B488" s="241" t="e">
        <f>VLOOKUP(A488,Vendas!$A$5:$V$2700,2,)</f>
        <v>#N/A</v>
      </c>
      <c r="C488" s="242" t="e">
        <f>VLOOKUP(A488,Vendas!$A$5:$V$2700,4,)</f>
        <v>#N/A</v>
      </c>
      <c r="D488" s="243" t="e">
        <f>VLOOKUP(A488,Vendas!$A$5:$V$2700,5,)</f>
        <v>#N/A</v>
      </c>
      <c r="E488" s="180"/>
      <c r="F488" s="181"/>
      <c r="G488" s="182"/>
    </row>
    <row r="489" spans="1:7">
      <c r="A489" s="25"/>
      <c r="B489" s="238" t="e">
        <f>VLOOKUP(A489,Vendas!$A$5:$V$2700,2,)</f>
        <v>#N/A</v>
      </c>
      <c r="C489" s="239" t="e">
        <f>VLOOKUP(A489,Vendas!$A$5:$V$2700,4,)</f>
        <v>#N/A</v>
      </c>
      <c r="D489" s="244" t="e">
        <f>VLOOKUP(A489,Vendas!$A$5:$V$2700,5,)</f>
        <v>#N/A</v>
      </c>
      <c r="E489" s="50"/>
      <c r="F489" s="183"/>
      <c r="G489" s="34"/>
    </row>
    <row r="490" spans="1:7">
      <c r="A490" s="186"/>
      <c r="B490" s="241" t="e">
        <f>VLOOKUP(A490,Vendas!$A$5:$V$2700,2,)</f>
        <v>#N/A</v>
      </c>
      <c r="C490" s="242" t="e">
        <f>VLOOKUP(A490,Vendas!$A$5:$V$2700,4,)</f>
        <v>#N/A</v>
      </c>
      <c r="D490" s="243" t="e">
        <f>VLOOKUP(A490,Vendas!$A$5:$V$2700,5,)</f>
        <v>#N/A</v>
      </c>
      <c r="E490" s="180"/>
      <c r="F490" s="181"/>
      <c r="G490" s="182"/>
    </row>
    <row r="491" spans="1:7">
      <c r="A491" s="25"/>
      <c r="B491" s="238" t="e">
        <f>VLOOKUP(A491,Vendas!$A$5:$V$2700,2,)</f>
        <v>#N/A</v>
      </c>
      <c r="C491" s="239" t="e">
        <f>VLOOKUP(A491,Vendas!$A$5:$V$2700,4,)</f>
        <v>#N/A</v>
      </c>
      <c r="D491" s="244" t="e">
        <f>VLOOKUP(A491,Vendas!$A$5:$V$2700,5,)</f>
        <v>#N/A</v>
      </c>
      <c r="E491" s="50"/>
      <c r="F491" s="183"/>
      <c r="G491" s="34"/>
    </row>
    <row r="492" spans="1:7">
      <c r="A492" s="186"/>
      <c r="B492" s="241" t="e">
        <f>VLOOKUP(A492,Vendas!$A$5:$V$2700,2,)</f>
        <v>#N/A</v>
      </c>
      <c r="C492" s="242" t="e">
        <f>VLOOKUP(A492,Vendas!$A$5:$V$2700,4,)</f>
        <v>#N/A</v>
      </c>
      <c r="D492" s="243" t="e">
        <f>VLOOKUP(A492,Vendas!$A$5:$V$2700,5,)</f>
        <v>#N/A</v>
      </c>
      <c r="E492" s="180"/>
      <c r="F492" s="181"/>
      <c r="G492" s="182"/>
    </row>
    <row r="493" spans="1:7">
      <c r="A493" s="25"/>
      <c r="B493" s="238" t="e">
        <f>VLOOKUP(A493,Vendas!$A$5:$V$2700,2,)</f>
        <v>#N/A</v>
      </c>
      <c r="C493" s="239" t="e">
        <f>VLOOKUP(A493,Vendas!$A$5:$V$2700,4,)</f>
        <v>#N/A</v>
      </c>
      <c r="D493" s="244" t="e">
        <f>VLOOKUP(A493,Vendas!$A$5:$V$2700,5,)</f>
        <v>#N/A</v>
      </c>
      <c r="E493" s="50"/>
      <c r="F493" s="183"/>
      <c r="G493" s="34"/>
    </row>
    <row r="494" spans="1:7">
      <c r="A494" s="186"/>
      <c r="B494" s="241" t="e">
        <f>VLOOKUP(A494,Vendas!$A$5:$V$2700,2,)</f>
        <v>#N/A</v>
      </c>
      <c r="C494" s="242" t="e">
        <f>VLOOKUP(A494,Vendas!$A$5:$V$2700,4,)</f>
        <v>#N/A</v>
      </c>
      <c r="D494" s="243" t="e">
        <f>VLOOKUP(A494,Vendas!$A$5:$V$2700,5,)</f>
        <v>#N/A</v>
      </c>
      <c r="E494" s="180"/>
      <c r="F494" s="181"/>
      <c r="G494" s="182"/>
    </row>
    <row r="495" spans="1:7">
      <c r="A495" s="25"/>
      <c r="B495" s="238" t="e">
        <f>VLOOKUP(A495,Vendas!$A$5:$V$2700,2,)</f>
        <v>#N/A</v>
      </c>
      <c r="C495" s="239" t="e">
        <f>VLOOKUP(A495,Vendas!$A$5:$V$2700,4,)</f>
        <v>#N/A</v>
      </c>
      <c r="D495" s="244" t="e">
        <f>VLOOKUP(A495,Vendas!$A$5:$V$2700,5,)</f>
        <v>#N/A</v>
      </c>
      <c r="E495" s="50"/>
      <c r="F495" s="183"/>
      <c r="G495" s="34"/>
    </row>
    <row r="496" spans="1:7">
      <c r="A496" s="186"/>
      <c r="B496" s="241" t="e">
        <f>VLOOKUP(A496,Vendas!$A$5:$V$2700,2,)</f>
        <v>#N/A</v>
      </c>
      <c r="C496" s="242" t="e">
        <f>VLOOKUP(A496,Vendas!$A$5:$V$2700,4,)</f>
        <v>#N/A</v>
      </c>
      <c r="D496" s="243" t="e">
        <f>VLOOKUP(A496,Vendas!$A$5:$V$2700,5,)</f>
        <v>#N/A</v>
      </c>
      <c r="E496" s="180"/>
      <c r="F496" s="181"/>
      <c r="G496" s="182"/>
    </row>
    <row r="497" spans="1:7">
      <c r="A497" s="25"/>
      <c r="B497" s="238" t="e">
        <f>VLOOKUP(A497,Vendas!$A$5:$V$2700,2,)</f>
        <v>#N/A</v>
      </c>
      <c r="C497" s="239" t="e">
        <f>VLOOKUP(A497,Vendas!$A$5:$V$2700,4,)</f>
        <v>#N/A</v>
      </c>
      <c r="D497" s="244" t="e">
        <f>VLOOKUP(A497,Vendas!$A$5:$V$2700,5,)</f>
        <v>#N/A</v>
      </c>
      <c r="E497" s="50"/>
      <c r="F497" s="183"/>
      <c r="G497" s="34"/>
    </row>
    <row r="498" spans="1:7">
      <c r="A498" s="186"/>
      <c r="B498" s="241" t="e">
        <f>VLOOKUP(A498,Vendas!$A$5:$V$2700,2,)</f>
        <v>#N/A</v>
      </c>
      <c r="C498" s="242" t="e">
        <f>VLOOKUP(A498,Vendas!$A$5:$V$2700,4,)</f>
        <v>#N/A</v>
      </c>
      <c r="D498" s="243" t="e">
        <f>VLOOKUP(A498,Vendas!$A$5:$V$2700,5,)</f>
        <v>#N/A</v>
      </c>
      <c r="E498" s="180"/>
      <c r="F498" s="181"/>
      <c r="G498" s="182"/>
    </row>
    <row r="499" spans="1:7">
      <c r="A499" s="25"/>
      <c r="B499" s="238" t="e">
        <f>VLOOKUP(A499,Vendas!$A$5:$V$2700,2,)</f>
        <v>#N/A</v>
      </c>
      <c r="C499" s="239" t="e">
        <f>VLOOKUP(A499,Vendas!$A$5:$V$2700,4,)</f>
        <v>#N/A</v>
      </c>
      <c r="D499" s="244" t="e">
        <f>VLOOKUP(A499,Vendas!$A$5:$V$2700,5,)</f>
        <v>#N/A</v>
      </c>
      <c r="E499" s="50"/>
      <c r="F499" s="183"/>
      <c r="G499" s="34"/>
    </row>
    <row r="500" spans="1:7">
      <c r="A500" s="186"/>
      <c r="B500" s="241" t="e">
        <f>VLOOKUP(A500,Vendas!$A$5:$V$2700,2,)</f>
        <v>#N/A</v>
      </c>
      <c r="C500" s="242" t="e">
        <f>VLOOKUP(A500,Vendas!$A$5:$V$2700,4,)</f>
        <v>#N/A</v>
      </c>
      <c r="D500" s="243" t="e">
        <f>VLOOKUP(A500,Vendas!$A$5:$V$2700,5,)</f>
        <v>#N/A</v>
      </c>
      <c r="E500" s="180"/>
      <c r="F500" s="181"/>
      <c r="G500" s="182"/>
    </row>
    <row r="501" spans="1:7">
      <c r="A501" s="25"/>
      <c r="B501" s="238" t="e">
        <f>VLOOKUP(A501,Vendas!$A$5:$V$2700,2,)</f>
        <v>#N/A</v>
      </c>
      <c r="C501" s="239" t="e">
        <f>VLOOKUP(A501,Vendas!$A$5:$V$2700,4,)</f>
        <v>#N/A</v>
      </c>
      <c r="D501" s="244" t="e">
        <f>VLOOKUP(A501,Vendas!$A$5:$V$2700,5,)</f>
        <v>#N/A</v>
      </c>
      <c r="E501" s="50"/>
      <c r="F501" s="183"/>
      <c r="G501" s="34"/>
    </row>
    <row r="502" spans="1:7">
      <c r="A502" s="186"/>
      <c r="B502" s="241" t="e">
        <f>VLOOKUP(A502,Vendas!$A$5:$V$2700,2,)</f>
        <v>#N/A</v>
      </c>
      <c r="C502" s="242" t="e">
        <f>VLOOKUP(A502,Vendas!$A$5:$V$2700,4,)</f>
        <v>#N/A</v>
      </c>
      <c r="D502" s="243" t="e">
        <f>VLOOKUP(A502,Vendas!$A$5:$V$2700,5,)</f>
        <v>#N/A</v>
      </c>
      <c r="E502" s="180"/>
      <c r="F502" s="181"/>
      <c r="G502" s="182"/>
    </row>
    <row r="503" spans="1:7">
      <c r="A503" s="25"/>
      <c r="B503" s="238" t="e">
        <f>VLOOKUP(A503,Vendas!$A$5:$V$2700,2,)</f>
        <v>#N/A</v>
      </c>
      <c r="C503" s="239" t="e">
        <f>VLOOKUP(A503,Vendas!$A$5:$V$2700,4,)</f>
        <v>#N/A</v>
      </c>
      <c r="D503" s="244" t="e">
        <f>VLOOKUP(A503,Vendas!$A$5:$V$2700,5,)</f>
        <v>#N/A</v>
      </c>
      <c r="E503" s="50"/>
      <c r="F503" s="183"/>
      <c r="G503" s="34"/>
    </row>
    <row r="504" spans="1:7">
      <c r="A504" s="186"/>
      <c r="B504" s="241" t="e">
        <f>VLOOKUP(A504,Vendas!$A$5:$V$2700,2,)</f>
        <v>#N/A</v>
      </c>
      <c r="C504" s="242" t="e">
        <f>VLOOKUP(A504,Vendas!$A$5:$V$2700,4,)</f>
        <v>#N/A</v>
      </c>
      <c r="D504" s="243" t="e">
        <f>VLOOKUP(A504,Vendas!$A$5:$V$2700,5,)</f>
        <v>#N/A</v>
      </c>
      <c r="E504" s="180"/>
      <c r="F504" s="181"/>
      <c r="G504" s="182"/>
    </row>
    <row r="505" spans="1:7">
      <c r="A505" s="25"/>
      <c r="B505" s="238" t="e">
        <f>VLOOKUP(A505,Vendas!$A$5:$V$2700,2,)</f>
        <v>#N/A</v>
      </c>
      <c r="C505" s="239" t="e">
        <f>VLOOKUP(A505,Vendas!$A$5:$V$2700,4,)</f>
        <v>#N/A</v>
      </c>
      <c r="D505" s="244" t="e">
        <f>VLOOKUP(A505,Vendas!$A$5:$V$2700,5,)</f>
        <v>#N/A</v>
      </c>
      <c r="E505" s="50"/>
      <c r="F505" s="183"/>
      <c r="G505" s="34"/>
    </row>
    <row r="506" spans="1:7">
      <c r="A506" s="186"/>
      <c r="B506" s="241" t="e">
        <f>VLOOKUP(A506,Vendas!$A$5:$V$2700,2,)</f>
        <v>#N/A</v>
      </c>
      <c r="C506" s="242" t="e">
        <f>VLOOKUP(A506,Vendas!$A$5:$V$2700,4,)</f>
        <v>#N/A</v>
      </c>
      <c r="D506" s="243" t="e">
        <f>VLOOKUP(A506,Vendas!$A$5:$V$2700,5,)</f>
        <v>#N/A</v>
      </c>
      <c r="E506" s="180"/>
      <c r="F506" s="181"/>
      <c r="G506" s="182"/>
    </row>
    <row r="507" spans="1:7">
      <c r="A507" s="25"/>
      <c r="B507" s="238" t="e">
        <f>VLOOKUP(A507,Vendas!$A$5:$V$2700,2,)</f>
        <v>#N/A</v>
      </c>
      <c r="C507" s="239" t="e">
        <f>VLOOKUP(A507,Vendas!$A$5:$V$2700,4,)</f>
        <v>#N/A</v>
      </c>
      <c r="D507" s="244" t="e">
        <f>VLOOKUP(A507,Vendas!$A$5:$V$2700,5,)</f>
        <v>#N/A</v>
      </c>
      <c r="E507" s="50"/>
      <c r="F507" s="183"/>
      <c r="G507" s="34"/>
    </row>
    <row r="508" spans="1:7">
      <c r="A508" s="186"/>
      <c r="B508" s="241" t="e">
        <f>VLOOKUP(A508,Vendas!$A$5:$V$2700,2,)</f>
        <v>#N/A</v>
      </c>
      <c r="C508" s="242" t="e">
        <f>VLOOKUP(A508,Vendas!$A$5:$V$2700,4,)</f>
        <v>#N/A</v>
      </c>
      <c r="D508" s="243" t="e">
        <f>VLOOKUP(A508,Vendas!$A$5:$V$2700,5,)</f>
        <v>#N/A</v>
      </c>
      <c r="E508" s="180"/>
      <c r="F508" s="181"/>
      <c r="G508" s="182"/>
    </row>
    <row r="509" spans="1:7">
      <c r="A509" s="25"/>
      <c r="B509" s="238" t="e">
        <f>VLOOKUP(A509,Vendas!$A$5:$V$2700,2,)</f>
        <v>#N/A</v>
      </c>
      <c r="C509" s="239" t="e">
        <f>VLOOKUP(A509,Vendas!$A$5:$V$2700,4,)</f>
        <v>#N/A</v>
      </c>
      <c r="D509" s="244" t="e">
        <f>VLOOKUP(A509,Vendas!$A$5:$V$2700,5,)</f>
        <v>#N/A</v>
      </c>
      <c r="E509" s="50"/>
      <c r="F509" s="183"/>
      <c r="G509" s="34"/>
    </row>
    <row r="510" spans="1:7">
      <c r="A510" s="186"/>
      <c r="B510" s="241" t="e">
        <f>VLOOKUP(A510,Vendas!$A$5:$V$2700,2,)</f>
        <v>#N/A</v>
      </c>
      <c r="C510" s="242" t="e">
        <f>VLOOKUP(A510,Vendas!$A$5:$V$2700,4,)</f>
        <v>#N/A</v>
      </c>
      <c r="D510" s="243" t="e">
        <f>VLOOKUP(A510,Vendas!$A$5:$V$2700,5,)</f>
        <v>#N/A</v>
      </c>
      <c r="E510" s="180"/>
      <c r="F510" s="181"/>
      <c r="G510" s="182"/>
    </row>
    <row r="511" spans="1:7">
      <c r="A511" s="25"/>
      <c r="B511" s="238" t="e">
        <f>VLOOKUP(A511,Vendas!$A$5:$V$2700,2,)</f>
        <v>#N/A</v>
      </c>
      <c r="C511" s="239" t="e">
        <f>VLOOKUP(A511,Vendas!$A$5:$V$2700,4,)</f>
        <v>#N/A</v>
      </c>
      <c r="D511" s="244" t="e">
        <f>VLOOKUP(A511,Vendas!$A$5:$V$2700,5,)</f>
        <v>#N/A</v>
      </c>
      <c r="E511" s="50"/>
      <c r="F511" s="183"/>
      <c r="G511" s="34"/>
    </row>
    <row r="512" spans="1:7">
      <c r="A512" s="186"/>
      <c r="B512" s="241" t="e">
        <f>VLOOKUP(A512,Vendas!$A$5:$V$2700,2,)</f>
        <v>#N/A</v>
      </c>
      <c r="C512" s="242" t="e">
        <f>VLOOKUP(A512,Vendas!$A$5:$V$2700,4,)</f>
        <v>#N/A</v>
      </c>
      <c r="D512" s="243" t="e">
        <f>VLOOKUP(A512,Vendas!$A$5:$V$2700,5,)</f>
        <v>#N/A</v>
      </c>
      <c r="E512" s="180"/>
      <c r="F512" s="181"/>
      <c r="G512" s="182"/>
    </row>
    <row r="513" spans="1:7">
      <c r="A513" s="25"/>
      <c r="B513" s="238" t="e">
        <f>VLOOKUP(A513,Vendas!$A$5:$V$2700,2,)</f>
        <v>#N/A</v>
      </c>
      <c r="C513" s="239" t="e">
        <f>VLOOKUP(A513,Vendas!$A$5:$V$2700,4,)</f>
        <v>#N/A</v>
      </c>
      <c r="D513" s="244" t="e">
        <f>VLOOKUP(A513,Vendas!$A$5:$V$2700,5,)</f>
        <v>#N/A</v>
      </c>
      <c r="E513" s="50"/>
      <c r="F513" s="183"/>
      <c r="G513" s="34"/>
    </row>
    <row r="514" spans="1:7">
      <c r="A514" s="186"/>
      <c r="B514" s="241" t="e">
        <f>VLOOKUP(A514,Vendas!$A$5:$V$2700,2,)</f>
        <v>#N/A</v>
      </c>
      <c r="C514" s="242" t="e">
        <f>VLOOKUP(A514,Vendas!$A$5:$V$2700,4,)</f>
        <v>#N/A</v>
      </c>
      <c r="D514" s="243" t="e">
        <f>VLOOKUP(A514,Vendas!$A$5:$V$2700,5,)</f>
        <v>#N/A</v>
      </c>
      <c r="E514" s="180"/>
      <c r="F514" s="181"/>
      <c r="G514" s="182"/>
    </row>
    <row r="515" spans="1:7">
      <c r="A515" s="25"/>
      <c r="B515" s="238" t="e">
        <f>VLOOKUP(A515,Vendas!$A$5:$V$2700,2,)</f>
        <v>#N/A</v>
      </c>
      <c r="C515" s="239" t="e">
        <f>VLOOKUP(A515,Vendas!$A$5:$V$2700,4,)</f>
        <v>#N/A</v>
      </c>
      <c r="D515" s="244" t="e">
        <f>VLOOKUP(A515,Vendas!$A$5:$V$2700,5,)</f>
        <v>#N/A</v>
      </c>
      <c r="E515" s="50"/>
      <c r="F515" s="183"/>
      <c r="G515" s="34"/>
    </row>
    <row r="516" spans="1:7">
      <c r="A516" s="186"/>
      <c r="B516" s="241" t="e">
        <f>VLOOKUP(A516,Vendas!$A$5:$V$2700,2,)</f>
        <v>#N/A</v>
      </c>
      <c r="C516" s="242" t="e">
        <f>VLOOKUP(A516,Vendas!$A$5:$V$2700,4,)</f>
        <v>#N/A</v>
      </c>
      <c r="D516" s="243" t="e">
        <f>VLOOKUP(A516,Vendas!$A$5:$V$2700,5,)</f>
        <v>#N/A</v>
      </c>
      <c r="E516" s="180"/>
      <c r="F516" s="181"/>
      <c r="G516" s="182"/>
    </row>
    <row r="517" spans="1:7">
      <c r="A517" s="25"/>
      <c r="B517" s="238" t="e">
        <f>VLOOKUP(A517,Vendas!$A$5:$V$2700,2,)</f>
        <v>#N/A</v>
      </c>
      <c r="C517" s="239" t="e">
        <f>VLOOKUP(A517,Vendas!$A$5:$V$2700,4,)</f>
        <v>#N/A</v>
      </c>
      <c r="D517" s="244" t="e">
        <f>VLOOKUP(A517,Vendas!$A$5:$V$2700,5,)</f>
        <v>#N/A</v>
      </c>
      <c r="E517" s="50"/>
      <c r="F517" s="183"/>
      <c r="G517" s="34"/>
    </row>
    <row r="518" spans="1:7">
      <c r="A518" s="186"/>
      <c r="B518" s="241" t="e">
        <f>VLOOKUP(A518,Vendas!$A$5:$V$2700,2,)</f>
        <v>#N/A</v>
      </c>
      <c r="C518" s="242" t="e">
        <f>VLOOKUP(A518,Vendas!$A$5:$V$2700,4,)</f>
        <v>#N/A</v>
      </c>
      <c r="D518" s="243" t="e">
        <f>VLOOKUP(A518,Vendas!$A$5:$V$2700,5,)</f>
        <v>#N/A</v>
      </c>
      <c r="E518" s="180"/>
      <c r="F518" s="181"/>
      <c r="G518" s="182"/>
    </row>
    <row r="519" spans="1:7">
      <c r="A519" s="25"/>
      <c r="B519" s="238" t="e">
        <f>VLOOKUP(A519,Vendas!$A$5:$V$2700,2,)</f>
        <v>#N/A</v>
      </c>
      <c r="C519" s="239" t="e">
        <f>VLOOKUP(A519,Vendas!$A$5:$V$2700,4,)</f>
        <v>#N/A</v>
      </c>
      <c r="D519" s="244" t="e">
        <f>VLOOKUP(A519,Vendas!$A$5:$V$2700,5,)</f>
        <v>#N/A</v>
      </c>
      <c r="E519" s="50"/>
      <c r="F519" s="183"/>
      <c r="G519" s="34"/>
    </row>
    <row r="520" spans="1:7">
      <c r="A520" s="186"/>
      <c r="B520" s="241" t="e">
        <f>VLOOKUP(A520,Vendas!$A$5:$V$2700,2,)</f>
        <v>#N/A</v>
      </c>
      <c r="C520" s="242" t="e">
        <f>VLOOKUP(A520,Vendas!$A$5:$V$2700,4,)</f>
        <v>#N/A</v>
      </c>
      <c r="D520" s="243" t="e">
        <f>VLOOKUP(A520,Vendas!$A$5:$V$2700,5,)</f>
        <v>#N/A</v>
      </c>
      <c r="E520" s="180"/>
      <c r="F520" s="181"/>
      <c r="G520" s="182"/>
    </row>
    <row r="521" spans="1:7">
      <c r="A521" s="25"/>
      <c r="B521" s="238" t="e">
        <f>VLOOKUP(A521,Vendas!$A$5:$V$2700,2,)</f>
        <v>#N/A</v>
      </c>
      <c r="C521" s="239" t="e">
        <f>VLOOKUP(A521,Vendas!$A$5:$V$2700,4,)</f>
        <v>#N/A</v>
      </c>
      <c r="D521" s="244" t="e">
        <f>VLOOKUP(A521,Vendas!$A$5:$V$2700,5,)</f>
        <v>#N/A</v>
      </c>
      <c r="E521" s="50"/>
      <c r="F521" s="183"/>
      <c r="G521" s="34"/>
    </row>
    <row r="522" spans="1:7">
      <c r="A522" s="186"/>
      <c r="B522" s="241" t="e">
        <f>VLOOKUP(A522,Vendas!$A$5:$V$2700,2,)</f>
        <v>#N/A</v>
      </c>
      <c r="C522" s="242" t="e">
        <f>VLOOKUP(A522,Vendas!$A$5:$V$2700,4,)</f>
        <v>#N/A</v>
      </c>
      <c r="D522" s="243" t="e">
        <f>VLOOKUP(A522,Vendas!$A$5:$V$2700,5,)</f>
        <v>#N/A</v>
      </c>
      <c r="E522" s="180"/>
      <c r="F522" s="181"/>
      <c r="G522" s="182"/>
    </row>
    <row r="523" spans="1:7">
      <c r="A523" s="25"/>
      <c r="B523" s="238" t="e">
        <f>VLOOKUP(A523,Vendas!$A$5:$V$2700,2,)</f>
        <v>#N/A</v>
      </c>
      <c r="C523" s="239" t="e">
        <f>VLOOKUP(A523,Vendas!$A$5:$V$2700,4,)</f>
        <v>#N/A</v>
      </c>
      <c r="D523" s="244" t="e">
        <f>VLOOKUP(A523,Vendas!$A$5:$V$2700,5,)</f>
        <v>#N/A</v>
      </c>
      <c r="E523" s="50"/>
      <c r="F523" s="183"/>
      <c r="G523" s="34"/>
    </row>
    <row r="524" spans="1:7">
      <c r="A524" s="186"/>
      <c r="B524" s="241" t="e">
        <f>VLOOKUP(A524,Vendas!$A$5:$V$2700,2,)</f>
        <v>#N/A</v>
      </c>
      <c r="C524" s="242" t="e">
        <f>VLOOKUP(A524,Vendas!$A$5:$V$2700,4,)</f>
        <v>#N/A</v>
      </c>
      <c r="D524" s="243" t="e">
        <f>VLOOKUP(A524,Vendas!$A$5:$V$2700,5,)</f>
        <v>#N/A</v>
      </c>
      <c r="E524" s="180"/>
      <c r="F524" s="181"/>
      <c r="G524" s="182"/>
    </row>
    <row r="525" spans="1:7">
      <c r="A525" s="25"/>
      <c r="B525" s="238" t="e">
        <f>VLOOKUP(A525,Vendas!$A$5:$V$2700,2,)</f>
        <v>#N/A</v>
      </c>
      <c r="C525" s="239" t="e">
        <f>VLOOKUP(A525,Vendas!$A$5:$V$2700,4,)</f>
        <v>#N/A</v>
      </c>
      <c r="D525" s="244" t="e">
        <f>VLOOKUP(A525,Vendas!$A$5:$V$2700,5,)</f>
        <v>#N/A</v>
      </c>
      <c r="E525" s="50"/>
      <c r="F525" s="183"/>
      <c r="G525" s="34"/>
    </row>
    <row r="526" spans="1:7">
      <c r="A526" s="186"/>
      <c r="B526" s="241" t="e">
        <f>VLOOKUP(A526,Vendas!$A$5:$V$2700,2,)</f>
        <v>#N/A</v>
      </c>
      <c r="C526" s="242" t="e">
        <f>VLOOKUP(A526,Vendas!$A$5:$V$2700,4,)</f>
        <v>#N/A</v>
      </c>
      <c r="D526" s="243" t="e">
        <f>VLOOKUP(A526,Vendas!$A$5:$V$2700,5,)</f>
        <v>#N/A</v>
      </c>
      <c r="E526" s="180"/>
      <c r="F526" s="181"/>
      <c r="G526" s="182"/>
    </row>
    <row r="527" spans="1:7">
      <c r="A527" s="25"/>
      <c r="B527" s="238" t="e">
        <f>VLOOKUP(A527,Vendas!$A$5:$V$2700,2,)</f>
        <v>#N/A</v>
      </c>
      <c r="C527" s="239" t="e">
        <f>VLOOKUP(A527,Vendas!$A$5:$V$2700,4,)</f>
        <v>#N/A</v>
      </c>
      <c r="D527" s="244" t="e">
        <f>VLOOKUP(A527,Vendas!$A$5:$V$2700,5,)</f>
        <v>#N/A</v>
      </c>
      <c r="E527" s="50"/>
      <c r="F527" s="183"/>
      <c r="G527" s="34"/>
    </row>
    <row r="528" spans="1:7">
      <c r="A528" s="186"/>
      <c r="B528" s="241" t="e">
        <f>VLOOKUP(A528,Vendas!$A$5:$V$2700,2,)</f>
        <v>#N/A</v>
      </c>
      <c r="C528" s="242" t="e">
        <f>VLOOKUP(A528,Vendas!$A$5:$V$2700,4,)</f>
        <v>#N/A</v>
      </c>
      <c r="D528" s="243" t="e">
        <f>VLOOKUP(A528,Vendas!$A$5:$V$2700,5,)</f>
        <v>#N/A</v>
      </c>
      <c r="E528" s="180"/>
      <c r="F528" s="181"/>
      <c r="G528" s="182"/>
    </row>
    <row r="529" spans="1:7">
      <c r="A529" s="25"/>
      <c r="B529" s="238" t="e">
        <f>VLOOKUP(A529,Vendas!$A$5:$V$2700,2,)</f>
        <v>#N/A</v>
      </c>
      <c r="C529" s="239" t="e">
        <f>VLOOKUP(A529,Vendas!$A$5:$V$2700,4,)</f>
        <v>#N/A</v>
      </c>
      <c r="D529" s="244" t="e">
        <f>VLOOKUP(A529,Vendas!$A$5:$V$2700,5,)</f>
        <v>#N/A</v>
      </c>
      <c r="E529" s="50"/>
      <c r="F529" s="183"/>
      <c r="G529" s="34"/>
    </row>
    <row r="530" spans="1:7">
      <c r="A530" s="186"/>
      <c r="B530" s="241" t="e">
        <f>VLOOKUP(A530,Vendas!$A$5:$V$2700,2,)</f>
        <v>#N/A</v>
      </c>
      <c r="C530" s="242" t="e">
        <f>VLOOKUP(A530,Vendas!$A$5:$V$2700,4,)</f>
        <v>#N/A</v>
      </c>
      <c r="D530" s="243" t="e">
        <f>VLOOKUP(A530,Vendas!$A$5:$V$2700,5,)</f>
        <v>#N/A</v>
      </c>
      <c r="E530" s="180"/>
      <c r="F530" s="181"/>
      <c r="G530" s="182"/>
    </row>
    <row r="531" spans="1:7">
      <c r="A531" s="25"/>
      <c r="B531" s="238" t="e">
        <f>VLOOKUP(A531,Vendas!$A$5:$V$2700,2,)</f>
        <v>#N/A</v>
      </c>
      <c r="C531" s="239" t="e">
        <f>VLOOKUP(A531,Vendas!$A$5:$V$2700,4,)</f>
        <v>#N/A</v>
      </c>
      <c r="D531" s="244" t="e">
        <f>VLOOKUP(A531,Vendas!$A$5:$V$2700,5,)</f>
        <v>#N/A</v>
      </c>
      <c r="E531" s="50"/>
      <c r="F531" s="183"/>
      <c r="G531" s="34"/>
    </row>
    <row r="532" spans="1:7">
      <c r="A532" s="186"/>
      <c r="B532" s="241" t="e">
        <f>VLOOKUP(A532,Vendas!$A$5:$V$2700,2,)</f>
        <v>#N/A</v>
      </c>
      <c r="C532" s="242" t="e">
        <f>VLOOKUP(A532,Vendas!$A$5:$V$2700,4,)</f>
        <v>#N/A</v>
      </c>
      <c r="D532" s="243" t="e">
        <f>VLOOKUP(A532,Vendas!$A$5:$V$2700,5,)</f>
        <v>#N/A</v>
      </c>
      <c r="E532" s="180"/>
      <c r="F532" s="181"/>
      <c r="G532" s="182"/>
    </row>
    <row r="533" spans="1:7">
      <c r="A533" s="25"/>
      <c r="B533" s="238" t="e">
        <f>VLOOKUP(A533,Vendas!$A$5:$V$2700,2,)</f>
        <v>#N/A</v>
      </c>
      <c r="C533" s="239" t="e">
        <f>VLOOKUP(A533,Vendas!$A$5:$V$2700,4,)</f>
        <v>#N/A</v>
      </c>
      <c r="D533" s="244" t="e">
        <f>VLOOKUP(A533,Vendas!$A$5:$V$2700,5,)</f>
        <v>#N/A</v>
      </c>
      <c r="E533" s="50"/>
      <c r="F533" s="183"/>
      <c r="G533" s="34"/>
    </row>
    <row r="534" spans="1:7">
      <c r="A534" s="186"/>
      <c r="B534" s="241" t="e">
        <f>VLOOKUP(A534,Vendas!$A$5:$V$2700,2,)</f>
        <v>#N/A</v>
      </c>
      <c r="C534" s="242" t="e">
        <f>VLOOKUP(A534,Vendas!$A$5:$V$2700,4,)</f>
        <v>#N/A</v>
      </c>
      <c r="D534" s="243" t="e">
        <f>VLOOKUP(A534,Vendas!$A$5:$V$2700,5,)</f>
        <v>#N/A</v>
      </c>
      <c r="E534" s="180"/>
      <c r="F534" s="181"/>
      <c r="G534" s="182"/>
    </row>
    <row r="535" spans="1:7">
      <c r="A535" s="25"/>
      <c r="B535" s="238" t="e">
        <f>VLOOKUP(A535,Vendas!$A$5:$V$2700,2,)</f>
        <v>#N/A</v>
      </c>
      <c r="C535" s="239" t="e">
        <f>VLOOKUP(A535,Vendas!$A$5:$V$2700,4,)</f>
        <v>#N/A</v>
      </c>
      <c r="D535" s="244" t="e">
        <f>VLOOKUP(A535,Vendas!$A$5:$V$2700,5,)</f>
        <v>#N/A</v>
      </c>
      <c r="E535" s="50"/>
      <c r="F535" s="183"/>
      <c r="G535" s="34"/>
    </row>
    <row r="536" spans="1:7">
      <c r="A536" s="186"/>
      <c r="B536" s="241" t="e">
        <f>VLOOKUP(A536,Vendas!$A$5:$V$2700,2,)</f>
        <v>#N/A</v>
      </c>
      <c r="C536" s="242" t="e">
        <f>VLOOKUP(A536,Vendas!$A$5:$V$2700,4,)</f>
        <v>#N/A</v>
      </c>
      <c r="D536" s="243" t="e">
        <f>VLOOKUP(A536,Vendas!$A$5:$V$2700,5,)</f>
        <v>#N/A</v>
      </c>
      <c r="E536" s="180"/>
      <c r="F536" s="181"/>
      <c r="G536" s="182"/>
    </row>
    <row r="537" spans="1:7">
      <c r="A537" s="25"/>
      <c r="B537" s="238" t="e">
        <f>VLOOKUP(A537,Vendas!$A$5:$V$2700,2,)</f>
        <v>#N/A</v>
      </c>
      <c r="C537" s="239" t="e">
        <f>VLOOKUP(A537,Vendas!$A$5:$V$2700,4,)</f>
        <v>#N/A</v>
      </c>
      <c r="D537" s="244" t="e">
        <f>VLOOKUP(A537,Vendas!$A$5:$V$2700,5,)</f>
        <v>#N/A</v>
      </c>
      <c r="E537" s="50"/>
      <c r="F537" s="183"/>
      <c r="G537" s="34"/>
    </row>
    <row r="538" spans="1:7">
      <c r="A538" s="186"/>
      <c r="B538" s="241" t="e">
        <f>VLOOKUP(A538,Vendas!$A$5:$V$2700,2,)</f>
        <v>#N/A</v>
      </c>
      <c r="C538" s="242" t="e">
        <f>VLOOKUP(A538,Vendas!$A$5:$V$2700,4,)</f>
        <v>#N/A</v>
      </c>
      <c r="D538" s="243" t="e">
        <f>VLOOKUP(A538,Vendas!$A$5:$V$2700,5,)</f>
        <v>#N/A</v>
      </c>
      <c r="E538" s="180"/>
      <c r="F538" s="181"/>
      <c r="G538" s="182"/>
    </row>
    <row r="539" spans="1:7">
      <c r="A539" s="25"/>
      <c r="B539" s="238" t="e">
        <f>VLOOKUP(A539,Vendas!$A$5:$V$2700,2,)</f>
        <v>#N/A</v>
      </c>
      <c r="C539" s="239" t="e">
        <f>VLOOKUP(A539,Vendas!$A$5:$V$2700,4,)</f>
        <v>#N/A</v>
      </c>
      <c r="D539" s="244" t="e">
        <f>VLOOKUP(A539,Vendas!$A$5:$V$2700,5,)</f>
        <v>#N/A</v>
      </c>
      <c r="E539" s="50"/>
      <c r="F539" s="183"/>
      <c r="G539" s="34"/>
    </row>
    <row r="540" spans="1:7">
      <c r="A540" s="186"/>
      <c r="B540" s="241" t="e">
        <f>VLOOKUP(A540,Vendas!$A$5:$V$2700,2,)</f>
        <v>#N/A</v>
      </c>
      <c r="C540" s="242" t="e">
        <f>VLOOKUP(A540,Vendas!$A$5:$V$2700,4,)</f>
        <v>#N/A</v>
      </c>
      <c r="D540" s="243" t="e">
        <f>VLOOKUP(A540,Vendas!$A$5:$V$2700,5,)</f>
        <v>#N/A</v>
      </c>
      <c r="E540" s="180"/>
      <c r="F540" s="181"/>
      <c r="G540" s="182"/>
    </row>
    <row r="541" spans="1:7">
      <c r="A541" s="25"/>
      <c r="B541" s="238" t="e">
        <f>VLOOKUP(A541,Vendas!$A$5:$V$2700,2,)</f>
        <v>#N/A</v>
      </c>
      <c r="C541" s="239" t="e">
        <f>VLOOKUP(A541,Vendas!$A$5:$V$2700,4,)</f>
        <v>#N/A</v>
      </c>
      <c r="D541" s="244" t="e">
        <f>VLOOKUP(A541,Vendas!$A$5:$V$2700,5,)</f>
        <v>#N/A</v>
      </c>
      <c r="E541" s="50"/>
      <c r="F541" s="183"/>
      <c r="G541" s="34"/>
    </row>
    <row r="542" spans="1:7">
      <c r="A542" s="186"/>
      <c r="B542" s="241" t="e">
        <f>VLOOKUP(A542,Vendas!$A$5:$V$2700,2,)</f>
        <v>#N/A</v>
      </c>
      <c r="C542" s="242" t="e">
        <f>VLOOKUP(A542,Vendas!$A$5:$V$2700,4,)</f>
        <v>#N/A</v>
      </c>
      <c r="D542" s="243" t="e">
        <f>VLOOKUP(A542,Vendas!$A$5:$V$2700,5,)</f>
        <v>#N/A</v>
      </c>
      <c r="E542" s="180"/>
      <c r="F542" s="181"/>
      <c r="G542" s="182"/>
    </row>
    <row r="543" spans="1:7">
      <c r="A543" s="25"/>
      <c r="B543" s="238" t="e">
        <f>VLOOKUP(A543,Vendas!$A$5:$V$2700,2,)</f>
        <v>#N/A</v>
      </c>
      <c r="C543" s="239" t="e">
        <f>VLOOKUP(A543,Vendas!$A$5:$V$2700,4,)</f>
        <v>#N/A</v>
      </c>
      <c r="D543" s="244" t="e">
        <f>VLOOKUP(A543,Vendas!$A$5:$V$2700,5,)</f>
        <v>#N/A</v>
      </c>
      <c r="E543" s="50"/>
      <c r="F543" s="183"/>
      <c r="G543" s="34"/>
    </row>
    <row r="544" spans="1:7">
      <c r="A544" s="186"/>
      <c r="B544" s="241" t="e">
        <f>VLOOKUP(A544,Vendas!$A$5:$V$2700,2,)</f>
        <v>#N/A</v>
      </c>
      <c r="C544" s="242" t="e">
        <f>VLOOKUP(A544,Vendas!$A$5:$V$2700,4,)</f>
        <v>#N/A</v>
      </c>
      <c r="D544" s="243" t="e">
        <f>VLOOKUP(A544,Vendas!$A$5:$V$2700,5,)</f>
        <v>#N/A</v>
      </c>
      <c r="E544" s="180"/>
      <c r="F544" s="181"/>
      <c r="G544" s="182"/>
    </row>
    <row r="545" spans="1:7">
      <c r="A545" s="25"/>
      <c r="B545" s="238" t="e">
        <f>VLOOKUP(A545,Vendas!$A$5:$V$2700,2,)</f>
        <v>#N/A</v>
      </c>
      <c r="C545" s="239" t="e">
        <f>VLOOKUP(A545,Vendas!$A$5:$V$2700,4,)</f>
        <v>#N/A</v>
      </c>
      <c r="D545" s="244" t="e">
        <f>VLOOKUP(A545,Vendas!$A$5:$V$2700,5,)</f>
        <v>#N/A</v>
      </c>
      <c r="E545" s="50"/>
      <c r="F545" s="183"/>
      <c r="G545" s="34"/>
    </row>
    <row r="546" spans="1:7">
      <c r="A546" s="186"/>
      <c r="B546" s="241" t="e">
        <f>VLOOKUP(A546,Vendas!$A$5:$V$2700,2,)</f>
        <v>#N/A</v>
      </c>
      <c r="C546" s="242" t="e">
        <f>VLOOKUP(A546,Vendas!$A$5:$V$2700,4,)</f>
        <v>#N/A</v>
      </c>
      <c r="D546" s="243" t="e">
        <f>VLOOKUP(A546,Vendas!$A$5:$V$2700,5,)</f>
        <v>#N/A</v>
      </c>
      <c r="E546" s="180"/>
      <c r="F546" s="181"/>
      <c r="G546" s="182"/>
    </row>
    <row r="547" spans="1:7">
      <c r="A547" s="25"/>
      <c r="B547" s="238" t="e">
        <f>VLOOKUP(A547,Vendas!$A$5:$V$2700,2,)</f>
        <v>#N/A</v>
      </c>
      <c r="C547" s="239" t="e">
        <f>VLOOKUP(A547,Vendas!$A$5:$V$2700,4,)</f>
        <v>#N/A</v>
      </c>
      <c r="D547" s="244" t="e">
        <f>VLOOKUP(A547,Vendas!$A$5:$V$2700,5,)</f>
        <v>#N/A</v>
      </c>
      <c r="E547" s="50"/>
      <c r="F547" s="183"/>
      <c r="G547" s="34"/>
    </row>
    <row r="548" spans="1:7">
      <c r="A548" s="186"/>
      <c r="B548" s="241" t="e">
        <f>VLOOKUP(A548,Vendas!$A$5:$V$2700,2,)</f>
        <v>#N/A</v>
      </c>
      <c r="C548" s="242" t="e">
        <f>VLOOKUP(A548,Vendas!$A$5:$V$2700,4,)</f>
        <v>#N/A</v>
      </c>
      <c r="D548" s="243" t="e">
        <f>VLOOKUP(A548,Vendas!$A$5:$V$2700,5,)</f>
        <v>#N/A</v>
      </c>
      <c r="E548" s="180"/>
      <c r="F548" s="181"/>
      <c r="G548" s="182"/>
    </row>
    <row r="549" spans="1:7">
      <c r="A549" s="25"/>
      <c r="B549" s="238" t="e">
        <f>VLOOKUP(A549,Vendas!$A$5:$V$2700,2,)</f>
        <v>#N/A</v>
      </c>
      <c r="C549" s="239" t="e">
        <f>VLOOKUP(A549,Vendas!$A$5:$V$2700,4,)</f>
        <v>#N/A</v>
      </c>
      <c r="D549" s="244" t="e">
        <f>VLOOKUP(A549,Vendas!$A$5:$V$2700,5,)</f>
        <v>#N/A</v>
      </c>
      <c r="E549" s="50"/>
      <c r="F549" s="183"/>
      <c r="G549" s="34"/>
    </row>
    <row r="550" spans="1:7">
      <c r="A550" s="186"/>
      <c r="B550" s="241" t="e">
        <f>VLOOKUP(A550,Vendas!$A$5:$V$2700,2,)</f>
        <v>#N/A</v>
      </c>
      <c r="C550" s="242" t="e">
        <f>VLOOKUP(A550,Vendas!$A$5:$V$2700,4,)</f>
        <v>#N/A</v>
      </c>
      <c r="D550" s="243" t="e">
        <f>VLOOKUP(A550,Vendas!$A$5:$V$2700,5,)</f>
        <v>#N/A</v>
      </c>
      <c r="E550" s="180"/>
      <c r="F550" s="181"/>
      <c r="G550" s="182"/>
    </row>
    <row r="551" spans="1:7">
      <c r="A551" s="25"/>
      <c r="B551" s="238" t="e">
        <f>VLOOKUP(A551,Vendas!$A$5:$V$2700,2,)</f>
        <v>#N/A</v>
      </c>
      <c r="C551" s="239" t="e">
        <f>VLOOKUP(A551,Vendas!$A$5:$V$2700,4,)</f>
        <v>#N/A</v>
      </c>
      <c r="D551" s="244" t="e">
        <f>VLOOKUP(A551,Vendas!$A$5:$V$2700,5,)</f>
        <v>#N/A</v>
      </c>
      <c r="E551" s="50"/>
      <c r="F551" s="183"/>
      <c r="G551" s="34"/>
    </row>
    <row r="552" spans="1:7">
      <c r="A552" s="186"/>
      <c r="B552" s="241" t="e">
        <f>VLOOKUP(A552,Vendas!$A$5:$V$2700,2,)</f>
        <v>#N/A</v>
      </c>
      <c r="C552" s="242" t="e">
        <f>VLOOKUP(A552,Vendas!$A$5:$V$2700,4,)</f>
        <v>#N/A</v>
      </c>
      <c r="D552" s="243" t="e">
        <f>VLOOKUP(A552,Vendas!$A$5:$V$2700,5,)</f>
        <v>#N/A</v>
      </c>
      <c r="E552" s="180"/>
      <c r="F552" s="181"/>
      <c r="G552" s="182"/>
    </row>
    <row r="553" spans="1:7">
      <c r="A553" s="25"/>
      <c r="B553" s="238" t="e">
        <f>VLOOKUP(A553,Vendas!$A$5:$V$2700,2,)</f>
        <v>#N/A</v>
      </c>
      <c r="C553" s="239" t="e">
        <f>VLOOKUP(A553,Vendas!$A$5:$V$2700,4,)</f>
        <v>#N/A</v>
      </c>
      <c r="D553" s="244" t="e">
        <f>VLOOKUP(A553,Vendas!$A$5:$V$2700,5,)</f>
        <v>#N/A</v>
      </c>
      <c r="E553" s="50"/>
      <c r="F553" s="183"/>
      <c r="G553" s="34"/>
    </row>
    <row r="554" spans="1:7">
      <c r="A554" s="186"/>
      <c r="B554" s="241" t="e">
        <f>VLOOKUP(A554,Vendas!$A$5:$V$2700,2,)</f>
        <v>#N/A</v>
      </c>
      <c r="C554" s="242" t="e">
        <f>VLOOKUP(A554,Vendas!$A$5:$V$2700,4,)</f>
        <v>#N/A</v>
      </c>
      <c r="D554" s="243" t="e">
        <f>VLOOKUP(A554,Vendas!$A$5:$V$2700,5,)</f>
        <v>#N/A</v>
      </c>
      <c r="E554" s="180"/>
      <c r="F554" s="181"/>
      <c r="G554" s="182"/>
    </row>
    <row r="555" spans="1:7">
      <c r="A555" s="25"/>
      <c r="B555" s="238" t="e">
        <f>VLOOKUP(A555,Vendas!$A$5:$V$2700,2,)</f>
        <v>#N/A</v>
      </c>
      <c r="C555" s="239" t="e">
        <f>VLOOKUP(A555,Vendas!$A$5:$V$2700,4,)</f>
        <v>#N/A</v>
      </c>
      <c r="D555" s="244" t="e">
        <f>VLOOKUP(A555,Vendas!$A$5:$V$2700,5,)</f>
        <v>#N/A</v>
      </c>
      <c r="E555" s="50"/>
      <c r="F555" s="183"/>
      <c r="G555" s="34"/>
    </row>
    <row r="556" spans="1:7">
      <c r="A556" s="186"/>
      <c r="B556" s="241" t="e">
        <f>VLOOKUP(A556,Vendas!$A$5:$V$2700,2,)</f>
        <v>#N/A</v>
      </c>
      <c r="C556" s="242" t="e">
        <f>VLOOKUP(A556,Vendas!$A$5:$V$2700,4,)</f>
        <v>#N/A</v>
      </c>
      <c r="D556" s="243" t="e">
        <f>VLOOKUP(A556,Vendas!$A$5:$V$2700,5,)</f>
        <v>#N/A</v>
      </c>
      <c r="E556" s="180"/>
      <c r="F556" s="181"/>
      <c r="G556" s="182"/>
    </row>
    <row r="557" spans="1:7">
      <c r="A557" s="25"/>
      <c r="B557" s="238" t="e">
        <f>VLOOKUP(A557,Vendas!$A$5:$V$2700,2,)</f>
        <v>#N/A</v>
      </c>
      <c r="C557" s="239" t="e">
        <f>VLOOKUP(A557,Vendas!$A$5:$V$2700,4,)</f>
        <v>#N/A</v>
      </c>
      <c r="D557" s="244" t="e">
        <f>VLOOKUP(A557,Vendas!$A$5:$V$2700,5,)</f>
        <v>#N/A</v>
      </c>
      <c r="E557" s="50"/>
      <c r="F557" s="183"/>
      <c r="G557" s="34"/>
    </row>
    <row r="558" spans="1:7">
      <c r="A558" s="186"/>
      <c r="B558" s="241" t="e">
        <f>VLOOKUP(A558,Vendas!$A$5:$V$2700,2,)</f>
        <v>#N/A</v>
      </c>
      <c r="C558" s="242" t="e">
        <f>VLOOKUP(A558,Vendas!$A$5:$V$2700,4,)</f>
        <v>#N/A</v>
      </c>
      <c r="D558" s="243" t="e">
        <f>VLOOKUP(A558,Vendas!$A$5:$V$2700,5,)</f>
        <v>#N/A</v>
      </c>
      <c r="E558" s="180"/>
      <c r="F558" s="181"/>
      <c r="G558" s="182"/>
    </row>
    <row r="559" spans="1:7">
      <c r="A559" s="25"/>
      <c r="B559" s="238" t="e">
        <f>VLOOKUP(A559,Vendas!$A$5:$V$2700,2,)</f>
        <v>#N/A</v>
      </c>
      <c r="C559" s="239" t="e">
        <f>VLOOKUP(A559,Vendas!$A$5:$V$2700,4,)</f>
        <v>#N/A</v>
      </c>
      <c r="D559" s="244" t="e">
        <f>VLOOKUP(A559,Vendas!$A$5:$V$2700,5,)</f>
        <v>#N/A</v>
      </c>
      <c r="E559" s="50"/>
      <c r="F559" s="183"/>
      <c r="G559" s="34"/>
    </row>
    <row r="560" spans="1:7">
      <c r="A560" s="186"/>
      <c r="B560" s="241" t="e">
        <f>VLOOKUP(A560,Vendas!$A$5:$V$2700,2,)</f>
        <v>#N/A</v>
      </c>
      <c r="C560" s="242" t="e">
        <f>VLOOKUP(A560,Vendas!$A$5:$V$2700,4,)</f>
        <v>#N/A</v>
      </c>
      <c r="D560" s="243" t="e">
        <f>VLOOKUP(A560,Vendas!$A$5:$V$2700,5,)</f>
        <v>#N/A</v>
      </c>
      <c r="E560" s="180"/>
      <c r="F560" s="181"/>
      <c r="G560" s="182"/>
    </row>
    <row r="561" spans="1:7">
      <c r="A561" s="25"/>
      <c r="B561" s="238" t="e">
        <f>VLOOKUP(A561,Vendas!$A$5:$V$2700,2,)</f>
        <v>#N/A</v>
      </c>
      <c r="C561" s="239" t="e">
        <f>VLOOKUP(A561,Vendas!$A$5:$V$2700,4,)</f>
        <v>#N/A</v>
      </c>
      <c r="D561" s="244" t="e">
        <f>VLOOKUP(A561,Vendas!$A$5:$V$2700,5,)</f>
        <v>#N/A</v>
      </c>
      <c r="E561" s="50"/>
      <c r="F561" s="183"/>
      <c r="G561" s="34"/>
    </row>
    <row r="562" spans="1:7">
      <c r="A562" s="186"/>
      <c r="B562" s="241" t="e">
        <f>VLOOKUP(A562,Vendas!$A$5:$V$2700,2,)</f>
        <v>#N/A</v>
      </c>
      <c r="C562" s="242" t="e">
        <f>VLOOKUP(A562,Vendas!$A$5:$V$2700,4,)</f>
        <v>#N/A</v>
      </c>
      <c r="D562" s="243" t="e">
        <f>VLOOKUP(A562,Vendas!$A$5:$V$2700,5,)</f>
        <v>#N/A</v>
      </c>
      <c r="E562" s="180"/>
      <c r="F562" s="181"/>
      <c r="G562" s="182"/>
    </row>
    <row r="563" spans="1:7">
      <c r="A563" s="25"/>
      <c r="B563" s="238" t="e">
        <f>VLOOKUP(A563,Vendas!$A$5:$V$2700,2,)</f>
        <v>#N/A</v>
      </c>
      <c r="C563" s="239" t="e">
        <f>VLOOKUP(A563,Vendas!$A$5:$V$2700,4,)</f>
        <v>#N/A</v>
      </c>
      <c r="D563" s="244" t="e">
        <f>VLOOKUP(A563,Vendas!$A$5:$V$2700,5,)</f>
        <v>#N/A</v>
      </c>
      <c r="E563" s="50"/>
      <c r="F563" s="183"/>
      <c r="G563" s="34"/>
    </row>
    <row r="564" spans="1:7">
      <c r="A564" s="186"/>
      <c r="B564" s="241" t="e">
        <f>VLOOKUP(A564,Vendas!$A$5:$V$2700,2,)</f>
        <v>#N/A</v>
      </c>
      <c r="C564" s="242" t="e">
        <f>VLOOKUP(A564,Vendas!$A$5:$V$2700,4,)</f>
        <v>#N/A</v>
      </c>
      <c r="D564" s="243" t="e">
        <f>VLOOKUP(A564,Vendas!$A$5:$V$2700,5,)</f>
        <v>#N/A</v>
      </c>
      <c r="E564" s="180"/>
      <c r="F564" s="181"/>
      <c r="G564" s="182"/>
    </row>
    <row r="565" spans="1:7">
      <c r="A565" s="25"/>
      <c r="B565" s="238" t="e">
        <f>VLOOKUP(A565,Vendas!$A$5:$V$2700,2,)</f>
        <v>#N/A</v>
      </c>
      <c r="C565" s="239" t="e">
        <f>VLOOKUP(A565,Vendas!$A$5:$V$2700,4,)</f>
        <v>#N/A</v>
      </c>
      <c r="D565" s="244" t="e">
        <f>VLOOKUP(A565,Vendas!$A$5:$V$2700,5,)</f>
        <v>#N/A</v>
      </c>
      <c r="E565" s="50"/>
      <c r="F565" s="183"/>
      <c r="G565" s="34"/>
    </row>
    <row r="566" spans="1:7">
      <c r="A566" s="186"/>
      <c r="B566" s="241" t="e">
        <f>VLOOKUP(A566,Vendas!$A$5:$V$2700,2,)</f>
        <v>#N/A</v>
      </c>
      <c r="C566" s="242" t="e">
        <f>VLOOKUP(A566,Vendas!$A$5:$V$2700,4,)</f>
        <v>#N/A</v>
      </c>
      <c r="D566" s="243" t="e">
        <f>VLOOKUP(A566,Vendas!$A$5:$V$2700,5,)</f>
        <v>#N/A</v>
      </c>
      <c r="E566" s="180"/>
      <c r="F566" s="181"/>
      <c r="G566" s="182"/>
    </row>
    <row r="567" spans="1:7">
      <c r="A567" s="25"/>
      <c r="B567" s="238" t="e">
        <f>VLOOKUP(A567,Vendas!$A$5:$V$2700,2,)</f>
        <v>#N/A</v>
      </c>
      <c r="C567" s="239" t="e">
        <f>VLOOKUP(A567,Vendas!$A$5:$V$2700,4,)</f>
        <v>#N/A</v>
      </c>
      <c r="D567" s="244" t="e">
        <f>VLOOKUP(A567,Vendas!$A$5:$V$2700,5,)</f>
        <v>#N/A</v>
      </c>
      <c r="E567" s="50"/>
      <c r="F567" s="183"/>
      <c r="G567" s="34"/>
    </row>
    <row r="568" spans="1:7">
      <c r="A568" s="186"/>
      <c r="B568" s="241" t="e">
        <f>VLOOKUP(A568,Vendas!$A$5:$V$2700,2,)</f>
        <v>#N/A</v>
      </c>
      <c r="C568" s="242" t="e">
        <f>VLOOKUP(A568,Vendas!$A$5:$V$2700,4,)</f>
        <v>#N/A</v>
      </c>
      <c r="D568" s="243" t="e">
        <f>VLOOKUP(A568,Vendas!$A$5:$V$2700,5,)</f>
        <v>#N/A</v>
      </c>
      <c r="E568" s="180"/>
      <c r="F568" s="181"/>
      <c r="G568" s="182"/>
    </row>
    <row r="569" spans="1:7">
      <c r="A569" s="25"/>
      <c r="B569" s="238" t="e">
        <f>VLOOKUP(A569,Vendas!$A$5:$V$2700,2,)</f>
        <v>#N/A</v>
      </c>
      <c r="C569" s="239" t="e">
        <f>VLOOKUP(A569,Vendas!$A$5:$V$2700,4,)</f>
        <v>#N/A</v>
      </c>
      <c r="D569" s="244" t="e">
        <f>VLOOKUP(A569,Vendas!$A$5:$V$2700,5,)</f>
        <v>#N/A</v>
      </c>
      <c r="E569" s="50"/>
      <c r="F569" s="183"/>
      <c r="G569" s="34"/>
    </row>
    <row r="570" spans="1:7">
      <c r="A570" s="186"/>
      <c r="B570" s="241" t="e">
        <f>VLOOKUP(A570,Vendas!$A$5:$V$2700,2,)</f>
        <v>#N/A</v>
      </c>
      <c r="C570" s="242" t="e">
        <f>VLOOKUP(A570,Vendas!$A$5:$V$2700,4,)</f>
        <v>#N/A</v>
      </c>
      <c r="D570" s="243" t="e">
        <f>VLOOKUP(A570,Vendas!$A$5:$V$2700,5,)</f>
        <v>#N/A</v>
      </c>
      <c r="E570" s="180"/>
      <c r="F570" s="181"/>
      <c r="G570" s="182"/>
    </row>
    <row r="571" spans="1:7">
      <c r="A571" s="25"/>
      <c r="B571" s="238" t="e">
        <f>VLOOKUP(A571,Vendas!$A$5:$V$2700,2,)</f>
        <v>#N/A</v>
      </c>
      <c r="C571" s="239" t="e">
        <f>VLOOKUP(A571,Vendas!$A$5:$V$2700,4,)</f>
        <v>#N/A</v>
      </c>
      <c r="D571" s="244" t="e">
        <f>VLOOKUP(A571,Vendas!$A$5:$V$2700,5,)</f>
        <v>#N/A</v>
      </c>
      <c r="E571" s="50"/>
      <c r="F571" s="183"/>
      <c r="G571" s="34"/>
    </row>
    <row r="572" spans="1:7">
      <c r="A572" s="186"/>
      <c r="B572" s="241" t="e">
        <f>VLOOKUP(A572,Vendas!$A$5:$V$2700,2,)</f>
        <v>#N/A</v>
      </c>
      <c r="C572" s="242" t="e">
        <f>VLOOKUP(A572,Vendas!$A$5:$V$2700,4,)</f>
        <v>#N/A</v>
      </c>
      <c r="D572" s="243" t="e">
        <f>VLOOKUP(A572,Vendas!$A$5:$V$2700,5,)</f>
        <v>#N/A</v>
      </c>
      <c r="E572" s="180"/>
      <c r="F572" s="181"/>
      <c r="G572" s="182"/>
    </row>
    <row r="573" spans="1:7">
      <c r="A573" s="25"/>
      <c r="B573" s="238" t="e">
        <f>VLOOKUP(A573,Vendas!$A$5:$V$2700,2,)</f>
        <v>#N/A</v>
      </c>
      <c r="C573" s="239" t="e">
        <f>VLOOKUP(A573,Vendas!$A$5:$V$2700,4,)</f>
        <v>#N/A</v>
      </c>
      <c r="D573" s="244" t="e">
        <f>VLOOKUP(A573,Vendas!$A$5:$V$2700,5,)</f>
        <v>#N/A</v>
      </c>
      <c r="E573" s="50"/>
      <c r="F573" s="183"/>
      <c r="G573" s="34"/>
    </row>
    <row r="574" spans="1:7">
      <c r="A574" s="186"/>
      <c r="B574" s="241" t="e">
        <f>VLOOKUP(A574,Vendas!$A$5:$V$2700,2,)</f>
        <v>#N/A</v>
      </c>
      <c r="C574" s="242" t="e">
        <f>VLOOKUP(A574,Vendas!$A$5:$V$2700,4,)</f>
        <v>#N/A</v>
      </c>
      <c r="D574" s="243" t="e">
        <f>VLOOKUP(A574,Vendas!$A$5:$V$2700,5,)</f>
        <v>#N/A</v>
      </c>
      <c r="E574" s="180"/>
      <c r="F574" s="181"/>
      <c r="G574" s="182"/>
    </row>
    <row r="575" spans="1:7">
      <c r="A575" s="25"/>
      <c r="B575" s="238" t="e">
        <f>VLOOKUP(A575,Vendas!$A$5:$V$2700,2,)</f>
        <v>#N/A</v>
      </c>
      <c r="C575" s="239" t="e">
        <f>VLOOKUP(A575,Vendas!$A$5:$V$2700,4,)</f>
        <v>#N/A</v>
      </c>
      <c r="D575" s="244" t="e">
        <f>VLOOKUP(A575,Vendas!$A$5:$V$2700,5,)</f>
        <v>#N/A</v>
      </c>
      <c r="E575" s="50"/>
      <c r="F575" s="183"/>
      <c r="G575" s="34"/>
    </row>
    <row r="576" spans="1:7">
      <c r="A576" s="186"/>
      <c r="B576" s="241" t="e">
        <f>VLOOKUP(A576,Vendas!$A$5:$V$2700,2,)</f>
        <v>#N/A</v>
      </c>
      <c r="C576" s="242" t="e">
        <f>VLOOKUP(A576,Vendas!$A$5:$V$2700,4,)</f>
        <v>#N/A</v>
      </c>
      <c r="D576" s="243" t="e">
        <f>VLOOKUP(A576,Vendas!$A$5:$V$2700,5,)</f>
        <v>#N/A</v>
      </c>
      <c r="E576" s="180"/>
      <c r="F576" s="181"/>
      <c r="G576" s="182"/>
    </row>
    <row r="577" spans="1:7">
      <c r="A577" s="25"/>
      <c r="B577" s="238" t="e">
        <f>VLOOKUP(A577,Vendas!$A$5:$V$2700,2,)</f>
        <v>#N/A</v>
      </c>
      <c r="C577" s="239" t="e">
        <f>VLOOKUP(A577,Vendas!$A$5:$V$2700,4,)</f>
        <v>#N/A</v>
      </c>
      <c r="D577" s="244" t="e">
        <f>VLOOKUP(A577,Vendas!$A$5:$V$2700,5,)</f>
        <v>#N/A</v>
      </c>
      <c r="E577" s="50"/>
      <c r="F577" s="183"/>
      <c r="G577" s="34"/>
    </row>
    <row r="578" spans="1:7">
      <c r="A578" s="186"/>
      <c r="B578" s="241" t="e">
        <f>VLOOKUP(A578,Vendas!$A$5:$V$2700,2,)</f>
        <v>#N/A</v>
      </c>
      <c r="C578" s="242" t="e">
        <f>VLOOKUP(A578,Vendas!$A$5:$V$2700,4,)</f>
        <v>#N/A</v>
      </c>
      <c r="D578" s="243" t="e">
        <f>VLOOKUP(A578,Vendas!$A$5:$V$2700,5,)</f>
        <v>#N/A</v>
      </c>
      <c r="E578" s="180"/>
      <c r="F578" s="181"/>
      <c r="G578" s="182"/>
    </row>
    <row r="579" spans="1:7">
      <c r="A579" s="25"/>
      <c r="B579" s="238" t="e">
        <f>VLOOKUP(A579,Vendas!$A$5:$V$2700,2,)</f>
        <v>#N/A</v>
      </c>
      <c r="C579" s="239" t="e">
        <f>VLOOKUP(A579,Vendas!$A$5:$V$2700,4,)</f>
        <v>#N/A</v>
      </c>
      <c r="D579" s="244" t="e">
        <f>VLOOKUP(A579,Vendas!$A$5:$V$2700,5,)</f>
        <v>#N/A</v>
      </c>
      <c r="E579" s="50"/>
      <c r="F579" s="183"/>
      <c r="G579" s="34"/>
    </row>
    <row r="580" spans="1:7">
      <c r="A580" s="186"/>
      <c r="B580" s="241" t="e">
        <f>VLOOKUP(A580,Vendas!$A$5:$V$2700,2,)</f>
        <v>#N/A</v>
      </c>
      <c r="C580" s="242" t="e">
        <f>VLOOKUP(A580,Vendas!$A$5:$V$2700,4,)</f>
        <v>#N/A</v>
      </c>
      <c r="D580" s="243" t="e">
        <f>VLOOKUP(A580,Vendas!$A$5:$V$2700,5,)</f>
        <v>#N/A</v>
      </c>
      <c r="E580" s="180"/>
      <c r="F580" s="181"/>
      <c r="G580" s="182"/>
    </row>
    <row r="581" spans="1:7">
      <c r="A581" s="25"/>
      <c r="B581" s="238" t="e">
        <f>VLOOKUP(A581,Vendas!$A$5:$V$2700,2,)</f>
        <v>#N/A</v>
      </c>
      <c r="C581" s="239" t="e">
        <f>VLOOKUP(A581,Vendas!$A$5:$V$2700,4,)</f>
        <v>#N/A</v>
      </c>
      <c r="D581" s="244" t="e">
        <f>VLOOKUP(A581,Vendas!$A$5:$V$2700,5,)</f>
        <v>#N/A</v>
      </c>
      <c r="E581" s="50"/>
      <c r="F581" s="183"/>
      <c r="G581" s="34"/>
    </row>
    <row r="582" spans="1:7">
      <c r="A582" s="186"/>
      <c r="B582" s="241" t="e">
        <f>VLOOKUP(A582,Vendas!$A$5:$V$2700,2,)</f>
        <v>#N/A</v>
      </c>
      <c r="C582" s="242" t="e">
        <f>VLOOKUP(A582,Vendas!$A$5:$V$2700,4,)</f>
        <v>#N/A</v>
      </c>
      <c r="D582" s="243" t="e">
        <f>VLOOKUP(A582,Vendas!$A$5:$V$2700,5,)</f>
        <v>#N/A</v>
      </c>
      <c r="E582" s="180"/>
      <c r="F582" s="181"/>
      <c r="G582" s="182"/>
    </row>
    <row r="583" spans="1:7">
      <c r="A583" s="25"/>
      <c r="B583" s="238" t="e">
        <f>VLOOKUP(A583,Vendas!$A$5:$V$2700,2,)</f>
        <v>#N/A</v>
      </c>
      <c r="C583" s="239" t="e">
        <f>VLOOKUP(A583,Vendas!$A$5:$V$2700,4,)</f>
        <v>#N/A</v>
      </c>
      <c r="D583" s="244" t="e">
        <f>VLOOKUP(A583,Vendas!$A$5:$V$2700,5,)</f>
        <v>#N/A</v>
      </c>
      <c r="E583" s="50"/>
      <c r="F583" s="183"/>
      <c r="G583" s="34"/>
    </row>
    <row r="584" spans="1:7">
      <c r="A584" s="186"/>
      <c r="B584" s="241" t="e">
        <f>VLOOKUP(A584,Vendas!$A$5:$V$2700,2,)</f>
        <v>#N/A</v>
      </c>
      <c r="C584" s="242" t="e">
        <f>VLOOKUP(A584,Vendas!$A$5:$V$2700,4,)</f>
        <v>#N/A</v>
      </c>
      <c r="D584" s="243" t="e">
        <f>VLOOKUP(A584,Vendas!$A$5:$V$2700,5,)</f>
        <v>#N/A</v>
      </c>
      <c r="E584" s="180"/>
      <c r="F584" s="181"/>
      <c r="G584" s="182"/>
    </row>
    <row r="585" spans="1:7">
      <c r="A585" s="25"/>
      <c r="B585" s="238" t="e">
        <f>VLOOKUP(A585,Vendas!$A$5:$V$2700,2,)</f>
        <v>#N/A</v>
      </c>
      <c r="C585" s="239" t="e">
        <f>VLOOKUP(A585,Vendas!$A$5:$V$2700,4,)</f>
        <v>#N/A</v>
      </c>
      <c r="D585" s="244" t="e">
        <f>VLOOKUP(A585,Vendas!$A$5:$V$2700,5,)</f>
        <v>#N/A</v>
      </c>
      <c r="E585" s="50"/>
      <c r="F585" s="183"/>
      <c r="G585" s="34"/>
    </row>
    <row r="586" spans="1:7">
      <c r="A586" s="186"/>
      <c r="B586" s="241" t="e">
        <f>VLOOKUP(A586,Vendas!$A$5:$V$2700,2,)</f>
        <v>#N/A</v>
      </c>
      <c r="C586" s="242" t="e">
        <f>VLOOKUP(A586,Vendas!$A$5:$V$2700,4,)</f>
        <v>#N/A</v>
      </c>
      <c r="D586" s="243" t="e">
        <f>VLOOKUP(A586,Vendas!$A$5:$V$2700,5,)</f>
        <v>#N/A</v>
      </c>
      <c r="E586" s="180"/>
      <c r="F586" s="181"/>
      <c r="G586" s="182"/>
    </row>
    <row r="587" spans="1:7">
      <c r="A587" s="25"/>
      <c r="B587" s="238" t="e">
        <f>VLOOKUP(A587,Vendas!$A$5:$V$2700,2,)</f>
        <v>#N/A</v>
      </c>
      <c r="C587" s="239" t="e">
        <f>VLOOKUP(A587,Vendas!$A$5:$V$2700,4,)</f>
        <v>#N/A</v>
      </c>
      <c r="D587" s="244" t="e">
        <f>VLOOKUP(A587,Vendas!$A$5:$V$2700,5,)</f>
        <v>#N/A</v>
      </c>
      <c r="E587" s="50"/>
      <c r="F587" s="183"/>
      <c r="G587" s="34"/>
    </row>
    <row r="588" spans="1:7">
      <c r="A588" s="186"/>
      <c r="B588" s="241" t="e">
        <f>VLOOKUP(A588,Vendas!$A$5:$V$2700,2,)</f>
        <v>#N/A</v>
      </c>
      <c r="C588" s="242" t="e">
        <f>VLOOKUP(A588,Vendas!$A$5:$V$2700,4,)</f>
        <v>#N/A</v>
      </c>
      <c r="D588" s="243" t="e">
        <f>VLOOKUP(A588,Vendas!$A$5:$V$2700,5,)</f>
        <v>#N/A</v>
      </c>
      <c r="E588" s="180"/>
      <c r="F588" s="181"/>
      <c r="G588" s="182"/>
    </row>
    <row r="589" spans="1:7">
      <c r="A589" s="25"/>
      <c r="B589" s="238" t="e">
        <f>VLOOKUP(A589,Vendas!$A$5:$V$2700,2,)</f>
        <v>#N/A</v>
      </c>
      <c r="C589" s="239" t="e">
        <f>VLOOKUP(A589,Vendas!$A$5:$V$2700,4,)</f>
        <v>#N/A</v>
      </c>
      <c r="D589" s="244" t="e">
        <f>VLOOKUP(A589,Vendas!$A$5:$V$2700,5,)</f>
        <v>#N/A</v>
      </c>
      <c r="E589" s="50"/>
      <c r="F589" s="183"/>
      <c r="G589" s="34"/>
    </row>
    <row r="590" spans="1:7">
      <c r="A590" s="186"/>
      <c r="B590" s="241" t="e">
        <f>VLOOKUP(A590,Vendas!$A$5:$V$2700,2,)</f>
        <v>#N/A</v>
      </c>
      <c r="C590" s="242" t="e">
        <f>VLOOKUP(A590,Vendas!$A$5:$V$2700,4,)</f>
        <v>#N/A</v>
      </c>
      <c r="D590" s="243" t="e">
        <f>VLOOKUP(A590,Vendas!$A$5:$V$2700,5,)</f>
        <v>#N/A</v>
      </c>
      <c r="E590" s="180"/>
      <c r="F590" s="181"/>
      <c r="G590" s="182"/>
    </row>
    <row r="591" spans="1:7">
      <c r="A591" s="25"/>
      <c r="B591" s="238" t="e">
        <f>VLOOKUP(A591,Vendas!$A$5:$V$2700,2,)</f>
        <v>#N/A</v>
      </c>
      <c r="C591" s="239" t="e">
        <f>VLOOKUP(A591,Vendas!$A$5:$V$2700,4,)</f>
        <v>#N/A</v>
      </c>
      <c r="D591" s="244" t="e">
        <f>VLOOKUP(A591,Vendas!$A$5:$V$2700,5,)</f>
        <v>#N/A</v>
      </c>
      <c r="E591" s="50"/>
      <c r="F591" s="183"/>
      <c r="G591" s="34"/>
    </row>
    <row r="592" spans="1:7">
      <c r="A592" s="186"/>
      <c r="B592" s="241" t="e">
        <f>VLOOKUP(A592,Vendas!$A$5:$V$2700,2,)</f>
        <v>#N/A</v>
      </c>
      <c r="C592" s="242" t="e">
        <f>VLOOKUP(A592,Vendas!$A$5:$V$2700,4,)</f>
        <v>#N/A</v>
      </c>
      <c r="D592" s="243" t="e">
        <f>VLOOKUP(A592,Vendas!$A$5:$V$2700,5,)</f>
        <v>#N/A</v>
      </c>
      <c r="E592" s="180"/>
      <c r="F592" s="181"/>
      <c r="G592" s="182"/>
    </row>
    <row r="593" spans="1:7">
      <c r="A593" s="25"/>
      <c r="B593" s="238" t="e">
        <f>VLOOKUP(A593,Vendas!$A$5:$V$2700,2,)</f>
        <v>#N/A</v>
      </c>
      <c r="C593" s="239" t="e">
        <f>VLOOKUP(A593,Vendas!$A$5:$V$2700,4,)</f>
        <v>#N/A</v>
      </c>
      <c r="D593" s="244" t="e">
        <f>VLOOKUP(A593,Vendas!$A$5:$V$2700,5,)</f>
        <v>#N/A</v>
      </c>
      <c r="E593" s="50"/>
      <c r="F593" s="183"/>
      <c r="G593" s="34"/>
    </row>
    <row r="594" spans="1:7">
      <c r="A594" s="186"/>
      <c r="B594" s="241" t="e">
        <f>VLOOKUP(A594,Vendas!$A$5:$V$2700,2,)</f>
        <v>#N/A</v>
      </c>
      <c r="C594" s="242" t="e">
        <f>VLOOKUP(A594,Vendas!$A$5:$V$2700,4,)</f>
        <v>#N/A</v>
      </c>
      <c r="D594" s="243" t="e">
        <f>VLOOKUP(A594,Vendas!$A$5:$V$2700,5,)</f>
        <v>#N/A</v>
      </c>
      <c r="E594" s="180"/>
      <c r="F594" s="181"/>
      <c r="G594" s="182"/>
    </row>
    <row r="595" spans="1:7">
      <c r="A595" s="25"/>
      <c r="B595" s="238" t="e">
        <f>VLOOKUP(A595,Vendas!$A$5:$V$2700,2,)</f>
        <v>#N/A</v>
      </c>
      <c r="C595" s="239" t="e">
        <f>VLOOKUP(A595,Vendas!$A$5:$V$2700,4,)</f>
        <v>#N/A</v>
      </c>
      <c r="D595" s="244" t="e">
        <f>VLOOKUP(A595,Vendas!$A$5:$V$2700,5,)</f>
        <v>#N/A</v>
      </c>
      <c r="E595" s="50"/>
      <c r="F595" s="183"/>
      <c r="G595" s="34"/>
    </row>
    <row r="596" spans="1:7">
      <c r="A596" s="186"/>
      <c r="B596" s="241" t="e">
        <f>VLOOKUP(A596,Vendas!$A$5:$V$2700,2,)</f>
        <v>#N/A</v>
      </c>
      <c r="C596" s="242" t="e">
        <f>VLOOKUP(A596,Vendas!$A$5:$V$2700,4,)</f>
        <v>#N/A</v>
      </c>
      <c r="D596" s="243" t="e">
        <f>VLOOKUP(A596,Vendas!$A$5:$V$2700,5,)</f>
        <v>#N/A</v>
      </c>
      <c r="E596" s="180"/>
      <c r="F596" s="181"/>
      <c r="G596" s="182"/>
    </row>
    <row r="597" spans="1:7">
      <c r="A597" s="25"/>
      <c r="B597" s="238" t="e">
        <f>VLOOKUP(A597,Vendas!$A$5:$V$2700,2,)</f>
        <v>#N/A</v>
      </c>
      <c r="C597" s="239" t="e">
        <f>VLOOKUP(A597,Vendas!$A$5:$V$2700,4,)</f>
        <v>#N/A</v>
      </c>
      <c r="D597" s="244" t="e">
        <f>VLOOKUP(A597,Vendas!$A$5:$V$2700,5,)</f>
        <v>#N/A</v>
      </c>
      <c r="E597" s="50"/>
      <c r="F597" s="183"/>
      <c r="G597" s="34"/>
    </row>
    <row r="598" spans="1:7">
      <c r="A598" s="186"/>
      <c r="B598" s="241" t="e">
        <f>VLOOKUP(A598,Vendas!$A$5:$V$2700,2,)</f>
        <v>#N/A</v>
      </c>
      <c r="C598" s="242" t="e">
        <f>VLOOKUP(A598,Vendas!$A$5:$V$2700,4,)</f>
        <v>#N/A</v>
      </c>
      <c r="D598" s="243" t="e">
        <f>VLOOKUP(A598,Vendas!$A$5:$V$2700,5,)</f>
        <v>#N/A</v>
      </c>
      <c r="E598" s="180"/>
      <c r="F598" s="181"/>
      <c r="G598" s="182"/>
    </row>
    <row r="599" spans="1:7">
      <c r="A599" s="25"/>
      <c r="B599" s="238" t="e">
        <f>VLOOKUP(A599,Vendas!$A$5:$V$2700,2,)</f>
        <v>#N/A</v>
      </c>
      <c r="C599" s="239" t="e">
        <f>VLOOKUP(A599,Vendas!$A$5:$V$2700,4,)</f>
        <v>#N/A</v>
      </c>
      <c r="D599" s="244" t="e">
        <f>VLOOKUP(A599,Vendas!$A$5:$V$2700,5,)</f>
        <v>#N/A</v>
      </c>
      <c r="E599" s="50"/>
      <c r="F599" s="183"/>
      <c r="G599" s="34"/>
    </row>
    <row r="600" spans="1:7">
      <c r="A600" s="186"/>
      <c r="B600" s="241" t="e">
        <f>VLOOKUP(A600,Vendas!$A$5:$V$2700,2,)</f>
        <v>#N/A</v>
      </c>
      <c r="C600" s="242" t="e">
        <f>VLOOKUP(A600,Vendas!$A$5:$V$2700,4,)</f>
        <v>#N/A</v>
      </c>
      <c r="D600" s="243" t="e">
        <f>VLOOKUP(A600,Vendas!$A$5:$V$2700,5,)</f>
        <v>#N/A</v>
      </c>
      <c r="E600" s="180"/>
      <c r="F600" s="181"/>
      <c r="G600" s="182"/>
    </row>
    <row r="601" spans="1:7">
      <c r="A601" s="25"/>
      <c r="B601" s="238" t="e">
        <f>VLOOKUP(A601,Vendas!$A$5:$V$2700,2,)</f>
        <v>#N/A</v>
      </c>
      <c r="C601" s="239" t="e">
        <f>VLOOKUP(A601,Vendas!$A$5:$V$2700,4,)</f>
        <v>#N/A</v>
      </c>
      <c r="D601" s="244" t="e">
        <f>VLOOKUP(A601,Vendas!$A$5:$V$2700,5,)</f>
        <v>#N/A</v>
      </c>
      <c r="E601" s="50"/>
      <c r="F601" s="183"/>
      <c r="G601" s="34"/>
    </row>
    <row r="602" spans="1:7">
      <c r="A602" s="186"/>
      <c r="B602" s="241" t="e">
        <f>VLOOKUP(A602,Vendas!$A$5:$V$2700,2,)</f>
        <v>#N/A</v>
      </c>
      <c r="C602" s="242" t="e">
        <f>VLOOKUP(A602,Vendas!$A$5:$V$2700,4,)</f>
        <v>#N/A</v>
      </c>
      <c r="D602" s="243" t="e">
        <f>VLOOKUP(A602,Vendas!$A$5:$V$2700,5,)</f>
        <v>#N/A</v>
      </c>
      <c r="E602" s="180"/>
      <c r="F602" s="181"/>
      <c r="G602" s="182"/>
    </row>
    <row r="603" spans="1:7">
      <c r="A603" s="25"/>
      <c r="B603" s="238" t="e">
        <f>VLOOKUP(A603,Vendas!$A$5:$V$2700,2,)</f>
        <v>#N/A</v>
      </c>
      <c r="C603" s="239" t="e">
        <f>VLOOKUP(A603,Vendas!$A$5:$V$2700,4,)</f>
        <v>#N/A</v>
      </c>
      <c r="D603" s="244" t="e">
        <f>VLOOKUP(A603,Vendas!$A$5:$V$2700,5,)</f>
        <v>#N/A</v>
      </c>
      <c r="E603" s="50"/>
      <c r="F603" s="183"/>
      <c r="G603" s="34"/>
    </row>
    <row r="604" spans="1:7">
      <c r="A604" s="186"/>
      <c r="B604" s="241" t="e">
        <f>VLOOKUP(A604,Vendas!$A$5:$V$2700,2,)</f>
        <v>#N/A</v>
      </c>
      <c r="C604" s="242" t="e">
        <f>VLOOKUP(A604,Vendas!$A$5:$V$2700,4,)</f>
        <v>#N/A</v>
      </c>
      <c r="D604" s="243" t="e">
        <f>VLOOKUP(A604,Vendas!$A$5:$V$2700,5,)</f>
        <v>#N/A</v>
      </c>
      <c r="E604" s="180"/>
      <c r="F604" s="181"/>
      <c r="G604" s="182"/>
    </row>
    <row r="605" spans="1:7">
      <c r="A605" s="25"/>
      <c r="B605" s="238" t="e">
        <f>VLOOKUP(A605,Vendas!$A$5:$V$2700,2,)</f>
        <v>#N/A</v>
      </c>
      <c r="C605" s="239" t="e">
        <f>VLOOKUP(A605,Vendas!$A$5:$V$2700,4,)</f>
        <v>#N/A</v>
      </c>
      <c r="D605" s="244" t="e">
        <f>VLOOKUP(A605,Vendas!$A$5:$V$2700,5,)</f>
        <v>#N/A</v>
      </c>
      <c r="E605" s="50"/>
      <c r="F605" s="183"/>
      <c r="G605" s="34"/>
    </row>
    <row r="606" spans="1:7">
      <c r="A606" s="186"/>
      <c r="B606" s="241" t="e">
        <f>VLOOKUP(A606,Vendas!$A$5:$V$2700,2,)</f>
        <v>#N/A</v>
      </c>
      <c r="C606" s="242" t="e">
        <f>VLOOKUP(A606,Vendas!$A$5:$V$2700,4,)</f>
        <v>#N/A</v>
      </c>
      <c r="D606" s="243" t="e">
        <f>VLOOKUP(A606,Vendas!$A$5:$V$2700,5,)</f>
        <v>#N/A</v>
      </c>
      <c r="E606" s="180"/>
      <c r="F606" s="181"/>
      <c r="G606" s="182"/>
    </row>
    <row r="607" spans="1:7">
      <c r="A607" s="25"/>
      <c r="B607" s="238" t="e">
        <f>VLOOKUP(A607,Vendas!$A$5:$V$2700,2,)</f>
        <v>#N/A</v>
      </c>
      <c r="C607" s="239" t="e">
        <f>VLOOKUP(A607,Vendas!$A$5:$V$2700,4,)</f>
        <v>#N/A</v>
      </c>
      <c r="D607" s="244" t="e">
        <f>VLOOKUP(A607,Vendas!$A$5:$V$2700,5,)</f>
        <v>#N/A</v>
      </c>
      <c r="E607" s="50"/>
      <c r="F607" s="183"/>
      <c r="G607" s="34"/>
    </row>
    <row r="608" spans="1:7">
      <c r="A608" s="186"/>
      <c r="B608" s="241" t="e">
        <f>VLOOKUP(A608,Vendas!$A$5:$V$2700,2,)</f>
        <v>#N/A</v>
      </c>
      <c r="C608" s="242" t="e">
        <f>VLOOKUP(A608,Vendas!$A$5:$V$2700,4,)</f>
        <v>#N/A</v>
      </c>
      <c r="D608" s="243" t="e">
        <f>VLOOKUP(A608,Vendas!$A$5:$V$2700,5,)</f>
        <v>#N/A</v>
      </c>
      <c r="E608" s="180"/>
      <c r="F608" s="181"/>
      <c r="G608" s="182"/>
    </row>
    <row r="609" spans="1:7">
      <c r="A609" s="25"/>
      <c r="B609" s="238" t="e">
        <f>VLOOKUP(A609,Vendas!$A$5:$V$2700,2,)</f>
        <v>#N/A</v>
      </c>
      <c r="C609" s="239" t="e">
        <f>VLOOKUP(A609,Vendas!$A$5:$V$2700,4,)</f>
        <v>#N/A</v>
      </c>
      <c r="D609" s="244" t="e">
        <f>VLOOKUP(A609,Vendas!$A$5:$V$2700,5,)</f>
        <v>#N/A</v>
      </c>
      <c r="E609" s="50"/>
      <c r="F609" s="183"/>
      <c r="G609" s="34"/>
    </row>
    <row r="610" spans="1:7">
      <c r="A610" s="186"/>
      <c r="B610" s="241" t="e">
        <f>VLOOKUP(A610,Vendas!$A$5:$V$2700,2,)</f>
        <v>#N/A</v>
      </c>
      <c r="C610" s="242" t="e">
        <f>VLOOKUP(A610,Vendas!$A$5:$V$2700,4,)</f>
        <v>#N/A</v>
      </c>
      <c r="D610" s="243" t="e">
        <f>VLOOKUP(A610,Vendas!$A$5:$V$2700,5,)</f>
        <v>#N/A</v>
      </c>
      <c r="E610" s="180"/>
      <c r="F610" s="181"/>
      <c r="G610" s="182"/>
    </row>
    <row r="611" spans="1:7">
      <c r="A611" s="25"/>
      <c r="B611" s="238" t="e">
        <f>VLOOKUP(A611,Vendas!$A$5:$V$2700,2,)</f>
        <v>#N/A</v>
      </c>
      <c r="C611" s="239" t="e">
        <f>VLOOKUP(A611,Vendas!$A$5:$V$2700,4,)</f>
        <v>#N/A</v>
      </c>
      <c r="D611" s="244" t="e">
        <f>VLOOKUP(A611,Vendas!$A$5:$V$2700,5,)</f>
        <v>#N/A</v>
      </c>
      <c r="E611" s="50"/>
      <c r="F611" s="183"/>
      <c r="G611" s="34"/>
    </row>
    <row r="612" spans="1:7">
      <c r="A612" s="186"/>
      <c r="B612" s="241" t="e">
        <f>VLOOKUP(A612,Vendas!$A$5:$V$2700,2,)</f>
        <v>#N/A</v>
      </c>
      <c r="C612" s="242" t="e">
        <f>VLOOKUP(A612,Vendas!$A$5:$V$2700,4,)</f>
        <v>#N/A</v>
      </c>
      <c r="D612" s="243" t="e">
        <f>VLOOKUP(A612,Vendas!$A$5:$V$2700,5,)</f>
        <v>#N/A</v>
      </c>
      <c r="E612" s="180"/>
      <c r="F612" s="181"/>
      <c r="G612" s="182"/>
    </row>
    <row r="613" spans="1:7">
      <c r="A613" s="25"/>
      <c r="B613" s="238" t="e">
        <f>VLOOKUP(A613,Vendas!$A$5:$V$2700,2,)</f>
        <v>#N/A</v>
      </c>
      <c r="C613" s="239" t="e">
        <f>VLOOKUP(A613,Vendas!$A$5:$V$2700,4,)</f>
        <v>#N/A</v>
      </c>
      <c r="D613" s="244" t="e">
        <f>VLOOKUP(A613,Vendas!$A$5:$V$2700,5,)</f>
        <v>#N/A</v>
      </c>
      <c r="E613" s="50"/>
      <c r="F613" s="183"/>
      <c r="G613" s="34"/>
    </row>
    <row r="614" spans="1:7">
      <c r="A614" s="186"/>
      <c r="B614" s="241" t="e">
        <f>VLOOKUP(A614,Vendas!$A$5:$V$2700,2,)</f>
        <v>#N/A</v>
      </c>
      <c r="C614" s="242" t="e">
        <f>VLOOKUP(A614,Vendas!$A$5:$V$2700,4,)</f>
        <v>#N/A</v>
      </c>
      <c r="D614" s="243" t="e">
        <f>VLOOKUP(A614,Vendas!$A$5:$V$2700,5,)</f>
        <v>#N/A</v>
      </c>
      <c r="E614" s="180"/>
      <c r="F614" s="181"/>
      <c r="G614" s="182"/>
    </row>
    <row r="615" spans="1:7">
      <c r="A615" s="25"/>
      <c r="B615" s="238" t="e">
        <f>VLOOKUP(A615,Vendas!$A$5:$V$2700,2,)</f>
        <v>#N/A</v>
      </c>
      <c r="C615" s="239" t="e">
        <f>VLOOKUP(A615,Vendas!$A$5:$V$2700,4,)</f>
        <v>#N/A</v>
      </c>
      <c r="D615" s="244" t="e">
        <f>VLOOKUP(A615,Vendas!$A$5:$V$2700,5,)</f>
        <v>#N/A</v>
      </c>
      <c r="E615" s="50"/>
      <c r="F615" s="183"/>
      <c r="G615" s="34"/>
    </row>
    <row r="616" spans="1:7">
      <c r="A616" s="186"/>
      <c r="B616" s="241" t="e">
        <f>VLOOKUP(A616,Vendas!$A$5:$V$2700,2,)</f>
        <v>#N/A</v>
      </c>
      <c r="C616" s="242" t="e">
        <f>VLOOKUP(A616,Vendas!$A$5:$V$2700,4,)</f>
        <v>#N/A</v>
      </c>
      <c r="D616" s="243" t="e">
        <f>VLOOKUP(A616,Vendas!$A$5:$V$2700,5,)</f>
        <v>#N/A</v>
      </c>
      <c r="E616" s="180"/>
      <c r="F616" s="181"/>
      <c r="G616" s="182"/>
    </row>
    <row r="617" spans="1:7">
      <c r="A617" s="25"/>
      <c r="B617" s="238" t="e">
        <f>VLOOKUP(A617,Vendas!$A$5:$V$2700,2,)</f>
        <v>#N/A</v>
      </c>
      <c r="C617" s="239" t="e">
        <f>VLOOKUP(A617,Vendas!$A$5:$V$2700,4,)</f>
        <v>#N/A</v>
      </c>
      <c r="D617" s="244" t="e">
        <f>VLOOKUP(A617,Vendas!$A$5:$V$2700,5,)</f>
        <v>#N/A</v>
      </c>
      <c r="E617" s="50"/>
      <c r="F617" s="183"/>
      <c r="G617" s="34"/>
    </row>
    <row r="618" spans="1:7">
      <c r="A618" s="186"/>
      <c r="B618" s="241" t="e">
        <f>VLOOKUP(A618,Vendas!$A$5:$V$2700,2,)</f>
        <v>#N/A</v>
      </c>
      <c r="C618" s="242" t="e">
        <f>VLOOKUP(A618,Vendas!$A$5:$V$2700,4,)</f>
        <v>#N/A</v>
      </c>
      <c r="D618" s="243" t="e">
        <f>VLOOKUP(A618,Vendas!$A$5:$V$2700,5,)</f>
        <v>#N/A</v>
      </c>
      <c r="E618" s="180"/>
      <c r="F618" s="181"/>
      <c r="G618" s="182"/>
    </row>
    <row r="619" spans="1:7">
      <c r="A619" s="25"/>
      <c r="B619" s="238" t="e">
        <f>VLOOKUP(A619,Vendas!$A$5:$V$2700,2,)</f>
        <v>#N/A</v>
      </c>
      <c r="C619" s="239" t="e">
        <f>VLOOKUP(A619,Vendas!$A$5:$V$2700,4,)</f>
        <v>#N/A</v>
      </c>
      <c r="D619" s="244" t="e">
        <f>VLOOKUP(A619,Vendas!$A$5:$V$2700,5,)</f>
        <v>#N/A</v>
      </c>
      <c r="E619" s="50"/>
      <c r="F619" s="183"/>
      <c r="G619" s="34"/>
    </row>
    <row r="620" spans="1:7">
      <c r="A620" s="186"/>
      <c r="B620" s="241" t="e">
        <f>VLOOKUP(A620,Vendas!$A$5:$V$2700,2,)</f>
        <v>#N/A</v>
      </c>
      <c r="C620" s="242" t="e">
        <f>VLOOKUP(A620,Vendas!$A$5:$V$2700,4,)</f>
        <v>#N/A</v>
      </c>
      <c r="D620" s="243" t="e">
        <f>VLOOKUP(A620,Vendas!$A$5:$V$2700,5,)</f>
        <v>#N/A</v>
      </c>
      <c r="E620" s="180"/>
      <c r="F620" s="181"/>
      <c r="G620" s="182"/>
    </row>
    <row r="621" spans="1:7">
      <c r="A621" s="25"/>
      <c r="B621" s="238" t="e">
        <f>VLOOKUP(A621,Vendas!$A$5:$V$2700,2,)</f>
        <v>#N/A</v>
      </c>
      <c r="C621" s="239" t="e">
        <f>VLOOKUP(A621,Vendas!$A$5:$V$2700,4,)</f>
        <v>#N/A</v>
      </c>
      <c r="D621" s="244" t="e">
        <f>VLOOKUP(A621,Vendas!$A$5:$V$2700,5,)</f>
        <v>#N/A</v>
      </c>
      <c r="E621" s="50"/>
      <c r="F621" s="183"/>
      <c r="G621" s="34"/>
    </row>
    <row r="622" spans="1:7">
      <c r="A622" s="186"/>
      <c r="B622" s="241" t="e">
        <f>VLOOKUP(A622,Vendas!$A$5:$V$2700,2,)</f>
        <v>#N/A</v>
      </c>
      <c r="C622" s="242" t="e">
        <f>VLOOKUP(A622,Vendas!$A$5:$V$2700,4,)</f>
        <v>#N/A</v>
      </c>
      <c r="D622" s="243" t="e">
        <f>VLOOKUP(A622,Vendas!$A$5:$V$2700,5,)</f>
        <v>#N/A</v>
      </c>
      <c r="E622" s="180"/>
      <c r="F622" s="181"/>
      <c r="G622" s="182"/>
    </row>
    <row r="623" spans="1:7">
      <c r="A623" s="25"/>
      <c r="B623" s="238" t="e">
        <f>VLOOKUP(A623,Vendas!$A$5:$V$2700,2,)</f>
        <v>#N/A</v>
      </c>
      <c r="C623" s="239" t="e">
        <f>VLOOKUP(A623,Vendas!$A$5:$V$2700,4,)</f>
        <v>#N/A</v>
      </c>
      <c r="D623" s="244" t="e">
        <f>VLOOKUP(A623,Vendas!$A$5:$V$2700,5,)</f>
        <v>#N/A</v>
      </c>
      <c r="E623" s="50"/>
      <c r="F623" s="183"/>
      <c r="G623" s="34"/>
    </row>
    <row r="624" spans="1:7">
      <c r="A624" s="186"/>
      <c r="B624" s="241" t="e">
        <f>VLOOKUP(A624,Vendas!$A$5:$V$2700,2,)</f>
        <v>#N/A</v>
      </c>
      <c r="C624" s="242" t="e">
        <f>VLOOKUP(A624,Vendas!$A$5:$V$2700,4,)</f>
        <v>#N/A</v>
      </c>
      <c r="D624" s="243" t="e">
        <f>VLOOKUP(A624,Vendas!$A$5:$V$2700,5,)</f>
        <v>#N/A</v>
      </c>
      <c r="E624" s="180"/>
      <c r="F624" s="181"/>
      <c r="G624" s="182"/>
    </row>
    <row r="625" spans="1:7">
      <c r="A625" s="25"/>
      <c r="B625" s="238" t="e">
        <f>VLOOKUP(A625,Vendas!$A$5:$V$2700,2,)</f>
        <v>#N/A</v>
      </c>
      <c r="C625" s="239" t="e">
        <f>VLOOKUP(A625,Vendas!$A$5:$V$2700,4,)</f>
        <v>#N/A</v>
      </c>
      <c r="D625" s="244" t="e">
        <f>VLOOKUP(A625,Vendas!$A$5:$V$2700,5,)</f>
        <v>#N/A</v>
      </c>
      <c r="E625" s="50"/>
      <c r="F625" s="183"/>
      <c r="G625" s="34"/>
    </row>
    <row r="626" spans="1:7">
      <c r="A626" s="186"/>
      <c r="B626" s="241" t="e">
        <f>VLOOKUP(A626,Vendas!$A$5:$V$2700,2,)</f>
        <v>#N/A</v>
      </c>
      <c r="C626" s="242" t="e">
        <f>VLOOKUP(A626,Vendas!$A$5:$V$2700,4,)</f>
        <v>#N/A</v>
      </c>
      <c r="D626" s="243" t="e">
        <f>VLOOKUP(A626,Vendas!$A$5:$V$2700,5,)</f>
        <v>#N/A</v>
      </c>
      <c r="E626" s="180"/>
      <c r="F626" s="181"/>
      <c r="G626" s="182"/>
    </row>
    <row r="627" spans="1:7">
      <c r="A627" s="25"/>
      <c r="B627" s="238" t="e">
        <f>VLOOKUP(A627,Vendas!$A$5:$V$2700,2,)</f>
        <v>#N/A</v>
      </c>
      <c r="C627" s="239" t="e">
        <f>VLOOKUP(A627,Vendas!$A$5:$V$2700,4,)</f>
        <v>#N/A</v>
      </c>
      <c r="D627" s="244" t="e">
        <f>VLOOKUP(A627,Vendas!$A$5:$V$2700,5,)</f>
        <v>#N/A</v>
      </c>
      <c r="E627" s="50"/>
      <c r="F627" s="183"/>
      <c r="G627" s="34"/>
    </row>
    <row r="628" spans="1:7">
      <c r="A628" s="186"/>
      <c r="B628" s="241" t="e">
        <f>VLOOKUP(A628,Vendas!$A$5:$V$2700,2,)</f>
        <v>#N/A</v>
      </c>
      <c r="C628" s="242" t="e">
        <f>VLOOKUP(A628,Vendas!$A$5:$V$2700,4,)</f>
        <v>#N/A</v>
      </c>
      <c r="D628" s="243" t="e">
        <f>VLOOKUP(A628,Vendas!$A$5:$V$2700,5,)</f>
        <v>#N/A</v>
      </c>
      <c r="E628" s="180"/>
      <c r="F628" s="181"/>
      <c r="G628" s="182"/>
    </row>
    <row r="629" spans="1:7">
      <c r="A629" s="25"/>
      <c r="B629" s="238" t="e">
        <f>VLOOKUP(A629,Vendas!$A$5:$V$2700,2,)</f>
        <v>#N/A</v>
      </c>
      <c r="C629" s="239" t="e">
        <f>VLOOKUP(A629,Vendas!$A$5:$V$2700,4,)</f>
        <v>#N/A</v>
      </c>
      <c r="D629" s="244" t="e">
        <f>VLOOKUP(A629,Vendas!$A$5:$V$2700,5,)</f>
        <v>#N/A</v>
      </c>
      <c r="E629" s="50"/>
      <c r="F629" s="183"/>
      <c r="G629" s="34"/>
    </row>
    <row r="630" spans="1:7">
      <c r="A630" s="186"/>
      <c r="B630" s="241" t="e">
        <f>VLOOKUP(A630,Vendas!$A$5:$V$2700,2,)</f>
        <v>#N/A</v>
      </c>
      <c r="C630" s="242" t="e">
        <f>VLOOKUP(A630,Vendas!$A$5:$V$2700,4,)</f>
        <v>#N/A</v>
      </c>
      <c r="D630" s="243" t="e">
        <f>VLOOKUP(A630,Vendas!$A$5:$V$2700,5,)</f>
        <v>#N/A</v>
      </c>
      <c r="E630" s="180"/>
      <c r="F630" s="181"/>
      <c r="G630" s="182"/>
    </row>
    <row r="631" spans="1:7">
      <c r="A631" s="25"/>
      <c r="B631" s="238" t="e">
        <f>VLOOKUP(A631,Vendas!$A$5:$V$2700,2,)</f>
        <v>#N/A</v>
      </c>
      <c r="C631" s="239" t="e">
        <f>VLOOKUP(A631,Vendas!$A$5:$V$2700,4,)</f>
        <v>#N/A</v>
      </c>
      <c r="D631" s="244" t="e">
        <f>VLOOKUP(A631,Vendas!$A$5:$V$2700,5,)</f>
        <v>#N/A</v>
      </c>
      <c r="E631" s="50"/>
      <c r="F631" s="183"/>
      <c r="G631" s="34"/>
    </row>
    <row r="632" spans="1:7">
      <c r="A632" s="186"/>
      <c r="B632" s="241" t="e">
        <f>VLOOKUP(A632,Vendas!$A$5:$V$2700,2,)</f>
        <v>#N/A</v>
      </c>
      <c r="C632" s="242" t="e">
        <f>VLOOKUP(A632,Vendas!$A$5:$V$2700,4,)</f>
        <v>#N/A</v>
      </c>
      <c r="D632" s="243" t="e">
        <f>VLOOKUP(A632,Vendas!$A$5:$V$2700,5,)</f>
        <v>#N/A</v>
      </c>
      <c r="E632" s="180"/>
      <c r="F632" s="181"/>
      <c r="G632" s="182"/>
    </row>
    <row r="633" spans="1:7">
      <c r="A633" s="25"/>
      <c r="B633" s="238" t="e">
        <f>VLOOKUP(A633,Vendas!$A$5:$V$2700,2,)</f>
        <v>#N/A</v>
      </c>
      <c r="C633" s="239" t="e">
        <f>VLOOKUP(A633,Vendas!$A$5:$V$2700,4,)</f>
        <v>#N/A</v>
      </c>
      <c r="D633" s="244" t="e">
        <f>VLOOKUP(A633,Vendas!$A$5:$V$2700,5,)</f>
        <v>#N/A</v>
      </c>
      <c r="E633" s="50"/>
      <c r="F633" s="183"/>
      <c r="G633" s="34"/>
    </row>
    <row r="634" spans="1:7">
      <c r="A634" s="186"/>
      <c r="B634" s="241" t="e">
        <f>VLOOKUP(A634,Vendas!$A$5:$V$2700,2,)</f>
        <v>#N/A</v>
      </c>
      <c r="C634" s="242" t="e">
        <f>VLOOKUP(A634,Vendas!$A$5:$V$2700,4,)</f>
        <v>#N/A</v>
      </c>
      <c r="D634" s="243" t="e">
        <f>VLOOKUP(A634,Vendas!$A$5:$V$2700,5,)</f>
        <v>#N/A</v>
      </c>
      <c r="E634" s="180"/>
      <c r="F634" s="181"/>
      <c r="G634" s="182"/>
    </row>
    <row r="635" spans="1:7">
      <c r="A635" s="25"/>
      <c r="B635" s="238" t="e">
        <f>VLOOKUP(A635,Vendas!$A$5:$V$2700,2,)</f>
        <v>#N/A</v>
      </c>
      <c r="C635" s="239" t="e">
        <f>VLOOKUP(A635,Vendas!$A$5:$V$2700,4,)</f>
        <v>#N/A</v>
      </c>
      <c r="D635" s="244" t="e">
        <f>VLOOKUP(A635,Vendas!$A$5:$V$2700,5,)</f>
        <v>#N/A</v>
      </c>
      <c r="E635" s="50"/>
      <c r="F635" s="183"/>
      <c r="G635" s="34"/>
    </row>
    <row r="636" spans="1:7">
      <c r="A636" s="186"/>
      <c r="B636" s="241" t="e">
        <f>VLOOKUP(A636,Vendas!$A$5:$V$2700,2,)</f>
        <v>#N/A</v>
      </c>
      <c r="C636" s="242" t="e">
        <f>VLOOKUP(A636,Vendas!$A$5:$V$2700,4,)</f>
        <v>#N/A</v>
      </c>
      <c r="D636" s="243" t="e">
        <f>VLOOKUP(A636,Vendas!$A$5:$V$2700,5,)</f>
        <v>#N/A</v>
      </c>
      <c r="E636" s="180"/>
      <c r="F636" s="181"/>
      <c r="G636" s="182"/>
    </row>
    <row r="637" spans="1:7">
      <c r="A637" s="25"/>
      <c r="B637" s="238" t="e">
        <f>VLOOKUP(A637,Vendas!$A$5:$V$2700,2,)</f>
        <v>#N/A</v>
      </c>
      <c r="C637" s="239" t="e">
        <f>VLOOKUP(A637,Vendas!$A$5:$V$2700,4,)</f>
        <v>#N/A</v>
      </c>
      <c r="D637" s="244" t="e">
        <f>VLOOKUP(A637,Vendas!$A$5:$V$2700,5,)</f>
        <v>#N/A</v>
      </c>
      <c r="E637" s="50"/>
      <c r="F637" s="183"/>
      <c r="G637" s="34"/>
    </row>
    <row r="638" spans="1:7">
      <c r="A638" s="186"/>
      <c r="B638" s="241" t="e">
        <f>VLOOKUP(A638,Vendas!$A$5:$V$2700,2,)</f>
        <v>#N/A</v>
      </c>
      <c r="C638" s="242" t="e">
        <f>VLOOKUP(A638,Vendas!$A$5:$V$2700,4,)</f>
        <v>#N/A</v>
      </c>
      <c r="D638" s="243" t="e">
        <f>VLOOKUP(A638,Vendas!$A$5:$V$2700,5,)</f>
        <v>#N/A</v>
      </c>
      <c r="E638" s="180"/>
      <c r="F638" s="181"/>
      <c r="G638" s="182"/>
    </row>
    <row r="639" spans="1:7">
      <c r="A639" s="25"/>
      <c r="B639" s="238" t="e">
        <f>VLOOKUP(A639,Vendas!$A$5:$V$2700,2,)</f>
        <v>#N/A</v>
      </c>
      <c r="C639" s="239" t="e">
        <f>VLOOKUP(A639,Vendas!$A$5:$V$2700,4,)</f>
        <v>#N/A</v>
      </c>
      <c r="D639" s="244" t="e">
        <f>VLOOKUP(A639,Vendas!$A$5:$V$2700,5,)</f>
        <v>#N/A</v>
      </c>
      <c r="E639" s="50"/>
      <c r="F639" s="183"/>
      <c r="G639" s="34"/>
    </row>
    <row r="640" spans="1:7">
      <c r="A640" s="186"/>
      <c r="B640" s="241" t="e">
        <f>VLOOKUP(A640,Vendas!$A$5:$V$2700,2,)</f>
        <v>#N/A</v>
      </c>
      <c r="C640" s="242" t="e">
        <f>VLOOKUP(A640,Vendas!$A$5:$V$2700,4,)</f>
        <v>#N/A</v>
      </c>
      <c r="D640" s="243" t="e">
        <f>VLOOKUP(A640,Vendas!$A$5:$V$2700,5,)</f>
        <v>#N/A</v>
      </c>
      <c r="E640" s="180"/>
      <c r="F640" s="181"/>
      <c r="G640" s="182"/>
    </row>
    <row r="641" spans="1:7">
      <c r="A641" s="25"/>
      <c r="B641" s="238" t="e">
        <f>VLOOKUP(A641,Vendas!$A$5:$V$2700,2,)</f>
        <v>#N/A</v>
      </c>
      <c r="C641" s="239" t="e">
        <f>VLOOKUP(A641,Vendas!$A$5:$V$2700,4,)</f>
        <v>#N/A</v>
      </c>
      <c r="D641" s="244" t="e">
        <f>VLOOKUP(A641,Vendas!$A$5:$V$2700,5,)</f>
        <v>#N/A</v>
      </c>
      <c r="E641" s="50"/>
      <c r="F641" s="183"/>
      <c r="G641" s="34"/>
    </row>
    <row r="642" spans="1:7">
      <c r="A642" s="186"/>
      <c r="B642" s="241" t="e">
        <f>VLOOKUP(A642,Vendas!$A$5:$V$2700,2,)</f>
        <v>#N/A</v>
      </c>
      <c r="C642" s="242" t="e">
        <f>VLOOKUP(A642,Vendas!$A$5:$V$2700,4,)</f>
        <v>#N/A</v>
      </c>
      <c r="D642" s="243" t="e">
        <f>VLOOKUP(A642,Vendas!$A$5:$V$2700,5,)</f>
        <v>#N/A</v>
      </c>
      <c r="E642" s="180"/>
      <c r="F642" s="181"/>
      <c r="G642" s="182"/>
    </row>
    <row r="643" spans="1:7">
      <c r="A643" s="25"/>
      <c r="B643" s="238" t="e">
        <f>VLOOKUP(A643,Vendas!$A$5:$V$2700,2,)</f>
        <v>#N/A</v>
      </c>
      <c r="C643" s="239" t="e">
        <f>VLOOKUP(A643,Vendas!$A$5:$V$2700,4,)</f>
        <v>#N/A</v>
      </c>
      <c r="D643" s="244" t="e">
        <f>VLOOKUP(A643,Vendas!$A$5:$V$2700,5,)</f>
        <v>#N/A</v>
      </c>
      <c r="E643" s="50"/>
      <c r="F643" s="183"/>
      <c r="G643" s="34"/>
    </row>
    <row r="644" spans="1:7">
      <c r="A644" s="186"/>
      <c r="B644" s="241" t="e">
        <f>VLOOKUP(A644,Vendas!$A$5:$V$2700,2,)</f>
        <v>#N/A</v>
      </c>
      <c r="C644" s="242" t="e">
        <f>VLOOKUP(A644,Vendas!$A$5:$V$2700,4,)</f>
        <v>#N/A</v>
      </c>
      <c r="D644" s="243" t="e">
        <f>VLOOKUP(A644,Vendas!$A$5:$V$2700,5,)</f>
        <v>#N/A</v>
      </c>
      <c r="E644" s="180"/>
      <c r="F644" s="181"/>
      <c r="G644" s="182"/>
    </row>
    <row r="645" spans="1:7">
      <c r="A645" s="25"/>
      <c r="B645" s="238" t="e">
        <f>VLOOKUP(A645,Vendas!$A$5:$V$2700,2,)</f>
        <v>#N/A</v>
      </c>
      <c r="C645" s="239" t="e">
        <f>VLOOKUP(A645,Vendas!$A$5:$V$2700,4,)</f>
        <v>#N/A</v>
      </c>
      <c r="D645" s="244" t="e">
        <f>VLOOKUP(A645,Vendas!$A$5:$V$2700,5,)</f>
        <v>#N/A</v>
      </c>
      <c r="E645" s="50"/>
      <c r="F645" s="183"/>
      <c r="G645" s="34"/>
    </row>
    <row r="646" spans="1:7">
      <c r="A646" s="186"/>
      <c r="B646" s="241" t="e">
        <f>VLOOKUP(A646,Vendas!$A$5:$V$2700,2,)</f>
        <v>#N/A</v>
      </c>
      <c r="C646" s="242" t="e">
        <f>VLOOKUP(A646,Vendas!$A$5:$V$2700,4,)</f>
        <v>#N/A</v>
      </c>
      <c r="D646" s="243" t="e">
        <f>VLOOKUP(A646,Vendas!$A$5:$V$2700,5,)</f>
        <v>#N/A</v>
      </c>
      <c r="E646" s="180"/>
      <c r="F646" s="181"/>
      <c r="G646" s="182"/>
    </row>
    <row r="647" spans="1:7">
      <c r="A647" s="25"/>
      <c r="B647" s="238" t="e">
        <f>VLOOKUP(A647,Vendas!$A$5:$V$2700,2,)</f>
        <v>#N/A</v>
      </c>
      <c r="C647" s="239" t="e">
        <f>VLOOKUP(A647,Vendas!$A$5:$V$2700,4,)</f>
        <v>#N/A</v>
      </c>
      <c r="D647" s="244" t="e">
        <f>VLOOKUP(A647,Vendas!$A$5:$V$2700,5,)</f>
        <v>#N/A</v>
      </c>
      <c r="E647" s="50"/>
      <c r="F647" s="183"/>
      <c r="G647" s="34"/>
    </row>
    <row r="648" spans="1:7">
      <c r="A648" s="186"/>
      <c r="B648" s="241" t="e">
        <f>VLOOKUP(A648,Vendas!$A$5:$V$2700,2,)</f>
        <v>#N/A</v>
      </c>
      <c r="C648" s="242" t="e">
        <f>VLOOKUP(A648,Vendas!$A$5:$V$2700,4,)</f>
        <v>#N/A</v>
      </c>
      <c r="D648" s="243" t="e">
        <f>VLOOKUP(A648,Vendas!$A$5:$V$2700,5,)</f>
        <v>#N/A</v>
      </c>
      <c r="E648" s="180"/>
      <c r="F648" s="181"/>
      <c r="G648" s="182"/>
    </row>
    <row r="649" spans="1:7">
      <c r="A649" s="25"/>
      <c r="B649" s="238" t="e">
        <f>VLOOKUP(A649,Vendas!$A$5:$V$2700,2,)</f>
        <v>#N/A</v>
      </c>
      <c r="C649" s="239" t="e">
        <f>VLOOKUP(A649,Vendas!$A$5:$V$2700,4,)</f>
        <v>#N/A</v>
      </c>
      <c r="D649" s="244" t="e">
        <f>VLOOKUP(A649,Vendas!$A$5:$V$2700,5,)</f>
        <v>#N/A</v>
      </c>
      <c r="E649" s="50"/>
      <c r="F649" s="183"/>
      <c r="G649" s="34"/>
    </row>
    <row r="650" spans="1:7">
      <c r="A650" s="186"/>
      <c r="B650" s="241" t="e">
        <f>VLOOKUP(A650,Vendas!$A$5:$V$2700,2,)</f>
        <v>#N/A</v>
      </c>
      <c r="C650" s="242" t="e">
        <f>VLOOKUP(A650,Vendas!$A$5:$V$2700,4,)</f>
        <v>#N/A</v>
      </c>
      <c r="D650" s="243" t="e">
        <f>VLOOKUP(A650,Vendas!$A$5:$V$2700,5,)</f>
        <v>#N/A</v>
      </c>
      <c r="E650" s="180"/>
      <c r="F650" s="181"/>
      <c r="G650" s="182"/>
    </row>
    <row r="651" spans="1:7">
      <c r="A651" s="25"/>
      <c r="B651" s="238" t="e">
        <f>VLOOKUP(A651,Vendas!$A$5:$V$2700,2,)</f>
        <v>#N/A</v>
      </c>
      <c r="C651" s="239" t="e">
        <f>VLOOKUP(A651,Vendas!$A$5:$V$2700,4,)</f>
        <v>#N/A</v>
      </c>
      <c r="D651" s="244" t="e">
        <f>VLOOKUP(A651,Vendas!$A$5:$V$2700,5,)</f>
        <v>#N/A</v>
      </c>
      <c r="E651" s="50"/>
      <c r="F651" s="183"/>
      <c r="G651" s="34"/>
    </row>
    <row r="652" spans="1:7">
      <c r="A652" s="186"/>
      <c r="B652" s="241" t="e">
        <f>VLOOKUP(A652,Vendas!$A$5:$V$2700,2,)</f>
        <v>#N/A</v>
      </c>
      <c r="C652" s="242" t="e">
        <f>VLOOKUP(A652,Vendas!$A$5:$V$2700,4,)</f>
        <v>#N/A</v>
      </c>
      <c r="D652" s="243" t="e">
        <f>VLOOKUP(A652,Vendas!$A$5:$V$2700,5,)</f>
        <v>#N/A</v>
      </c>
      <c r="E652" s="180"/>
      <c r="F652" s="181"/>
      <c r="G652" s="182"/>
    </row>
    <row r="653" spans="1:7">
      <c r="A653" s="25"/>
      <c r="B653" s="238" t="e">
        <f>VLOOKUP(A653,Vendas!$A$5:$V$2700,2,)</f>
        <v>#N/A</v>
      </c>
      <c r="C653" s="239" t="e">
        <f>VLOOKUP(A653,Vendas!$A$5:$V$2700,4,)</f>
        <v>#N/A</v>
      </c>
      <c r="D653" s="244" t="e">
        <f>VLOOKUP(A653,Vendas!$A$5:$V$2700,5,)</f>
        <v>#N/A</v>
      </c>
      <c r="E653" s="50"/>
      <c r="F653" s="183"/>
      <c r="G653" s="34"/>
    </row>
    <row r="654" spans="1:7">
      <c r="A654" s="186"/>
      <c r="B654" s="241" t="e">
        <f>VLOOKUP(A654,Vendas!$A$5:$V$2700,2,)</f>
        <v>#N/A</v>
      </c>
      <c r="C654" s="242" t="e">
        <f>VLOOKUP(A654,Vendas!$A$5:$V$2700,4,)</f>
        <v>#N/A</v>
      </c>
      <c r="D654" s="243" t="e">
        <f>VLOOKUP(A654,Vendas!$A$5:$V$2700,5,)</f>
        <v>#N/A</v>
      </c>
      <c r="E654" s="180"/>
      <c r="F654" s="181"/>
      <c r="G654" s="182"/>
    </row>
    <row r="655" spans="1:7">
      <c r="A655" s="25"/>
      <c r="B655" s="238" t="e">
        <f>VLOOKUP(A655,Vendas!$A$5:$V$2700,2,)</f>
        <v>#N/A</v>
      </c>
      <c r="C655" s="239" t="e">
        <f>VLOOKUP(A655,Vendas!$A$5:$V$2700,4,)</f>
        <v>#N/A</v>
      </c>
      <c r="D655" s="244" t="e">
        <f>VLOOKUP(A655,Vendas!$A$5:$V$2700,5,)</f>
        <v>#N/A</v>
      </c>
      <c r="E655" s="50"/>
      <c r="F655" s="183"/>
      <c r="G655" s="34"/>
    </row>
    <row r="656" spans="1:7">
      <c r="A656" s="186"/>
      <c r="B656" s="241" t="e">
        <f>VLOOKUP(A656,Vendas!$A$5:$V$2700,2,)</f>
        <v>#N/A</v>
      </c>
      <c r="C656" s="242" t="e">
        <f>VLOOKUP(A656,Vendas!$A$5:$V$2700,4,)</f>
        <v>#N/A</v>
      </c>
      <c r="D656" s="243" t="e">
        <f>VLOOKUP(A656,Vendas!$A$5:$V$2700,5,)</f>
        <v>#N/A</v>
      </c>
      <c r="E656" s="180"/>
      <c r="F656" s="181"/>
      <c r="G656" s="182"/>
    </row>
    <row r="657" spans="1:7">
      <c r="A657" s="25"/>
      <c r="B657" s="238" t="e">
        <f>VLOOKUP(A657,Vendas!$A$5:$V$2700,2,)</f>
        <v>#N/A</v>
      </c>
      <c r="C657" s="239" t="e">
        <f>VLOOKUP(A657,Vendas!$A$5:$V$2700,4,)</f>
        <v>#N/A</v>
      </c>
      <c r="D657" s="244" t="e">
        <f>VLOOKUP(A657,Vendas!$A$5:$V$2700,5,)</f>
        <v>#N/A</v>
      </c>
      <c r="E657" s="50"/>
      <c r="F657" s="183"/>
      <c r="G657" s="34"/>
    </row>
    <row r="658" spans="1:7">
      <c r="A658" s="186"/>
      <c r="B658" s="241" t="e">
        <f>VLOOKUP(A658,Vendas!$A$5:$V$2700,2,)</f>
        <v>#N/A</v>
      </c>
      <c r="C658" s="242" t="e">
        <f>VLOOKUP(A658,Vendas!$A$5:$V$2700,4,)</f>
        <v>#N/A</v>
      </c>
      <c r="D658" s="243" t="e">
        <f>VLOOKUP(A658,Vendas!$A$5:$V$2700,5,)</f>
        <v>#N/A</v>
      </c>
      <c r="E658" s="180"/>
      <c r="F658" s="181"/>
      <c r="G658" s="182"/>
    </row>
    <row r="659" spans="1:7">
      <c r="A659" s="25"/>
      <c r="B659" s="238" t="e">
        <f>VLOOKUP(A659,Vendas!$A$5:$V$2700,2,)</f>
        <v>#N/A</v>
      </c>
      <c r="C659" s="239" t="e">
        <f>VLOOKUP(A659,Vendas!$A$5:$V$2700,4,)</f>
        <v>#N/A</v>
      </c>
      <c r="D659" s="244" t="e">
        <f>VLOOKUP(A659,Vendas!$A$5:$V$2700,5,)</f>
        <v>#N/A</v>
      </c>
      <c r="E659" s="50"/>
      <c r="F659" s="183"/>
      <c r="G659" s="34"/>
    </row>
    <row r="660" spans="1:7">
      <c r="A660" s="186"/>
      <c r="B660" s="241" t="e">
        <f>VLOOKUP(A660,Vendas!$A$5:$V$2700,2,)</f>
        <v>#N/A</v>
      </c>
      <c r="C660" s="242" t="e">
        <f>VLOOKUP(A660,Vendas!$A$5:$V$2700,4,)</f>
        <v>#N/A</v>
      </c>
      <c r="D660" s="243" t="e">
        <f>VLOOKUP(A660,Vendas!$A$5:$V$2700,5,)</f>
        <v>#N/A</v>
      </c>
      <c r="E660" s="180"/>
      <c r="F660" s="181"/>
      <c r="G660" s="182"/>
    </row>
    <row r="661" spans="1:7">
      <c r="A661" s="25"/>
      <c r="B661" s="238" t="e">
        <f>VLOOKUP(A661,Vendas!$A$5:$V$2700,2,)</f>
        <v>#N/A</v>
      </c>
      <c r="C661" s="239" t="e">
        <f>VLOOKUP(A661,Vendas!$A$5:$V$2700,4,)</f>
        <v>#N/A</v>
      </c>
      <c r="D661" s="244" t="e">
        <f>VLOOKUP(A661,Vendas!$A$5:$V$2700,5,)</f>
        <v>#N/A</v>
      </c>
      <c r="E661" s="50"/>
      <c r="F661" s="183"/>
      <c r="G661" s="34"/>
    </row>
    <row r="662" spans="1:7">
      <c r="A662" s="186"/>
      <c r="B662" s="241" t="e">
        <f>VLOOKUP(A662,Vendas!$A$5:$V$2700,2,)</f>
        <v>#N/A</v>
      </c>
      <c r="C662" s="242" t="e">
        <f>VLOOKUP(A662,Vendas!$A$5:$V$2700,4,)</f>
        <v>#N/A</v>
      </c>
      <c r="D662" s="243" t="e">
        <f>VLOOKUP(A662,Vendas!$A$5:$V$2700,5,)</f>
        <v>#N/A</v>
      </c>
      <c r="E662" s="180"/>
      <c r="F662" s="181"/>
      <c r="G662" s="182"/>
    </row>
    <row r="663" spans="1:7">
      <c r="A663" s="25"/>
      <c r="B663" s="238" t="e">
        <f>VLOOKUP(A663,Vendas!$A$5:$V$2700,2,)</f>
        <v>#N/A</v>
      </c>
      <c r="C663" s="239" t="e">
        <f>VLOOKUP(A663,Vendas!$A$5:$V$2700,4,)</f>
        <v>#N/A</v>
      </c>
      <c r="D663" s="244" t="e">
        <f>VLOOKUP(A663,Vendas!$A$5:$V$2700,5,)</f>
        <v>#N/A</v>
      </c>
      <c r="E663" s="50"/>
      <c r="F663" s="183"/>
      <c r="G663" s="34"/>
    </row>
    <row r="664" spans="1:7">
      <c r="A664" s="186"/>
      <c r="B664" s="241" t="e">
        <f>VLOOKUP(A664,Vendas!$A$5:$V$2700,2,)</f>
        <v>#N/A</v>
      </c>
      <c r="C664" s="242" t="e">
        <f>VLOOKUP(A664,Vendas!$A$5:$V$2700,4,)</f>
        <v>#N/A</v>
      </c>
      <c r="D664" s="243" t="e">
        <f>VLOOKUP(A664,Vendas!$A$5:$V$2700,5,)</f>
        <v>#N/A</v>
      </c>
      <c r="E664" s="180"/>
      <c r="F664" s="181"/>
      <c r="G664" s="182"/>
    </row>
    <row r="665" spans="1:7">
      <c r="A665" s="25"/>
      <c r="B665" s="238" t="e">
        <f>VLOOKUP(A665,Vendas!$A$5:$V$2700,2,)</f>
        <v>#N/A</v>
      </c>
      <c r="C665" s="239" t="e">
        <f>VLOOKUP(A665,Vendas!$A$5:$V$2700,4,)</f>
        <v>#N/A</v>
      </c>
      <c r="D665" s="244" t="e">
        <f>VLOOKUP(A665,Vendas!$A$5:$V$2700,5,)</f>
        <v>#N/A</v>
      </c>
      <c r="E665" s="50"/>
      <c r="F665" s="183"/>
      <c r="G665" s="34"/>
    </row>
    <row r="666" spans="1:7">
      <c r="A666" s="186"/>
      <c r="B666" s="241" t="e">
        <f>VLOOKUP(A666,Vendas!$A$5:$V$2700,2,)</f>
        <v>#N/A</v>
      </c>
      <c r="C666" s="242" t="e">
        <f>VLOOKUP(A666,Vendas!$A$5:$V$2700,4,)</f>
        <v>#N/A</v>
      </c>
      <c r="D666" s="243" t="e">
        <f>VLOOKUP(A666,Vendas!$A$5:$V$2700,5,)</f>
        <v>#N/A</v>
      </c>
      <c r="E666" s="180"/>
      <c r="F666" s="181"/>
      <c r="G666" s="182"/>
    </row>
    <row r="667" spans="1:7">
      <c r="A667" s="25"/>
      <c r="B667" s="238" t="e">
        <f>VLOOKUP(A667,Vendas!$A$5:$V$2700,2,)</f>
        <v>#N/A</v>
      </c>
      <c r="C667" s="239" t="e">
        <f>VLOOKUP(A667,Vendas!$A$5:$V$2700,4,)</f>
        <v>#N/A</v>
      </c>
      <c r="D667" s="244" t="e">
        <f>VLOOKUP(A667,Vendas!$A$5:$V$2700,5,)</f>
        <v>#N/A</v>
      </c>
      <c r="E667" s="50"/>
      <c r="F667" s="183"/>
      <c r="G667" s="34"/>
    </row>
    <row r="668" spans="1:7">
      <c r="A668" s="186"/>
      <c r="B668" s="241" t="e">
        <f>VLOOKUP(A668,Vendas!$A$5:$V$2700,2,)</f>
        <v>#N/A</v>
      </c>
      <c r="C668" s="242" t="e">
        <f>VLOOKUP(A668,Vendas!$A$5:$V$2700,4,)</f>
        <v>#N/A</v>
      </c>
      <c r="D668" s="243" t="e">
        <f>VLOOKUP(A668,Vendas!$A$5:$V$2700,5,)</f>
        <v>#N/A</v>
      </c>
      <c r="E668" s="180"/>
      <c r="F668" s="181"/>
      <c r="G668" s="182"/>
    </row>
    <row r="669" spans="1:7">
      <c r="A669" s="25"/>
      <c r="B669" s="238" t="e">
        <f>VLOOKUP(A669,Vendas!$A$5:$V$2700,2,)</f>
        <v>#N/A</v>
      </c>
      <c r="C669" s="239" t="e">
        <f>VLOOKUP(A669,Vendas!$A$5:$V$2700,4,)</f>
        <v>#N/A</v>
      </c>
      <c r="D669" s="244" t="e">
        <f>VLOOKUP(A669,Vendas!$A$5:$V$2700,5,)</f>
        <v>#N/A</v>
      </c>
      <c r="E669" s="50"/>
      <c r="F669" s="183"/>
      <c r="G669" s="34"/>
    </row>
    <row r="670" spans="1:7">
      <c r="A670" s="186"/>
      <c r="B670" s="241" t="e">
        <f>VLOOKUP(A670,Vendas!$A$5:$V$2700,2,)</f>
        <v>#N/A</v>
      </c>
      <c r="C670" s="242" t="e">
        <f>VLOOKUP(A670,Vendas!$A$5:$V$2700,4,)</f>
        <v>#N/A</v>
      </c>
      <c r="D670" s="243" t="e">
        <f>VLOOKUP(A670,Vendas!$A$5:$V$2700,5,)</f>
        <v>#N/A</v>
      </c>
      <c r="E670" s="180"/>
      <c r="F670" s="181"/>
      <c r="G670" s="182"/>
    </row>
    <row r="671" spans="1:7">
      <c r="A671" s="25"/>
      <c r="B671" s="238" t="e">
        <f>VLOOKUP(A671,Vendas!$A$5:$V$2700,2,)</f>
        <v>#N/A</v>
      </c>
      <c r="C671" s="239" t="e">
        <f>VLOOKUP(A671,Vendas!$A$5:$V$2700,4,)</f>
        <v>#N/A</v>
      </c>
      <c r="D671" s="244" t="e">
        <f>VLOOKUP(A671,Vendas!$A$5:$V$2700,5,)</f>
        <v>#N/A</v>
      </c>
      <c r="E671" s="50"/>
      <c r="F671" s="183"/>
      <c r="G671" s="34"/>
    </row>
    <row r="672" spans="1:7">
      <c r="A672" s="186"/>
      <c r="B672" s="241" t="e">
        <f>VLOOKUP(A672,Vendas!$A$5:$V$2700,2,)</f>
        <v>#N/A</v>
      </c>
      <c r="C672" s="242" t="e">
        <f>VLOOKUP(A672,Vendas!$A$5:$V$2700,4,)</f>
        <v>#N/A</v>
      </c>
      <c r="D672" s="243" t="e">
        <f>VLOOKUP(A672,Vendas!$A$5:$V$2700,5,)</f>
        <v>#N/A</v>
      </c>
      <c r="E672" s="180"/>
      <c r="F672" s="181"/>
      <c r="G672" s="182"/>
    </row>
    <row r="673" spans="1:7">
      <c r="A673" s="25"/>
      <c r="B673" s="238" t="e">
        <f>VLOOKUP(A673,Vendas!$A$5:$V$2700,2,)</f>
        <v>#N/A</v>
      </c>
      <c r="C673" s="239" t="e">
        <f>VLOOKUP(A673,Vendas!$A$5:$V$2700,4,)</f>
        <v>#N/A</v>
      </c>
      <c r="D673" s="244" t="e">
        <f>VLOOKUP(A673,Vendas!$A$5:$V$2700,5,)</f>
        <v>#N/A</v>
      </c>
      <c r="E673" s="50"/>
      <c r="F673" s="183"/>
      <c r="G673" s="34"/>
    </row>
    <row r="674" spans="1:7">
      <c r="A674" s="186"/>
      <c r="B674" s="241" t="e">
        <f>VLOOKUP(A674,Vendas!$A$5:$V$2700,2,)</f>
        <v>#N/A</v>
      </c>
      <c r="C674" s="242" t="e">
        <f>VLOOKUP(A674,Vendas!$A$5:$V$2700,4,)</f>
        <v>#N/A</v>
      </c>
      <c r="D674" s="243" t="e">
        <f>VLOOKUP(A674,Vendas!$A$5:$V$2700,5,)</f>
        <v>#N/A</v>
      </c>
      <c r="E674" s="180"/>
      <c r="F674" s="181"/>
      <c r="G674" s="182"/>
    </row>
    <row r="675" spans="1:7">
      <c r="A675" s="25"/>
      <c r="B675" s="238" t="e">
        <f>VLOOKUP(A675,Vendas!$A$5:$V$2700,2,)</f>
        <v>#N/A</v>
      </c>
      <c r="C675" s="239" t="e">
        <f>VLOOKUP(A675,Vendas!$A$5:$V$2700,4,)</f>
        <v>#N/A</v>
      </c>
      <c r="D675" s="244" t="e">
        <f>VLOOKUP(A675,Vendas!$A$5:$V$2700,5,)</f>
        <v>#N/A</v>
      </c>
      <c r="E675" s="50"/>
      <c r="F675" s="183"/>
      <c r="G675" s="34"/>
    </row>
    <row r="676" spans="1:7">
      <c r="A676" s="186"/>
      <c r="B676" s="241" t="e">
        <f>VLOOKUP(A676,Vendas!$A$5:$V$2700,2,)</f>
        <v>#N/A</v>
      </c>
      <c r="C676" s="242" t="e">
        <f>VLOOKUP(A676,Vendas!$A$5:$V$2700,4,)</f>
        <v>#N/A</v>
      </c>
      <c r="D676" s="243" t="e">
        <f>VLOOKUP(A676,Vendas!$A$5:$V$2700,5,)</f>
        <v>#N/A</v>
      </c>
      <c r="E676" s="180"/>
      <c r="F676" s="181"/>
      <c r="G676" s="182"/>
    </row>
    <row r="677" spans="1:7">
      <c r="A677" s="25"/>
      <c r="B677" s="238" t="e">
        <f>VLOOKUP(A677,Vendas!$A$5:$V$2700,2,)</f>
        <v>#N/A</v>
      </c>
      <c r="C677" s="239" t="e">
        <f>VLOOKUP(A677,Vendas!$A$5:$V$2700,4,)</f>
        <v>#N/A</v>
      </c>
      <c r="D677" s="244" t="e">
        <f>VLOOKUP(A677,Vendas!$A$5:$V$2700,5,)</f>
        <v>#N/A</v>
      </c>
      <c r="E677" s="50"/>
      <c r="F677" s="183"/>
      <c r="G677" s="34"/>
    </row>
    <row r="678" spans="1:7">
      <c r="A678" s="186"/>
      <c r="B678" s="241" t="e">
        <f>VLOOKUP(A678,Vendas!$A$5:$V$2700,2,)</f>
        <v>#N/A</v>
      </c>
      <c r="C678" s="242" t="e">
        <f>VLOOKUP(A678,Vendas!$A$5:$V$2700,4,)</f>
        <v>#N/A</v>
      </c>
      <c r="D678" s="243" t="e">
        <f>VLOOKUP(A678,Vendas!$A$5:$V$2700,5,)</f>
        <v>#N/A</v>
      </c>
      <c r="E678" s="180"/>
      <c r="F678" s="181"/>
      <c r="G678" s="182"/>
    </row>
    <row r="679" spans="1:7">
      <c r="A679" s="25"/>
      <c r="B679" s="238" t="e">
        <f>VLOOKUP(A679,Vendas!$A$5:$V$2700,2,)</f>
        <v>#N/A</v>
      </c>
      <c r="C679" s="239" t="e">
        <f>VLOOKUP(A679,Vendas!$A$5:$V$2700,4,)</f>
        <v>#N/A</v>
      </c>
      <c r="D679" s="244" t="e">
        <f>VLOOKUP(A679,Vendas!$A$5:$V$2700,5,)</f>
        <v>#N/A</v>
      </c>
      <c r="E679" s="50"/>
      <c r="F679" s="183"/>
      <c r="G679" s="34"/>
    </row>
    <row r="680" spans="1:7">
      <c r="A680" s="186"/>
      <c r="B680" s="241" t="e">
        <f>VLOOKUP(A680,Vendas!$A$5:$V$2700,2,)</f>
        <v>#N/A</v>
      </c>
      <c r="C680" s="242" t="e">
        <f>VLOOKUP(A680,Vendas!$A$5:$V$2700,4,)</f>
        <v>#N/A</v>
      </c>
      <c r="D680" s="243" t="e">
        <f>VLOOKUP(A680,Vendas!$A$5:$V$2700,5,)</f>
        <v>#N/A</v>
      </c>
      <c r="E680" s="180"/>
      <c r="F680" s="181"/>
      <c r="G680" s="182"/>
    </row>
    <row r="681" spans="1:7">
      <c r="A681" s="25"/>
      <c r="B681" s="238" t="e">
        <f>VLOOKUP(A681,Vendas!$A$5:$V$2700,2,)</f>
        <v>#N/A</v>
      </c>
      <c r="C681" s="239" t="e">
        <f>VLOOKUP(A681,Vendas!$A$5:$V$2700,4,)</f>
        <v>#N/A</v>
      </c>
      <c r="D681" s="244" t="e">
        <f>VLOOKUP(A681,Vendas!$A$5:$V$2700,5,)</f>
        <v>#N/A</v>
      </c>
      <c r="E681" s="50"/>
      <c r="F681" s="183"/>
      <c r="G681" s="34"/>
    </row>
    <row r="682" spans="1:7">
      <c r="A682" s="186"/>
      <c r="B682" s="241" t="e">
        <f>VLOOKUP(A682,Vendas!$A$5:$V$2700,2,)</f>
        <v>#N/A</v>
      </c>
      <c r="C682" s="242" t="e">
        <f>VLOOKUP(A682,Vendas!$A$5:$V$2700,4,)</f>
        <v>#N/A</v>
      </c>
      <c r="D682" s="243" t="e">
        <f>VLOOKUP(A682,Vendas!$A$5:$V$2700,5,)</f>
        <v>#N/A</v>
      </c>
      <c r="E682" s="180"/>
      <c r="F682" s="181"/>
      <c r="G682" s="182"/>
    </row>
    <row r="683" spans="1:7">
      <c r="A683" s="25"/>
      <c r="B683" s="238" t="e">
        <f>VLOOKUP(A683,Vendas!$A$5:$V$2700,2,)</f>
        <v>#N/A</v>
      </c>
      <c r="C683" s="239" t="e">
        <f>VLOOKUP(A683,Vendas!$A$5:$V$2700,4,)</f>
        <v>#N/A</v>
      </c>
      <c r="D683" s="244" t="e">
        <f>VLOOKUP(A683,Vendas!$A$5:$V$2700,5,)</f>
        <v>#N/A</v>
      </c>
      <c r="E683" s="50"/>
      <c r="F683" s="183"/>
      <c r="G683" s="34"/>
    </row>
    <row r="684" spans="1:7">
      <c r="A684" s="186"/>
      <c r="B684" s="241" t="e">
        <f>VLOOKUP(A684,Vendas!$A$5:$V$2700,2,)</f>
        <v>#N/A</v>
      </c>
      <c r="C684" s="242" t="e">
        <f>VLOOKUP(A684,Vendas!$A$5:$V$2700,4,)</f>
        <v>#N/A</v>
      </c>
      <c r="D684" s="243" t="e">
        <f>VLOOKUP(A684,Vendas!$A$5:$V$2700,5,)</f>
        <v>#N/A</v>
      </c>
      <c r="E684" s="180"/>
      <c r="F684" s="181"/>
      <c r="G684" s="182"/>
    </row>
    <row r="685" spans="1:7">
      <c r="A685" s="25"/>
      <c r="B685" s="238" t="e">
        <f>VLOOKUP(A685,Vendas!$A$5:$V$2700,2,)</f>
        <v>#N/A</v>
      </c>
      <c r="C685" s="239" t="e">
        <f>VLOOKUP(A685,Vendas!$A$5:$V$2700,4,)</f>
        <v>#N/A</v>
      </c>
      <c r="D685" s="244" t="e">
        <f>VLOOKUP(A685,Vendas!$A$5:$V$2700,5,)</f>
        <v>#N/A</v>
      </c>
      <c r="E685" s="50"/>
      <c r="F685" s="183"/>
      <c r="G685" s="34"/>
    </row>
    <row r="686" spans="1:7">
      <c r="A686" s="186"/>
      <c r="B686" s="241" t="e">
        <f>VLOOKUP(A686,Vendas!$A$5:$V$2700,2,)</f>
        <v>#N/A</v>
      </c>
      <c r="C686" s="242" t="e">
        <f>VLOOKUP(A686,Vendas!$A$5:$V$2700,4,)</f>
        <v>#N/A</v>
      </c>
      <c r="D686" s="243" t="e">
        <f>VLOOKUP(A686,Vendas!$A$5:$V$2700,5,)</f>
        <v>#N/A</v>
      </c>
      <c r="E686" s="180"/>
      <c r="F686" s="181"/>
      <c r="G686" s="182"/>
    </row>
    <row r="687" spans="1:7">
      <c r="A687" s="25"/>
      <c r="B687" s="238" t="e">
        <f>VLOOKUP(A687,Vendas!$A$5:$V$2700,2,)</f>
        <v>#N/A</v>
      </c>
      <c r="C687" s="239" t="e">
        <f>VLOOKUP(A687,Vendas!$A$5:$V$2700,4,)</f>
        <v>#N/A</v>
      </c>
      <c r="D687" s="244" t="e">
        <f>VLOOKUP(A687,Vendas!$A$5:$V$2700,5,)</f>
        <v>#N/A</v>
      </c>
      <c r="E687" s="50"/>
      <c r="F687" s="183"/>
      <c r="G687" s="34"/>
    </row>
    <row r="688" spans="1:7">
      <c r="A688" s="186"/>
      <c r="B688" s="241" t="e">
        <f>VLOOKUP(A688,Vendas!$A$5:$V$2700,2,)</f>
        <v>#N/A</v>
      </c>
      <c r="C688" s="242" t="e">
        <f>VLOOKUP(A688,Vendas!$A$5:$V$2700,4,)</f>
        <v>#N/A</v>
      </c>
      <c r="D688" s="243" t="e">
        <f>VLOOKUP(A688,Vendas!$A$5:$V$2700,5,)</f>
        <v>#N/A</v>
      </c>
      <c r="E688" s="180"/>
      <c r="F688" s="181"/>
      <c r="G688" s="182"/>
    </row>
    <row r="689" spans="1:7">
      <c r="A689" s="25"/>
      <c r="B689" s="238" t="e">
        <f>VLOOKUP(A689,Vendas!$A$5:$V$2700,2,)</f>
        <v>#N/A</v>
      </c>
      <c r="C689" s="239" t="e">
        <f>VLOOKUP(A689,Vendas!$A$5:$V$2700,4,)</f>
        <v>#N/A</v>
      </c>
      <c r="D689" s="244" t="e">
        <f>VLOOKUP(A689,Vendas!$A$5:$V$2700,5,)</f>
        <v>#N/A</v>
      </c>
      <c r="E689" s="50"/>
      <c r="F689" s="183"/>
      <c r="G689" s="34"/>
    </row>
    <row r="690" spans="1:7">
      <c r="A690" s="186"/>
      <c r="B690" s="241" t="e">
        <f>VLOOKUP(A690,Vendas!$A$5:$V$2700,2,)</f>
        <v>#N/A</v>
      </c>
      <c r="C690" s="242" t="e">
        <f>VLOOKUP(A690,Vendas!$A$5:$V$2700,4,)</f>
        <v>#N/A</v>
      </c>
      <c r="D690" s="243" t="e">
        <f>VLOOKUP(A690,Vendas!$A$5:$V$2700,5,)</f>
        <v>#N/A</v>
      </c>
      <c r="E690" s="180"/>
      <c r="F690" s="181"/>
      <c r="G690" s="182"/>
    </row>
    <row r="691" spans="1:7">
      <c r="A691" s="25"/>
      <c r="B691" s="238" t="e">
        <f>VLOOKUP(A691,Vendas!$A$5:$V$2700,2,)</f>
        <v>#N/A</v>
      </c>
      <c r="C691" s="239" t="e">
        <f>VLOOKUP(A691,Vendas!$A$5:$V$2700,4,)</f>
        <v>#N/A</v>
      </c>
      <c r="D691" s="244" t="e">
        <f>VLOOKUP(A691,Vendas!$A$5:$V$2700,5,)</f>
        <v>#N/A</v>
      </c>
      <c r="E691" s="50"/>
      <c r="F691" s="183"/>
      <c r="G691" s="34"/>
    </row>
    <row r="692" spans="1:7">
      <c r="A692" s="186"/>
      <c r="B692" s="241" t="e">
        <f>VLOOKUP(A692,Vendas!$A$5:$V$2700,2,)</f>
        <v>#N/A</v>
      </c>
      <c r="C692" s="242" t="e">
        <f>VLOOKUP(A692,Vendas!$A$5:$V$2700,4,)</f>
        <v>#N/A</v>
      </c>
      <c r="D692" s="243" t="e">
        <f>VLOOKUP(A692,Vendas!$A$5:$V$2700,5,)</f>
        <v>#N/A</v>
      </c>
      <c r="E692" s="180"/>
      <c r="F692" s="181"/>
      <c r="G692" s="182"/>
    </row>
    <row r="693" spans="1:7">
      <c r="A693" s="25"/>
      <c r="B693" s="238" t="e">
        <f>VLOOKUP(A693,Vendas!$A$5:$V$2700,2,)</f>
        <v>#N/A</v>
      </c>
      <c r="C693" s="239" t="e">
        <f>VLOOKUP(A693,Vendas!$A$5:$V$2700,4,)</f>
        <v>#N/A</v>
      </c>
      <c r="D693" s="244" t="e">
        <f>VLOOKUP(A693,Vendas!$A$5:$V$2700,5,)</f>
        <v>#N/A</v>
      </c>
      <c r="E693" s="50"/>
      <c r="F693" s="183"/>
      <c r="G693" s="34"/>
    </row>
    <row r="694" spans="1:7">
      <c r="A694" s="186"/>
      <c r="B694" s="241" t="e">
        <f>VLOOKUP(A694,Vendas!$A$5:$V$2700,2,)</f>
        <v>#N/A</v>
      </c>
      <c r="C694" s="242" t="e">
        <f>VLOOKUP(A694,Vendas!$A$5:$V$2700,4,)</f>
        <v>#N/A</v>
      </c>
      <c r="D694" s="243" t="e">
        <f>VLOOKUP(A694,Vendas!$A$5:$V$2700,5,)</f>
        <v>#N/A</v>
      </c>
      <c r="E694" s="180"/>
      <c r="F694" s="181"/>
      <c r="G694" s="182"/>
    </row>
    <row r="695" spans="1:7">
      <c r="A695" s="25"/>
      <c r="B695" s="238" t="e">
        <f>VLOOKUP(A695,Vendas!$A$5:$V$2700,2,)</f>
        <v>#N/A</v>
      </c>
      <c r="C695" s="239" t="e">
        <f>VLOOKUP(A695,Vendas!$A$5:$V$2700,4,)</f>
        <v>#N/A</v>
      </c>
      <c r="D695" s="244" t="e">
        <f>VLOOKUP(A695,Vendas!$A$5:$V$2700,5,)</f>
        <v>#N/A</v>
      </c>
      <c r="E695" s="50"/>
      <c r="F695" s="183"/>
      <c r="G695" s="34"/>
    </row>
    <row r="696" spans="1:7">
      <c r="A696" s="186"/>
      <c r="B696" s="241" t="e">
        <f>VLOOKUP(A696,Vendas!$A$5:$V$2700,2,)</f>
        <v>#N/A</v>
      </c>
      <c r="C696" s="242" t="e">
        <f>VLOOKUP(A696,Vendas!$A$5:$V$2700,4,)</f>
        <v>#N/A</v>
      </c>
      <c r="D696" s="243" t="e">
        <f>VLOOKUP(A696,Vendas!$A$5:$V$2700,5,)</f>
        <v>#N/A</v>
      </c>
      <c r="E696" s="180"/>
      <c r="F696" s="181"/>
      <c r="G696" s="182"/>
    </row>
    <row r="697" spans="1:7">
      <c r="A697" s="25"/>
      <c r="B697" s="238" t="e">
        <f>VLOOKUP(A697,Vendas!$A$5:$V$2700,2,)</f>
        <v>#N/A</v>
      </c>
      <c r="C697" s="239" t="e">
        <f>VLOOKUP(A697,Vendas!$A$5:$V$2700,4,)</f>
        <v>#N/A</v>
      </c>
      <c r="D697" s="244" t="e">
        <f>VLOOKUP(A697,Vendas!$A$5:$V$2700,5,)</f>
        <v>#N/A</v>
      </c>
      <c r="E697" s="50"/>
      <c r="F697" s="183"/>
      <c r="G697" s="34"/>
    </row>
    <row r="698" spans="1:7">
      <c r="A698" s="186"/>
      <c r="B698" s="241" t="e">
        <f>VLOOKUP(A698,Vendas!$A$5:$V$2700,2,)</f>
        <v>#N/A</v>
      </c>
      <c r="C698" s="242" t="e">
        <f>VLOOKUP(A698,Vendas!$A$5:$V$2700,4,)</f>
        <v>#N/A</v>
      </c>
      <c r="D698" s="243" t="e">
        <f>VLOOKUP(A698,Vendas!$A$5:$V$2700,5,)</f>
        <v>#N/A</v>
      </c>
      <c r="E698" s="180"/>
      <c r="F698" s="181"/>
      <c r="G698" s="182"/>
    </row>
    <row r="699" spans="1:7">
      <c r="A699" s="25"/>
      <c r="B699" s="238" t="e">
        <f>VLOOKUP(A699,Vendas!$A$5:$V$2700,2,)</f>
        <v>#N/A</v>
      </c>
      <c r="C699" s="239" t="e">
        <f>VLOOKUP(A699,Vendas!$A$5:$V$2700,4,)</f>
        <v>#N/A</v>
      </c>
      <c r="D699" s="244" t="e">
        <f>VLOOKUP(A699,Vendas!$A$5:$V$2700,5,)</f>
        <v>#N/A</v>
      </c>
      <c r="E699" s="50"/>
      <c r="F699" s="183"/>
      <c r="G699" s="34"/>
    </row>
    <row r="700" spans="1:7">
      <c r="A700" s="186"/>
      <c r="B700" s="241" t="e">
        <f>VLOOKUP(A700,Vendas!$A$5:$V$2700,2,)</f>
        <v>#N/A</v>
      </c>
      <c r="C700" s="242" t="e">
        <f>VLOOKUP(A700,Vendas!$A$5:$V$2700,4,)</f>
        <v>#N/A</v>
      </c>
      <c r="D700" s="243" t="e">
        <f>VLOOKUP(A700,Vendas!$A$5:$V$2700,5,)</f>
        <v>#N/A</v>
      </c>
      <c r="E700" s="180"/>
      <c r="F700" s="181"/>
      <c r="G700" s="182"/>
    </row>
    <row r="701" spans="1:7">
      <c r="A701" s="25"/>
      <c r="B701" s="238" t="e">
        <f>VLOOKUP(A701,Vendas!$A$5:$V$2700,2,)</f>
        <v>#N/A</v>
      </c>
      <c r="C701" s="239" t="e">
        <f>VLOOKUP(A701,Vendas!$A$5:$V$2700,4,)</f>
        <v>#N/A</v>
      </c>
      <c r="D701" s="244" t="e">
        <f>VLOOKUP(A701,Vendas!$A$5:$V$2700,5,)</f>
        <v>#N/A</v>
      </c>
      <c r="E701" s="50"/>
      <c r="F701" s="183"/>
      <c r="G701" s="34"/>
    </row>
    <row r="702" spans="1:7">
      <c r="A702" s="186"/>
      <c r="B702" s="241" t="e">
        <f>VLOOKUP(A702,Vendas!$A$5:$V$2700,2,)</f>
        <v>#N/A</v>
      </c>
      <c r="C702" s="242" t="e">
        <f>VLOOKUP(A702,Vendas!$A$5:$V$2700,4,)</f>
        <v>#N/A</v>
      </c>
      <c r="D702" s="243" t="e">
        <f>VLOOKUP(A702,Vendas!$A$5:$V$2700,5,)</f>
        <v>#N/A</v>
      </c>
      <c r="E702" s="180"/>
      <c r="F702" s="181"/>
      <c r="G702" s="182"/>
    </row>
    <row r="703" spans="1:7">
      <c r="A703" s="25"/>
      <c r="B703" s="238" t="e">
        <f>VLOOKUP(A703,Vendas!$A$5:$V$2700,2,)</f>
        <v>#N/A</v>
      </c>
      <c r="C703" s="239" t="e">
        <f>VLOOKUP(A703,Vendas!$A$5:$V$2700,4,)</f>
        <v>#N/A</v>
      </c>
      <c r="D703" s="244" t="e">
        <f>VLOOKUP(A703,Vendas!$A$5:$V$2700,5,)</f>
        <v>#N/A</v>
      </c>
      <c r="E703" s="50"/>
      <c r="F703" s="183"/>
      <c r="G703" s="34"/>
    </row>
    <row r="704" spans="1:7">
      <c r="A704" s="186"/>
      <c r="B704" s="241" t="e">
        <f>VLOOKUP(A704,Vendas!$A$5:$V$2700,2,)</f>
        <v>#N/A</v>
      </c>
      <c r="C704" s="242" t="e">
        <f>VLOOKUP(A704,Vendas!$A$5:$V$2700,4,)</f>
        <v>#N/A</v>
      </c>
      <c r="D704" s="243" t="e">
        <f>VLOOKUP(A704,Vendas!$A$5:$V$2700,5,)</f>
        <v>#N/A</v>
      </c>
      <c r="E704" s="180"/>
      <c r="F704" s="181"/>
      <c r="G704" s="182"/>
    </row>
    <row r="705" spans="1:7">
      <c r="A705" s="25"/>
      <c r="B705" s="238" t="e">
        <f>VLOOKUP(A705,Vendas!$A$5:$V$2700,2,)</f>
        <v>#N/A</v>
      </c>
      <c r="C705" s="239" t="e">
        <f>VLOOKUP(A705,Vendas!$A$5:$V$2700,4,)</f>
        <v>#N/A</v>
      </c>
      <c r="D705" s="244" t="e">
        <f>VLOOKUP(A705,Vendas!$A$5:$V$2700,5,)</f>
        <v>#N/A</v>
      </c>
      <c r="E705" s="50"/>
      <c r="F705" s="183"/>
      <c r="G705" s="34"/>
    </row>
    <row r="706" spans="1:7">
      <c r="A706" s="186"/>
      <c r="B706" s="241" t="e">
        <f>VLOOKUP(A706,Vendas!$A$5:$V$2700,2,)</f>
        <v>#N/A</v>
      </c>
      <c r="C706" s="242" t="e">
        <f>VLOOKUP(A706,Vendas!$A$5:$V$2700,4,)</f>
        <v>#N/A</v>
      </c>
      <c r="D706" s="243" t="e">
        <f>VLOOKUP(A706,Vendas!$A$5:$V$2700,5,)</f>
        <v>#N/A</v>
      </c>
      <c r="E706" s="180"/>
      <c r="F706" s="181"/>
      <c r="G706" s="182"/>
    </row>
    <row r="707" spans="1:7">
      <c r="A707" s="25"/>
      <c r="B707" s="238" t="e">
        <f>VLOOKUP(A707,Vendas!$A$5:$V$2700,2,)</f>
        <v>#N/A</v>
      </c>
      <c r="C707" s="239" t="e">
        <f>VLOOKUP(A707,Vendas!$A$5:$V$2700,4,)</f>
        <v>#N/A</v>
      </c>
      <c r="D707" s="244" t="e">
        <f>VLOOKUP(A707,Vendas!$A$5:$V$2700,5,)</f>
        <v>#N/A</v>
      </c>
      <c r="E707" s="50"/>
      <c r="F707" s="183"/>
      <c r="G707" s="34"/>
    </row>
    <row r="708" spans="1:7">
      <c r="A708" s="186"/>
      <c r="B708" s="241" t="e">
        <f>VLOOKUP(A708,Vendas!$A$5:$V$2700,2,)</f>
        <v>#N/A</v>
      </c>
      <c r="C708" s="242" t="e">
        <f>VLOOKUP(A708,Vendas!$A$5:$V$2700,4,)</f>
        <v>#N/A</v>
      </c>
      <c r="D708" s="243" t="e">
        <f>VLOOKUP(A708,Vendas!$A$5:$V$2700,5,)</f>
        <v>#N/A</v>
      </c>
      <c r="E708" s="180"/>
      <c r="F708" s="181"/>
      <c r="G708" s="182"/>
    </row>
    <row r="709" spans="1:7">
      <c r="A709" s="25"/>
      <c r="B709" s="238" t="e">
        <f>VLOOKUP(A709,Vendas!$A$5:$V$2700,2,)</f>
        <v>#N/A</v>
      </c>
      <c r="C709" s="239" t="e">
        <f>VLOOKUP(A709,Vendas!$A$5:$V$2700,4,)</f>
        <v>#N/A</v>
      </c>
      <c r="D709" s="244" t="e">
        <f>VLOOKUP(A709,Vendas!$A$5:$V$2700,5,)</f>
        <v>#N/A</v>
      </c>
      <c r="E709" s="50"/>
      <c r="F709" s="183"/>
      <c r="G709" s="34"/>
    </row>
    <row r="710" spans="1:7">
      <c r="A710" s="186"/>
      <c r="B710" s="241" t="e">
        <f>VLOOKUP(A710,Vendas!$A$5:$V$2700,2,)</f>
        <v>#N/A</v>
      </c>
      <c r="C710" s="242" t="e">
        <f>VLOOKUP(A710,Vendas!$A$5:$V$2700,4,)</f>
        <v>#N/A</v>
      </c>
      <c r="D710" s="243" t="e">
        <f>VLOOKUP(A710,Vendas!$A$5:$V$2700,5,)</f>
        <v>#N/A</v>
      </c>
      <c r="E710" s="180"/>
      <c r="F710" s="181"/>
      <c r="G710" s="182"/>
    </row>
    <row r="711" spans="1:7">
      <c r="A711" s="25"/>
      <c r="B711" s="238" t="e">
        <f>VLOOKUP(A711,Vendas!$A$5:$V$2700,2,)</f>
        <v>#N/A</v>
      </c>
      <c r="C711" s="239" t="e">
        <f>VLOOKUP(A711,Vendas!$A$5:$V$2700,4,)</f>
        <v>#N/A</v>
      </c>
      <c r="D711" s="244" t="e">
        <f>VLOOKUP(A711,Vendas!$A$5:$V$2700,5,)</f>
        <v>#N/A</v>
      </c>
      <c r="E711" s="50"/>
      <c r="F711" s="183"/>
      <c r="G711" s="34"/>
    </row>
    <row r="712" spans="1:7">
      <c r="A712" s="186"/>
      <c r="B712" s="241" t="e">
        <f>VLOOKUP(A712,Vendas!$A$5:$V$2700,2,)</f>
        <v>#N/A</v>
      </c>
      <c r="C712" s="242" t="e">
        <f>VLOOKUP(A712,Vendas!$A$5:$V$2700,4,)</f>
        <v>#N/A</v>
      </c>
      <c r="D712" s="243" t="e">
        <f>VLOOKUP(A712,Vendas!$A$5:$V$2700,5,)</f>
        <v>#N/A</v>
      </c>
      <c r="E712" s="180"/>
      <c r="F712" s="181"/>
      <c r="G712" s="182"/>
    </row>
    <row r="713" spans="1:7">
      <c r="A713" s="25"/>
      <c r="B713" s="238" t="e">
        <f>VLOOKUP(A713,Vendas!$A$5:$V$2700,2,)</f>
        <v>#N/A</v>
      </c>
      <c r="C713" s="239" t="e">
        <f>VLOOKUP(A713,Vendas!$A$5:$V$2700,4,)</f>
        <v>#N/A</v>
      </c>
      <c r="D713" s="244" t="e">
        <f>VLOOKUP(A713,Vendas!$A$5:$V$2700,5,)</f>
        <v>#N/A</v>
      </c>
      <c r="E713" s="50"/>
      <c r="F713" s="183"/>
      <c r="G713" s="34"/>
    </row>
    <row r="714" spans="1:7">
      <c r="A714" s="186"/>
      <c r="B714" s="241" t="e">
        <f>VLOOKUP(A714,Vendas!$A$5:$V$2700,2,)</f>
        <v>#N/A</v>
      </c>
      <c r="C714" s="242" t="e">
        <f>VLOOKUP(A714,Vendas!$A$5:$V$2700,4,)</f>
        <v>#N/A</v>
      </c>
      <c r="D714" s="243" t="e">
        <f>VLOOKUP(A714,Vendas!$A$5:$V$2700,5,)</f>
        <v>#N/A</v>
      </c>
      <c r="E714" s="180"/>
      <c r="F714" s="181"/>
      <c r="G714" s="182"/>
    </row>
    <row r="715" spans="1:7">
      <c r="A715" s="25"/>
      <c r="B715" s="238" t="e">
        <f>VLOOKUP(A715,Vendas!$A$5:$V$2700,2,)</f>
        <v>#N/A</v>
      </c>
      <c r="C715" s="239" t="e">
        <f>VLOOKUP(A715,Vendas!$A$5:$V$2700,4,)</f>
        <v>#N/A</v>
      </c>
      <c r="D715" s="244" t="e">
        <f>VLOOKUP(A715,Vendas!$A$5:$V$2700,5,)</f>
        <v>#N/A</v>
      </c>
      <c r="E715" s="50"/>
      <c r="F715" s="183"/>
      <c r="G715" s="34"/>
    </row>
    <row r="716" spans="1:7">
      <c r="A716" s="186"/>
      <c r="B716" s="241" t="e">
        <f>VLOOKUP(A716,Vendas!$A$5:$V$2700,2,)</f>
        <v>#N/A</v>
      </c>
      <c r="C716" s="242" t="e">
        <f>VLOOKUP(A716,Vendas!$A$5:$V$2700,4,)</f>
        <v>#N/A</v>
      </c>
      <c r="D716" s="243" t="e">
        <f>VLOOKUP(A716,Vendas!$A$5:$V$2700,5,)</f>
        <v>#N/A</v>
      </c>
      <c r="E716" s="180"/>
      <c r="F716" s="181"/>
      <c r="G716" s="182"/>
    </row>
    <row r="717" spans="1:7">
      <c r="A717" s="25"/>
      <c r="B717" s="238" t="e">
        <f>VLOOKUP(A717,Vendas!$A$5:$V$2700,2,)</f>
        <v>#N/A</v>
      </c>
      <c r="C717" s="239" t="e">
        <f>VLOOKUP(A717,Vendas!$A$5:$V$2700,4,)</f>
        <v>#N/A</v>
      </c>
      <c r="D717" s="244" t="e">
        <f>VLOOKUP(A717,Vendas!$A$5:$V$2700,5,)</f>
        <v>#N/A</v>
      </c>
      <c r="E717" s="50"/>
      <c r="F717" s="183"/>
      <c r="G717" s="34"/>
    </row>
    <row r="718" spans="1:7">
      <c r="A718" s="186"/>
      <c r="B718" s="241" t="e">
        <f>VLOOKUP(A718,Vendas!$A$5:$V$2700,2,)</f>
        <v>#N/A</v>
      </c>
      <c r="C718" s="242" t="e">
        <f>VLOOKUP(A718,Vendas!$A$5:$V$2700,4,)</f>
        <v>#N/A</v>
      </c>
      <c r="D718" s="243" t="e">
        <f>VLOOKUP(A718,Vendas!$A$5:$V$2700,5,)</f>
        <v>#N/A</v>
      </c>
      <c r="E718" s="180"/>
      <c r="F718" s="181"/>
      <c r="G718" s="182"/>
    </row>
    <row r="719" spans="1:7">
      <c r="A719" s="25"/>
      <c r="B719" s="238" t="e">
        <f>VLOOKUP(A719,Vendas!$A$5:$V$2700,2,)</f>
        <v>#N/A</v>
      </c>
      <c r="C719" s="239" t="e">
        <f>VLOOKUP(A719,Vendas!$A$5:$V$2700,4,)</f>
        <v>#N/A</v>
      </c>
      <c r="D719" s="244" t="e">
        <f>VLOOKUP(A719,Vendas!$A$5:$V$2700,5,)</f>
        <v>#N/A</v>
      </c>
      <c r="E719" s="50"/>
      <c r="F719" s="183"/>
      <c r="G719" s="34"/>
    </row>
    <row r="720" spans="1:7">
      <c r="A720" s="186"/>
      <c r="B720" s="241" t="e">
        <f>VLOOKUP(A720,Vendas!$A$5:$V$2700,2,)</f>
        <v>#N/A</v>
      </c>
      <c r="C720" s="242" t="e">
        <f>VLOOKUP(A720,Vendas!$A$5:$V$2700,4,)</f>
        <v>#N/A</v>
      </c>
      <c r="D720" s="243" t="e">
        <f>VLOOKUP(A720,Vendas!$A$5:$V$2700,5,)</f>
        <v>#N/A</v>
      </c>
      <c r="E720" s="180"/>
      <c r="F720" s="181"/>
      <c r="G720" s="182"/>
    </row>
    <row r="721" spans="1:7">
      <c r="A721" s="25"/>
      <c r="B721" s="238" t="e">
        <f>VLOOKUP(A721,Vendas!$A$5:$V$2700,2,)</f>
        <v>#N/A</v>
      </c>
      <c r="C721" s="239" t="e">
        <f>VLOOKUP(A721,Vendas!$A$5:$V$2700,4,)</f>
        <v>#N/A</v>
      </c>
      <c r="D721" s="244" t="e">
        <f>VLOOKUP(A721,Vendas!$A$5:$V$2700,5,)</f>
        <v>#N/A</v>
      </c>
      <c r="E721" s="50"/>
      <c r="F721" s="183"/>
      <c r="G721" s="34"/>
    </row>
    <row r="722" spans="1:7">
      <c r="A722" s="186"/>
      <c r="B722" s="241" t="e">
        <f>VLOOKUP(A722,Vendas!$A$5:$V$2700,2,)</f>
        <v>#N/A</v>
      </c>
      <c r="C722" s="242" t="e">
        <f>VLOOKUP(A722,Vendas!$A$5:$V$2700,4,)</f>
        <v>#N/A</v>
      </c>
      <c r="D722" s="243" t="e">
        <f>VLOOKUP(A722,Vendas!$A$5:$V$2700,5,)</f>
        <v>#N/A</v>
      </c>
      <c r="E722" s="180"/>
      <c r="F722" s="181"/>
      <c r="G722" s="182"/>
    </row>
    <row r="723" spans="1:7">
      <c r="A723" s="25"/>
      <c r="B723" s="238" t="e">
        <f>VLOOKUP(A723,Vendas!$A$5:$V$2700,2,)</f>
        <v>#N/A</v>
      </c>
      <c r="C723" s="239" t="e">
        <f>VLOOKUP(A723,Vendas!$A$5:$V$2700,4,)</f>
        <v>#N/A</v>
      </c>
      <c r="D723" s="244" t="e">
        <f>VLOOKUP(A723,Vendas!$A$5:$V$2700,5,)</f>
        <v>#N/A</v>
      </c>
      <c r="E723" s="50"/>
      <c r="F723" s="183"/>
      <c r="G723" s="34"/>
    </row>
    <row r="724" spans="1:7">
      <c r="A724" s="186"/>
      <c r="B724" s="241" t="e">
        <f>VLOOKUP(A724,Vendas!$A$5:$V$2700,2,)</f>
        <v>#N/A</v>
      </c>
      <c r="C724" s="242" t="e">
        <f>VLOOKUP(A724,Vendas!$A$5:$V$2700,4,)</f>
        <v>#N/A</v>
      </c>
      <c r="D724" s="243" t="e">
        <f>VLOOKUP(A724,Vendas!$A$5:$V$2700,5,)</f>
        <v>#N/A</v>
      </c>
      <c r="E724" s="180"/>
      <c r="F724" s="181"/>
      <c r="G724" s="182"/>
    </row>
    <row r="725" spans="1:7">
      <c r="A725" s="25"/>
      <c r="B725" s="238" t="e">
        <f>VLOOKUP(A725,Vendas!$A$5:$V$2700,2,)</f>
        <v>#N/A</v>
      </c>
      <c r="C725" s="239" t="e">
        <f>VLOOKUP(A725,Vendas!$A$5:$V$2700,4,)</f>
        <v>#N/A</v>
      </c>
      <c r="D725" s="244" t="e">
        <f>VLOOKUP(A725,Vendas!$A$5:$V$2700,5,)</f>
        <v>#N/A</v>
      </c>
      <c r="E725" s="50"/>
      <c r="F725" s="183"/>
      <c r="G725" s="34"/>
    </row>
    <row r="726" spans="1:7">
      <c r="A726" s="186"/>
      <c r="B726" s="241" t="e">
        <f>VLOOKUP(A726,Vendas!$A$5:$V$2700,2,)</f>
        <v>#N/A</v>
      </c>
      <c r="C726" s="242" t="e">
        <f>VLOOKUP(A726,Vendas!$A$5:$V$2700,4,)</f>
        <v>#N/A</v>
      </c>
      <c r="D726" s="243" t="e">
        <f>VLOOKUP(A726,Vendas!$A$5:$V$2700,5,)</f>
        <v>#N/A</v>
      </c>
      <c r="E726" s="180"/>
      <c r="F726" s="181"/>
      <c r="G726" s="182"/>
    </row>
    <row r="727" spans="1:7">
      <c r="A727" s="25"/>
      <c r="B727" s="238" t="e">
        <f>VLOOKUP(A727,Vendas!$A$5:$V$2700,2,)</f>
        <v>#N/A</v>
      </c>
      <c r="C727" s="239" t="e">
        <f>VLOOKUP(A727,Vendas!$A$5:$V$2700,4,)</f>
        <v>#N/A</v>
      </c>
      <c r="D727" s="244" t="e">
        <f>VLOOKUP(A727,Vendas!$A$5:$V$2700,5,)</f>
        <v>#N/A</v>
      </c>
      <c r="E727" s="50"/>
      <c r="F727" s="183"/>
      <c r="G727" s="34"/>
    </row>
    <row r="728" spans="1:7">
      <c r="A728" s="186"/>
      <c r="B728" s="241" t="e">
        <f>VLOOKUP(A728,Vendas!$A$5:$V$2700,2,)</f>
        <v>#N/A</v>
      </c>
      <c r="C728" s="242" t="e">
        <f>VLOOKUP(A728,Vendas!$A$5:$V$2700,4,)</f>
        <v>#N/A</v>
      </c>
      <c r="D728" s="243" t="e">
        <f>VLOOKUP(A728,Vendas!$A$5:$V$2700,5,)</f>
        <v>#N/A</v>
      </c>
      <c r="E728" s="180"/>
      <c r="F728" s="181"/>
      <c r="G728" s="182"/>
    </row>
    <row r="729" spans="1:7">
      <c r="A729" s="25"/>
      <c r="B729" s="238" t="e">
        <f>VLOOKUP(A729,Vendas!$A$5:$V$2700,2,)</f>
        <v>#N/A</v>
      </c>
      <c r="C729" s="239" t="e">
        <f>VLOOKUP(A729,Vendas!$A$5:$V$2700,4,)</f>
        <v>#N/A</v>
      </c>
      <c r="D729" s="244" t="e">
        <f>VLOOKUP(A729,Vendas!$A$5:$V$2700,5,)</f>
        <v>#N/A</v>
      </c>
      <c r="E729" s="50"/>
      <c r="F729" s="183"/>
      <c r="G729" s="34"/>
    </row>
    <row r="730" spans="1:7">
      <c r="A730" s="186"/>
      <c r="B730" s="241" t="e">
        <f>VLOOKUP(A730,Vendas!$A$5:$V$2700,2,)</f>
        <v>#N/A</v>
      </c>
      <c r="C730" s="242" t="e">
        <f>VLOOKUP(A730,Vendas!$A$5:$V$2700,4,)</f>
        <v>#N/A</v>
      </c>
      <c r="D730" s="243" t="e">
        <f>VLOOKUP(A730,Vendas!$A$5:$V$2700,5,)</f>
        <v>#N/A</v>
      </c>
      <c r="E730" s="180"/>
      <c r="F730" s="181"/>
      <c r="G730" s="182"/>
    </row>
    <row r="731" spans="1:7">
      <c r="A731" s="25"/>
      <c r="B731" s="238" t="e">
        <f>VLOOKUP(A731,Vendas!$A$5:$V$2700,2,)</f>
        <v>#N/A</v>
      </c>
      <c r="C731" s="239" t="e">
        <f>VLOOKUP(A731,Vendas!$A$5:$V$2700,4,)</f>
        <v>#N/A</v>
      </c>
      <c r="D731" s="244" t="e">
        <f>VLOOKUP(A731,Vendas!$A$5:$V$2700,5,)</f>
        <v>#N/A</v>
      </c>
      <c r="E731" s="50"/>
      <c r="F731" s="183"/>
      <c r="G731" s="34"/>
    </row>
    <row r="732" spans="1:7">
      <c r="A732" s="186"/>
      <c r="B732" s="241" t="e">
        <f>VLOOKUP(A732,Vendas!$A$5:$V$2700,2,)</f>
        <v>#N/A</v>
      </c>
      <c r="C732" s="242" t="e">
        <f>VLOOKUP(A732,Vendas!$A$5:$V$2700,4,)</f>
        <v>#N/A</v>
      </c>
      <c r="D732" s="243" t="e">
        <f>VLOOKUP(A732,Vendas!$A$5:$V$2700,5,)</f>
        <v>#N/A</v>
      </c>
      <c r="E732" s="180"/>
      <c r="F732" s="181"/>
      <c r="G732" s="182"/>
    </row>
    <row r="733" spans="1:7">
      <c r="A733" s="25"/>
      <c r="B733" s="238" t="e">
        <f>VLOOKUP(A733,Vendas!$A$5:$V$2700,2,)</f>
        <v>#N/A</v>
      </c>
      <c r="C733" s="239" t="e">
        <f>VLOOKUP(A733,Vendas!$A$5:$V$2700,4,)</f>
        <v>#N/A</v>
      </c>
      <c r="D733" s="244" t="e">
        <f>VLOOKUP(A733,Vendas!$A$5:$V$2700,5,)</f>
        <v>#N/A</v>
      </c>
      <c r="E733" s="50"/>
      <c r="F733" s="183"/>
      <c r="G733" s="34"/>
    </row>
    <row r="734" spans="1:7">
      <c r="A734" s="186"/>
      <c r="B734" s="241" t="e">
        <f>VLOOKUP(A734,Vendas!$A$5:$V$2700,2,)</f>
        <v>#N/A</v>
      </c>
      <c r="C734" s="242" t="e">
        <f>VLOOKUP(A734,Vendas!$A$5:$V$2700,4,)</f>
        <v>#N/A</v>
      </c>
      <c r="D734" s="243" t="e">
        <f>VLOOKUP(A734,Vendas!$A$5:$V$2700,5,)</f>
        <v>#N/A</v>
      </c>
      <c r="E734" s="180"/>
      <c r="F734" s="181"/>
      <c r="G734" s="182"/>
    </row>
    <row r="735" spans="1:7">
      <c r="A735" s="25"/>
      <c r="B735" s="238" t="e">
        <f>VLOOKUP(A735,Vendas!$A$5:$V$2700,2,)</f>
        <v>#N/A</v>
      </c>
      <c r="C735" s="239" t="e">
        <f>VLOOKUP(A735,Vendas!$A$5:$V$2700,4,)</f>
        <v>#N/A</v>
      </c>
      <c r="D735" s="244" t="e">
        <f>VLOOKUP(A735,Vendas!$A$5:$V$2700,5,)</f>
        <v>#N/A</v>
      </c>
      <c r="E735" s="50"/>
      <c r="F735" s="183"/>
      <c r="G735" s="34"/>
    </row>
    <row r="736" spans="1:7">
      <c r="A736" s="186"/>
      <c r="B736" s="241" t="e">
        <f>VLOOKUP(A736,Vendas!$A$5:$V$2700,2,)</f>
        <v>#N/A</v>
      </c>
      <c r="C736" s="242" t="e">
        <f>VLOOKUP(A736,Vendas!$A$5:$V$2700,4,)</f>
        <v>#N/A</v>
      </c>
      <c r="D736" s="243" t="e">
        <f>VLOOKUP(A736,Vendas!$A$5:$V$2700,5,)</f>
        <v>#N/A</v>
      </c>
      <c r="E736" s="180"/>
      <c r="F736" s="181"/>
      <c r="G736" s="182"/>
    </row>
    <row r="737" spans="1:7">
      <c r="A737" s="25"/>
      <c r="B737" s="238" t="e">
        <f>VLOOKUP(A737,Vendas!$A$5:$V$2700,2,)</f>
        <v>#N/A</v>
      </c>
      <c r="C737" s="239" t="e">
        <f>VLOOKUP(A737,Vendas!$A$5:$V$2700,4,)</f>
        <v>#N/A</v>
      </c>
      <c r="D737" s="244" t="e">
        <f>VLOOKUP(A737,Vendas!$A$5:$V$2700,5,)</f>
        <v>#N/A</v>
      </c>
      <c r="E737" s="50"/>
      <c r="F737" s="183"/>
      <c r="G737" s="34"/>
    </row>
    <row r="738" spans="1:7">
      <c r="A738" s="186"/>
      <c r="B738" s="241" t="e">
        <f>VLOOKUP(A738,Vendas!$A$5:$V$2700,2,)</f>
        <v>#N/A</v>
      </c>
      <c r="C738" s="242" t="e">
        <f>VLOOKUP(A738,Vendas!$A$5:$V$2700,4,)</f>
        <v>#N/A</v>
      </c>
      <c r="D738" s="243" t="e">
        <f>VLOOKUP(A738,Vendas!$A$5:$V$2700,5,)</f>
        <v>#N/A</v>
      </c>
      <c r="E738" s="180"/>
      <c r="F738" s="181"/>
      <c r="G738" s="182"/>
    </row>
    <row r="739" spans="1:7">
      <c r="A739" s="25"/>
      <c r="B739" s="238" t="e">
        <f>VLOOKUP(A739,Vendas!$A$5:$V$2700,2,)</f>
        <v>#N/A</v>
      </c>
      <c r="C739" s="239" t="e">
        <f>VLOOKUP(A739,Vendas!$A$5:$V$2700,4,)</f>
        <v>#N/A</v>
      </c>
      <c r="D739" s="244" t="e">
        <f>VLOOKUP(A739,Vendas!$A$5:$V$2700,5,)</f>
        <v>#N/A</v>
      </c>
      <c r="E739" s="50"/>
      <c r="F739" s="183"/>
      <c r="G739" s="34"/>
    </row>
    <row r="740" spans="1:7">
      <c r="A740" s="186"/>
      <c r="B740" s="241" t="e">
        <f>VLOOKUP(A740,Vendas!$A$5:$V$2700,2,)</f>
        <v>#N/A</v>
      </c>
      <c r="C740" s="242" t="e">
        <f>VLOOKUP(A740,Vendas!$A$5:$V$2700,4,)</f>
        <v>#N/A</v>
      </c>
      <c r="D740" s="243" t="e">
        <f>VLOOKUP(A740,Vendas!$A$5:$V$2700,5,)</f>
        <v>#N/A</v>
      </c>
      <c r="E740" s="180"/>
      <c r="F740" s="181"/>
      <c r="G740" s="182"/>
    </row>
    <row r="741" spans="1:7">
      <c r="A741" s="25"/>
      <c r="B741" s="238" t="e">
        <f>VLOOKUP(A741,Vendas!$A$5:$V$2700,2,)</f>
        <v>#N/A</v>
      </c>
      <c r="C741" s="239" t="e">
        <f>VLOOKUP(A741,Vendas!$A$5:$V$2700,4,)</f>
        <v>#N/A</v>
      </c>
      <c r="D741" s="244" t="e">
        <f>VLOOKUP(A741,Vendas!$A$5:$V$2700,5,)</f>
        <v>#N/A</v>
      </c>
      <c r="E741" s="50"/>
      <c r="F741" s="183"/>
      <c r="G741" s="34"/>
    </row>
    <row r="742" spans="1:7">
      <c r="A742" s="186"/>
      <c r="B742" s="241" t="e">
        <f>VLOOKUP(A742,Vendas!$A$5:$V$2700,2,)</f>
        <v>#N/A</v>
      </c>
      <c r="C742" s="242" t="e">
        <f>VLOOKUP(A742,Vendas!$A$5:$V$2700,4,)</f>
        <v>#N/A</v>
      </c>
      <c r="D742" s="243" t="e">
        <f>VLOOKUP(A742,Vendas!$A$5:$V$2700,5,)</f>
        <v>#N/A</v>
      </c>
      <c r="E742" s="180"/>
      <c r="F742" s="181"/>
      <c r="G742" s="182"/>
    </row>
    <row r="743" spans="1:7">
      <c r="A743" s="25"/>
      <c r="B743" s="238" t="e">
        <f>VLOOKUP(A743,Vendas!$A$5:$V$2700,2,)</f>
        <v>#N/A</v>
      </c>
      <c r="C743" s="239" t="e">
        <f>VLOOKUP(A743,Vendas!$A$5:$V$2700,4,)</f>
        <v>#N/A</v>
      </c>
      <c r="D743" s="244" t="e">
        <f>VLOOKUP(A743,Vendas!$A$5:$V$2700,5,)</f>
        <v>#N/A</v>
      </c>
      <c r="E743" s="50"/>
      <c r="F743" s="183"/>
      <c r="G743" s="34"/>
    </row>
    <row r="744" spans="1:7">
      <c r="A744" s="186"/>
      <c r="B744" s="241" t="e">
        <f>VLOOKUP(A744,Vendas!$A$5:$V$2700,2,)</f>
        <v>#N/A</v>
      </c>
      <c r="C744" s="242" t="e">
        <f>VLOOKUP(A744,Vendas!$A$5:$V$2700,4,)</f>
        <v>#N/A</v>
      </c>
      <c r="D744" s="243" t="e">
        <f>VLOOKUP(A744,Vendas!$A$5:$V$2700,5,)</f>
        <v>#N/A</v>
      </c>
      <c r="E744" s="180"/>
      <c r="F744" s="181"/>
      <c r="G744" s="182"/>
    </row>
    <row r="745" spans="1:7">
      <c r="A745" s="25"/>
      <c r="B745" s="238" t="e">
        <f>VLOOKUP(A745,Vendas!$A$5:$V$2700,2,)</f>
        <v>#N/A</v>
      </c>
      <c r="C745" s="239" t="e">
        <f>VLOOKUP(A745,Vendas!$A$5:$V$2700,4,)</f>
        <v>#N/A</v>
      </c>
      <c r="D745" s="244" t="e">
        <f>VLOOKUP(A745,Vendas!$A$5:$V$2700,5,)</f>
        <v>#N/A</v>
      </c>
      <c r="E745" s="50"/>
      <c r="F745" s="183"/>
      <c r="G745" s="34"/>
    </row>
    <row r="746" spans="1:7">
      <c r="A746" s="186"/>
      <c r="B746" s="241" t="e">
        <f>VLOOKUP(A746,Vendas!$A$5:$V$2700,2,)</f>
        <v>#N/A</v>
      </c>
      <c r="C746" s="242" t="e">
        <f>VLOOKUP(A746,Vendas!$A$5:$V$2700,4,)</f>
        <v>#N/A</v>
      </c>
      <c r="D746" s="243" t="e">
        <f>VLOOKUP(A746,Vendas!$A$5:$V$2700,5,)</f>
        <v>#N/A</v>
      </c>
      <c r="E746" s="180"/>
      <c r="F746" s="181"/>
      <c r="G746" s="182"/>
    </row>
    <row r="747" spans="1:7">
      <c r="A747" s="25"/>
      <c r="B747" s="238" t="e">
        <f>VLOOKUP(A747,Vendas!$A$5:$V$2700,2,)</f>
        <v>#N/A</v>
      </c>
      <c r="C747" s="239" t="e">
        <f>VLOOKUP(A747,Vendas!$A$5:$V$2700,4,)</f>
        <v>#N/A</v>
      </c>
      <c r="D747" s="244" t="e">
        <f>VLOOKUP(A747,Vendas!$A$5:$V$2700,5,)</f>
        <v>#N/A</v>
      </c>
      <c r="E747" s="50"/>
      <c r="F747" s="183"/>
      <c r="G747" s="34"/>
    </row>
    <row r="748" spans="1:7">
      <c r="A748" s="186"/>
      <c r="B748" s="241" t="e">
        <f>VLOOKUP(A748,Vendas!$A$5:$V$2700,2,)</f>
        <v>#N/A</v>
      </c>
      <c r="C748" s="242" t="e">
        <f>VLOOKUP(A748,Vendas!$A$5:$V$2700,4,)</f>
        <v>#N/A</v>
      </c>
      <c r="D748" s="243" t="e">
        <f>VLOOKUP(A748,Vendas!$A$5:$V$2700,5,)</f>
        <v>#N/A</v>
      </c>
      <c r="E748" s="180"/>
      <c r="F748" s="181"/>
      <c r="G748" s="182"/>
    </row>
    <row r="749" spans="1:7">
      <c r="A749" s="25"/>
      <c r="B749" s="238" t="e">
        <f>VLOOKUP(A749,Vendas!$A$5:$V$2700,2,)</f>
        <v>#N/A</v>
      </c>
      <c r="C749" s="239" t="e">
        <f>VLOOKUP(A749,Vendas!$A$5:$V$2700,4,)</f>
        <v>#N/A</v>
      </c>
      <c r="D749" s="244" t="e">
        <f>VLOOKUP(A749,Vendas!$A$5:$V$2700,5,)</f>
        <v>#N/A</v>
      </c>
      <c r="E749" s="50"/>
      <c r="F749" s="183"/>
      <c r="G749" s="34"/>
    </row>
    <row r="750" spans="1:7">
      <c r="A750" s="186"/>
      <c r="B750" s="241" t="e">
        <f>VLOOKUP(A750,Vendas!$A$5:$V$2700,2,)</f>
        <v>#N/A</v>
      </c>
      <c r="C750" s="242" t="e">
        <f>VLOOKUP(A750,Vendas!$A$5:$V$2700,4,)</f>
        <v>#N/A</v>
      </c>
      <c r="D750" s="243" t="e">
        <f>VLOOKUP(A750,Vendas!$A$5:$V$2700,5,)</f>
        <v>#N/A</v>
      </c>
      <c r="E750" s="180"/>
      <c r="F750" s="181"/>
      <c r="G750" s="182"/>
    </row>
    <row r="751" spans="1:7">
      <c r="A751" s="25"/>
      <c r="B751" s="238" t="e">
        <f>VLOOKUP(A751,Vendas!$A$5:$V$2700,2,)</f>
        <v>#N/A</v>
      </c>
      <c r="C751" s="239" t="e">
        <f>VLOOKUP(A751,Vendas!$A$5:$V$2700,4,)</f>
        <v>#N/A</v>
      </c>
      <c r="D751" s="244" t="e">
        <f>VLOOKUP(A751,Vendas!$A$5:$V$2700,5,)</f>
        <v>#N/A</v>
      </c>
      <c r="E751" s="50"/>
      <c r="F751" s="183"/>
      <c r="G751" s="34"/>
    </row>
    <row r="752" spans="1:7">
      <c r="A752" s="186"/>
      <c r="B752" s="241" t="e">
        <f>VLOOKUP(A752,Vendas!$A$5:$V$2700,2,)</f>
        <v>#N/A</v>
      </c>
      <c r="C752" s="242" t="e">
        <f>VLOOKUP(A752,Vendas!$A$5:$V$2700,4,)</f>
        <v>#N/A</v>
      </c>
      <c r="D752" s="243" t="e">
        <f>VLOOKUP(A752,Vendas!$A$5:$V$2700,5,)</f>
        <v>#N/A</v>
      </c>
      <c r="E752" s="180"/>
      <c r="F752" s="181"/>
      <c r="G752" s="182"/>
    </row>
    <row r="753" spans="1:7">
      <c r="A753" s="25"/>
      <c r="B753" s="238" t="e">
        <f>VLOOKUP(A753,Vendas!$A$5:$V$2700,2,)</f>
        <v>#N/A</v>
      </c>
      <c r="C753" s="239" t="e">
        <f>VLOOKUP(A753,Vendas!$A$5:$V$2700,4,)</f>
        <v>#N/A</v>
      </c>
      <c r="D753" s="244" t="e">
        <f>VLOOKUP(A753,Vendas!$A$5:$V$2700,5,)</f>
        <v>#N/A</v>
      </c>
      <c r="E753" s="50"/>
      <c r="F753" s="183"/>
      <c r="G753" s="34"/>
    </row>
    <row r="754" spans="1:7">
      <c r="A754" s="186"/>
      <c r="B754" s="241" t="e">
        <f>VLOOKUP(A754,Vendas!$A$5:$V$2700,2,)</f>
        <v>#N/A</v>
      </c>
      <c r="C754" s="242" t="e">
        <f>VLOOKUP(A754,Vendas!$A$5:$V$2700,4,)</f>
        <v>#N/A</v>
      </c>
      <c r="D754" s="243" t="e">
        <f>VLOOKUP(A754,Vendas!$A$5:$V$2700,5,)</f>
        <v>#N/A</v>
      </c>
      <c r="E754" s="180"/>
      <c r="F754" s="181"/>
      <c r="G754" s="182"/>
    </row>
    <row r="755" spans="1:7">
      <c r="A755" s="25"/>
      <c r="B755" s="238" t="e">
        <f>VLOOKUP(A755,Vendas!$A$5:$V$2700,2,)</f>
        <v>#N/A</v>
      </c>
      <c r="C755" s="239" t="e">
        <f>VLOOKUP(A755,Vendas!$A$5:$V$2700,4,)</f>
        <v>#N/A</v>
      </c>
      <c r="D755" s="244" t="e">
        <f>VLOOKUP(A755,Vendas!$A$5:$V$2700,5,)</f>
        <v>#N/A</v>
      </c>
      <c r="E755" s="50"/>
      <c r="F755" s="183"/>
      <c r="G755" s="34"/>
    </row>
    <row r="756" spans="1:7">
      <c r="A756" s="186"/>
      <c r="B756" s="241" t="e">
        <f>VLOOKUP(A756,Vendas!$A$5:$V$2700,2,)</f>
        <v>#N/A</v>
      </c>
      <c r="C756" s="242" t="e">
        <f>VLOOKUP(A756,Vendas!$A$5:$V$2700,4,)</f>
        <v>#N/A</v>
      </c>
      <c r="D756" s="243" t="e">
        <f>VLOOKUP(A756,Vendas!$A$5:$V$2700,5,)</f>
        <v>#N/A</v>
      </c>
      <c r="E756" s="180"/>
      <c r="F756" s="181"/>
      <c r="G756" s="182"/>
    </row>
    <row r="757" spans="1:7">
      <c r="A757" s="25"/>
      <c r="B757" s="238" t="e">
        <f>VLOOKUP(A757,Vendas!$A$5:$V$2700,2,)</f>
        <v>#N/A</v>
      </c>
      <c r="C757" s="239" t="e">
        <f>VLOOKUP(A757,Vendas!$A$5:$V$2700,4,)</f>
        <v>#N/A</v>
      </c>
      <c r="D757" s="244" t="e">
        <f>VLOOKUP(A757,Vendas!$A$5:$V$2700,5,)</f>
        <v>#N/A</v>
      </c>
      <c r="E757" s="50"/>
      <c r="F757" s="183"/>
      <c r="G757" s="34"/>
    </row>
    <row r="758" spans="1:7">
      <c r="A758" s="186"/>
      <c r="B758" s="241" t="e">
        <f>VLOOKUP(A758,Vendas!$A$5:$V$2700,2,)</f>
        <v>#N/A</v>
      </c>
      <c r="C758" s="242" t="e">
        <f>VLOOKUP(A758,Vendas!$A$5:$V$2700,4,)</f>
        <v>#N/A</v>
      </c>
      <c r="D758" s="243" t="e">
        <f>VLOOKUP(A758,Vendas!$A$5:$V$2700,5,)</f>
        <v>#N/A</v>
      </c>
      <c r="E758" s="180"/>
      <c r="F758" s="181"/>
      <c r="G758" s="182"/>
    </row>
    <row r="759" spans="1:7">
      <c r="A759" s="25"/>
      <c r="B759" s="238" t="e">
        <f>VLOOKUP(A759,Vendas!$A$5:$V$2700,2,)</f>
        <v>#N/A</v>
      </c>
      <c r="C759" s="239" t="e">
        <f>VLOOKUP(A759,Vendas!$A$5:$V$2700,4,)</f>
        <v>#N/A</v>
      </c>
      <c r="D759" s="244" t="e">
        <f>VLOOKUP(A759,Vendas!$A$5:$V$2700,5,)</f>
        <v>#N/A</v>
      </c>
      <c r="E759" s="50"/>
      <c r="F759" s="183"/>
      <c r="G759" s="34"/>
    </row>
    <row r="760" spans="1:7">
      <c r="A760" s="186"/>
      <c r="B760" s="241" t="e">
        <f>VLOOKUP(A760,Vendas!$A$5:$V$2700,2,)</f>
        <v>#N/A</v>
      </c>
      <c r="C760" s="242" t="e">
        <f>VLOOKUP(A760,Vendas!$A$5:$V$2700,4,)</f>
        <v>#N/A</v>
      </c>
      <c r="D760" s="243" t="e">
        <f>VLOOKUP(A760,Vendas!$A$5:$V$2700,5,)</f>
        <v>#N/A</v>
      </c>
      <c r="E760" s="180"/>
      <c r="F760" s="181"/>
      <c r="G760" s="182"/>
    </row>
    <row r="761" spans="1:7">
      <c r="A761" s="25"/>
      <c r="B761" s="238" t="e">
        <f>VLOOKUP(A761,Vendas!$A$5:$V$2700,2,)</f>
        <v>#N/A</v>
      </c>
      <c r="C761" s="239" t="e">
        <f>VLOOKUP(A761,Vendas!$A$5:$V$2700,4,)</f>
        <v>#N/A</v>
      </c>
      <c r="D761" s="244" t="e">
        <f>VLOOKUP(A761,Vendas!$A$5:$V$2700,5,)</f>
        <v>#N/A</v>
      </c>
      <c r="E761" s="50"/>
      <c r="F761" s="183"/>
      <c r="G761" s="34"/>
    </row>
    <row r="762" spans="1:7">
      <c r="A762" s="186"/>
      <c r="B762" s="241" t="e">
        <f>VLOOKUP(A762,Vendas!$A$5:$V$2700,2,)</f>
        <v>#N/A</v>
      </c>
      <c r="C762" s="242" t="e">
        <f>VLOOKUP(A762,Vendas!$A$5:$V$2700,4,)</f>
        <v>#N/A</v>
      </c>
      <c r="D762" s="243" t="e">
        <f>VLOOKUP(A762,Vendas!$A$5:$V$2700,5,)</f>
        <v>#N/A</v>
      </c>
      <c r="E762" s="180"/>
      <c r="F762" s="181"/>
      <c r="G762" s="182"/>
    </row>
    <row r="763" spans="1:7">
      <c r="A763" s="25"/>
      <c r="B763" s="238" t="e">
        <f>VLOOKUP(A763,Vendas!$A$5:$V$2700,2,)</f>
        <v>#N/A</v>
      </c>
      <c r="C763" s="239" t="e">
        <f>VLOOKUP(A763,Vendas!$A$5:$V$2700,4,)</f>
        <v>#N/A</v>
      </c>
      <c r="D763" s="244" t="e">
        <f>VLOOKUP(A763,Vendas!$A$5:$V$2700,5,)</f>
        <v>#N/A</v>
      </c>
      <c r="E763" s="50"/>
      <c r="F763" s="183"/>
      <c r="G763" s="34"/>
    </row>
    <row r="764" spans="1:7">
      <c r="A764" s="186"/>
      <c r="B764" s="241" t="e">
        <f>VLOOKUP(A764,Vendas!$A$5:$V$2700,2,)</f>
        <v>#N/A</v>
      </c>
      <c r="C764" s="242" t="e">
        <f>VLOOKUP(A764,Vendas!$A$5:$V$2700,4,)</f>
        <v>#N/A</v>
      </c>
      <c r="D764" s="243" t="e">
        <f>VLOOKUP(A764,Vendas!$A$5:$V$2700,5,)</f>
        <v>#N/A</v>
      </c>
      <c r="E764" s="180"/>
      <c r="F764" s="181"/>
      <c r="G764" s="182"/>
    </row>
    <row r="765" spans="1:7">
      <c r="A765" s="25"/>
      <c r="B765" s="238" t="e">
        <f>VLOOKUP(A765,Vendas!$A$5:$V$2700,2,)</f>
        <v>#N/A</v>
      </c>
      <c r="C765" s="239" t="e">
        <f>VLOOKUP(A765,Vendas!$A$5:$V$2700,4,)</f>
        <v>#N/A</v>
      </c>
      <c r="D765" s="244" t="e">
        <f>VLOOKUP(A765,Vendas!$A$5:$V$2700,5,)</f>
        <v>#N/A</v>
      </c>
      <c r="E765" s="50"/>
      <c r="F765" s="183"/>
      <c r="G765" s="34"/>
    </row>
    <row r="766" spans="1:7">
      <c r="A766" s="186"/>
      <c r="B766" s="241" t="e">
        <f>VLOOKUP(A766,Vendas!$A$5:$V$2700,2,)</f>
        <v>#N/A</v>
      </c>
      <c r="C766" s="242" t="e">
        <f>VLOOKUP(A766,Vendas!$A$5:$V$2700,4,)</f>
        <v>#N/A</v>
      </c>
      <c r="D766" s="243" t="e">
        <f>VLOOKUP(A766,Vendas!$A$5:$V$2700,5,)</f>
        <v>#N/A</v>
      </c>
      <c r="E766" s="180"/>
      <c r="F766" s="181"/>
      <c r="G766" s="182"/>
    </row>
    <row r="767" spans="1:7">
      <c r="A767" s="25"/>
      <c r="B767" s="238" t="e">
        <f>VLOOKUP(A767,Vendas!$A$5:$V$2700,2,)</f>
        <v>#N/A</v>
      </c>
      <c r="C767" s="239" t="e">
        <f>VLOOKUP(A767,Vendas!$A$5:$V$2700,4,)</f>
        <v>#N/A</v>
      </c>
      <c r="D767" s="244" t="e">
        <f>VLOOKUP(A767,Vendas!$A$5:$V$2700,5,)</f>
        <v>#N/A</v>
      </c>
      <c r="E767" s="50"/>
      <c r="F767" s="183"/>
      <c r="G767" s="34"/>
    </row>
    <row r="768" spans="1:7">
      <c r="A768" s="186"/>
      <c r="B768" s="241" t="e">
        <f>VLOOKUP(A768,Vendas!$A$5:$V$2700,2,)</f>
        <v>#N/A</v>
      </c>
      <c r="C768" s="242" t="e">
        <f>VLOOKUP(A768,Vendas!$A$5:$V$2700,4,)</f>
        <v>#N/A</v>
      </c>
      <c r="D768" s="243" t="e">
        <f>VLOOKUP(A768,Vendas!$A$5:$V$2700,5,)</f>
        <v>#N/A</v>
      </c>
      <c r="E768" s="180"/>
      <c r="F768" s="181"/>
      <c r="G768" s="182"/>
    </row>
    <row r="769" spans="1:7">
      <c r="A769" s="25"/>
      <c r="B769" s="238" t="e">
        <f>VLOOKUP(A769,Vendas!$A$5:$V$2700,2,)</f>
        <v>#N/A</v>
      </c>
      <c r="C769" s="239" t="e">
        <f>VLOOKUP(A769,Vendas!$A$5:$V$2700,4,)</f>
        <v>#N/A</v>
      </c>
      <c r="D769" s="244" t="e">
        <f>VLOOKUP(A769,Vendas!$A$5:$V$2700,5,)</f>
        <v>#N/A</v>
      </c>
      <c r="E769" s="50"/>
      <c r="F769" s="183"/>
      <c r="G769" s="34"/>
    </row>
    <row r="770" spans="1:7">
      <c r="A770" s="186"/>
      <c r="B770" s="241" t="e">
        <f>VLOOKUP(A770,Vendas!$A$5:$V$2700,2,)</f>
        <v>#N/A</v>
      </c>
      <c r="C770" s="242" t="e">
        <f>VLOOKUP(A770,Vendas!$A$5:$V$2700,4,)</f>
        <v>#N/A</v>
      </c>
      <c r="D770" s="243" t="e">
        <f>VLOOKUP(A770,Vendas!$A$5:$V$2700,5,)</f>
        <v>#N/A</v>
      </c>
      <c r="E770" s="180"/>
      <c r="F770" s="181"/>
      <c r="G770" s="182"/>
    </row>
    <row r="771" spans="1:7">
      <c r="A771" s="25"/>
      <c r="B771" s="238" t="e">
        <f>VLOOKUP(A771,Vendas!$A$5:$V$2700,2,)</f>
        <v>#N/A</v>
      </c>
      <c r="C771" s="239" t="e">
        <f>VLOOKUP(A771,Vendas!$A$5:$V$2700,4,)</f>
        <v>#N/A</v>
      </c>
      <c r="D771" s="244" t="e">
        <f>VLOOKUP(A771,Vendas!$A$5:$V$2700,5,)</f>
        <v>#N/A</v>
      </c>
      <c r="E771" s="50"/>
      <c r="F771" s="183"/>
      <c r="G771" s="34"/>
    </row>
    <row r="772" spans="1:7">
      <c r="A772" s="186"/>
      <c r="B772" s="241" t="e">
        <f>VLOOKUP(A772,Vendas!$A$5:$V$2700,2,)</f>
        <v>#N/A</v>
      </c>
      <c r="C772" s="242" t="e">
        <f>VLOOKUP(A772,Vendas!$A$5:$V$2700,4,)</f>
        <v>#N/A</v>
      </c>
      <c r="D772" s="243" t="e">
        <f>VLOOKUP(A772,Vendas!$A$5:$V$2700,5,)</f>
        <v>#N/A</v>
      </c>
      <c r="E772" s="180"/>
      <c r="F772" s="181"/>
      <c r="G772" s="182"/>
    </row>
    <row r="773" spans="1:7">
      <c r="A773" s="25"/>
      <c r="B773" s="238" t="e">
        <f>VLOOKUP(A773,Vendas!$A$5:$V$2700,2,)</f>
        <v>#N/A</v>
      </c>
      <c r="C773" s="239" t="e">
        <f>VLOOKUP(A773,Vendas!$A$5:$V$2700,4,)</f>
        <v>#N/A</v>
      </c>
      <c r="D773" s="244" t="e">
        <f>VLOOKUP(A773,Vendas!$A$5:$V$2700,5,)</f>
        <v>#N/A</v>
      </c>
      <c r="E773" s="50"/>
      <c r="F773" s="183"/>
      <c r="G773" s="34"/>
    </row>
    <row r="774" spans="1:7">
      <c r="A774" s="186"/>
      <c r="B774" s="241" t="e">
        <f>VLOOKUP(A774,Vendas!$A$5:$V$2700,2,)</f>
        <v>#N/A</v>
      </c>
      <c r="C774" s="242" t="e">
        <f>VLOOKUP(A774,Vendas!$A$5:$V$2700,4,)</f>
        <v>#N/A</v>
      </c>
      <c r="D774" s="243" t="e">
        <f>VLOOKUP(A774,Vendas!$A$5:$V$2700,5,)</f>
        <v>#N/A</v>
      </c>
      <c r="E774" s="180"/>
      <c r="F774" s="181"/>
      <c r="G774" s="182"/>
    </row>
    <row r="775" spans="1:7">
      <c r="A775" s="25"/>
      <c r="B775" s="238" t="e">
        <f>VLOOKUP(A775,Vendas!$A$5:$V$2700,2,)</f>
        <v>#N/A</v>
      </c>
      <c r="C775" s="239" t="e">
        <f>VLOOKUP(A775,Vendas!$A$5:$V$2700,4,)</f>
        <v>#N/A</v>
      </c>
      <c r="D775" s="244" t="e">
        <f>VLOOKUP(A775,Vendas!$A$5:$V$2700,5,)</f>
        <v>#N/A</v>
      </c>
      <c r="E775" s="50"/>
      <c r="F775" s="183"/>
      <c r="G775" s="34"/>
    </row>
    <row r="776" spans="1:7">
      <c r="A776" s="186"/>
      <c r="B776" s="241" t="e">
        <f>VLOOKUP(A776,Vendas!$A$5:$V$2700,2,)</f>
        <v>#N/A</v>
      </c>
      <c r="C776" s="242" t="e">
        <f>VLOOKUP(A776,Vendas!$A$5:$V$2700,4,)</f>
        <v>#N/A</v>
      </c>
      <c r="D776" s="243" t="e">
        <f>VLOOKUP(A776,Vendas!$A$5:$V$2700,5,)</f>
        <v>#N/A</v>
      </c>
      <c r="E776" s="180"/>
      <c r="F776" s="181"/>
      <c r="G776" s="182"/>
    </row>
    <row r="777" spans="1:7">
      <c r="A777" s="25"/>
      <c r="B777" s="238" t="e">
        <f>VLOOKUP(A777,Vendas!$A$5:$V$2700,2,)</f>
        <v>#N/A</v>
      </c>
      <c r="C777" s="239" t="e">
        <f>VLOOKUP(A777,Vendas!$A$5:$V$2700,4,)</f>
        <v>#N/A</v>
      </c>
      <c r="D777" s="244" t="e">
        <f>VLOOKUP(A777,Vendas!$A$5:$V$2700,5,)</f>
        <v>#N/A</v>
      </c>
      <c r="E777" s="50"/>
      <c r="F777" s="183"/>
      <c r="G777" s="34"/>
    </row>
    <row r="778" spans="1:7">
      <c r="A778" s="186"/>
      <c r="B778" s="241" t="e">
        <f>VLOOKUP(A778,Vendas!$A$5:$V$2700,2,)</f>
        <v>#N/A</v>
      </c>
      <c r="C778" s="242" t="e">
        <f>VLOOKUP(A778,Vendas!$A$5:$V$2700,4,)</f>
        <v>#N/A</v>
      </c>
      <c r="D778" s="243" t="e">
        <f>VLOOKUP(A778,Vendas!$A$5:$V$2700,5,)</f>
        <v>#N/A</v>
      </c>
      <c r="E778" s="180"/>
      <c r="F778" s="181"/>
      <c r="G778" s="182"/>
    </row>
    <row r="779" spans="1:7">
      <c r="A779" s="25"/>
      <c r="B779" s="238" t="e">
        <f>VLOOKUP(A779,Vendas!$A$5:$V$2700,2,)</f>
        <v>#N/A</v>
      </c>
      <c r="C779" s="239" t="e">
        <f>VLOOKUP(A779,Vendas!$A$5:$V$2700,4,)</f>
        <v>#N/A</v>
      </c>
      <c r="D779" s="244" t="e">
        <f>VLOOKUP(A779,Vendas!$A$5:$V$2700,5,)</f>
        <v>#N/A</v>
      </c>
      <c r="E779" s="50"/>
      <c r="F779" s="183"/>
      <c r="G779" s="34"/>
    </row>
    <row r="780" spans="1:7">
      <c r="A780" s="186"/>
      <c r="B780" s="241" t="e">
        <f>VLOOKUP(A780,Vendas!$A$5:$V$2700,2,)</f>
        <v>#N/A</v>
      </c>
      <c r="C780" s="242" t="e">
        <f>VLOOKUP(A780,Vendas!$A$5:$V$2700,4,)</f>
        <v>#N/A</v>
      </c>
      <c r="D780" s="243" t="e">
        <f>VLOOKUP(A780,Vendas!$A$5:$V$2700,5,)</f>
        <v>#N/A</v>
      </c>
      <c r="E780" s="180"/>
      <c r="F780" s="181"/>
      <c r="G780" s="182"/>
    </row>
    <row r="781" spans="1:7">
      <c r="A781" s="25"/>
      <c r="B781" s="238" t="e">
        <f>VLOOKUP(A781,Vendas!$A$5:$V$2700,2,)</f>
        <v>#N/A</v>
      </c>
      <c r="C781" s="239" t="e">
        <f>VLOOKUP(A781,Vendas!$A$5:$V$2700,4,)</f>
        <v>#N/A</v>
      </c>
      <c r="D781" s="244" t="e">
        <f>VLOOKUP(A781,Vendas!$A$5:$V$2700,5,)</f>
        <v>#N/A</v>
      </c>
      <c r="E781" s="50"/>
      <c r="F781" s="183"/>
      <c r="G781" s="34"/>
    </row>
    <row r="782" spans="1:7">
      <c r="A782" s="186"/>
      <c r="B782" s="241" t="e">
        <f>VLOOKUP(A782,Vendas!$A$5:$V$2700,2,)</f>
        <v>#N/A</v>
      </c>
      <c r="C782" s="242" t="e">
        <f>VLOOKUP(A782,Vendas!$A$5:$V$2700,4,)</f>
        <v>#N/A</v>
      </c>
      <c r="D782" s="243" t="e">
        <f>VLOOKUP(A782,Vendas!$A$5:$V$2700,5,)</f>
        <v>#N/A</v>
      </c>
      <c r="E782" s="180"/>
      <c r="F782" s="181"/>
      <c r="G782" s="182"/>
    </row>
    <row r="783" spans="1:7">
      <c r="A783" s="25"/>
      <c r="B783" s="238" t="e">
        <f>VLOOKUP(A783,Vendas!$A$5:$V$2700,2,)</f>
        <v>#N/A</v>
      </c>
      <c r="C783" s="239" t="e">
        <f>VLOOKUP(A783,Vendas!$A$5:$V$2700,4,)</f>
        <v>#N/A</v>
      </c>
      <c r="D783" s="244" t="e">
        <f>VLOOKUP(A783,Vendas!$A$5:$V$2700,5,)</f>
        <v>#N/A</v>
      </c>
      <c r="E783" s="50"/>
      <c r="F783" s="183"/>
      <c r="G783" s="34"/>
    </row>
    <row r="784" spans="1:7">
      <c r="A784" s="186"/>
      <c r="B784" s="241" t="e">
        <f>VLOOKUP(A784,Vendas!$A$5:$V$2700,2,)</f>
        <v>#N/A</v>
      </c>
      <c r="C784" s="242" t="e">
        <f>VLOOKUP(A784,Vendas!$A$5:$V$2700,4,)</f>
        <v>#N/A</v>
      </c>
      <c r="D784" s="243" t="e">
        <f>VLOOKUP(A784,Vendas!$A$5:$V$2700,5,)</f>
        <v>#N/A</v>
      </c>
      <c r="E784" s="180"/>
      <c r="F784" s="181"/>
      <c r="G784" s="182"/>
    </row>
    <row r="785" spans="1:7">
      <c r="A785" s="25"/>
      <c r="B785" s="238" t="e">
        <f>VLOOKUP(A785,Vendas!$A$5:$V$2700,2,)</f>
        <v>#N/A</v>
      </c>
      <c r="C785" s="239" t="e">
        <f>VLOOKUP(A785,Vendas!$A$5:$V$2700,4,)</f>
        <v>#N/A</v>
      </c>
      <c r="D785" s="244" t="e">
        <f>VLOOKUP(A785,Vendas!$A$5:$V$2700,5,)</f>
        <v>#N/A</v>
      </c>
      <c r="E785" s="50"/>
      <c r="F785" s="183"/>
      <c r="G785" s="34"/>
    </row>
    <row r="786" spans="1:7">
      <c r="A786" s="186"/>
      <c r="B786" s="241" t="e">
        <f>VLOOKUP(A786,Vendas!$A$5:$V$2700,2,)</f>
        <v>#N/A</v>
      </c>
      <c r="C786" s="242" t="e">
        <f>VLOOKUP(A786,Vendas!$A$5:$V$2700,4,)</f>
        <v>#N/A</v>
      </c>
      <c r="D786" s="243" t="e">
        <f>VLOOKUP(A786,Vendas!$A$5:$V$2700,5,)</f>
        <v>#N/A</v>
      </c>
      <c r="E786" s="180"/>
      <c r="F786" s="181"/>
      <c r="G786" s="182"/>
    </row>
    <row r="787" spans="1:7">
      <c r="A787" s="25"/>
      <c r="B787" s="238" t="e">
        <f>VLOOKUP(A787,Vendas!$A$5:$V$2700,2,)</f>
        <v>#N/A</v>
      </c>
      <c r="C787" s="239" t="e">
        <f>VLOOKUP(A787,Vendas!$A$5:$V$2700,4,)</f>
        <v>#N/A</v>
      </c>
      <c r="D787" s="244" t="e">
        <f>VLOOKUP(A787,Vendas!$A$5:$V$2700,5,)</f>
        <v>#N/A</v>
      </c>
      <c r="E787" s="50"/>
      <c r="F787" s="183"/>
      <c r="G787" s="34"/>
    </row>
    <row r="788" spans="1:7">
      <c r="A788" s="186"/>
      <c r="B788" s="241" t="e">
        <f>VLOOKUP(A788,Vendas!$A$5:$V$2700,2,)</f>
        <v>#N/A</v>
      </c>
      <c r="C788" s="242" t="e">
        <f>VLOOKUP(A788,Vendas!$A$5:$V$2700,4,)</f>
        <v>#N/A</v>
      </c>
      <c r="D788" s="243" t="e">
        <f>VLOOKUP(A788,Vendas!$A$5:$V$2700,5,)</f>
        <v>#N/A</v>
      </c>
      <c r="E788" s="180"/>
      <c r="F788" s="181"/>
      <c r="G788" s="182"/>
    </row>
    <row r="789" spans="1:7">
      <c r="A789" s="25"/>
      <c r="B789" s="238" t="e">
        <f>VLOOKUP(A789,Vendas!$A$5:$V$2700,2,)</f>
        <v>#N/A</v>
      </c>
      <c r="C789" s="239" t="e">
        <f>VLOOKUP(A789,Vendas!$A$5:$V$2700,4,)</f>
        <v>#N/A</v>
      </c>
      <c r="D789" s="244" t="e">
        <f>VLOOKUP(A789,Vendas!$A$5:$V$2700,5,)</f>
        <v>#N/A</v>
      </c>
      <c r="E789" s="50"/>
      <c r="F789" s="183"/>
      <c r="G789" s="34"/>
    </row>
    <row r="790" spans="1:7">
      <c r="A790" s="186"/>
      <c r="B790" s="241" t="e">
        <f>VLOOKUP(A790,Vendas!$A$5:$V$2700,2,)</f>
        <v>#N/A</v>
      </c>
      <c r="C790" s="242" t="e">
        <f>VLOOKUP(A790,Vendas!$A$5:$V$2700,4,)</f>
        <v>#N/A</v>
      </c>
      <c r="D790" s="243" t="e">
        <f>VLOOKUP(A790,Vendas!$A$5:$V$2700,5,)</f>
        <v>#N/A</v>
      </c>
      <c r="E790" s="180"/>
      <c r="F790" s="181"/>
      <c r="G790" s="182"/>
    </row>
    <row r="791" spans="1:7">
      <c r="A791" s="25"/>
      <c r="B791" s="238" t="e">
        <f>VLOOKUP(A791,Vendas!$A$5:$V$2700,2,)</f>
        <v>#N/A</v>
      </c>
      <c r="C791" s="239" t="e">
        <f>VLOOKUP(A791,Vendas!$A$5:$V$2700,4,)</f>
        <v>#N/A</v>
      </c>
      <c r="D791" s="244" t="e">
        <f>VLOOKUP(A791,Vendas!$A$5:$V$2700,5,)</f>
        <v>#N/A</v>
      </c>
      <c r="E791" s="50"/>
      <c r="F791" s="183"/>
      <c r="G791" s="34"/>
    </row>
    <row r="792" spans="1:7">
      <c r="A792" s="186"/>
      <c r="B792" s="241" t="e">
        <f>VLOOKUP(A792,Vendas!$A$5:$V$2700,2,)</f>
        <v>#N/A</v>
      </c>
      <c r="C792" s="242" t="e">
        <f>VLOOKUP(A792,Vendas!$A$5:$V$2700,4,)</f>
        <v>#N/A</v>
      </c>
      <c r="D792" s="243" t="e">
        <f>VLOOKUP(A792,Vendas!$A$5:$V$2700,5,)</f>
        <v>#N/A</v>
      </c>
      <c r="E792" s="180"/>
      <c r="F792" s="181"/>
      <c r="G792" s="182"/>
    </row>
    <row r="793" spans="1:7">
      <c r="A793" s="25"/>
      <c r="B793" s="238" t="e">
        <f>VLOOKUP(A793,Vendas!$A$5:$V$2700,2,)</f>
        <v>#N/A</v>
      </c>
      <c r="C793" s="239" t="e">
        <f>VLOOKUP(A793,Vendas!$A$5:$V$2700,4,)</f>
        <v>#N/A</v>
      </c>
      <c r="D793" s="244" t="e">
        <f>VLOOKUP(A793,Vendas!$A$5:$V$2700,5,)</f>
        <v>#N/A</v>
      </c>
      <c r="E793" s="50"/>
      <c r="F793" s="183"/>
      <c r="G793" s="34"/>
    </row>
    <row r="794" spans="1:7">
      <c r="A794" s="186"/>
      <c r="B794" s="241" t="e">
        <f>VLOOKUP(A794,Vendas!$A$5:$V$2700,2,)</f>
        <v>#N/A</v>
      </c>
      <c r="C794" s="242" t="e">
        <f>VLOOKUP(A794,Vendas!$A$5:$V$2700,4,)</f>
        <v>#N/A</v>
      </c>
      <c r="D794" s="243" t="e">
        <f>VLOOKUP(A794,Vendas!$A$5:$V$2700,5,)</f>
        <v>#N/A</v>
      </c>
      <c r="E794" s="180"/>
      <c r="F794" s="181"/>
      <c r="G794" s="182"/>
    </row>
    <row r="795" spans="1:7">
      <c r="A795" s="25"/>
      <c r="B795" s="238" t="e">
        <f>VLOOKUP(A795,Vendas!$A$5:$V$2700,2,)</f>
        <v>#N/A</v>
      </c>
      <c r="C795" s="239" t="e">
        <f>VLOOKUP(A795,Vendas!$A$5:$V$2700,4,)</f>
        <v>#N/A</v>
      </c>
      <c r="D795" s="244" t="e">
        <f>VLOOKUP(A795,Vendas!$A$5:$V$2700,5,)</f>
        <v>#N/A</v>
      </c>
      <c r="E795" s="50"/>
      <c r="F795" s="183"/>
      <c r="G795" s="34"/>
    </row>
    <row r="796" spans="1:7">
      <c r="A796" s="186"/>
      <c r="B796" s="241" t="e">
        <f>VLOOKUP(A796,Vendas!$A$5:$V$2700,2,)</f>
        <v>#N/A</v>
      </c>
      <c r="C796" s="242" t="e">
        <f>VLOOKUP(A796,Vendas!$A$5:$V$2700,4,)</f>
        <v>#N/A</v>
      </c>
      <c r="D796" s="243" t="e">
        <f>VLOOKUP(A796,Vendas!$A$5:$V$2700,5,)</f>
        <v>#N/A</v>
      </c>
      <c r="E796" s="180"/>
      <c r="F796" s="181"/>
      <c r="G796" s="182"/>
    </row>
    <row r="797" spans="1:7">
      <c r="A797" s="25"/>
      <c r="B797" s="238" t="e">
        <f>VLOOKUP(A797,Vendas!$A$5:$V$2700,2,)</f>
        <v>#N/A</v>
      </c>
      <c r="C797" s="239" t="e">
        <f>VLOOKUP(A797,Vendas!$A$5:$V$2700,4,)</f>
        <v>#N/A</v>
      </c>
      <c r="D797" s="244" t="e">
        <f>VLOOKUP(A797,Vendas!$A$5:$V$2700,5,)</f>
        <v>#N/A</v>
      </c>
      <c r="E797" s="50"/>
      <c r="F797" s="183"/>
      <c r="G797" s="34"/>
    </row>
    <row r="798" spans="1:7">
      <c r="A798" s="186"/>
      <c r="B798" s="241" t="e">
        <f>VLOOKUP(A798,Vendas!$A$5:$V$2700,2,)</f>
        <v>#N/A</v>
      </c>
      <c r="C798" s="242" t="e">
        <f>VLOOKUP(A798,Vendas!$A$5:$V$2700,4,)</f>
        <v>#N/A</v>
      </c>
      <c r="D798" s="243" t="e">
        <f>VLOOKUP(A798,Vendas!$A$5:$V$2700,5,)</f>
        <v>#N/A</v>
      </c>
      <c r="E798" s="180"/>
      <c r="F798" s="181"/>
      <c r="G798" s="182"/>
    </row>
    <row r="799" spans="1:7">
      <c r="A799" s="25"/>
      <c r="B799" s="238" t="e">
        <f>VLOOKUP(A799,Vendas!$A$5:$V$2700,2,)</f>
        <v>#N/A</v>
      </c>
      <c r="C799" s="239" t="e">
        <f>VLOOKUP(A799,Vendas!$A$5:$V$2700,4,)</f>
        <v>#N/A</v>
      </c>
      <c r="D799" s="244" t="e">
        <f>VLOOKUP(A799,Vendas!$A$5:$V$2700,5,)</f>
        <v>#N/A</v>
      </c>
      <c r="E799" s="50"/>
      <c r="F799" s="183"/>
      <c r="G799" s="34"/>
    </row>
    <row r="800" spans="1:7">
      <c r="A800" s="186"/>
      <c r="B800" s="241" t="e">
        <f>VLOOKUP(A800,Vendas!$A$5:$V$2700,2,)</f>
        <v>#N/A</v>
      </c>
      <c r="C800" s="242" t="e">
        <f>VLOOKUP(A800,Vendas!$A$5:$V$2700,4,)</f>
        <v>#N/A</v>
      </c>
      <c r="D800" s="243" t="e">
        <f>VLOOKUP(A800,Vendas!$A$5:$V$2700,5,)</f>
        <v>#N/A</v>
      </c>
      <c r="E800" s="180"/>
      <c r="F800" s="181"/>
      <c r="G800" s="182"/>
    </row>
    <row r="801" spans="1:7">
      <c r="A801" s="25"/>
      <c r="B801" s="238" t="e">
        <f>VLOOKUP(A801,Vendas!$A$5:$V$2700,2,)</f>
        <v>#N/A</v>
      </c>
      <c r="C801" s="239" t="e">
        <f>VLOOKUP(A801,Vendas!$A$5:$V$2700,4,)</f>
        <v>#N/A</v>
      </c>
      <c r="D801" s="244" t="e">
        <f>VLOOKUP(A801,Vendas!$A$5:$V$2700,5,)</f>
        <v>#N/A</v>
      </c>
      <c r="E801" s="50"/>
      <c r="F801" s="183"/>
      <c r="G801" s="34"/>
    </row>
    <row r="802" spans="1:7">
      <c r="A802" s="186"/>
      <c r="B802" s="241" t="e">
        <f>VLOOKUP(A802,Vendas!$A$5:$V$2700,2,)</f>
        <v>#N/A</v>
      </c>
      <c r="C802" s="242" t="e">
        <f>VLOOKUP(A802,Vendas!$A$5:$V$2700,4,)</f>
        <v>#N/A</v>
      </c>
      <c r="D802" s="243" t="e">
        <f>VLOOKUP(A802,Vendas!$A$5:$V$2700,5,)</f>
        <v>#N/A</v>
      </c>
      <c r="E802" s="180"/>
      <c r="F802" s="181"/>
      <c r="G802" s="182"/>
    </row>
    <row r="803" spans="1:7">
      <c r="A803" s="25"/>
      <c r="B803" s="238" t="e">
        <f>VLOOKUP(A803,Vendas!$A$5:$V$2700,2,)</f>
        <v>#N/A</v>
      </c>
      <c r="C803" s="239" t="e">
        <f>VLOOKUP(A803,Vendas!$A$5:$V$2700,4,)</f>
        <v>#N/A</v>
      </c>
      <c r="D803" s="244" t="e">
        <f>VLOOKUP(A803,Vendas!$A$5:$V$2700,5,)</f>
        <v>#N/A</v>
      </c>
      <c r="E803" s="50"/>
      <c r="F803" s="183"/>
      <c r="G803" s="34"/>
    </row>
    <row r="804" spans="1:7">
      <c r="A804" s="186"/>
      <c r="B804" s="241" t="e">
        <f>VLOOKUP(A804,Vendas!$A$5:$V$2700,2,)</f>
        <v>#N/A</v>
      </c>
      <c r="C804" s="242" t="e">
        <f>VLOOKUP(A804,Vendas!$A$5:$V$2700,4,)</f>
        <v>#N/A</v>
      </c>
      <c r="D804" s="243" t="e">
        <f>VLOOKUP(A804,Vendas!$A$5:$V$2700,5,)</f>
        <v>#N/A</v>
      </c>
      <c r="E804" s="180"/>
      <c r="F804" s="181"/>
      <c r="G804" s="182"/>
    </row>
    <row r="805" spans="1:7">
      <c r="A805" s="25"/>
      <c r="B805" s="238" t="e">
        <f>VLOOKUP(A805,Vendas!$A$5:$V$2700,2,)</f>
        <v>#N/A</v>
      </c>
      <c r="C805" s="239" t="e">
        <f>VLOOKUP(A805,Vendas!$A$5:$V$2700,4,)</f>
        <v>#N/A</v>
      </c>
      <c r="D805" s="244" t="e">
        <f>VLOOKUP(A805,Vendas!$A$5:$V$2700,5,)</f>
        <v>#N/A</v>
      </c>
      <c r="E805" s="50"/>
      <c r="F805" s="183"/>
      <c r="G805" s="34"/>
    </row>
    <row r="806" spans="1:7">
      <c r="A806" s="186"/>
      <c r="B806" s="241" t="e">
        <f>VLOOKUP(A806,Vendas!$A$5:$V$2700,2,)</f>
        <v>#N/A</v>
      </c>
      <c r="C806" s="242" t="e">
        <f>VLOOKUP(A806,Vendas!$A$5:$V$2700,4,)</f>
        <v>#N/A</v>
      </c>
      <c r="D806" s="243" t="e">
        <f>VLOOKUP(A806,Vendas!$A$5:$V$2700,5,)</f>
        <v>#N/A</v>
      </c>
      <c r="E806" s="180"/>
      <c r="F806" s="181"/>
      <c r="G806" s="182"/>
    </row>
    <row r="807" spans="1:7">
      <c r="A807" s="25"/>
      <c r="B807" s="238" t="e">
        <f>VLOOKUP(A807,Vendas!$A$5:$V$2700,2,)</f>
        <v>#N/A</v>
      </c>
      <c r="C807" s="239" t="e">
        <f>VLOOKUP(A807,Vendas!$A$5:$V$2700,4,)</f>
        <v>#N/A</v>
      </c>
      <c r="D807" s="244" t="e">
        <f>VLOOKUP(A807,Vendas!$A$5:$V$2700,5,)</f>
        <v>#N/A</v>
      </c>
      <c r="E807" s="50"/>
      <c r="F807" s="183"/>
      <c r="G807" s="34"/>
    </row>
    <row r="808" spans="1:7">
      <c r="A808" s="186"/>
      <c r="B808" s="241" t="e">
        <f>VLOOKUP(A808,Vendas!$A$5:$V$2700,2,)</f>
        <v>#N/A</v>
      </c>
      <c r="C808" s="242" t="e">
        <f>VLOOKUP(A808,Vendas!$A$5:$V$2700,4,)</f>
        <v>#N/A</v>
      </c>
      <c r="D808" s="243" t="e">
        <f>VLOOKUP(A808,Vendas!$A$5:$V$2700,5,)</f>
        <v>#N/A</v>
      </c>
      <c r="E808" s="180"/>
      <c r="F808" s="181"/>
      <c r="G808" s="182"/>
    </row>
    <row r="809" spans="1:7">
      <c r="A809" s="25"/>
      <c r="B809" s="238" t="e">
        <f>VLOOKUP(A809,Vendas!$A$5:$V$2700,2,)</f>
        <v>#N/A</v>
      </c>
      <c r="C809" s="239" t="e">
        <f>VLOOKUP(A809,Vendas!$A$5:$V$2700,4,)</f>
        <v>#N/A</v>
      </c>
      <c r="D809" s="244" t="e">
        <f>VLOOKUP(A809,Vendas!$A$5:$V$2700,5,)</f>
        <v>#N/A</v>
      </c>
      <c r="E809" s="50"/>
      <c r="F809" s="183"/>
      <c r="G809" s="34"/>
    </row>
    <row r="810" spans="1:7">
      <c r="A810" s="186"/>
      <c r="B810" s="241" t="e">
        <f>VLOOKUP(A810,Vendas!$A$5:$V$2700,2,)</f>
        <v>#N/A</v>
      </c>
      <c r="C810" s="242" t="e">
        <f>VLOOKUP(A810,Vendas!$A$5:$V$2700,4,)</f>
        <v>#N/A</v>
      </c>
      <c r="D810" s="243" t="e">
        <f>VLOOKUP(A810,Vendas!$A$5:$V$2700,5,)</f>
        <v>#N/A</v>
      </c>
      <c r="E810" s="180"/>
      <c r="F810" s="181"/>
      <c r="G810" s="182"/>
    </row>
    <row r="811" spans="1:7">
      <c r="A811" s="25"/>
      <c r="B811" s="238" t="e">
        <f>VLOOKUP(A811,Vendas!$A$5:$V$2700,2,)</f>
        <v>#N/A</v>
      </c>
      <c r="C811" s="239" t="e">
        <f>VLOOKUP(A811,Vendas!$A$5:$V$2700,4,)</f>
        <v>#N/A</v>
      </c>
      <c r="D811" s="244" t="e">
        <f>VLOOKUP(A811,Vendas!$A$5:$V$2700,5,)</f>
        <v>#N/A</v>
      </c>
      <c r="E811" s="50"/>
      <c r="F811" s="183"/>
      <c r="G811" s="34"/>
    </row>
    <row r="812" spans="1:7">
      <c r="A812" s="186"/>
      <c r="B812" s="241" t="e">
        <f>VLOOKUP(A812,Vendas!$A$5:$V$2700,2,)</f>
        <v>#N/A</v>
      </c>
      <c r="C812" s="242" t="e">
        <f>VLOOKUP(A812,Vendas!$A$5:$V$2700,4,)</f>
        <v>#N/A</v>
      </c>
      <c r="D812" s="243" t="e">
        <f>VLOOKUP(A812,Vendas!$A$5:$V$2700,5,)</f>
        <v>#N/A</v>
      </c>
      <c r="E812" s="180"/>
      <c r="F812" s="181"/>
      <c r="G812" s="182"/>
    </row>
    <row r="813" spans="1:7">
      <c r="A813" s="25"/>
      <c r="B813" s="238" t="e">
        <f>VLOOKUP(A813,Vendas!$A$5:$V$2700,2,)</f>
        <v>#N/A</v>
      </c>
      <c r="C813" s="239" t="e">
        <f>VLOOKUP(A813,Vendas!$A$5:$V$2700,4,)</f>
        <v>#N/A</v>
      </c>
      <c r="D813" s="244" t="e">
        <f>VLOOKUP(A813,Vendas!$A$5:$V$2700,5,)</f>
        <v>#N/A</v>
      </c>
      <c r="E813" s="50"/>
      <c r="F813" s="183"/>
      <c r="G813" s="34"/>
    </row>
    <row r="814" spans="1:7">
      <c r="A814" s="186"/>
      <c r="B814" s="241" t="e">
        <f>VLOOKUP(A814,Vendas!$A$5:$V$2700,2,)</f>
        <v>#N/A</v>
      </c>
      <c r="C814" s="242" t="e">
        <f>VLOOKUP(A814,Vendas!$A$5:$V$2700,4,)</f>
        <v>#N/A</v>
      </c>
      <c r="D814" s="243" t="e">
        <f>VLOOKUP(A814,Vendas!$A$5:$V$2700,5,)</f>
        <v>#N/A</v>
      </c>
      <c r="E814" s="180"/>
      <c r="F814" s="181"/>
      <c r="G814" s="182"/>
    </row>
    <row r="815" spans="1:7">
      <c r="A815" s="25"/>
      <c r="B815" s="238" t="e">
        <f>VLOOKUP(A815,Vendas!$A$5:$V$2700,2,)</f>
        <v>#N/A</v>
      </c>
      <c r="C815" s="239" t="e">
        <f>VLOOKUP(A815,Vendas!$A$5:$V$2700,4,)</f>
        <v>#N/A</v>
      </c>
      <c r="D815" s="244" t="e">
        <f>VLOOKUP(A815,Vendas!$A$5:$V$2700,5,)</f>
        <v>#N/A</v>
      </c>
      <c r="E815" s="50"/>
      <c r="F815" s="183"/>
      <c r="G815" s="34"/>
    </row>
    <row r="816" spans="1:7">
      <c r="A816" s="186"/>
      <c r="B816" s="241" t="e">
        <f>VLOOKUP(A816,Vendas!$A$5:$V$2700,2,)</f>
        <v>#N/A</v>
      </c>
      <c r="C816" s="242" t="e">
        <f>VLOOKUP(A816,Vendas!$A$5:$V$2700,4,)</f>
        <v>#N/A</v>
      </c>
      <c r="D816" s="243" t="e">
        <f>VLOOKUP(A816,Vendas!$A$5:$V$2700,5,)</f>
        <v>#N/A</v>
      </c>
      <c r="E816" s="180"/>
      <c r="F816" s="181"/>
      <c r="G816" s="182"/>
    </row>
    <row r="817" spans="1:7">
      <c r="A817" s="25"/>
      <c r="B817" s="238" t="e">
        <f>VLOOKUP(A817,Vendas!$A$5:$V$2700,2,)</f>
        <v>#N/A</v>
      </c>
      <c r="C817" s="239" t="e">
        <f>VLOOKUP(A817,Vendas!$A$5:$V$2700,4,)</f>
        <v>#N/A</v>
      </c>
      <c r="D817" s="244" t="e">
        <f>VLOOKUP(A817,Vendas!$A$5:$V$2700,5,)</f>
        <v>#N/A</v>
      </c>
      <c r="E817" s="50"/>
      <c r="F817" s="183"/>
      <c r="G817" s="34"/>
    </row>
    <row r="818" spans="1:7">
      <c r="A818" s="186"/>
      <c r="B818" s="241" t="e">
        <f>VLOOKUP(A818,Vendas!$A$5:$V$2700,2,)</f>
        <v>#N/A</v>
      </c>
      <c r="C818" s="242" t="e">
        <f>VLOOKUP(A818,Vendas!$A$5:$V$2700,4,)</f>
        <v>#N/A</v>
      </c>
      <c r="D818" s="243" t="e">
        <f>VLOOKUP(A818,Vendas!$A$5:$V$2700,5,)</f>
        <v>#N/A</v>
      </c>
      <c r="E818" s="180"/>
      <c r="F818" s="181"/>
      <c r="G818" s="182"/>
    </row>
    <row r="819" spans="1:7">
      <c r="A819" s="25"/>
      <c r="B819" s="238" t="e">
        <f>VLOOKUP(A819,Vendas!$A$5:$V$2700,2,)</f>
        <v>#N/A</v>
      </c>
      <c r="C819" s="239" t="e">
        <f>VLOOKUP(A819,Vendas!$A$5:$V$2700,4,)</f>
        <v>#N/A</v>
      </c>
      <c r="D819" s="244" t="e">
        <f>VLOOKUP(A819,Vendas!$A$5:$V$2700,5,)</f>
        <v>#N/A</v>
      </c>
      <c r="E819" s="50"/>
      <c r="F819" s="183"/>
      <c r="G819" s="34"/>
    </row>
    <row r="820" spans="1:7">
      <c r="A820" s="186"/>
      <c r="B820" s="241" t="e">
        <f>VLOOKUP(A820,Vendas!$A$5:$V$2700,2,)</f>
        <v>#N/A</v>
      </c>
      <c r="C820" s="242" t="e">
        <f>VLOOKUP(A820,Vendas!$A$5:$V$2700,4,)</f>
        <v>#N/A</v>
      </c>
      <c r="D820" s="243" t="e">
        <f>VLOOKUP(A820,Vendas!$A$5:$V$2700,5,)</f>
        <v>#N/A</v>
      </c>
      <c r="E820" s="180"/>
      <c r="F820" s="181"/>
      <c r="G820" s="182"/>
    </row>
    <row r="821" spans="1:7">
      <c r="A821" s="25"/>
      <c r="B821" s="238" t="e">
        <f>VLOOKUP(A821,Vendas!$A$5:$V$2700,2,)</f>
        <v>#N/A</v>
      </c>
      <c r="C821" s="239" t="e">
        <f>VLOOKUP(A821,Vendas!$A$5:$V$2700,4,)</f>
        <v>#N/A</v>
      </c>
      <c r="D821" s="244" t="e">
        <f>VLOOKUP(A821,Vendas!$A$5:$V$2700,5,)</f>
        <v>#N/A</v>
      </c>
      <c r="E821" s="50"/>
      <c r="F821" s="183"/>
      <c r="G821" s="34"/>
    </row>
    <row r="822" spans="1:7">
      <c r="A822" s="186"/>
      <c r="B822" s="241" t="e">
        <f>VLOOKUP(A822,Vendas!$A$5:$V$2700,2,)</f>
        <v>#N/A</v>
      </c>
      <c r="C822" s="242" t="e">
        <f>VLOOKUP(A822,Vendas!$A$5:$V$2700,4,)</f>
        <v>#N/A</v>
      </c>
      <c r="D822" s="243" t="e">
        <f>VLOOKUP(A822,Vendas!$A$5:$V$2700,5,)</f>
        <v>#N/A</v>
      </c>
      <c r="E822" s="180"/>
      <c r="F822" s="181"/>
      <c r="G822" s="182"/>
    </row>
    <row r="823" spans="1:7">
      <c r="A823" s="25"/>
      <c r="B823" s="238" t="e">
        <f>VLOOKUP(A823,Vendas!$A$5:$V$2700,2,)</f>
        <v>#N/A</v>
      </c>
      <c r="C823" s="239" t="e">
        <f>VLOOKUP(A823,Vendas!$A$5:$V$2700,4,)</f>
        <v>#N/A</v>
      </c>
      <c r="D823" s="244" t="e">
        <f>VLOOKUP(A823,Vendas!$A$5:$V$2700,5,)</f>
        <v>#N/A</v>
      </c>
      <c r="E823" s="50"/>
      <c r="F823" s="183"/>
      <c r="G823" s="34"/>
    </row>
    <row r="824" spans="1:7">
      <c r="A824" s="186"/>
      <c r="B824" s="241" t="e">
        <f>VLOOKUP(A824,Vendas!$A$5:$V$2700,2,)</f>
        <v>#N/A</v>
      </c>
      <c r="C824" s="242" t="e">
        <f>VLOOKUP(A824,Vendas!$A$5:$V$2700,4,)</f>
        <v>#N/A</v>
      </c>
      <c r="D824" s="243" t="e">
        <f>VLOOKUP(A824,Vendas!$A$5:$V$2700,5,)</f>
        <v>#N/A</v>
      </c>
      <c r="E824" s="180"/>
      <c r="F824" s="181"/>
      <c r="G824" s="182"/>
    </row>
    <row r="825" spans="1:7">
      <c r="A825" s="25"/>
      <c r="B825" s="238" t="e">
        <f>VLOOKUP(A825,Vendas!$A$5:$V$2700,2,)</f>
        <v>#N/A</v>
      </c>
      <c r="C825" s="239" t="e">
        <f>VLOOKUP(A825,Vendas!$A$5:$V$2700,4,)</f>
        <v>#N/A</v>
      </c>
      <c r="D825" s="244" t="e">
        <f>VLOOKUP(A825,Vendas!$A$5:$V$2700,5,)</f>
        <v>#N/A</v>
      </c>
      <c r="E825" s="50"/>
      <c r="F825" s="183"/>
      <c r="G825" s="34"/>
    </row>
    <row r="826" spans="1:7">
      <c r="A826" s="186"/>
      <c r="B826" s="241" t="e">
        <f>VLOOKUP(A826,Vendas!$A$5:$V$2700,2,)</f>
        <v>#N/A</v>
      </c>
      <c r="C826" s="242" t="e">
        <f>VLOOKUP(A826,Vendas!$A$5:$V$2700,4,)</f>
        <v>#N/A</v>
      </c>
      <c r="D826" s="243" t="e">
        <f>VLOOKUP(A826,Vendas!$A$5:$V$2700,5,)</f>
        <v>#N/A</v>
      </c>
      <c r="E826" s="180"/>
      <c r="F826" s="181"/>
      <c r="G826" s="182"/>
    </row>
    <row r="827" spans="1:7">
      <c r="A827" s="25"/>
      <c r="B827" s="238" t="e">
        <f>VLOOKUP(A827,Vendas!$A$5:$V$2700,2,)</f>
        <v>#N/A</v>
      </c>
      <c r="C827" s="239" t="e">
        <f>VLOOKUP(A827,Vendas!$A$5:$V$2700,4,)</f>
        <v>#N/A</v>
      </c>
      <c r="D827" s="244" t="e">
        <f>VLOOKUP(A827,Vendas!$A$5:$V$2700,5,)</f>
        <v>#N/A</v>
      </c>
      <c r="E827" s="50"/>
      <c r="F827" s="183"/>
      <c r="G827" s="34"/>
    </row>
    <row r="828" spans="1:7">
      <c r="A828" s="186"/>
      <c r="B828" s="241" t="e">
        <f>VLOOKUP(A828,Vendas!$A$5:$V$2700,2,)</f>
        <v>#N/A</v>
      </c>
      <c r="C828" s="242" t="e">
        <f>VLOOKUP(A828,Vendas!$A$5:$V$2700,4,)</f>
        <v>#N/A</v>
      </c>
      <c r="D828" s="243" t="e">
        <f>VLOOKUP(A828,Vendas!$A$5:$V$2700,5,)</f>
        <v>#N/A</v>
      </c>
      <c r="E828" s="180"/>
      <c r="F828" s="181"/>
      <c r="G828" s="182"/>
    </row>
    <row r="829" spans="1:7">
      <c r="A829" s="25"/>
      <c r="B829" s="238" t="e">
        <f>VLOOKUP(A829,Vendas!$A$5:$V$2700,2,)</f>
        <v>#N/A</v>
      </c>
      <c r="C829" s="239" t="e">
        <f>VLOOKUP(A829,Vendas!$A$5:$V$2700,4,)</f>
        <v>#N/A</v>
      </c>
      <c r="D829" s="244" t="e">
        <f>VLOOKUP(A829,Vendas!$A$5:$V$2700,5,)</f>
        <v>#N/A</v>
      </c>
      <c r="E829" s="50"/>
      <c r="F829" s="183"/>
      <c r="G829" s="34"/>
    </row>
    <row r="830" spans="1:7">
      <c r="A830" s="186"/>
      <c r="B830" s="241" t="e">
        <f>VLOOKUP(A830,Vendas!$A$5:$V$2700,2,)</f>
        <v>#N/A</v>
      </c>
      <c r="C830" s="242" t="e">
        <f>VLOOKUP(A830,Vendas!$A$5:$V$2700,4,)</f>
        <v>#N/A</v>
      </c>
      <c r="D830" s="243" t="e">
        <f>VLOOKUP(A830,Vendas!$A$5:$V$2700,5,)</f>
        <v>#N/A</v>
      </c>
      <c r="E830" s="180"/>
      <c r="F830" s="181"/>
      <c r="G830" s="182"/>
    </row>
    <row r="831" spans="1:7">
      <c r="A831" s="25"/>
      <c r="B831" s="238" t="e">
        <f>VLOOKUP(A831,Vendas!$A$5:$V$2700,2,)</f>
        <v>#N/A</v>
      </c>
      <c r="C831" s="239" t="e">
        <f>VLOOKUP(A831,Vendas!$A$5:$V$2700,4,)</f>
        <v>#N/A</v>
      </c>
      <c r="D831" s="244" t="e">
        <f>VLOOKUP(A831,Vendas!$A$5:$V$2700,5,)</f>
        <v>#N/A</v>
      </c>
      <c r="E831" s="50"/>
      <c r="F831" s="183"/>
      <c r="G831" s="34"/>
    </row>
    <row r="832" spans="1:7">
      <c r="A832" s="186"/>
      <c r="B832" s="241" t="e">
        <f>VLOOKUP(A832,Vendas!$A$5:$V$2700,2,)</f>
        <v>#N/A</v>
      </c>
      <c r="C832" s="242" t="e">
        <f>VLOOKUP(A832,Vendas!$A$5:$V$2700,4,)</f>
        <v>#N/A</v>
      </c>
      <c r="D832" s="243" t="e">
        <f>VLOOKUP(A832,Vendas!$A$5:$V$2700,5,)</f>
        <v>#N/A</v>
      </c>
      <c r="E832" s="180"/>
      <c r="F832" s="181"/>
      <c r="G832" s="182"/>
    </row>
    <row r="833" spans="1:7">
      <c r="A833" s="25"/>
      <c r="B833" s="238" t="e">
        <f>VLOOKUP(A833,Vendas!$A$5:$V$2700,2,)</f>
        <v>#N/A</v>
      </c>
      <c r="C833" s="239" t="e">
        <f>VLOOKUP(A833,Vendas!$A$5:$V$2700,4,)</f>
        <v>#N/A</v>
      </c>
      <c r="D833" s="244" t="e">
        <f>VLOOKUP(A833,Vendas!$A$5:$V$2700,5,)</f>
        <v>#N/A</v>
      </c>
      <c r="E833" s="50"/>
      <c r="F833" s="183"/>
      <c r="G833" s="34"/>
    </row>
    <row r="834" spans="1:7">
      <c r="A834" s="186"/>
      <c r="B834" s="241" t="e">
        <f>VLOOKUP(A834,Vendas!$A$5:$V$2700,2,)</f>
        <v>#N/A</v>
      </c>
      <c r="C834" s="242" t="e">
        <f>VLOOKUP(A834,Vendas!$A$5:$V$2700,4,)</f>
        <v>#N/A</v>
      </c>
      <c r="D834" s="243" t="e">
        <f>VLOOKUP(A834,Vendas!$A$5:$V$2700,5,)</f>
        <v>#N/A</v>
      </c>
      <c r="E834" s="180"/>
      <c r="F834" s="181"/>
      <c r="G834" s="182"/>
    </row>
    <row r="835" spans="1:7">
      <c r="A835" s="25"/>
      <c r="B835" s="238" t="e">
        <f>VLOOKUP(A835,Vendas!$A$5:$V$2700,2,)</f>
        <v>#N/A</v>
      </c>
      <c r="C835" s="239" t="e">
        <f>VLOOKUP(A835,Vendas!$A$5:$V$2700,4,)</f>
        <v>#N/A</v>
      </c>
      <c r="D835" s="244" t="e">
        <f>VLOOKUP(A835,Vendas!$A$5:$V$2700,5,)</f>
        <v>#N/A</v>
      </c>
      <c r="E835" s="50"/>
      <c r="F835" s="183"/>
      <c r="G835" s="34"/>
    </row>
    <row r="836" spans="1:7">
      <c r="A836" s="186"/>
      <c r="B836" s="241" t="e">
        <f>VLOOKUP(A836,Vendas!$A$5:$V$2700,2,)</f>
        <v>#N/A</v>
      </c>
      <c r="C836" s="242" t="e">
        <f>VLOOKUP(A836,Vendas!$A$5:$V$2700,4,)</f>
        <v>#N/A</v>
      </c>
      <c r="D836" s="243" t="e">
        <f>VLOOKUP(A836,Vendas!$A$5:$V$2700,5,)</f>
        <v>#N/A</v>
      </c>
      <c r="E836" s="180"/>
      <c r="F836" s="181"/>
      <c r="G836" s="182"/>
    </row>
    <row r="837" spans="1:7">
      <c r="A837" s="25"/>
      <c r="B837" s="238" t="e">
        <f>VLOOKUP(A837,Vendas!$A$5:$V$2700,2,)</f>
        <v>#N/A</v>
      </c>
      <c r="C837" s="239" t="e">
        <f>VLOOKUP(A837,Vendas!$A$5:$V$2700,4,)</f>
        <v>#N/A</v>
      </c>
      <c r="D837" s="244" t="e">
        <f>VLOOKUP(A837,Vendas!$A$5:$V$2700,5,)</f>
        <v>#N/A</v>
      </c>
      <c r="E837" s="50"/>
      <c r="F837" s="183"/>
      <c r="G837" s="34"/>
    </row>
    <row r="838" spans="1:7">
      <c r="A838" s="186"/>
      <c r="B838" s="241" t="e">
        <f>VLOOKUP(A838,Vendas!$A$5:$V$2700,2,)</f>
        <v>#N/A</v>
      </c>
      <c r="C838" s="242" t="e">
        <f>VLOOKUP(A838,Vendas!$A$5:$V$2700,4,)</f>
        <v>#N/A</v>
      </c>
      <c r="D838" s="243" t="e">
        <f>VLOOKUP(A838,Vendas!$A$5:$V$2700,5,)</f>
        <v>#N/A</v>
      </c>
      <c r="E838" s="180"/>
      <c r="F838" s="181"/>
      <c r="G838" s="182"/>
    </row>
    <row r="839" spans="1:7">
      <c r="A839" s="25"/>
      <c r="B839" s="238" t="e">
        <f>VLOOKUP(A839,Vendas!$A$5:$V$2700,2,)</f>
        <v>#N/A</v>
      </c>
      <c r="C839" s="239" t="e">
        <f>VLOOKUP(A839,Vendas!$A$5:$V$2700,4,)</f>
        <v>#N/A</v>
      </c>
      <c r="D839" s="244" t="e">
        <f>VLOOKUP(A839,Vendas!$A$5:$V$2700,5,)</f>
        <v>#N/A</v>
      </c>
      <c r="E839" s="50"/>
      <c r="F839" s="183"/>
      <c r="G839" s="34"/>
    </row>
    <row r="840" spans="1:7">
      <c r="A840" s="186"/>
      <c r="B840" s="241" t="e">
        <f>VLOOKUP(A840,Vendas!$A$5:$V$2700,2,)</f>
        <v>#N/A</v>
      </c>
      <c r="C840" s="242" t="e">
        <f>VLOOKUP(A840,Vendas!$A$5:$V$2700,4,)</f>
        <v>#N/A</v>
      </c>
      <c r="D840" s="243" t="e">
        <f>VLOOKUP(A840,Vendas!$A$5:$V$2700,5,)</f>
        <v>#N/A</v>
      </c>
      <c r="E840" s="180"/>
      <c r="F840" s="181"/>
      <c r="G840" s="182"/>
    </row>
    <row r="841" spans="1:7">
      <c r="A841" s="25"/>
      <c r="B841" s="238" t="e">
        <f>VLOOKUP(A841,Vendas!$A$5:$V$2700,2,)</f>
        <v>#N/A</v>
      </c>
      <c r="C841" s="239" t="e">
        <f>VLOOKUP(A841,Vendas!$A$5:$V$2700,4,)</f>
        <v>#N/A</v>
      </c>
      <c r="D841" s="244" t="e">
        <f>VLOOKUP(A841,Vendas!$A$5:$V$2700,5,)</f>
        <v>#N/A</v>
      </c>
      <c r="E841" s="50"/>
      <c r="F841" s="183"/>
      <c r="G841" s="34"/>
    </row>
    <row r="842" spans="1:7">
      <c r="A842" s="186"/>
      <c r="B842" s="241" t="e">
        <f>VLOOKUP(A842,Vendas!$A$5:$V$2700,2,)</f>
        <v>#N/A</v>
      </c>
      <c r="C842" s="242" t="e">
        <f>VLOOKUP(A842,Vendas!$A$5:$V$2700,4,)</f>
        <v>#N/A</v>
      </c>
      <c r="D842" s="243" t="e">
        <f>VLOOKUP(A842,Vendas!$A$5:$V$2700,5,)</f>
        <v>#N/A</v>
      </c>
      <c r="E842" s="180"/>
      <c r="F842" s="181"/>
      <c r="G842" s="182"/>
    </row>
    <row r="843" spans="1:7">
      <c r="A843" s="25"/>
      <c r="B843" s="238" t="e">
        <f>VLOOKUP(A843,Vendas!$A$5:$V$2700,2,)</f>
        <v>#N/A</v>
      </c>
      <c r="C843" s="239" t="e">
        <f>VLOOKUP(A843,Vendas!$A$5:$V$2700,4,)</f>
        <v>#N/A</v>
      </c>
      <c r="D843" s="244" t="e">
        <f>VLOOKUP(A843,Vendas!$A$5:$V$2700,5,)</f>
        <v>#N/A</v>
      </c>
      <c r="E843" s="50"/>
      <c r="F843" s="183"/>
      <c r="G843" s="34"/>
    </row>
    <row r="844" spans="1:7">
      <c r="A844" s="186"/>
      <c r="B844" s="241" t="e">
        <f>VLOOKUP(A844,Vendas!$A$5:$V$2700,2,)</f>
        <v>#N/A</v>
      </c>
      <c r="C844" s="242" t="e">
        <f>VLOOKUP(A844,Vendas!$A$5:$V$2700,4,)</f>
        <v>#N/A</v>
      </c>
      <c r="D844" s="243" t="e">
        <f>VLOOKUP(A844,Vendas!$A$5:$V$2700,5,)</f>
        <v>#N/A</v>
      </c>
      <c r="E844" s="180"/>
      <c r="F844" s="181"/>
      <c r="G844" s="182"/>
    </row>
    <row r="845" spans="1:7">
      <c r="A845" s="25"/>
      <c r="B845" s="238" t="e">
        <f>VLOOKUP(A845,Vendas!$A$5:$V$2700,2,)</f>
        <v>#N/A</v>
      </c>
      <c r="C845" s="239" t="e">
        <f>VLOOKUP(A845,Vendas!$A$5:$V$2700,4,)</f>
        <v>#N/A</v>
      </c>
      <c r="D845" s="244" t="e">
        <f>VLOOKUP(A845,Vendas!$A$5:$V$2700,5,)</f>
        <v>#N/A</v>
      </c>
      <c r="E845" s="50"/>
      <c r="F845" s="183"/>
      <c r="G845" s="34"/>
    </row>
    <row r="846" spans="1:7">
      <c r="A846" s="186"/>
      <c r="B846" s="241" t="e">
        <f>VLOOKUP(A846,Vendas!$A$5:$V$2700,2,)</f>
        <v>#N/A</v>
      </c>
      <c r="C846" s="242" t="e">
        <f>VLOOKUP(A846,Vendas!$A$5:$V$2700,4,)</f>
        <v>#N/A</v>
      </c>
      <c r="D846" s="243" t="e">
        <f>VLOOKUP(A846,Vendas!$A$5:$V$2700,5,)</f>
        <v>#N/A</v>
      </c>
      <c r="E846" s="180"/>
      <c r="F846" s="181"/>
      <c r="G846" s="182"/>
    </row>
    <row r="847" spans="1:7">
      <c r="A847" s="25"/>
      <c r="B847" s="238" t="e">
        <f>VLOOKUP(A847,Vendas!$A$5:$V$2700,2,)</f>
        <v>#N/A</v>
      </c>
      <c r="C847" s="239" t="e">
        <f>VLOOKUP(A847,Vendas!$A$5:$V$2700,4,)</f>
        <v>#N/A</v>
      </c>
      <c r="D847" s="244" t="e">
        <f>VLOOKUP(A847,Vendas!$A$5:$V$2700,5,)</f>
        <v>#N/A</v>
      </c>
      <c r="E847" s="50"/>
      <c r="F847" s="183"/>
      <c r="G847" s="34"/>
    </row>
    <row r="848" spans="1:7">
      <c r="A848" s="186"/>
      <c r="B848" s="241" t="e">
        <f>VLOOKUP(A848,Vendas!$A$5:$V$2700,2,)</f>
        <v>#N/A</v>
      </c>
      <c r="C848" s="242" t="e">
        <f>VLOOKUP(A848,Vendas!$A$5:$V$2700,4,)</f>
        <v>#N/A</v>
      </c>
      <c r="D848" s="243" t="e">
        <f>VLOOKUP(A848,Vendas!$A$5:$V$2700,5,)</f>
        <v>#N/A</v>
      </c>
      <c r="E848" s="180"/>
      <c r="F848" s="181"/>
      <c r="G848" s="182"/>
    </row>
    <row r="849" spans="1:7">
      <c r="A849" s="25"/>
      <c r="B849" s="238" t="e">
        <f>VLOOKUP(A849,Vendas!$A$5:$V$2700,2,)</f>
        <v>#N/A</v>
      </c>
      <c r="C849" s="239" t="e">
        <f>VLOOKUP(A849,Vendas!$A$5:$V$2700,4,)</f>
        <v>#N/A</v>
      </c>
      <c r="D849" s="244" t="e">
        <f>VLOOKUP(A849,Vendas!$A$5:$V$2700,5,)</f>
        <v>#N/A</v>
      </c>
      <c r="E849" s="50"/>
      <c r="F849" s="183"/>
      <c r="G849" s="34"/>
    </row>
    <row r="850" spans="1:7">
      <c r="A850" s="186"/>
      <c r="B850" s="241" t="e">
        <f>VLOOKUP(A850,Vendas!$A$5:$V$2700,2,)</f>
        <v>#N/A</v>
      </c>
      <c r="C850" s="242" t="e">
        <f>VLOOKUP(A850,Vendas!$A$5:$V$2700,4,)</f>
        <v>#N/A</v>
      </c>
      <c r="D850" s="243" t="e">
        <f>VLOOKUP(A850,Vendas!$A$5:$V$2700,5,)</f>
        <v>#N/A</v>
      </c>
      <c r="E850" s="180"/>
      <c r="F850" s="181"/>
      <c r="G850" s="182"/>
    </row>
    <row r="851" spans="1:7">
      <c r="A851" s="25"/>
      <c r="B851" s="238" t="e">
        <f>VLOOKUP(A851,Vendas!$A$5:$V$2700,2,)</f>
        <v>#N/A</v>
      </c>
      <c r="C851" s="239" t="e">
        <f>VLOOKUP(A851,Vendas!$A$5:$V$2700,4,)</f>
        <v>#N/A</v>
      </c>
      <c r="D851" s="244" t="e">
        <f>VLOOKUP(A851,Vendas!$A$5:$V$2700,5,)</f>
        <v>#N/A</v>
      </c>
      <c r="E851" s="50"/>
      <c r="F851" s="183"/>
      <c r="G851" s="34"/>
    </row>
    <row r="852" spans="1:7">
      <c r="A852" s="186"/>
      <c r="B852" s="241" t="e">
        <f>VLOOKUP(A852,Vendas!$A$5:$V$2700,2,)</f>
        <v>#N/A</v>
      </c>
      <c r="C852" s="242" t="e">
        <f>VLOOKUP(A852,Vendas!$A$5:$V$2700,4,)</f>
        <v>#N/A</v>
      </c>
      <c r="D852" s="243" t="e">
        <f>VLOOKUP(A852,Vendas!$A$5:$V$2700,5,)</f>
        <v>#N/A</v>
      </c>
      <c r="E852" s="180"/>
      <c r="F852" s="181"/>
      <c r="G852" s="182"/>
    </row>
    <row r="853" spans="1:7">
      <c r="A853" s="25"/>
      <c r="B853" s="238" t="e">
        <f>VLOOKUP(A853,Vendas!$A$5:$V$2700,2,)</f>
        <v>#N/A</v>
      </c>
      <c r="C853" s="239" t="e">
        <f>VLOOKUP(A853,Vendas!$A$5:$V$2700,4,)</f>
        <v>#N/A</v>
      </c>
      <c r="D853" s="244" t="e">
        <f>VLOOKUP(A853,Vendas!$A$5:$V$2700,5,)</f>
        <v>#N/A</v>
      </c>
      <c r="E853" s="50"/>
      <c r="F853" s="183"/>
      <c r="G853" s="34"/>
    </row>
    <row r="854" spans="1:7">
      <c r="A854" s="186"/>
      <c r="B854" s="241" t="e">
        <f>VLOOKUP(A854,Vendas!$A$5:$V$2700,2,)</f>
        <v>#N/A</v>
      </c>
      <c r="C854" s="242" t="e">
        <f>VLOOKUP(A854,Vendas!$A$5:$V$2700,4,)</f>
        <v>#N/A</v>
      </c>
      <c r="D854" s="243" t="e">
        <f>VLOOKUP(A854,Vendas!$A$5:$V$2700,5,)</f>
        <v>#N/A</v>
      </c>
      <c r="E854" s="180"/>
      <c r="F854" s="181"/>
      <c r="G854" s="182"/>
    </row>
    <row r="855" spans="1:7">
      <c r="A855" s="25"/>
      <c r="B855" s="238" t="e">
        <f>VLOOKUP(A855,Vendas!$A$5:$V$2700,2,)</f>
        <v>#N/A</v>
      </c>
      <c r="C855" s="239" t="e">
        <f>VLOOKUP(A855,Vendas!$A$5:$V$2700,4,)</f>
        <v>#N/A</v>
      </c>
      <c r="D855" s="244" t="e">
        <f>VLOOKUP(A855,Vendas!$A$5:$V$2700,5,)</f>
        <v>#N/A</v>
      </c>
      <c r="E855" s="50"/>
      <c r="F855" s="183"/>
      <c r="G855" s="34"/>
    </row>
    <row r="856" spans="1:7">
      <c r="A856" s="186"/>
      <c r="B856" s="241" t="e">
        <f>VLOOKUP(A856,Vendas!$A$5:$V$2700,2,)</f>
        <v>#N/A</v>
      </c>
      <c r="C856" s="242" t="e">
        <f>VLOOKUP(A856,Vendas!$A$5:$V$2700,4,)</f>
        <v>#N/A</v>
      </c>
      <c r="D856" s="243" t="e">
        <f>VLOOKUP(A856,Vendas!$A$5:$V$2700,5,)</f>
        <v>#N/A</v>
      </c>
      <c r="E856" s="180"/>
      <c r="F856" s="181"/>
      <c r="G856" s="182"/>
    </row>
    <row r="857" spans="1:7">
      <c r="A857" s="25"/>
      <c r="B857" s="238" t="e">
        <f>VLOOKUP(A857,Vendas!$A$5:$V$2700,2,)</f>
        <v>#N/A</v>
      </c>
      <c r="C857" s="239" t="e">
        <f>VLOOKUP(A857,Vendas!$A$5:$V$2700,4,)</f>
        <v>#N/A</v>
      </c>
      <c r="D857" s="244" t="e">
        <f>VLOOKUP(A857,Vendas!$A$5:$V$2700,5,)</f>
        <v>#N/A</v>
      </c>
      <c r="E857" s="50"/>
      <c r="F857" s="183"/>
      <c r="G857" s="34"/>
    </row>
    <row r="858" spans="1:7">
      <c r="A858" s="186"/>
      <c r="B858" s="241" t="e">
        <f>VLOOKUP(A858,Vendas!$A$5:$V$2700,2,)</f>
        <v>#N/A</v>
      </c>
      <c r="C858" s="242" t="e">
        <f>VLOOKUP(A858,Vendas!$A$5:$V$2700,4,)</f>
        <v>#N/A</v>
      </c>
      <c r="D858" s="243" t="e">
        <f>VLOOKUP(A858,Vendas!$A$5:$V$2700,5,)</f>
        <v>#N/A</v>
      </c>
      <c r="E858" s="180"/>
      <c r="F858" s="181"/>
      <c r="G858" s="182"/>
    </row>
    <row r="859" spans="1:7">
      <c r="A859" s="25"/>
      <c r="B859" s="238" t="e">
        <f>VLOOKUP(A859,Vendas!$A$5:$V$2700,2,)</f>
        <v>#N/A</v>
      </c>
      <c r="C859" s="239" t="e">
        <f>VLOOKUP(A859,Vendas!$A$5:$V$2700,4,)</f>
        <v>#N/A</v>
      </c>
      <c r="D859" s="244" t="e">
        <f>VLOOKUP(A859,Vendas!$A$5:$V$2700,5,)</f>
        <v>#N/A</v>
      </c>
      <c r="E859" s="50"/>
      <c r="F859" s="183"/>
      <c r="G859" s="34"/>
    </row>
    <row r="860" spans="1:7">
      <c r="A860" s="186"/>
      <c r="B860" s="241" t="e">
        <f>VLOOKUP(A860,Vendas!$A$5:$V$2700,2,)</f>
        <v>#N/A</v>
      </c>
      <c r="C860" s="242" t="e">
        <f>VLOOKUP(A860,Vendas!$A$5:$V$2700,4,)</f>
        <v>#N/A</v>
      </c>
      <c r="D860" s="243" t="e">
        <f>VLOOKUP(A860,Vendas!$A$5:$V$2700,5,)</f>
        <v>#N/A</v>
      </c>
      <c r="E860" s="180"/>
      <c r="F860" s="181"/>
      <c r="G860" s="182"/>
    </row>
    <row r="861" spans="1:7">
      <c r="A861" s="25"/>
      <c r="B861" s="238" t="e">
        <f>VLOOKUP(A861,Vendas!$A$5:$V$2700,2,)</f>
        <v>#N/A</v>
      </c>
      <c r="C861" s="239" t="e">
        <f>VLOOKUP(A861,Vendas!$A$5:$V$2700,4,)</f>
        <v>#N/A</v>
      </c>
      <c r="D861" s="244" t="e">
        <f>VLOOKUP(A861,Vendas!$A$5:$V$2700,5,)</f>
        <v>#N/A</v>
      </c>
      <c r="E861" s="50"/>
      <c r="F861" s="183"/>
      <c r="G861" s="34"/>
    </row>
    <row r="862" spans="1:7">
      <c r="A862" s="186"/>
      <c r="B862" s="241" t="e">
        <f>VLOOKUP(A862,Vendas!$A$5:$V$2700,2,)</f>
        <v>#N/A</v>
      </c>
      <c r="C862" s="242" t="e">
        <f>VLOOKUP(A862,Vendas!$A$5:$V$2700,4,)</f>
        <v>#N/A</v>
      </c>
      <c r="D862" s="243" t="e">
        <f>VLOOKUP(A862,Vendas!$A$5:$V$2700,5,)</f>
        <v>#N/A</v>
      </c>
      <c r="E862" s="180"/>
      <c r="F862" s="181"/>
      <c r="G862" s="182"/>
    </row>
    <row r="863" spans="1:7">
      <c r="A863" s="25"/>
      <c r="B863" s="238" t="e">
        <f>VLOOKUP(A863,Vendas!$A$5:$V$2700,2,)</f>
        <v>#N/A</v>
      </c>
      <c r="C863" s="239" t="e">
        <f>VLOOKUP(A863,Vendas!$A$5:$V$2700,4,)</f>
        <v>#N/A</v>
      </c>
      <c r="D863" s="244" t="e">
        <f>VLOOKUP(A863,Vendas!$A$5:$V$2700,5,)</f>
        <v>#N/A</v>
      </c>
      <c r="E863" s="50"/>
      <c r="F863" s="183"/>
      <c r="G863" s="34"/>
    </row>
    <row r="864" spans="1:7">
      <c r="A864" s="186"/>
      <c r="B864" s="241" t="e">
        <f>VLOOKUP(A864,Vendas!$A$5:$V$2700,2,)</f>
        <v>#N/A</v>
      </c>
      <c r="C864" s="242" t="e">
        <f>VLOOKUP(A864,Vendas!$A$5:$V$2700,4,)</f>
        <v>#N/A</v>
      </c>
      <c r="D864" s="243" t="e">
        <f>VLOOKUP(A864,Vendas!$A$5:$V$2700,5,)</f>
        <v>#N/A</v>
      </c>
      <c r="E864" s="180"/>
      <c r="F864" s="181"/>
      <c r="G864" s="182"/>
    </row>
    <row r="865" spans="1:7">
      <c r="A865" s="25"/>
      <c r="B865" s="238" t="e">
        <f>VLOOKUP(A865,Vendas!$A$5:$V$2700,2,)</f>
        <v>#N/A</v>
      </c>
      <c r="C865" s="239" t="e">
        <f>VLOOKUP(A865,Vendas!$A$5:$V$2700,4,)</f>
        <v>#N/A</v>
      </c>
      <c r="D865" s="244" t="e">
        <f>VLOOKUP(A865,Vendas!$A$5:$V$2700,5,)</f>
        <v>#N/A</v>
      </c>
      <c r="E865" s="50"/>
      <c r="F865" s="183"/>
      <c r="G865" s="34"/>
    </row>
    <row r="866" spans="1:7">
      <c r="A866" s="186"/>
      <c r="B866" s="241" t="e">
        <f>VLOOKUP(A866,Vendas!$A$5:$V$2700,2,)</f>
        <v>#N/A</v>
      </c>
      <c r="C866" s="242" t="e">
        <f>VLOOKUP(A866,Vendas!$A$5:$V$2700,4,)</f>
        <v>#N/A</v>
      </c>
      <c r="D866" s="243" t="e">
        <f>VLOOKUP(A866,Vendas!$A$5:$V$2700,5,)</f>
        <v>#N/A</v>
      </c>
      <c r="E866" s="180"/>
      <c r="F866" s="181"/>
      <c r="G866" s="182"/>
    </row>
    <row r="867" spans="1:7">
      <c r="A867" s="25"/>
      <c r="B867" s="238" t="e">
        <f>VLOOKUP(A867,Vendas!$A$5:$V$2700,2,)</f>
        <v>#N/A</v>
      </c>
      <c r="C867" s="239" t="e">
        <f>VLOOKUP(A867,Vendas!$A$5:$V$2700,4,)</f>
        <v>#N/A</v>
      </c>
      <c r="D867" s="244" t="e">
        <f>VLOOKUP(A867,Vendas!$A$5:$V$2700,5,)</f>
        <v>#N/A</v>
      </c>
      <c r="E867" s="50"/>
      <c r="F867" s="183"/>
      <c r="G867" s="34"/>
    </row>
    <row r="868" spans="1:7">
      <c r="A868" s="186"/>
      <c r="B868" s="241" t="e">
        <f>VLOOKUP(A868,Vendas!$A$5:$V$2700,2,)</f>
        <v>#N/A</v>
      </c>
      <c r="C868" s="242" t="e">
        <f>VLOOKUP(A868,Vendas!$A$5:$V$2700,4,)</f>
        <v>#N/A</v>
      </c>
      <c r="D868" s="243" t="e">
        <f>VLOOKUP(A868,Vendas!$A$5:$V$2700,5,)</f>
        <v>#N/A</v>
      </c>
      <c r="E868" s="180"/>
      <c r="F868" s="181"/>
      <c r="G868" s="182"/>
    </row>
    <row r="869" spans="1:7">
      <c r="A869" s="25"/>
      <c r="B869" s="238" t="e">
        <f>VLOOKUP(A869,Vendas!$A$5:$V$2700,2,)</f>
        <v>#N/A</v>
      </c>
      <c r="C869" s="239" t="e">
        <f>VLOOKUP(A869,Vendas!$A$5:$V$2700,4,)</f>
        <v>#N/A</v>
      </c>
      <c r="D869" s="244" t="e">
        <f>VLOOKUP(A869,Vendas!$A$5:$V$2700,5,)</f>
        <v>#N/A</v>
      </c>
      <c r="E869" s="50"/>
      <c r="F869" s="183"/>
      <c r="G869" s="34"/>
    </row>
    <row r="870" spans="1:7">
      <c r="A870" s="186"/>
      <c r="B870" s="241" t="e">
        <f>VLOOKUP(A870,Vendas!$A$5:$V$2700,2,)</f>
        <v>#N/A</v>
      </c>
      <c r="C870" s="242" t="e">
        <f>VLOOKUP(A870,Vendas!$A$5:$V$2700,4,)</f>
        <v>#N/A</v>
      </c>
      <c r="D870" s="243" t="e">
        <f>VLOOKUP(A870,Vendas!$A$5:$V$2700,5,)</f>
        <v>#N/A</v>
      </c>
      <c r="E870" s="180"/>
      <c r="F870" s="181"/>
      <c r="G870" s="182"/>
    </row>
    <row r="871" spans="1:7">
      <c r="A871" s="25"/>
      <c r="B871" s="238" t="e">
        <f>VLOOKUP(A871,Vendas!$A$5:$V$2700,2,)</f>
        <v>#N/A</v>
      </c>
      <c r="C871" s="239" t="e">
        <f>VLOOKUP(A871,Vendas!$A$5:$V$2700,4,)</f>
        <v>#N/A</v>
      </c>
      <c r="D871" s="244" t="e">
        <f>VLOOKUP(A871,Vendas!$A$5:$V$2700,5,)</f>
        <v>#N/A</v>
      </c>
      <c r="E871" s="50"/>
      <c r="F871" s="183"/>
      <c r="G871" s="34"/>
    </row>
    <row r="872" spans="1:7">
      <c r="A872" s="186"/>
      <c r="B872" s="241" t="e">
        <f>VLOOKUP(A872,Vendas!$A$5:$V$2700,2,)</f>
        <v>#N/A</v>
      </c>
      <c r="C872" s="242" t="e">
        <f>VLOOKUP(A872,Vendas!$A$5:$V$2700,4,)</f>
        <v>#N/A</v>
      </c>
      <c r="D872" s="243" t="e">
        <f>VLOOKUP(A872,Vendas!$A$5:$V$2700,5,)</f>
        <v>#N/A</v>
      </c>
      <c r="E872" s="180"/>
      <c r="F872" s="181"/>
      <c r="G872" s="182"/>
    </row>
    <row r="873" spans="1:7">
      <c r="A873" s="25"/>
      <c r="B873" s="238" t="e">
        <f>VLOOKUP(A873,Vendas!$A$5:$V$2700,2,)</f>
        <v>#N/A</v>
      </c>
      <c r="C873" s="239" t="e">
        <f>VLOOKUP(A873,Vendas!$A$5:$V$2700,4,)</f>
        <v>#N/A</v>
      </c>
      <c r="D873" s="244" t="e">
        <f>VLOOKUP(A873,Vendas!$A$5:$V$2700,5,)</f>
        <v>#N/A</v>
      </c>
      <c r="E873" s="50"/>
      <c r="F873" s="183"/>
      <c r="G873" s="34"/>
    </row>
    <row r="874" spans="1:7">
      <c r="A874" s="186"/>
      <c r="B874" s="241" t="e">
        <f>VLOOKUP(A874,Vendas!$A$5:$V$2700,2,)</f>
        <v>#N/A</v>
      </c>
      <c r="C874" s="242" t="e">
        <f>VLOOKUP(A874,Vendas!$A$5:$V$2700,4,)</f>
        <v>#N/A</v>
      </c>
      <c r="D874" s="243" t="e">
        <f>VLOOKUP(A874,Vendas!$A$5:$V$2700,5,)</f>
        <v>#N/A</v>
      </c>
      <c r="E874" s="180"/>
      <c r="F874" s="181"/>
      <c r="G874" s="182"/>
    </row>
    <row r="875" spans="1:7">
      <c r="A875" s="25"/>
      <c r="B875" s="238" t="e">
        <f>VLOOKUP(A875,Vendas!$A$5:$V$2700,2,)</f>
        <v>#N/A</v>
      </c>
      <c r="C875" s="239" t="e">
        <f>VLOOKUP(A875,Vendas!$A$5:$V$2700,4,)</f>
        <v>#N/A</v>
      </c>
      <c r="D875" s="244" t="e">
        <f>VLOOKUP(A875,Vendas!$A$5:$V$2700,5,)</f>
        <v>#N/A</v>
      </c>
      <c r="E875" s="50"/>
      <c r="F875" s="183"/>
      <c r="G875" s="34"/>
    </row>
    <row r="876" spans="1:7">
      <c r="A876" s="186"/>
      <c r="B876" s="241" t="e">
        <f>VLOOKUP(A876,Vendas!$A$5:$V$2700,2,)</f>
        <v>#N/A</v>
      </c>
      <c r="C876" s="242" t="e">
        <f>VLOOKUP(A876,Vendas!$A$5:$V$2700,4,)</f>
        <v>#N/A</v>
      </c>
      <c r="D876" s="243" t="e">
        <f>VLOOKUP(A876,Vendas!$A$5:$V$2700,5,)</f>
        <v>#N/A</v>
      </c>
      <c r="E876" s="180"/>
      <c r="F876" s="181"/>
      <c r="G876" s="182"/>
    </row>
    <row r="877" spans="1:7">
      <c r="A877" s="25"/>
      <c r="B877" s="238" t="e">
        <f>VLOOKUP(A877,Vendas!$A$5:$V$2700,2,)</f>
        <v>#N/A</v>
      </c>
      <c r="C877" s="239" t="e">
        <f>VLOOKUP(A877,Vendas!$A$5:$V$2700,4,)</f>
        <v>#N/A</v>
      </c>
      <c r="D877" s="244" t="e">
        <f>VLOOKUP(A877,Vendas!$A$5:$V$2700,5,)</f>
        <v>#N/A</v>
      </c>
      <c r="E877" s="50"/>
      <c r="F877" s="183"/>
      <c r="G877" s="34"/>
    </row>
    <row r="878" spans="1:7">
      <c r="A878" s="186"/>
      <c r="B878" s="241" t="e">
        <f>VLOOKUP(A878,Vendas!$A$5:$V$2700,2,)</f>
        <v>#N/A</v>
      </c>
      <c r="C878" s="242" t="e">
        <f>VLOOKUP(A878,Vendas!$A$5:$V$2700,4,)</f>
        <v>#N/A</v>
      </c>
      <c r="D878" s="243" t="e">
        <f>VLOOKUP(A878,Vendas!$A$5:$V$2700,5,)</f>
        <v>#N/A</v>
      </c>
      <c r="E878" s="180"/>
      <c r="F878" s="181"/>
      <c r="G878" s="182"/>
    </row>
    <row r="879" spans="1:7">
      <c r="A879" s="25"/>
      <c r="B879" s="238" t="e">
        <f>VLOOKUP(A879,Vendas!$A$5:$V$2700,2,)</f>
        <v>#N/A</v>
      </c>
      <c r="C879" s="239" t="e">
        <f>VLOOKUP(A879,Vendas!$A$5:$V$2700,4,)</f>
        <v>#N/A</v>
      </c>
      <c r="D879" s="244" t="e">
        <f>VLOOKUP(A879,Vendas!$A$5:$V$2700,5,)</f>
        <v>#N/A</v>
      </c>
      <c r="E879" s="50"/>
      <c r="F879" s="183"/>
      <c r="G879" s="34"/>
    </row>
    <row r="880" spans="1:7">
      <c r="A880" s="186"/>
      <c r="B880" s="241" t="e">
        <f>VLOOKUP(A880,Vendas!$A$5:$V$2700,2,)</f>
        <v>#N/A</v>
      </c>
      <c r="C880" s="242" t="e">
        <f>VLOOKUP(A880,Vendas!$A$5:$V$2700,4,)</f>
        <v>#N/A</v>
      </c>
      <c r="D880" s="243" t="e">
        <f>VLOOKUP(A880,Vendas!$A$5:$V$2700,5,)</f>
        <v>#N/A</v>
      </c>
      <c r="E880" s="180"/>
      <c r="F880" s="181"/>
      <c r="G880" s="182"/>
    </row>
    <row r="881" spans="1:7">
      <c r="A881" s="25"/>
      <c r="B881" s="238" t="e">
        <f>VLOOKUP(A881,Vendas!$A$5:$V$2700,2,)</f>
        <v>#N/A</v>
      </c>
      <c r="C881" s="239" t="e">
        <f>VLOOKUP(A881,Vendas!$A$5:$V$2700,4,)</f>
        <v>#N/A</v>
      </c>
      <c r="D881" s="244" t="e">
        <f>VLOOKUP(A881,Vendas!$A$5:$V$2700,5,)</f>
        <v>#N/A</v>
      </c>
      <c r="E881" s="50"/>
      <c r="F881" s="183"/>
      <c r="G881" s="34"/>
    </row>
    <row r="882" spans="1:7">
      <c r="A882" s="186"/>
      <c r="B882" s="241" t="e">
        <f>VLOOKUP(A882,Vendas!$A$5:$V$2700,2,)</f>
        <v>#N/A</v>
      </c>
      <c r="C882" s="242" t="e">
        <f>VLOOKUP(A882,Vendas!$A$5:$V$2700,4,)</f>
        <v>#N/A</v>
      </c>
      <c r="D882" s="243" t="e">
        <f>VLOOKUP(A882,Vendas!$A$5:$V$2700,5,)</f>
        <v>#N/A</v>
      </c>
      <c r="E882" s="180"/>
      <c r="F882" s="181"/>
      <c r="G882" s="182"/>
    </row>
    <row r="883" spans="1:7">
      <c r="A883" s="25"/>
      <c r="B883" s="238" t="e">
        <f>VLOOKUP(A883,Vendas!$A$5:$V$2700,2,)</f>
        <v>#N/A</v>
      </c>
      <c r="C883" s="239" t="e">
        <f>VLOOKUP(A883,Vendas!$A$5:$V$2700,4,)</f>
        <v>#N/A</v>
      </c>
      <c r="D883" s="244" t="e">
        <f>VLOOKUP(A883,Vendas!$A$5:$V$2700,5,)</f>
        <v>#N/A</v>
      </c>
      <c r="E883" s="50"/>
      <c r="F883" s="183"/>
      <c r="G883" s="34"/>
    </row>
    <row r="884" spans="1:7">
      <c r="A884" s="186"/>
      <c r="B884" s="241" t="e">
        <f>VLOOKUP(A884,Vendas!$A$5:$V$2700,2,)</f>
        <v>#N/A</v>
      </c>
      <c r="C884" s="242" t="e">
        <f>VLOOKUP(A884,Vendas!$A$5:$V$2700,4,)</f>
        <v>#N/A</v>
      </c>
      <c r="D884" s="243" t="e">
        <f>VLOOKUP(A884,Vendas!$A$5:$V$2700,5,)</f>
        <v>#N/A</v>
      </c>
      <c r="E884" s="180"/>
      <c r="F884" s="181"/>
      <c r="G884" s="182"/>
    </row>
    <row r="885" spans="1:7">
      <c r="A885" s="25"/>
      <c r="B885" s="238" t="e">
        <f>VLOOKUP(A885,Vendas!$A$5:$V$2700,2,)</f>
        <v>#N/A</v>
      </c>
      <c r="C885" s="239" t="e">
        <f>VLOOKUP(A885,Vendas!$A$5:$V$2700,4,)</f>
        <v>#N/A</v>
      </c>
      <c r="D885" s="244" t="e">
        <f>VLOOKUP(A885,Vendas!$A$5:$V$2700,5,)</f>
        <v>#N/A</v>
      </c>
      <c r="E885" s="50"/>
      <c r="F885" s="183"/>
      <c r="G885" s="34"/>
    </row>
    <row r="886" spans="1:7">
      <c r="A886" s="186"/>
      <c r="B886" s="241" t="e">
        <f>VLOOKUP(A886,Vendas!$A$5:$V$2700,2,)</f>
        <v>#N/A</v>
      </c>
      <c r="C886" s="242" t="e">
        <f>VLOOKUP(A886,Vendas!$A$5:$V$2700,4,)</f>
        <v>#N/A</v>
      </c>
      <c r="D886" s="243" t="e">
        <f>VLOOKUP(A886,Vendas!$A$5:$V$2700,5,)</f>
        <v>#N/A</v>
      </c>
      <c r="E886" s="180"/>
      <c r="F886" s="181"/>
      <c r="G886" s="182"/>
    </row>
    <row r="887" spans="1:7">
      <c r="A887" s="25"/>
      <c r="B887" s="238" t="e">
        <f>VLOOKUP(A887,Vendas!$A$5:$V$2700,2,)</f>
        <v>#N/A</v>
      </c>
      <c r="C887" s="239" t="e">
        <f>VLOOKUP(A887,Vendas!$A$5:$V$2700,4,)</f>
        <v>#N/A</v>
      </c>
      <c r="D887" s="244" t="e">
        <f>VLOOKUP(A887,Vendas!$A$5:$V$2700,5,)</f>
        <v>#N/A</v>
      </c>
      <c r="E887" s="50"/>
      <c r="F887" s="183"/>
      <c r="G887" s="34"/>
    </row>
    <row r="888" spans="1:7">
      <c r="A888" s="186"/>
      <c r="B888" s="241" t="e">
        <f>VLOOKUP(A888,Vendas!$A$5:$V$2700,2,)</f>
        <v>#N/A</v>
      </c>
      <c r="C888" s="242" t="e">
        <f>VLOOKUP(A888,Vendas!$A$5:$V$2700,4,)</f>
        <v>#N/A</v>
      </c>
      <c r="D888" s="243" t="e">
        <f>VLOOKUP(A888,Vendas!$A$5:$V$2700,5,)</f>
        <v>#N/A</v>
      </c>
      <c r="E888" s="180"/>
      <c r="F888" s="181"/>
      <c r="G888" s="182"/>
    </row>
    <row r="889" spans="1:7">
      <c r="A889" s="25"/>
      <c r="B889" s="238" t="e">
        <f>VLOOKUP(A889,Vendas!$A$5:$V$2700,2,)</f>
        <v>#N/A</v>
      </c>
      <c r="C889" s="239" t="e">
        <f>VLOOKUP(A889,Vendas!$A$5:$V$2700,4,)</f>
        <v>#N/A</v>
      </c>
      <c r="D889" s="244" t="e">
        <f>VLOOKUP(A889,Vendas!$A$5:$V$2700,5,)</f>
        <v>#N/A</v>
      </c>
      <c r="E889" s="50"/>
      <c r="F889" s="183"/>
      <c r="G889" s="34"/>
    </row>
    <row r="890" spans="1:7">
      <c r="A890" s="186"/>
      <c r="B890" s="241" t="e">
        <f>VLOOKUP(A890,Vendas!$A$5:$V$2700,2,)</f>
        <v>#N/A</v>
      </c>
      <c r="C890" s="242" t="e">
        <f>VLOOKUP(A890,Vendas!$A$5:$V$2700,4,)</f>
        <v>#N/A</v>
      </c>
      <c r="D890" s="243" t="e">
        <f>VLOOKUP(A890,Vendas!$A$5:$V$2700,5,)</f>
        <v>#N/A</v>
      </c>
      <c r="E890" s="180"/>
      <c r="F890" s="181"/>
      <c r="G890" s="182"/>
    </row>
    <row r="891" spans="1:7">
      <c r="A891" s="25"/>
      <c r="B891" s="238" t="e">
        <f>VLOOKUP(A891,Vendas!$A$5:$V$2700,2,)</f>
        <v>#N/A</v>
      </c>
      <c r="C891" s="239" t="e">
        <f>VLOOKUP(A891,Vendas!$A$5:$V$2700,4,)</f>
        <v>#N/A</v>
      </c>
      <c r="D891" s="244" t="e">
        <f>VLOOKUP(A891,Vendas!$A$5:$V$2700,5,)</f>
        <v>#N/A</v>
      </c>
      <c r="E891" s="50"/>
      <c r="F891" s="183"/>
      <c r="G891" s="34"/>
    </row>
    <row r="892" spans="1:7">
      <c r="A892" s="186"/>
      <c r="B892" s="241" t="e">
        <f>VLOOKUP(A892,Vendas!$A$5:$V$2700,2,)</f>
        <v>#N/A</v>
      </c>
      <c r="C892" s="242" t="e">
        <f>VLOOKUP(A892,Vendas!$A$5:$V$2700,4,)</f>
        <v>#N/A</v>
      </c>
      <c r="D892" s="243" t="e">
        <f>VLOOKUP(A892,Vendas!$A$5:$V$2700,5,)</f>
        <v>#N/A</v>
      </c>
      <c r="E892" s="180"/>
      <c r="F892" s="181"/>
      <c r="G892" s="182"/>
    </row>
    <row r="893" spans="1:7">
      <c r="A893" s="25"/>
      <c r="B893" s="238" t="e">
        <f>VLOOKUP(A893,Vendas!$A$5:$V$2700,2,)</f>
        <v>#N/A</v>
      </c>
      <c r="C893" s="239" t="e">
        <f>VLOOKUP(A893,Vendas!$A$5:$V$2700,4,)</f>
        <v>#N/A</v>
      </c>
      <c r="D893" s="244" t="e">
        <f>VLOOKUP(A893,Vendas!$A$5:$V$2700,5,)</f>
        <v>#N/A</v>
      </c>
      <c r="E893" s="50"/>
      <c r="F893" s="183"/>
      <c r="G893" s="34"/>
    </row>
    <row r="894" spans="1:7">
      <c r="A894" s="186"/>
      <c r="B894" s="241" t="e">
        <f>VLOOKUP(A894,Vendas!$A$5:$V$2700,2,)</f>
        <v>#N/A</v>
      </c>
      <c r="C894" s="242" t="e">
        <f>VLOOKUP(A894,Vendas!$A$5:$V$2700,4,)</f>
        <v>#N/A</v>
      </c>
      <c r="D894" s="243" t="e">
        <f>VLOOKUP(A894,Vendas!$A$5:$V$2700,5,)</f>
        <v>#N/A</v>
      </c>
      <c r="E894" s="180"/>
      <c r="F894" s="181"/>
      <c r="G894" s="182"/>
    </row>
    <row r="895" spans="1:7">
      <c r="A895" s="25"/>
      <c r="B895" s="238" t="e">
        <f>VLOOKUP(A895,Vendas!$A$5:$V$2700,2,)</f>
        <v>#N/A</v>
      </c>
      <c r="C895" s="239" t="e">
        <f>VLOOKUP(A895,Vendas!$A$5:$V$2700,4,)</f>
        <v>#N/A</v>
      </c>
      <c r="D895" s="244" t="e">
        <f>VLOOKUP(A895,Vendas!$A$5:$V$2700,5,)</f>
        <v>#N/A</v>
      </c>
      <c r="E895" s="50"/>
      <c r="F895" s="183"/>
      <c r="G895" s="34"/>
    </row>
    <row r="896" spans="1:7">
      <c r="A896" s="186"/>
      <c r="B896" s="241" t="e">
        <f>VLOOKUP(A896,Vendas!$A$5:$V$2700,2,)</f>
        <v>#N/A</v>
      </c>
      <c r="C896" s="242" t="e">
        <f>VLOOKUP(A896,Vendas!$A$5:$V$2700,4,)</f>
        <v>#N/A</v>
      </c>
      <c r="D896" s="243" t="e">
        <f>VLOOKUP(A896,Vendas!$A$5:$V$2700,5,)</f>
        <v>#N/A</v>
      </c>
      <c r="E896" s="180"/>
      <c r="F896" s="181"/>
      <c r="G896" s="182"/>
    </row>
    <row r="897" spans="1:7">
      <c r="A897" s="25"/>
      <c r="B897" s="238" t="e">
        <f>VLOOKUP(A897,Vendas!$A$5:$V$2700,2,)</f>
        <v>#N/A</v>
      </c>
      <c r="C897" s="239" t="e">
        <f>VLOOKUP(A897,Vendas!$A$5:$V$2700,4,)</f>
        <v>#N/A</v>
      </c>
      <c r="D897" s="244" t="e">
        <f>VLOOKUP(A897,Vendas!$A$5:$V$2700,5,)</f>
        <v>#N/A</v>
      </c>
      <c r="E897" s="50"/>
      <c r="F897" s="183"/>
      <c r="G897" s="34"/>
    </row>
    <row r="898" spans="1:7">
      <c r="A898" s="186"/>
      <c r="B898" s="241" t="e">
        <f>VLOOKUP(A898,Vendas!$A$5:$V$2700,2,)</f>
        <v>#N/A</v>
      </c>
      <c r="C898" s="242" t="e">
        <f>VLOOKUP(A898,Vendas!$A$5:$V$2700,4,)</f>
        <v>#N/A</v>
      </c>
      <c r="D898" s="243" t="e">
        <f>VLOOKUP(A898,Vendas!$A$5:$V$2700,5,)</f>
        <v>#N/A</v>
      </c>
      <c r="E898" s="180"/>
      <c r="F898" s="181"/>
      <c r="G898" s="182"/>
    </row>
    <row r="899" spans="1:7">
      <c r="A899" s="25"/>
      <c r="B899" s="238" t="e">
        <f>VLOOKUP(A899,Vendas!$A$5:$V$2700,2,)</f>
        <v>#N/A</v>
      </c>
      <c r="C899" s="239" t="e">
        <f>VLOOKUP(A899,Vendas!$A$5:$V$2700,4,)</f>
        <v>#N/A</v>
      </c>
      <c r="D899" s="244" t="e">
        <f>VLOOKUP(A899,Vendas!$A$5:$V$2700,5,)</f>
        <v>#N/A</v>
      </c>
      <c r="E899" s="50"/>
      <c r="F899" s="183"/>
      <c r="G899" s="34"/>
    </row>
    <row r="900" spans="1:7">
      <c r="A900" s="186"/>
      <c r="B900" s="241" t="e">
        <f>VLOOKUP(A900,Vendas!$A$5:$V$2700,2,)</f>
        <v>#N/A</v>
      </c>
      <c r="C900" s="242" t="e">
        <f>VLOOKUP(A900,Vendas!$A$5:$V$2700,4,)</f>
        <v>#N/A</v>
      </c>
      <c r="D900" s="243" t="e">
        <f>VLOOKUP(A900,Vendas!$A$5:$V$2700,5,)</f>
        <v>#N/A</v>
      </c>
      <c r="E900" s="180"/>
      <c r="F900" s="181"/>
      <c r="G900" s="182"/>
    </row>
    <row r="901" spans="1:7">
      <c r="A901" s="25"/>
      <c r="B901" s="238" t="e">
        <f>VLOOKUP(A901,Vendas!$A$5:$V$2700,2,)</f>
        <v>#N/A</v>
      </c>
      <c r="C901" s="239" t="e">
        <f>VLOOKUP(A901,Vendas!$A$5:$V$2700,4,)</f>
        <v>#N/A</v>
      </c>
      <c r="D901" s="244" t="e">
        <f>VLOOKUP(A901,Vendas!$A$5:$V$2700,5,)</f>
        <v>#N/A</v>
      </c>
      <c r="E901" s="50"/>
      <c r="F901" s="183"/>
      <c r="G901" s="34"/>
    </row>
    <row r="902" spans="1:7">
      <c r="A902" s="186"/>
      <c r="B902" s="241" t="e">
        <f>VLOOKUP(A902,Vendas!$A$5:$V$2700,2,)</f>
        <v>#N/A</v>
      </c>
      <c r="C902" s="242" t="e">
        <f>VLOOKUP(A902,Vendas!$A$5:$V$2700,4,)</f>
        <v>#N/A</v>
      </c>
      <c r="D902" s="243" t="e">
        <f>VLOOKUP(A902,Vendas!$A$5:$V$2700,5,)</f>
        <v>#N/A</v>
      </c>
      <c r="E902" s="180"/>
      <c r="F902" s="181"/>
      <c r="G902" s="182"/>
    </row>
    <row r="903" spans="1:7">
      <c r="A903" s="25"/>
      <c r="B903" s="238" t="e">
        <f>VLOOKUP(A903,Vendas!$A$5:$V$2700,2,)</f>
        <v>#N/A</v>
      </c>
      <c r="C903" s="239" t="e">
        <f>VLOOKUP(A903,Vendas!$A$5:$V$2700,4,)</f>
        <v>#N/A</v>
      </c>
      <c r="D903" s="244" t="e">
        <f>VLOOKUP(A903,Vendas!$A$5:$V$2700,5,)</f>
        <v>#N/A</v>
      </c>
      <c r="E903" s="50"/>
      <c r="F903" s="183"/>
      <c r="G903" s="34"/>
    </row>
    <row r="904" spans="1:7">
      <c r="A904" s="186"/>
      <c r="B904" s="241" t="e">
        <f>VLOOKUP(A904,Vendas!$A$5:$V$2700,2,)</f>
        <v>#N/A</v>
      </c>
      <c r="C904" s="242" t="e">
        <f>VLOOKUP(A904,Vendas!$A$5:$V$2700,4,)</f>
        <v>#N/A</v>
      </c>
      <c r="D904" s="243" t="e">
        <f>VLOOKUP(A904,Vendas!$A$5:$V$2700,5,)</f>
        <v>#N/A</v>
      </c>
      <c r="E904" s="180"/>
      <c r="F904" s="181"/>
      <c r="G904" s="182"/>
    </row>
    <row r="905" spans="1:7">
      <c r="A905" s="25"/>
      <c r="B905" s="238" t="e">
        <f>VLOOKUP(A905,Vendas!$A$5:$V$2700,2,)</f>
        <v>#N/A</v>
      </c>
      <c r="C905" s="239" t="e">
        <f>VLOOKUP(A905,Vendas!$A$5:$V$2700,4,)</f>
        <v>#N/A</v>
      </c>
      <c r="D905" s="244" t="e">
        <f>VLOOKUP(A905,Vendas!$A$5:$V$2700,5,)</f>
        <v>#N/A</v>
      </c>
      <c r="E905" s="50"/>
      <c r="F905" s="183"/>
      <c r="G905" s="34"/>
    </row>
    <row r="906" spans="1:7">
      <c r="A906" s="186"/>
      <c r="B906" s="241" t="e">
        <f>VLOOKUP(A906,Vendas!$A$5:$V$2700,2,)</f>
        <v>#N/A</v>
      </c>
      <c r="C906" s="242" t="e">
        <f>VLOOKUP(A906,Vendas!$A$5:$V$2700,4,)</f>
        <v>#N/A</v>
      </c>
      <c r="D906" s="243" t="e">
        <f>VLOOKUP(A906,Vendas!$A$5:$V$2700,5,)</f>
        <v>#N/A</v>
      </c>
      <c r="E906" s="180"/>
      <c r="F906" s="181"/>
      <c r="G906" s="182"/>
    </row>
    <row r="907" spans="1:7">
      <c r="A907" s="25"/>
      <c r="B907" s="238" t="e">
        <f>VLOOKUP(A907,Vendas!$A$5:$V$2700,2,)</f>
        <v>#N/A</v>
      </c>
      <c r="C907" s="239" t="e">
        <f>VLOOKUP(A907,Vendas!$A$5:$V$2700,4,)</f>
        <v>#N/A</v>
      </c>
      <c r="D907" s="244" t="e">
        <f>VLOOKUP(A907,Vendas!$A$5:$V$2700,5,)</f>
        <v>#N/A</v>
      </c>
      <c r="E907" s="50"/>
      <c r="F907" s="183"/>
      <c r="G907" s="34"/>
    </row>
    <row r="908" spans="1:7">
      <c r="A908" s="186"/>
      <c r="B908" s="241" t="e">
        <f>VLOOKUP(A908,Vendas!$A$5:$V$2700,2,)</f>
        <v>#N/A</v>
      </c>
      <c r="C908" s="242" t="e">
        <f>VLOOKUP(A908,Vendas!$A$5:$V$2700,4,)</f>
        <v>#N/A</v>
      </c>
      <c r="D908" s="243" t="e">
        <f>VLOOKUP(A908,Vendas!$A$5:$V$2700,5,)</f>
        <v>#N/A</v>
      </c>
      <c r="E908" s="180"/>
      <c r="F908" s="181"/>
      <c r="G908" s="182"/>
    </row>
    <row r="909" spans="1:7">
      <c r="A909" s="25"/>
      <c r="B909" s="238" t="e">
        <f>VLOOKUP(A909,Vendas!$A$5:$V$2700,2,)</f>
        <v>#N/A</v>
      </c>
      <c r="C909" s="239" t="e">
        <f>VLOOKUP(A909,Vendas!$A$5:$V$2700,4,)</f>
        <v>#N/A</v>
      </c>
      <c r="D909" s="244" t="e">
        <f>VLOOKUP(A909,Vendas!$A$5:$V$2700,5,)</f>
        <v>#N/A</v>
      </c>
      <c r="E909" s="50"/>
      <c r="F909" s="183"/>
      <c r="G909" s="34"/>
    </row>
    <row r="910" spans="1:7">
      <c r="A910" s="186"/>
      <c r="B910" s="241" t="e">
        <f>VLOOKUP(A910,Vendas!$A$5:$V$2700,2,)</f>
        <v>#N/A</v>
      </c>
      <c r="C910" s="242" t="e">
        <f>VLOOKUP(A910,Vendas!$A$5:$V$2700,4,)</f>
        <v>#N/A</v>
      </c>
      <c r="D910" s="243" t="e">
        <f>VLOOKUP(A910,Vendas!$A$5:$V$2700,5,)</f>
        <v>#N/A</v>
      </c>
      <c r="E910" s="180"/>
      <c r="F910" s="181"/>
      <c r="G910" s="182"/>
    </row>
    <row r="911" spans="1:7">
      <c r="A911" s="25"/>
      <c r="B911" s="238" t="e">
        <f>VLOOKUP(A911,Vendas!$A$5:$V$2700,2,)</f>
        <v>#N/A</v>
      </c>
      <c r="C911" s="239" t="e">
        <f>VLOOKUP(A911,Vendas!$A$5:$V$2700,4,)</f>
        <v>#N/A</v>
      </c>
      <c r="D911" s="244" t="e">
        <f>VLOOKUP(A911,Vendas!$A$5:$V$2700,5,)</f>
        <v>#N/A</v>
      </c>
      <c r="E911" s="50"/>
      <c r="F911" s="183"/>
      <c r="G911" s="34"/>
    </row>
    <row r="912" spans="1:7">
      <c r="A912" s="186"/>
      <c r="B912" s="241" t="e">
        <f>VLOOKUP(A912,Vendas!$A$5:$V$2700,2,)</f>
        <v>#N/A</v>
      </c>
      <c r="C912" s="242" t="e">
        <f>VLOOKUP(A912,Vendas!$A$5:$V$2700,4,)</f>
        <v>#N/A</v>
      </c>
      <c r="D912" s="243" t="e">
        <f>VLOOKUP(A912,Vendas!$A$5:$V$2700,5,)</f>
        <v>#N/A</v>
      </c>
      <c r="E912" s="180"/>
      <c r="F912" s="181"/>
      <c r="G912" s="182"/>
    </row>
    <row r="913" spans="1:7">
      <c r="A913" s="25"/>
      <c r="B913" s="238" t="e">
        <f>VLOOKUP(A913,Vendas!$A$5:$V$2700,2,)</f>
        <v>#N/A</v>
      </c>
      <c r="C913" s="239" t="e">
        <f>VLOOKUP(A913,Vendas!$A$5:$V$2700,4,)</f>
        <v>#N/A</v>
      </c>
      <c r="D913" s="244" t="e">
        <f>VLOOKUP(A913,Vendas!$A$5:$V$2700,5,)</f>
        <v>#N/A</v>
      </c>
      <c r="E913" s="50"/>
      <c r="F913" s="183"/>
      <c r="G913" s="34"/>
    </row>
    <row r="914" spans="1:7">
      <c r="A914" s="186"/>
      <c r="B914" s="241" t="e">
        <f>VLOOKUP(A914,Vendas!$A$5:$V$2700,2,)</f>
        <v>#N/A</v>
      </c>
      <c r="C914" s="242" t="e">
        <f>VLOOKUP(A914,Vendas!$A$5:$V$2700,4,)</f>
        <v>#N/A</v>
      </c>
      <c r="D914" s="243" t="e">
        <f>VLOOKUP(A914,Vendas!$A$5:$V$2700,5,)</f>
        <v>#N/A</v>
      </c>
      <c r="E914" s="180"/>
      <c r="F914" s="181"/>
      <c r="G914" s="182"/>
    </row>
    <row r="915" spans="1:7">
      <c r="A915" s="25"/>
      <c r="B915" s="238" t="e">
        <f>VLOOKUP(A915,Vendas!$A$5:$V$2700,2,)</f>
        <v>#N/A</v>
      </c>
      <c r="C915" s="239" t="e">
        <f>VLOOKUP(A915,Vendas!$A$5:$V$2700,4,)</f>
        <v>#N/A</v>
      </c>
      <c r="D915" s="244" t="e">
        <f>VLOOKUP(A915,Vendas!$A$5:$V$2700,5,)</f>
        <v>#N/A</v>
      </c>
      <c r="E915" s="50"/>
      <c r="F915" s="183"/>
      <c r="G915" s="34"/>
    </row>
    <row r="916" spans="1:7">
      <c r="A916" s="186"/>
      <c r="B916" s="241" t="e">
        <f>VLOOKUP(A916,Vendas!$A$5:$V$2700,2,)</f>
        <v>#N/A</v>
      </c>
      <c r="C916" s="242" t="e">
        <f>VLOOKUP(A916,Vendas!$A$5:$V$2700,4,)</f>
        <v>#N/A</v>
      </c>
      <c r="D916" s="243" t="e">
        <f>VLOOKUP(A916,Vendas!$A$5:$V$2700,5,)</f>
        <v>#N/A</v>
      </c>
      <c r="E916" s="180"/>
      <c r="F916" s="181"/>
      <c r="G916" s="182"/>
    </row>
    <row r="917" spans="1:7">
      <c r="A917" s="25"/>
      <c r="B917" s="238" t="e">
        <f>VLOOKUP(A917,Vendas!$A$5:$V$2700,2,)</f>
        <v>#N/A</v>
      </c>
      <c r="C917" s="239" t="e">
        <f>VLOOKUP(A917,Vendas!$A$5:$V$2700,4,)</f>
        <v>#N/A</v>
      </c>
      <c r="D917" s="244" t="e">
        <f>VLOOKUP(A917,Vendas!$A$5:$V$2700,5,)</f>
        <v>#N/A</v>
      </c>
      <c r="E917" s="50"/>
      <c r="F917" s="183"/>
      <c r="G917" s="34"/>
    </row>
    <row r="918" spans="1:7">
      <c r="A918" s="186"/>
      <c r="B918" s="241" t="e">
        <f>VLOOKUP(A918,Vendas!$A$5:$V$2700,2,)</f>
        <v>#N/A</v>
      </c>
      <c r="C918" s="242" t="e">
        <f>VLOOKUP(A918,Vendas!$A$5:$V$2700,4,)</f>
        <v>#N/A</v>
      </c>
      <c r="D918" s="243" t="e">
        <f>VLOOKUP(A918,Vendas!$A$5:$V$2700,5,)</f>
        <v>#N/A</v>
      </c>
      <c r="E918" s="180"/>
      <c r="F918" s="181"/>
      <c r="G918" s="182"/>
    </row>
    <row r="919" spans="1:7">
      <c r="A919" s="25"/>
      <c r="B919" s="238" t="e">
        <f>VLOOKUP(A919,Vendas!$A$5:$V$2700,2,)</f>
        <v>#N/A</v>
      </c>
      <c r="C919" s="239" t="e">
        <f>VLOOKUP(A919,Vendas!$A$5:$V$2700,4,)</f>
        <v>#N/A</v>
      </c>
      <c r="D919" s="244" t="e">
        <f>VLOOKUP(A919,Vendas!$A$5:$V$2700,5,)</f>
        <v>#N/A</v>
      </c>
      <c r="E919" s="50"/>
      <c r="F919" s="183"/>
      <c r="G919" s="34"/>
    </row>
    <row r="920" spans="1:7">
      <c r="A920" s="186"/>
      <c r="B920" s="241" t="e">
        <f>VLOOKUP(A920,Vendas!$A$5:$V$2700,2,)</f>
        <v>#N/A</v>
      </c>
      <c r="C920" s="242" t="e">
        <f>VLOOKUP(A920,Vendas!$A$5:$V$2700,4,)</f>
        <v>#N/A</v>
      </c>
      <c r="D920" s="243" t="e">
        <f>VLOOKUP(A920,Vendas!$A$5:$V$2700,5,)</f>
        <v>#N/A</v>
      </c>
      <c r="E920" s="180"/>
      <c r="F920" s="181"/>
      <c r="G920" s="182"/>
    </row>
    <row r="921" spans="1:7">
      <c r="A921" s="25"/>
      <c r="B921" s="238" t="e">
        <f>VLOOKUP(A921,Vendas!$A$5:$V$2700,2,)</f>
        <v>#N/A</v>
      </c>
      <c r="C921" s="239" t="e">
        <f>VLOOKUP(A921,Vendas!$A$5:$V$2700,4,)</f>
        <v>#N/A</v>
      </c>
      <c r="D921" s="244" t="e">
        <f>VLOOKUP(A921,Vendas!$A$5:$V$2700,5,)</f>
        <v>#N/A</v>
      </c>
      <c r="E921" s="50"/>
      <c r="F921" s="183"/>
      <c r="G921" s="34"/>
    </row>
    <row r="922" spans="1:7">
      <c r="A922" s="186"/>
      <c r="B922" s="241" t="e">
        <f>VLOOKUP(A922,Vendas!$A$5:$V$2700,2,)</f>
        <v>#N/A</v>
      </c>
      <c r="C922" s="242" t="e">
        <f>VLOOKUP(A922,Vendas!$A$5:$V$2700,4,)</f>
        <v>#N/A</v>
      </c>
      <c r="D922" s="243" t="e">
        <f>VLOOKUP(A922,Vendas!$A$5:$V$2700,5,)</f>
        <v>#N/A</v>
      </c>
      <c r="E922" s="180"/>
      <c r="F922" s="181"/>
      <c r="G922" s="182"/>
    </row>
    <row r="923" spans="1:7">
      <c r="A923" s="25"/>
      <c r="B923" s="238" t="e">
        <f>VLOOKUP(A923,Vendas!$A$5:$V$2700,2,)</f>
        <v>#N/A</v>
      </c>
      <c r="C923" s="239" t="e">
        <f>VLOOKUP(A923,Vendas!$A$5:$V$2700,4,)</f>
        <v>#N/A</v>
      </c>
      <c r="D923" s="244" t="e">
        <f>VLOOKUP(A923,Vendas!$A$5:$V$2700,5,)</f>
        <v>#N/A</v>
      </c>
      <c r="E923" s="50"/>
      <c r="F923" s="183"/>
      <c r="G923" s="34"/>
    </row>
    <row r="924" spans="1:7">
      <c r="A924" s="186"/>
      <c r="B924" s="241" t="e">
        <f>VLOOKUP(A924,Vendas!$A$5:$V$2700,2,)</f>
        <v>#N/A</v>
      </c>
      <c r="C924" s="242" t="e">
        <f>VLOOKUP(A924,Vendas!$A$5:$V$2700,4,)</f>
        <v>#N/A</v>
      </c>
      <c r="D924" s="243" t="e">
        <f>VLOOKUP(A924,Vendas!$A$5:$V$2700,5,)</f>
        <v>#N/A</v>
      </c>
      <c r="E924" s="180"/>
      <c r="F924" s="181"/>
      <c r="G924" s="182"/>
    </row>
    <row r="925" spans="1:7">
      <c r="A925" s="25"/>
      <c r="B925" s="238" t="e">
        <f>VLOOKUP(A925,Vendas!$A$5:$V$2700,2,)</f>
        <v>#N/A</v>
      </c>
      <c r="C925" s="239" t="e">
        <f>VLOOKUP(A925,Vendas!$A$5:$V$2700,4,)</f>
        <v>#N/A</v>
      </c>
      <c r="D925" s="244" t="e">
        <f>VLOOKUP(A925,Vendas!$A$5:$V$2700,5,)</f>
        <v>#N/A</v>
      </c>
      <c r="E925" s="50"/>
      <c r="F925" s="183"/>
      <c r="G925" s="34"/>
    </row>
    <row r="926" spans="1:7">
      <c r="A926" s="186"/>
      <c r="B926" s="241" t="e">
        <f>VLOOKUP(A926,Vendas!$A$5:$V$2700,2,)</f>
        <v>#N/A</v>
      </c>
      <c r="C926" s="242" t="e">
        <f>VLOOKUP(A926,Vendas!$A$5:$V$2700,4,)</f>
        <v>#N/A</v>
      </c>
      <c r="D926" s="243" t="e">
        <f>VLOOKUP(A926,Vendas!$A$5:$V$2700,5,)</f>
        <v>#N/A</v>
      </c>
      <c r="E926" s="180"/>
      <c r="F926" s="181"/>
      <c r="G926" s="182"/>
    </row>
    <row r="927" spans="1:7">
      <c r="A927" s="25"/>
      <c r="B927" s="238" t="e">
        <f>VLOOKUP(A927,Vendas!$A$5:$V$2700,2,)</f>
        <v>#N/A</v>
      </c>
      <c r="C927" s="239" t="e">
        <f>VLOOKUP(A927,Vendas!$A$5:$V$2700,4,)</f>
        <v>#N/A</v>
      </c>
      <c r="D927" s="244" t="e">
        <f>VLOOKUP(A927,Vendas!$A$5:$V$2700,5,)</f>
        <v>#N/A</v>
      </c>
      <c r="E927" s="50"/>
      <c r="F927" s="183"/>
      <c r="G927" s="34"/>
    </row>
    <row r="928" spans="1:7">
      <c r="A928" s="186"/>
      <c r="B928" s="241" t="e">
        <f>VLOOKUP(A928,Vendas!$A$5:$V$2700,2,)</f>
        <v>#N/A</v>
      </c>
      <c r="C928" s="242" t="e">
        <f>VLOOKUP(A928,Vendas!$A$5:$V$2700,4,)</f>
        <v>#N/A</v>
      </c>
      <c r="D928" s="243" t="e">
        <f>VLOOKUP(A928,Vendas!$A$5:$V$2700,5,)</f>
        <v>#N/A</v>
      </c>
      <c r="E928" s="180"/>
      <c r="F928" s="181"/>
      <c r="G928" s="182"/>
    </row>
    <row r="929" spans="1:7">
      <c r="A929" s="25"/>
      <c r="B929" s="238" t="e">
        <f>VLOOKUP(A929,Vendas!$A$5:$V$2700,2,)</f>
        <v>#N/A</v>
      </c>
      <c r="C929" s="239" t="e">
        <f>VLOOKUP(A929,Vendas!$A$5:$V$2700,4,)</f>
        <v>#N/A</v>
      </c>
      <c r="D929" s="244" t="e">
        <f>VLOOKUP(A929,Vendas!$A$5:$V$2700,5,)</f>
        <v>#N/A</v>
      </c>
      <c r="E929" s="50"/>
      <c r="F929" s="183"/>
      <c r="G929" s="34"/>
    </row>
    <row r="930" spans="1:7">
      <c r="A930" s="186"/>
      <c r="B930" s="241" t="e">
        <f>VLOOKUP(A930,Vendas!$A$5:$V$2700,2,)</f>
        <v>#N/A</v>
      </c>
      <c r="C930" s="242" t="e">
        <f>VLOOKUP(A930,Vendas!$A$5:$V$2700,4,)</f>
        <v>#N/A</v>
      </c>
      <c r="D930" s="243" t="e">
        <f>VLOOKUP(A930,Vendas!$A$5:$V$2700,5,)</f>
        <v>#N/A</v>
      </c>
      <c r="E930" s="180"/>
      <c r="F930" s="181"/>
      <c r="G930" s="182"/>
    </row>
    <row r="931" spans="1:7">
      <c r="A931" s="25"/>
      <c r="B931" s="238" t="e">
        <f>VLOOKUP(A931,Vendas!$A$5:$V$2700,2,)</f>
        <v>#N/A</v>
      </c>
      <c r="C931" s="239" t="e">
        <f>VLOOKUP(A931,Vendas!$A$5:$V$2700,4,)</f>
        <v>#N/A</v>
      </c>
      <c r="D931" s="244" t="e">
        <f>VLOOKUP(A931,Vendas!$A$5:$V$2700,5,)</f>
        <v>#N/A</v>
      </c>
      <c r="E931" s="50"/>
      <c r="F931" s="183"/>
      <c r="G931" s="34"/>
    </row>
    <row r="932" spans="1:7">
      <c r="A932" s="186"/>
      <c r="B932" s="241" t="e">
        <f>VLOOKUP(A932,Vendas!$A$5:$V$2700,2,)</f>
        <v>#N/A</v>
      </c>
      <c r="C932" s="242" t="e">
        <f>VLOOKUP(A932,Vendas!$A$5:$V$2700,4,)</f>
        <v>#N/A</v>
      </c>
      <c r="D932" s="243" t="e">
        <f>VLOOKUP(A932,Vendas!$A$5:$V$2700,5,)</f>
        <v>#N/A</v>
      </c>
      <c r="E932" s="180"/>
      <c r="F932" s="181"/>
      <c r="G932" s="182"/>
    </row>
    <row r="933" spans="1:7">
      <c r="A933" s="25"/>
      <c r="B933" s="238" t="e">
        <f>VLOOKUP(A933,Vendas!$A$5:$V$2700,2,)</f>
        <v>#N/A</v>
      </c>
      <c r="C933" s="239" t="e">
        <f>VLOOKUP(A933,Vendas!$A$5:$V$2700,4,)</f>
        <v>#N/A</v>
      </c>
      <c r="D933" s="244" t="e">
        <f>VLOOKUP(A933,Vendas!$A$5:$V$2700,5,)</f>
        <v>#N/A</v>
      </c>
      <c r="E933" s="50"/>
      <c r="F933" s="183"/>
      <c r="G933" s="34"/>
    </row>
    <row r="934" spans="1:7">
      <c r="A934" s="186"/>
      <c r="B934" s="241" t="e">
        <f>VLOOKUP(A934,Vendas!$A$5:$V$2700,2,)</f>
        <v>#N/A</v>
      </c>
      <c r="C934" s="242" t="e">
        <f>VLOOKUP(A934,Vendas!$A$5:$V$2700,4,)</f>
        <v>#N/A</v>
      </c>
      <c r="D934" s="243" t="e">
        <f>VLOOKUP(A934,Vendas!$A$5:$V$2700,5,)</f>
        <v>#N/A</v>
      </c>
      <c r="E934" s="180"/>
      <c r="F934" s="181"/>
      <c r="G934" s="182"/>
    </row>
    <row r="935" spans="1:7">
      <c r="A935" s="25"/>
      <c r="B935" s="238" t="e">
        <f>VLOOKUP(A935,Vendas!$A$5:$V$2700,2,)</f>
        <v>#N/A</v>
      </c>
      <c r="C935" s="239" t="e">
        <f>VLOOKUP(A935,Vendas!$A$5:$V$2700,4,)</f>
        <v>#N/A</v>
      </c>
      <c r="D935" s="244" t="e">
        <f>VLOOKUP(A935,Vendas!$A$5:$V$2700,5,)</f>
        <v>#N/A</v>
      </c>
      <c r="E935" s="50"/>
      <c r="F935" s="183"/>
      <c r="G935" s="34"/>
    </row>
    <row r="936" spans="1:7">
      <c r="A936" s="186"/>
      <c r="B936" s="241" t="e">
        <f>VLOOKUP(A936,Vendas!$A$5:$V$2700,2,)</f>
        <v>#N/A</v>
      </c>
      <c r="C936" s="242" t="e">
        <f>VLOOKUP(A936,Vendas!$A$5:$V$2700,4,)</f>
        <v>#N/A</v>
      </c>
      <c r="D936" s="243" t="e">
        <f>VLOOKUP(A936,Vendas!$A$5:$V$2700,5,)</f>
        <v>#N/A</v>
      </c>
      <c r="E936" s="180"/>
      <c r="F936" s="181"/>
      <c r="G936" s="182"/>
    </row>
    <row r="937" spans="1:7">
      <c r="A937" s="25"/>
      <c r="B937" s="238" t="e">
        <f>VLOOKUP(A937,Vendas!$A$5:$V$2700,2,)</f>
        <v>#N/A</v>
      </c>
      <c r="C937" s="239" t="e">
        <f>VLOOKUP(A937,Vendas!$A$5:$V$2700,4,)</f>
        <v>#N/A</v>
      </c>
      <c r="D937" s="244" t="e">
        <f>VLOOKUP(A937,Vendas!$A$5:$V$2700,5,)</f>
        <v>#N/A</v>
      </c>
      <c r="E937" s="50"/>
      <c r="F937" s="183"/>
      <c r="G937" s="34"/>
    </row>
    <row r="938" spans="1:7">
      <c r="A938" s="186"/>
      <c r="B938" s="241" t="e">
        <f>VLOOKUP(A938,Vendas!$A$5:$V$2700,2,)</f>
        <v>#N/A</v>
      </c>
      <c r="C938" s="242" t="e">
        <f>VLOOKUP(A938,Vendas!$A$5:$V$2700,4,)</f>
        <v>#N/A</v>
      </c>
      <c r="D938" s="243" t="e">
        <f>VLOOKUP(A938,Vendas!$A$5:$V$2700,5,)</f>
        <v>#N/A</v>
      </c>
      <c r="E938" s="180"/>
      <c r="F938" s="181"/>
      <c r="G938" s="182"/>
    </row>
    <row r="939" spans="1:7">
      <c r="A939" s="25"/>
      <c r="B939" s="238" t="e">
        <f>VLOOKUP(A939,Vendas!$A$5:$V$2700,2,)</f>
        <v>#N/A</v>
      </c>
      <c r="C939" s="239" t="e">
        <f>VLOOKUP(A939,Vendas!$A$5:$V$2700,4,)</f>
        <v>#N/A</v>
      </c>
      <c r="D939" s="244" t="e">
        <f>VLOOKUP(A939,Vendas!$A$5:$V$2700,5,)</f>
        <v>#N/A</v>
      </c>
      <c r="E939" s="50"/>
      <c r="F939" s="183"/>
      <c r="G939" s="34"/>
    </row>
    <row r="940" spans="1:7">
      <c r="A940" s="186"/>
      <c r="B940" s="241" t="e">
        <f>VLOOKUP(A940,Vendas!$A$5:$V$2700,2,)</f>
        <v>#N/A</v>
      </c>
      <c r="C940" s="242" t="e">
        <f>VLOOKUP(A940,Vendas!$A$5:$V$2700,4,)</f>
        <v>#N/A</v>
      </c>
      <c r="D940" s="243" t="e">
        <f>VLOOKUP(A940,Vendas!$A$5:$V$2700,5,)</f>
        <v>#N/A</v>
      </c>
      <c r="E940" s="180"/>
      <c r="F940" s="181"/>
      <c r="G940" s="182"/>
    </row>
    <row r="941" spans="1:7">
      <c r="A941" s="25"/>
      <c r="B941" s="238" t="e">
        <f>VLOOKUP(A941,Vendas!$A$5:$V$2700,2,)</f>
        <v>#N/A</v>
      </c>
      <c r="C941" s="239" t="e">
        <f>VLOOKUP(A941,Vendas!$A$5:$V$2700,4,)</f>
        <v>#N/A</v>
      </c>
      <c r="D941" s="244" t="e">
        <f>VLOOKUP(A941,Vendas!$A$5:$V$2700,5,)</f>
        <v>#N/A</v>
      </c>
      <c r="E941" s="50"/>
      <c r="F941" s="183"/>
      <c r="G941" s="34"/>
    </row>
    <row r="942" spans="1:7">
      <c r="A942" s="186"/>
      <c r="B942" s="241" t="e">
        <f>VLOOKUP(A942,Vendas!$A$5:$V$2700,2,)</f>
        <v>#N/A</v>
      </c>
      <c r="C942" s="242" t="e">
        <f>VLOOKUP(A942,Vendas!$A$5:$V$2700,4,)</f>
        <v>#N/A</v>
      </c>
      <c r="D942" s="243" t="e">
        <f>VLOOKUP(A942,Vendas!$A$5:$V$2700,5,)</f>
        <v>#N/A</v>
      </c>
      <c r="E942" s="180"/>
      <c r="F942" s="181"/>
      <c r="G942" s="182"/>
    </row>
    <row r="943" spans="1:7">
      <c r="A943" s="25"/>
      <c r="B943" s="238" t="e">
        <f>VLOOKUP(A943,Vendas!$A$5:$V$2700,2,)</f>
        <v>#N/A</v>
      </c>
      <c r="C943" s="239" t="e">
        <f>VLOOKUP(A943,Vendas!$A$5:$V$2700,4,)</f>
        <v>#N/A</v>
      </c>
      <c r="D943" s="244" t="e">
        <f>VLOOKUP(A943,Vendas!$A$5:$V$2700,5,)</f>
        <v>#N/A</v>
      </c>
      <c r="E943" s="50"/>
      <c r="F943" s="183"/>
      <c r="G943" s="34"/>
    </row>
    <row r="944" spans="1:7">
      <c r="A944" s="186"/>
      <c r="B944" s="241" t="e">
        <f>VLOOKUP(A944,Vendas!$A$5:$V$2700,2,)</f>
        <v>#N/A</v>
      </c>
      <c r="C944" s="242" t="e">
        <f>VLOOKUP(A944,Vendas!$A$5:$V$2700,4,)</f>
        <v>#N/A</v>
      </c>
      <c r="D944" s="243" t="e">
        <f>VLOOKUP(A944,Vendas!$A$5:$V$2700,5,)</f>
        <v>#N/A</v>
      </c>
      <c r="E944" s="180"/>
      <c r="F944" s="181"/>
      <c r="G944" s="182"/>
    </row>
    <row r="945" spans="1:7">
      <c r="A945" s="25"/>
      <c r="B945" s="238" t="e">
        <f>VLOOKUP(A945,Vendas!$A$5:$V$2700,2,)</f>
        <v>#N/A</v>
      </c>
      <c r="C945" s="239" t="e">
        <f>VLOOKUP(A945,Vendas!$A$5:$V$2700,4,)</f>
        <v>#N/A</v>
      </c>
      <c r="D945" s="244" t="e">
        <f>VLOOKUP(A945,Vendas!$A$5:$V$2700,5,)</f>
        <v>#N/A</v>
      </c>
      <c r="E945" s="50"/>
      <c r="F945" s="183"/>
      <c r="G945" s="34"/>
    </row>
    <row r="946" spans="1:7">
      <c r="A946" s="186"/>
      <c r="B946" s="241" t="e">
        <f>VLOOKUP(A946,Vendas!$A$5:$V$2700,2,)</f>
        <v>#N/A</v>
      </c>
      <c r="C946" s="242" t="e">
        <f>VLOOKUP(A946,Vendas!$A$5:$V$2700,4,)</f>
        <v>#N/A</v>
      </c>
      <c r="D946" s="243" t="e">
        <f>VLOOKUP(A946,Vendas!$A$5:$V$2700,5,)</f>
        <v>#N/A</v>
      </c>
      <c r="E946" s="180"/>
      <c r="F946" s="181"/>
      <c r="G946" s="182"/>
    </row>
    <row r="947" spans="1:7">
      <c r="A947" s="25"/>
      <c r="B947" s="238" t="e">
        <f>VLOOKUP(A947,Vendas!$A$5:$V$2700,2,)</f>
        <v>#N/A</v>
      </c>
      <c r="C947" s="239" t="e">
        <f>VLOOKUP(A947,Vendas!$A$5:$V$2700,4,)</f>
        <v>#N/A</v>
      </c>
      <c r="D947" s="244" t="e">
        <f>VLOOKUP(A947,Vendas!$A$5:$V$2700,5,)</f>
        <v>#N/A</v>
      </c>
      <c r="E947" s="50"/>
      <c r="F947" s="183"/>
      <c r="G947" s="34"/>
    </row>
    <row r="948" spans="1:7">
      <c r="A948" s="186"/>
      <c r="B948" s="241" t="e">
        <f>VLOOKUP(A948,Vendas!$A$5:$V$2700,2,)</f>
        <v>#N/A</v>
      </c>
      <c r="C948" s="242" t="e">
        <f>VLOOKUP(A948,Vendas!$A$5:$V$2700,4,)</f>
        <v>#N/A</v>
      </c>
      <c r="D948" s="243" t="e">
        <f>VLOOKUP(A948,Vendas!$A$5:$V$2700,5,)</f>
        <v>#N/A</v>
      </c>
      <c r="E948" s="180"/>
      <c r="F948" s="181"/>
      <c r="G948" s="182"/>
    </row>
    <row r="949" spans="1:7">
      <c r="A949" s="25"/>
      <c r="B949" s="238" t="e">
        <f>VLOOKUP(A949,Vendas!$A$5:$V$2700,2,)</f>
        <v>#N/A</v>
      </c>
      <c r="C949" s="239" t="e">
        <f>VLOOKUP(A949,Vendas!$A$5:$V$2700,4,)</f>
        <v>#N/A</v>
      </c>
      <c r="D949" s="244" t="e">
        <f>VLOOKUP(A949,Vendas!$A$5:$V$2700,5,)</f>
        <v>#N/A</v>
      </c>
      <c r="E949" s="50"/>
      <c r="F949" s="183"/>
      <c r="G949" s="34"/>
    </row>
    <row r="950" spans="1:7">
      <c r="A950" s="186"/>
      <c r="B950" s="241" t="e">
        <f>VLOOKUP(A950,Vendas!$A$5:$V$2700,2,)</f>
        <v>#N/A</v>
      </c>
      <c r="C950" s="242" t="e">
        <f>VLOOKUP(A950,Vendas!$A$5:$V$2700,4,)</f>
        <v>#N/A</v>
      </c>
      <c r="D950" s="243" t="e">
        <f>VLOOKUP(A950,Vendas!$A$5:$V$2700,5,)</f>
        <v>#N/A</v>
      </c>
      <c r="E950" s="180"/>
      <c r="F950" s="181"/>
      <c r="G950" s="182"/>
    </row>
    <row r="951" spans="1:7">
      <c r="A951" s="25"/>
      <c r="B951" s="238" t="e">
        <f>VLOOKUP(A951,Vendas!$A$5:$V$2700,2,)</f>
        <v>#N/A</v>
      </c>
      <c r="C951" s="239" t="e">
        <f>VLOOKUP(A951,Vendas!$A$5:$V$2700,4,)</f>
        <v>#N/A</v>
      </c>
      <c r="D951" s="244" t="e">
        <f>VLOOKUP(A951,Vendas!$A$5:$V$2700,5,)</f>
        <v>#N/A</v>
      </c>
      <c r="E951" s="50"/>
      <c r="F951" s="183"/>
      <c r="G951" s="34"/>
    </row>
    <row r="952" spans="1:7">
      <c r="A952" s="186"/>
      <c r="B952" s="241" t="e">
        <f>VLOOKUP(A952,Vendas!$A$5:$V$2700,2,)</f>
        <v>#N/A</v>
      </c>
      <c r="C952" s="242" t="e">
        <f>VLOOKUP(A952,Vendas!$A$5:$V$2700,4,)</f>
        <v>#N/A</v>
      </c>
      <c r="D952" s="243" t="e">
        <f>VLOOKUP(A952,Vendas!$A$5:$V$2700,5,)</f>
        <v>#N/A</v>
      </c>
      <c r="E952" s="180"/>
      <c r="F952" s="181"/>
      <c r="G952" s="182"/>
    </row>
    <row r="953" spans="1:7">
      <c r="A953" s="25"/>
      <c r="B953" s="238" t="e">
        <f>VLOOKUP(A953,Vendas!$A$5:$V$2700,2,)</f>
        <v>#N/A</v>
      </c>
      <c r="C953" s="239" t="e">
        <f>VLOOKUP(A953,Vendas!$A$5:$V$2700,4,)</f>
        <v>#N/A</v>
      </c>
      <c r="D953" s="244" t="e">
        <f>VLOOKUP(A953,Vendas!$A$5:$V$2700,5,)</f>
        <v>#N/A</v>
      </c>
      <c r="E953" s="50"/>
      <c r="F953" s="183"/>
      <c r="G953" s="34"/>
    </row>
    <row r="954" spans="1:7">
      <c r="A954" s="186"/>
      <c r="B954" s="241" t="e">
        <f>VLOOKUP(A954,Vendas!$A$5:$V$2700,2,)</f>
        <v>#N/A</v>
      </c>
      <c r="C954" s="242" t="e">
        <f>VLOOKUP(A954,Vendas!$A$5:$V$2700,4,)</f>
        <v>#N/A</v>
      </c>
      <c r="D954" s="243" t="e">
        <f>VLOOKUP(A954,Vendas!$A$5:$V$2700,5,)</f>
        <v>#N/A</v>
      </c>
      <c r="E954" s="180"/>
      <c r="F954" s="181"/>
      <c r="G954" s="182"/>
    </row>
    <row r="955" spans="1:7">
      <c r="A955" s="25"/>
      <c r="B955" s="238" t="e">
        <f>VLOOKUP(A955,Vendas!$A$5:$V$2700,2,)</f>
        <v>#N/A</v>
      </c>
      <c r="C955" s="239" t="e">
        <f>VLOOKUP(A955,Vendas!$A$5:$V$2700,4,)</f>
        <v>#N/A</v>
      </c>
      <c r="D955" s="244" t="e">
        <f>VLOOKUP(A955,Vendas!$A$5:$V$2700,5,)</f>
        <v>#N/A</v>
      </c>
      <c r="E955" s="50"/>
      <c r="F955" s="183"/>
      <c r="G955" s="34"/>
    </row>
    <row r="956" spans="1:7">
      <c r="A956" s="186"/>
      <c r="B956" s="241" t="e">
        <f>VLOOKUP(A956,Vendas!$A$5:$V$2700,2,)</f>
        <v>#N/A</v>
      </c>
      <c r="C956" s="242" t="e">
        <f>VLOOKUP(A956,Vendas!$A$5:$V$2700,4,)</f>
        <v>#N/A</v>
      </c>
      <c r="D956" s="243" t="e">
        <f>VLOOKUP(A956,Vendas!$A$5:$V$2700,5,)</f>
        <v>#N/A</v>
      </c>
      <c r="E956" s="180"/>
      <c r="F956" s="181"/>
      <c r="G956" s="182"/>
    </row>
    <row r="957" spans="1:7">
      <c r="A957" s="25"/>
      <c r="B957" s="238" t="e">
        <f>VLOOKUP(A957,Vendas!$A$5:$V$2700,2,)</f>
        <v>#N/A</v>
      </c>
      <c r="C957" s="239" t="e">
        <f>VLOOKUP(A957,Vendas!$A$5:$V$2700,4,)</f>
        <v>#N/A</v>
      </c>
      <c r="D957" s="244" t="e">
        <f>VLOOKUP(A957,Vendas!$A$5:$V$2700,5,)</f>
        <v>#N/A</v>
      </c>
      <c r="E957" s="50"/>
      <c r="F957" s="183"/>
      <c r="G957" s="34"/>
    </row>
    <row r="958" spans="1:7">
      <c r="A958" s="186"/>
      <c r="B958" s="241" t="e">
        <f>VLOOKUP(A958,Vendas!$A$5:$V$2700,2,)</f>
        <v>#N/A</v>
      </c>
      <c r="C958" s="242" t="e">
        <f>VLOOKUP(A958,Vendas!$A$5:$V$2700,4,)</f>
        <v>#N/A</v>
      </c>
      <c r="D958" s="243" t="e">
        <f>VLOOKUP(A958,Vendas!$A$5:$V$2700,5,)</f>
        <v>#N/A</v>
      </c>
      <c r="E958" s="180"/>
      <c r="F958" s="181"/>
      <c r="G958" s="182"/>
    </row>
    <row r="959" spans="1:7">
      <c r="A959" s="25"/>
      <c r="B959" s="238" t="e">
        <f>VLOOKUP(A959,Vendas!$A$5:$V$2700,2,)</f>
        <v>#N/A</v>
      </c>
      <c r="C959" s="239" t="e">
        <f>VLOOKUP(A959,Vendas!$A$5:$V$2700,4,)</f>
        <v>#N/A</v>
      </c>
      <c r="D959" s="244" t="e">
        <f>VLOOKUP(A959,Vendas!$A$5:$V$2700,5,)</f>
        <v>#N/A</v>
      </c>
      <c r="E959" s="50"/>
      <c r="F959" s="183"/>
      <c r="G959" s="34"/>
    </row>
    <row r="960" spans="1:7">
      <c r="A960" s="186"/>
      <c r="B960" s="241" t="e">
        <f>VLOOKUP(A960,Vendas!$A$5:$V$2700,2,)</f>
        <v>#N/A</v>
      </c>
      <c r="C960" s="242" t="e">
        <f>VLOOKUP(A960,Vendas!$A$5:$V$2700,4,)</f>
        <v>#N/A</v>
      </c>
      <c r="D960" s="243" t="e">
        <f>VLOOKUP(A960,Vendas!$A$5:$V$2700,5,)</f>
        <v>#N/A</v>
      </c>
      <c r="E960" s="180"/>
      <c r="F960" s="181"/>
      <c r="G960" s="182"/>
    </row>
    <row r="961" spans="1:7">
      <c r="A961" s="25"/>
      <c r="B961" s="238" t="e">
        <f>VLOOKUP(A961,Vendas!$A$5:$V$2700,2,)</f>
        <v>#N/A</v>
      </c>
      <c r="C961" s="239" t="e">
        <f>VLOOKUP(A961,Vendas!$A$5:$V$2700,4,)</f>
        <v>#N/A</v>
      </c>
      <c r="D961" s="244" t="e">
        <f>VLOOKUP(A961,Vendas!$A$5:$V$2700,5,)</f>
        <v>#N/A</v>
      </c>
      <c r="E961" s="50"/>
      <c r="F961" s="183"/>
      <c r="G961" s="34"/>
    </row>
    <row r="962" spans="1:7">
      <c r="A962" s="186"/>
      <c r="B962" s="241" t="e">
        <f>VLOOKUP(A962,Vendas!$A$5:$V$2700,2,)</f>
        <v>#N/A</v>
      </c>
      <c r="C962" s="242" t="e">
        <f>VLOOKUP(A962,Vendas!$A$5:$V$2700,4,)</f>
        <v>#N/A</v>
      </c>
      <c r="D962" s="243" t="e">
        <f>VLOOKUP(A962,Vendas!$A$5:$V$2700,5,)</f>
        <v>#N/A</v>
      </c>
      <c r="E962" s="180"/>
      <c r="F962" s="181"/>
      <c r="G962" s="182"/>
    </row>
    <row r="963" spans="1:7">
      <c r="A963" s="25"/>
      <c r="B963" s="238" t="e">
        <f>VLOOKUP(A963,Vendas!$A$5:$V$2700,2,)</f>
        <v>#N/A</v>
      </c>
      <c r="C963" s="239" t="e">
        <f>VLOOKUP(A963,Vendas!$A$5:$V$2700,4,)</f>
        <v>#N/A</v>
      </c>
      <c r="D963" s="244" t="e">
        <f>VLOOKUP(A963,Vendas!$A$5:$V$2700,5,)</f>
        <v>#N/A</v>
      </c>
      <c r="E963" s="50"/>
      <c r="F963" s="183"/>
      <c r="G963" s="34"/>
    </row>
    <row r="964" spans="1:7">
      <c r="A964" s="186"/>
      <c r="B964" s="241" t="e">
        <f>VLOOKUP(A964,Vendas!$A$5:$V$2700,2,)</f>
        <v>#N/A</v>
      </c>
      <c r="C964" s="242" t="e">
        <f>VLOOKUP(A964,Vendas!$A$5:$V$2700,4,)</f>
        <v>#N/A</v>
      </c>
      <c r="D964" s="243" t="e">
        <f>VLOOKUP(A964,Vendas!$A$5:$V$2700,5,)</f>
        <v>#N/A</v>
      </c>
      <c r="E964" s="180"/>
      <c r="F964" s="181"/>
      <c r="G964" s="182"/>
    </row>
    <row r="965" spans="1:7">
      <c r="A965" s="25"/>
      <c r="B965" s="238" t="e">
        <f>VLOOKUP(A965,Vendas!$A$5:$V$2700,2,)</f>
        <v>#N/A</v>
      </c>
      <c r="C965" s="239" t="e">
        <f>VLOOKUP(A965,Vendas!$A$5:$V$2700,4,)</f>
        <v>#N/A</v>
      </c>
      <c r="D965" s="244" t="e">
        <f>VLOOKUP(A965,Vendas!$A$5:$V$2700,5,)</f>
        <v>#N/A</v>
      </c>
      <c r="E965" s="50"/>
      <c r="F965" s="183"/>
      <c r="G965" s="34"/>
    </row>
    <row r="966" spans="1:7">
      <c r="A966" s="186"/>
      <c r="B966" s="241" t="e">
        <f>VLOOKUP(A966,Vendas!$A$5:$V$2700,2,)</f>
        <v>#N/A</v>
      </c>
      <c r="C966" s="242" t="e">
        <f>VLOOKUP(A966,Vendas!$A$5:$V$2700,4,)</f>
        <v>#N/A</v>
      </c>
      <c r="D966" s="243" t="e">
        <f>VLOOKUP(A966,Vendas!$A$5:$V$2700,5,)</f>
        <v>#N/A</v>
      </c>
      <c r="E966" s="180"/>
      <c r="F966" s="181"/>
      <c r="G966" s="182"/>
    </row>
    <row r="967" spans="1:7">
      <c r="A967" s="25"/>
      <c r="B967" s="238" t="e">
        <f>VLOOKUP(A967,Vendas!$A$5:$V$2700,2,)</f>
        <v>#N/A</v>
      </c>
      <c r="C967" s="239" t="e">
        <f>VLOOKUP(A967,Vendas!$A$5:$V$2700,4,)</f>
        <v>#N/A</v>
      </c>
      <c r="D967" s="244" t="e">
        <f>VLOOKUP(A967,Vendas!$A$5:$V$2700,5,)</f>
        <v>#N/A</v>
      </c>
      <c r="E967" s="50"/>
      <c r="F967" s="183"/>
      <c r="G967" s="34"/>
    </row>
    <row r="968" spans="1:7">
      <c r="A968" s="186"/>
      <c r="B968" s="241" t="e">
        <f>VLOOKUP(A968,Vendas!$A$5:$V$2700,2,)</f>
        <v>#N/A</v>
      </c>
      <c r="C968" s="242" t="e">
        <f>VLOOKUP(A968,Vendas!$A$5:$V$2700,4,)</f>
        <v>#N/A</v>
      </c>
      <c r="D968" s="243" t="e">
        <f>VLOOKUP(A968,Vendas!$A$5:$V$2700,5,)</f>
        <v>#N/A</v>
      </c>
      <c r="E968" s="180"/>
      <c r="F968" s="181"/>
      <c r="G968" s="182"/>
    </row>
    <row r="969" spans="1:7">
      <c r="A969" s="25"/>
      <c r="B969" s="238" t="e">
        <f>VLOOKUP(A969,Vendas!$A$5:$V$2700,2,)</f>
        <v>#N/A</v>
      </c>
      <c r="C969" s="239" t="e">
        <f>VLOOKUP(A969,Vendas!$A$5:$V$2700,4,)</f>
        <v>#N/A</v>
      </c>
      <c r="D969" s="244" t="e">
        <f>VLOOKUP(A969,Vendas!$A$5:$V$2700,5,)</f>
        <v>#N/A</v>
      </c>
      <c r="E969" s="50"/>
      <c r="F969" s="183"/>
      <c r="G969" s="34"/>
    </row>
    <row r="970" spans="1:7">
      <c r="A970" s="186"/>
      <c r="B970" s="241" t="e">
        <f>VLOOKUP(A970,Vendas!$A$5:$V$2700,2,)</f>
        <v>#N/A</v>
      </c>
      <c r="C970" s="242" t="e">
        <f>VLOOKUP(A970,Vendas!$A$5:$V$2700,4,)</f>
        <v>#N/A</v>
      </c>
      <c r="D970" s="243" t="e">
        <f>VLOOKUP(A970,Vendas!$A$5:$V$2700,5,)</f>
        <v>#N/A</v>
      </c>
      <c r="E970" s="180"/>
      <c r="F970" s="181"/>
      <c r="G970" s="182"/>
    </row>
    <row r="971" spans="1:7">
      <c r="A971" s="25"/>
      <c r="B971" s="238" t="e">
        <f>VLOOKUP(A971,Vendas!$A$5:$V$2700,2,)</f>
        <v>#N/A</v>
      </c>
      <c r="C971" s="239" t="e">
        <f>VLOOKUP(A971,Vendas!$A$5:$V$2700,4,)</f>
        <v>#N/A</v>
      </c>
      <c r="D971" s="244" t="e">
        <f>VLOOKUP(A971,Vendas!$A$5:$V$2700,5,)</f>
        <v>#N/A</v>
      </c>
      <c r="E971" s="50"/>
      <c r="F971" s="183"/>
      <c r="G971" s="34"/>
    </row>
    <row r="972" spans="1:7">
      <c r="A972" s="186"/>
      <c r="B972" s="241" t="e">
        <f>VLOOKUP(A972,Vendas!$A$5:$V$2700,2,)</f>
        <v>#N/A</v>
      </c>
      <c r="C972" s="242" t="e">
        <f>VLOOKUP(A972,Vendas!$A$5:$V$2700,4,)</f>
        <v>#N/A</v>
      </c>
      <c r="D972" s="243" t="e">
        <f>VLOOKUP(A972,Vendas!$A$5:$V$2700,5,)</f>
        <v>#N/A</v>
      </c>
      <c r="E972" s="180"/>
      <c r="F972" s="181"/>
      <c r="G972" s="182"/>
    </row>
    <row r="973" spans="1:7">
      <c r="A973" s="25"/>
      <c r="B973" s="238" t="e">
        <f>VLOOKUP(A973,Vendas!$A$5:$V$2700,2,)</f>
        <v>#N/A</v>
      </c>
      <c r="C973" s="239" t="e">
        <f>VLOOKUP(A973,Vendas!$A$5:$V$2700,4,)</f>
        <v>#N/A</v>
      </c>
      <c r="D973" s="244" t="e">
        <f>VLOOKUP(A973,Vendas!$A$5:$V$2700,5,)</f>
        <v>#N/A</v>
      </c>
      <c r="E973" s="50"/>
      <c r="F973" s="183"/>
      <c r="G973" s="34"/>
    </row>
    <row r="974" spans="1:7">
      <c r="A974" s="186"/>
      <c r="B974" s="241" t="e">
        <f>VLOOKUP(A974,Vendas!$A$5:$V$2700,2,)</f>
        <v>#N/A</v>
      </c>
      <c r="C974" s="242" t="e">
        <f>VLOOKUP(A974,Vendas!$A$5:$V$2700,4,)</f>
        <v>#N/A</v>
      </c>
      <c r="D974" s="243" t="e">
        <f>VLOOKUP(A974,Vendas!$A$5:$V$2700,5,)</f>
        <v>#N/A</v>
      </c>
      <c r="E974" s="180"/>
      <c r="F974" s="181"/>
      <c r="G974" s="182"/>
    </row>
    <row r="975" spans="1:7">
      <c r="A975" s="25"/>
      <c r="B975" s="238" t="e">
        <f>VLOOKUP(A975,Vendas!$A$5:$V$2700,2,)</f>
        <v>#N/A</v>
      </c>
      <c r="C975" s="239" t="e">
        <f>VLOOKUP(A975,Vendas!$A$5:$V$2700,4,)</f>
        <v>#N/A</v>
      </c>
      <c r="D975" s="244" t="e">
        <f>VLOOKUP(A975,Vendas!$A$5:$V$2700,5,)</f>
        <v>#N/A</v>
      </c>
      <c r="E975" s="50"/>
      <c r="F975" s="183"/>
      <c r="G975" s="34"/>
    </row>
    <row r="976" spans="1:7">
      <c r="A976" s="186"/>
      <c r="B976" s="241" t="e">
        <f>VLOOKUP(A976,Vendas!$A$5:$V$2700,2,)</f>
        <v>#N/A</v>
      </c>
      <c r="C976" s="242" t="e">
        <f>VLOOKUP(A976,Vendas!$A$5:$V$2700,4,)</f>
        <v>#N/A</v>
      </c>
      <c r="D976" s="243" t="e">
        <f>VLOOKUP(A976,Vendas!$A$5:$V$2700,5,)</f>
        <v>#N/A</v>
      </c>
      <c r="E976" s="180"/>
      <c r="F976" s="181"/>
      <c r="G976" s="182"/>
    </row>
    <row r="977" spans="1:7">
      <c r="A977" s="25"/>
      <c r="B977" s="238" t="e">
        <f>VLOOKUP(A977,Vendas!$A$5:$V$2700,2,)</f>
        <v>#N/A</v>
      </c>
      <c r="C977" s="239" t="e">
        <f>VLOOKUP(A977,Vendas!$A$5:$V$2700,4,)</f>
        <v>#N/A</v>
      </c>
      <c r="D977" s="244" t="e">
        <f>VLOOKUP(A977,Vendas!$A$5:$V$2700,5,)</f>
        <v>#N/A</v>
      </c>
      <c r="E977" s="50"/>
      <c r="F977" s="183"/>
      <c r="G977" s="34"/>
    </row>
    <row r="978" spans="1:7">
      <c r="A978" s="186"/>
      <c r="B978" s="241" t="e">
        <f>VLOOKUP(A978,Vendas!$A$5:$V$2700,2,)</f>
        <v>#N/A</v>
      </c>
      <c r="C978" s="242" t="e">
        <f>VLOOKUP(A978,Vendas!$A$5:$V$2700,4,)</f>
        <v>#N/A</v>
      </c>
      <c r="D978" s="243" t="e">
        <f>VLOOKUP(A978,Vendas!$A$5:$V$2700,5,)</f>
        <v>#N/A</v>
      </c>
      <c r="E978" s="180"/>
      <c r="F978" s="181"/>
      <c r="G978" s="182"/>
    </row>
    <row r="979" spans="1:7">
      <c r="A979" s="25"/>
      <c r="B979" s="238" t="e">
        <f>VLOOKUP(A979,Vendas!$A$5:$V$2700,2,)</f>
        <v>#N/A</v>
      </c>
      <c r="C979" s="239" t="e">
        <f>VLOOKUP(A979,Vendas!$A$5:$V$2700,4,)</f>
        <v>#N/A</v>
      </c>
      <c r="D979" s="244" t="e">
        <f>VLOOKUP(A979,Vendas!$A$5:$V$2700,5,)</f>
        <v>#N/A</v>
      </c>
      <c r="E979" s="50"/>
      <c r="F979" s="183"/>
      <c r="G979" s="34"/>
    </row>
    <row r="980" spans="1:7">
      <c r="A980" s="186"/>
      <c r="B980" s="241" t="e">
        <f>VLOOKUP(A980,Vendas!$A$5:$V$2700,2,)</f>
        <v>#N/A</v>
      </c>
      <c r="C980" s="242" t="e">
        <f>VLOOKUP(A980,Vendas!$A$5:$V$2700,4,)</f>
        <v>#N/A</v>
      </c>
      <c r="D980" s="243" t="e">
        <f>VLOOKUP(A980,Vendas!$A$5:$V$2700,5,)</f>
        <v>#N/A</v>
      </c>
      <c r="E980" s="180"/>
      <c r="F980" s="181"/>
      <c r="G980" s="182"/>
    </row>
    <row r="981" spans="1:7">
      <c r="A981" s="25"/>
      <c r="B981" s="238" t="e">
        <f>VLOOKUP(A981,Vendas!$A$5:$V$2700,2,)</f>
        <v>#N/A</v>
      </c>
      <c r="C981" s="239" t="e">
        <f>VLOOKUP(A981,Vendas!$A$5:$V$2700,4,)</f>
        <v>#N/A</v>
      </c>
      <c r="D981" s="244" t="e">
        <f>VLOOKUP(A981,Vendas!$A$5:$V$2700,5,)</f>
        <v>#N/A</v>
      </c>
      <c r="E981" s="50"/>
      <c r="F981" s="183"/>
      <c r="G981" s="34"/>
    </row>
    <row r="982" spans="1:7">
      <c r="A982" s="186"/>
      <c r="B982" s="241" t="e">
        <f>VLOOKUP(A982,Vendas!$A$5:$V$2700,2,)</f>
        <v>#N/A</v>
      </c>
      <c r="C982" s="242" t="e">
        <f>VLOOKUP(A982,Vendas!$A$5:$V$2700,4,)</f>
        <v>#N/A</v>
      </c>
      <c r="D982" s="243" t="e">
        <f>VLOOKUP(A982,Vendas!$A$5:$V$2700,5,)</f>
        <v>#N/A</v>
      </c>
      <c r="E982" s="180"/>
      <c r="F982" s="181"/>
      <c r="G982" s="182"/>
    </row>
    <row r="983" spans="1:7">
      <c r="A983" s="25"/>
      <c r="B983" s="238" t="e">
        <f>VLOOKUP(A983,Vendas!$A$5:$V$2700,2,)</f>
        <v>#N/A</v>
      </c>
      <c r="C983" s="239" t="e">
        <f>VLOOKUP(A983,Vendas!$A$5:$V$2700,4,)</f>
        <v>#N/A</v>
      </c>
      <c r="D983" s="244" t="e">
        <f>VLOOKUP(A983,Vendas!$A$5:$V$2700,5,)</f>
        <v>#N/A</v>
      </c>
      <c r="E983" s="50"/>
      <c r="F983" s="183"/>
      <c r="G983" s="34"/>
    </row>
    <row r="984" spans="1:7">
      <c r="A984" s="186"/>
      <c r="B984" s="241" t="e">
        <f>VLOOKUP(A984,Vendas!$A$5:$V$2700,2,)</f>
        <v>#N/A</v>
      </c>
      <c r="C984" s="242" t="e">
        <f>VLOOKUP(A984,Vendas!$A$5:$V$2700,4,)</f>
        <v>#N/A</v>
      </c>
      <c r="D984" s="243" t="e">
        <f>VLOOKUP(A984,Vendas!$A$5:$V$2700,5,)</f>
        <v>#N/A</v>
      </c>
      <c r="E984" s="180"/>
      <c r="F984" s="181"/>
      <c r="G984" s="182"/>
    </row>
    <row r="985" spans="1:7">
      <c r="A985" s="25"/>
      <c r="B985" s="238" t="e">
        <f>VLOOKUP(A985,Vendas!$A$5:$V$2700,2,)</f>
        <v>#N/A</v>
      </c>
      <c r="C985" s="239" t="e">
        <f>VLOOKUP(A985,Vendas!$A$5:$V$2700,4,)</f>
        <v>#N/A</v>
      </c>
      <c r="D985" s="244" t="e">
        <f>VLOOKUP(A985,Vendas!$A$5:$V$2700,5,)</f>
        <v>#N/A</v>
      </c>
      <c r="E985" s="50"/>
      <c r="F985" s="183"/>
      <c r="G985" s="34"/>
    </row>
    <row r="986" spans="1:7">
      <c r="A986" s="186"/>
      <c r="B986" s="241" t="e">
        <f>VLOOKUP(A986,Vendas!$A$5:$V$2700,2,)</f>
        <v>#N/A</v>
      </c>
      <c r="C986" s="242" t="e">
        <f>VLOOKUP(A986,Vendas!$A$5:$V$2700,4,)</f>
        <v>#N/A</v>
      </c>
      <c r="D986" s="243" t="e">
        <f>VLOOKUP(A986,Vendas!$A$5:$V$2700,5,)</f>
        <v>#N/A</v>
      </c>
      <c r="E986" s="180"/>
      <c r="F986" s="181"/>
      <c r="G986" s="182"/>
    </row>
    <row r="987" spans="1:7">
      <c r="A987" s="25"/>
      <c r="B987" s="238" t="e">
        <f>VLOOKUP(A987,Vendas!$A$5:$V$2700,2,)</f>
        <v>#N/A</v>
      </c>
      <c r="C987" s="239" t="e">
        <f>VLOOKUP(A987,Vendas!$A$5:$V$2700,4,)</f>
        <v>#N/A</v>
      </c>
      <c r="D987" s="244" t="e">
        <f>VLOOKUP(A987,Vendas!$A$5:$V$2700,5,)</f>
        <v>#N/A</v>
      </c>
      <c r="E987" s="50"/>
      <c r="F987" s="183"/>
      <c r="G987" s="34"/>
    </row>
    <row r="988" spans="1:7">
      <c r="A988" s="186"/>
      <c r="B988" s="241" t="e">
        <f>VLOOKUP(A988,Vendas!$A$5:$V$2700,2,)</f>
        <v>#N/A</v>
      </c>
      <c r="C988" s="242" t="e">
        <f>VLOOKUP(A988,Vendas!$A$5:$V$2700,4,)</f>
        <v>#N/A</v>
      </c>
      <c r="D988" s="243" t="e">
        <f>VLOOKUP(A988,Vendas!$A$5:$V$2700,5,)</f>
        <v>#N/A</v>
      </c>
      <c r="E988" s="180"/>
      <c r="F988" s="181"/>
      <c r="G988" s="182"/>
    </row>
    <row r="989" spans="1:7">
      <c r="A989" s="25"/>
      <c r="B989" s="238" t="e">
        <f>VLOOKUP(A989,Vendas!$A$5:$V$2700,2,)</f>
        <v>#N/A</v>
      </c>
      <c r="C989" s="239" t="e">
        <f>VLOOKUP(A989,Vendas!$A$5:$V$2700,4,)</f>
        <v>#N/A</v>
      </c>
      <c r="D989" s="244" t="e">
        <f>VLOOKUP(A989,Vendas!$A$5:$V$2700,5,)</f>
        <v>#N/A</v>
      </c>
      <c r="E989" s="50"/>
      <c r="F989" s="183"/>
      <c r="G989" s="34"/>
    </row>
    <row r="990" spans="1:7">
      <c r="A990" s="186"/>
      <c r="B990" s="241" t="e">
        <f>VLOOKUP(A990,Vendas!$A$5:$V$2700,2,)</f>
        <v>#N/A</v>
      </c>
      <c r="C990" s="242" t="e">
        <f>VLOOKUP(A990,Vendas!$A$5:$V$2700,4,)</f>
        <v>#N/A</v>
      </c>
      <c r="D990" s="243" t="e">
        <f>VLOOKUP(A990,Vendas!$A$5:$V$2700,5,)</f>
        <v>#N/A</v>
      </c>
      <c r="E990" s="180"/>
      <c r="F990" s="181"/>
      <c r="G990" s="182"/>
    </row>
    <row r="991" spans="1:7">
      <c r="A991" s="25"/>
      <c r="B991" s="238" t="e">
        <f>VLOOKUP(A991,Vendas!$A$5:$V$2700,2,)</f>
        <v>#N/A</v>
      </c>
      <c r="C991" s="239" t="e">
        <f>VLOOKUP(A991,Vendas!$A$5:$V$2700,4,)</f>
        <v>#N/A</v>
      </c>
      <c r="D991" s="244" t="e">
        <f>VLOOKUP(A991,Vendas!$A$5:$V$2700,5,)</f>
        <v>#N/A</v>
      </c>
      <c r="E991" s="50"/>
      <c r="F991" s="183"/>
      <c r="G991" s="34"/>
    </row>
    <row r="992" spans="1:7">
      <c r="A992" s="186"/>
      <c r="B992" s="241" t="e">
        <f>VLOOKUP(A992,Vendas!$A$5:$V$2700,2,)</f>
        <v>#N/A</v>
      </c>
      <c r="C992" s="242" t="e">
        <f>VLOOKUP(A992,Vendas!$A$5:$V$2700,4,)</f>
        <v>#N/A</v>
      </c>
      <c r="D992" s="243" t="e">
        <f>VLOOKUP(A992,Vendas!$A$5:$V$2700,5,)</f>
        <v>#N/A</v>
      </c>
      <c r="E992" s="180"/>
      <c r="F992" s="181"/>
      <c r="G992" s="182"/>
    </row>
    <row r="993" spans="1:7">
      <c r="A993" s="25"/>
      <c r="B993" s="238" t="e">
        <f>VLOOKUP(A993,Vendas!$A$5:$V$2700,2,)</f>
        <v>#N/A</v>
      </c>
      <c r="C993" s="239" t="e">
        <f>VLOOKUP(A993,Vendas!$A$5:$V$2700,4,)</f>
        <v>#N/A</v>
      </c>
      <c r="D993" s="244" t="e">
        <f>VLOOKUP(A993,Vendas!$A$5:$V$2700,5,)</f>
        <v>#N/A</v>
      </c>
      <c r="E993" s="50"/>
      <c r="F993" s="183"/>
      <c r="G993" s="34"/>
    </row>
    <row r="994" spans="1:7">
      <c r="A994" s="186"/>
      <c r="B994" s="241" t="e">
        <f>VLOOKUP(A994,Vendas!$A$5:$V$2700,2,)</f>
        <v>#N/A</v>
      </c>
      <c r="C994" s="242" t="e">
        <f>VLOOKUP(A994,Vendas!$A$5:$V$2700,4,)</f>
        <v>#N/A</v>
      </c>
      <c r="D994" s="243" t="e">
        <f>VLOOKUP(A994,Vendas!$A$5:$V$2700,5,)</f>
        <v>#N/A</v>
      </c>
      <c r="E994" s="180"/>
      <c r="F994" s="181"/>
      <c r="G994" s="182"/>
    </row>
    <row r="995" spans="1:7">
      <c r="A995" s="25"/>
      <c r="B995" s="238" t="e">
        <f>VLOOKUP(A995,Vendas!$A$5:$V$2700,2,)</f>
        <v>#N/A</v>
      </c>
      <c r="C995" s="239" t="e">
        <f>VLOOKUP(A995,Vendas!$A$5:$V$2700,4,)</f>
        <v>#N/A</v>
      </c>
      <c r="D995" s="244" t="e">
        <f>VLOOKUP(A995,Vendas!$A$5:$V$2700,5,)</f>
        <v>#N/A</v>
      </c>
      <c r="E995" s="50"/>
      <c r="F995" s="183"/>
      <c r="G995" s="34"/>
    </row>
    <row r="996" spans="1:7">
      <c r="A996" s="186"/>
      <c r="B996" s="241" t="e">
        <f>VLOOKUP(A996,Vendas!$A$5:$V$2700,2,)</f>
        <v>#N/A</v>
      </c>
      <c r="C996" s="242" t="e">
        <f>VLOOKUP(A996,Vendas!$A$5:$V$2700,4,)</f>
        <v>#N/A</v>
      </c>
      <c r="D996" s="243" t="e">
        <f>VLOOKUP(A996,Vendas!$A$5:$V$2700,5,)</f>
        <v>#N/A</v>
      </c>
      <c r="E996" s="180"/>
      <c r="F996" s="181"/>
      <c r="G996" s="182"/>
    </row>
    <row r="997" spans="1:7">
      <c r="A997" s="25"/>
      <c r="B997" s="238" t="e">
        <f>VLOOKUP(A997,Vendas!$A$5:$V$2700,2,)</f>
        <v>#N/A</v>
      </c>
      <c r="C997" s="239" t="e">
        <f>VLOOKUP(A997,Vendas!$A$5:$V$2700,4,)</f>
        <v>#N/A</v>
      </c>
      <c r="D997" s="244" t="e">
        <f>VLOOKUP(A997,Vendas!$A$5:$V$2700,5,)</f>
        <v>#N/A</v>
      </c>
      <c r="E997" s="50"/>
      <c r="F997" s="183"/>
      <c r="G997" s="34"/>
    </row>
    <row r="998" spans="1:7">
      <c r="A998" s="186"/>
      <c r="B998" s="241" t="e">
        <f>VLOOKUP(A998,Vendas!$A$5:$V$2700,2,)</f>
        <v>#N/A</v>
      </c>
      <c r="C998" s="242" t="e">
        <f>VLOOKUP(A998,Vendas!$A$5:$V$2700,4,)</f>
        <v>#N/A</v>
      </c>
      <c r="D998" s="243" t="e">
        <f>VLOOKUP(A998,Vendas!$A$5:$V$2700,5,)</f>
        <v>#N/A</v>
      </c>
      <c r="E998" s="180"/>
      <c r="F998" s="181"/>
      <c r="G998" s="182"/>
    </row>
    <row r="999" spans="1:7">
      <c r="A999" s="25"/>
      <c r="B999" s="238" t="e">
        <f>VLOOKUP(A999,Vendas!$A$5:$V$2700,2,)</f>
        <v>#N/A</v>
      </c>
      <c r="C999" s="239" t="e">
        <f>VLOOKUP(A999,Vendas!$A$5:$V$2700,4,)</f>
        <v>#N/A</v>
      </c>
      <c r="D999" s="244" t="e">
        <f>VLOOKUP(A999,Vendas!$A$5:$V$2700,5,)</f>
        <v>#N/A</v>
      </c>
      <c r="E999" s="50"/>
      <c r="F999" s="183"/>
      <c r="G999" s="34"/>
    </row>
    <row r="1000" spans="1:7">
      <c r="A1000" s="186"/>
      <c r="B1000" s="241" t="e">
        <f>VLOOKUP(A1000,Vendas!$A$5:$V$2700,2,)</f>
        <v>#N/A</v>
      </c>
      <c r="C1000" s="242" t="e">
        <f>VLOOKUP(A1000,Vendas!$A$5:$V$2700,4,)</f>
        <v>#N/A</v>
      </c>
      <c r="D1000" s="243" t="e">
        <f>VLOOKUP(A1000,Vendas!$A$5:$V$2700,5,)</f>
        <v>#N/A</v>
      </c>
      <c r="E1000" s="180"/>
      <c r="F1000" s="181"/>
      <c r="G1000" s="182"/>
    </row>
    <row r="1001" spans="1:7">
      <c r="A1001" s="25"/>
      <c r="B1001" s="238" t="e">
        <f>VLOOKUP(A1001,Vendas!$A$5:$V$2700,2,)</f>
        <v>#N/A</v>
      </c>
      <c r="C1001" s="239" t="e">
        <f>VLOOKUP(A1001,Vendas!$A$5:$V$2700,4,)</f>
        <v>#N/A</v>
      </c>
      <c r="D1001" s="244" t="e">
        <f>VLOOKUP(A1001,Vendas!$A$5:$V$2700,5,)</f>
        <v>#N/A</v>
      </c>
      <c r="E1001" s="50"/>
      <c r="F1001" s="183"/>
      <c r="G1001" s="34"/>
    </row>
    <row r="1002" spans="1:7">
      <c r="A1002" s="186"/>
      <c r="B1002" s="241" t="e">
        <f>VLOOKUP(A1002,Vendas!$A$5:$V$2700,2,)</f>
        <v>#N/A</v>
      </c>
      <c r="C1002" s="242" t="e">
        <f>VLOOKUP(A1002,Vendas!$A$5:$V$2700,4,)</f>
        <v>#N/A</v>
      </c>
      <c r="D1002" s="243" t="e">
        <f>VLOOKUP(A1002,Vendas!$A$5:$V$2700,5,)</f>
        <v>#N/A</v>
      </c>
      <c r="E1002" s="180"/>
      <c r="F1002" s="181"/>
      <c r="G1002" s="182"/>
    </row>
    <row r="1003" spans="1:7">
      <c r="A1003" s="25"/>
      <c r="B1003" s="238" t="e">
        <f>VLOOKUP(A1003,Vendas!$A$5:$V$2700,2,)</f>
        <v>#N/A</v>
      </c>
      <c r="C1003" s="239" t="e">
        <f>VLOOKUP(A1003,Vendas!$A$5:$V$2700,4,)</f>
        <v>#N/A</v>
      </c>
      <c r="D1003" s="244" t="e">
        <f>VLOOKUP(A1003,Vendas!$A$5:$V$2700,5,)</f>
        <v>#N/A</v>
      </c>
      <c r="E1003" s="50"/>
      <c r="F1003" s="183"/>
      <c r="G1003" s="34"/>
    </row>
    <row r="1004" spans="1:7">
      <c r="A1004" s="186"/>
      <c r="B1004" s="241" t="e">
        <f>VLOOKUP(A1004,Vendas!$A$5:$V$2700,2,)</f>
        <v>#N/A</v>
      </c>
      <c r="C1004" s="242" t="e">
        <f>VLOOKUP(A1004,Vendas!$A$5:$V$2700,4,)</f>
        <v>#N/A</v>
      </c>
      <c r="D1004" s="243" t="e">
        <f>VLOOKUP(A1004,Vendas!$A$5:$V$2700,5,)</f>
        <v>#N/A</v>
      </c>
      <c r="E1004" s="180"/>
      <c r="F1004" s="181"/>
      <c r="G1004" s="182"/>
    </row>
    <row r="1005" spans="1:7">
      <c r="A1005" s="25"/>
      <c r="B1005" s="238" t="e">
        <f>VLOOKUP(A1005,Vendas!$A$5:$V$2700,2,)</f>
        <v>#N/A</v>
      </c>
      <c r="C1005" s="239" t="e">
        <f>VLOOKUP(A1005,Vendas!$A$5:$V$2700,4,)</f>
        <v>#N/A</v>
      </c>
      <c r="D1005" s="244" t="e">
        <f>VLOOKUP(A1005,Vendas!$A$5:$V$2700,5,)</f>
        <v>#N/A</v>
      </c>
      <c r="E1005" s="50"/>
      <c r="F1005" s="183"/>
      <c r="G1005" s="34"/>
    </row>
    <row r="1006" spans="1:7">
      <c r="A1006" s="186"/>
      <c r="B1006" s="241" t="e">
        <f>VLOOKUP(A1006,Vendas!$A$5:$V$2700,2,)</f>
        <v>#N/A</v>
      </c>
      <c r="C1006" s="242" t="e">
        <f>VLOOKUP(A1006,Vendas!$A$5:$V$2700,4,)</f>
        <v>#N/A</v>
      </c>
      <c r="D1006" s="243" t="e">
        <f>VLOOKUP(A1006,Vendas!$A$5:$V$2700,5,)</f>
        <v>#N/A</v>
      </c>
      <c r="E1006" s="180"/>
      <c r="F1006" s="181"/>
      <c r="G1006" s="182"/>
    </row>
    <row r="1007" spans="1:7">
      <c r="A1007" s="25"/>
      <c r="B1007" s="238" t="e">
        <f>VLOOKUP(A1007,Vendas!$A$5:$V$2700,2,)</f>
        <v>#N/A</v>
      </c>
      <c r="C1007" s="239" t="e">
        <f>VLOOKUP(A1007,Vendas!$A$5:$V$2700,4,)</f>
        <v>#N/A</v>
      </c>
      <c r="D1007" s="244" t="e">
        <f>VLOOKUP(A1007,Vendas!$A$5:$V$2700,5,)</f>
        <v>#N/A</v>
      </c>
      <c r="E1007" s="50"/>
      <c r="F1007" s="183"/>
      <c r="G1007" s="34"/>
    </row>
    <row r="1008" spans="1:7">
      <c r="A1008" s="186"/>
      <c r="B1008" s="241" t="e">
        <f>VLOOKUP(A1008,Vendas!$A$5:$V$2700,2,)</f>
        <v>#N/A</v>
      </c>
      <c r="C1008" s="242" t="e">
        <f>VLOOKUP(A1008,Vendas!$A$5:$V$2700,4,)</f>
        <v>#N/A</v>
      </c>
      <c r="D1008" s="243" t="e">
        <f>VLOOKUP(A1008,Vendas!$A$5:$V$2700,5,)</f>
        <v>#N/A</v>
      </c>
      <c r="E1008" s="180"/>
      <c r="F1008" s="181"/>
      <c r="G1008" s="182"/>
    </row>
    <row r="1009" spans="1:7">
      <c r="A1009" s="25"/>
      <c r="B1009" s="238" t="e">
        <f>VLOOKUP(A1009,Vendas!$A$5:$V$2700,2,)</f>
        <v>#N/A</v>
      </c>
      <c r="C1009" s="239" t="e">
        <f>VLOOKUP(A1009,Vendas!$A$5:$V$2700,4,)</f>
        <v>#N/A</v>
      </c>
      <c r="D1009" s="244" t="e">
        <f>VLOOKUP(A1009,Vendas!$A$5:$V$2700,5,)</f>
        <v>#N/A</v>
      </c>
      <c r="E1009" s="50"/>
      <c r="F1009" s="183"/>
      <c r="G1009" s="34"/>
    </row>
    <row r="1010" spans="1:7">
      <c r="A1010" s="186"/>
      <c r="B1010" s="241" t="e">
        <f>VLOOKUP(A1010,Vendas!$A$5:$V$2700,2,)</f>
        <v>#N/A</v>
      </c>
      <c r="C1010" s="242" t="e">
        <f>VLOOKUP(A1010,Vendas!$A$5:$V$2700,4,)</f>
        <v>#N/A</v>
      </c>
      <c r="D1010" s="243" t="e">
        <f>VLOOKUP(A1010,Vendas!$A$5:$V$2700,5,)</f>
        <v>#N/A</v>
      </c>
      <c r="E1010" s="180"/>
      <c r="F1010" s="181"/>
      <c r="G1010" s="182"/>
    </row>
    <row r="1011" spans="1:7">
      <c r="A1011" s="25"/>
      <c r="B1011" s="238" t="e">
        <f>VLOOKUP(A1011,Vendas!$A$5:$V$2700,2,)</f>
        <v>#N/A</v>
      </c>
      <c r="C1011" s="239" t="e">
        <f>VLOOKUP(A1011,Vendas!$A$5:$V$2700,4,)</f>
        <v>#N/A</v>
      </c>
      <c r="D1011" s="244" t="e">
        <f>VLOOKUP(A1011,Vendas!$A$5:$V$2700,5,)</f>
        <v>#N/A</v>
      </c>
      <c r="E1011" s="50"/>
      <c r="F1011" s="183"/>
      <c r="G1011" s="34"/>
    </row>
    <row r="1012" spans="1:7">
      <c r="A1012" s="186"/>
      <c r="B1012" s="241" t="e">
        <f>VLOOKUP(A1012,Vendas!$A$5:$V$2700,2,)</f>
        <v>#N/A</v>
      </c>
      <c r="C1012" s="242" t="e">
        <f>VLOOKUP(A1012,Vendas!$A$5:$V$2700,4,)</f>
        <v>#N/A</v>
      </c>
      <c r="D1012" s="243" t="e">
        <f>VLOOKUP(A1012,Vendas!$A$5:$V$2700,5,)</f>
        <v>#N/A</v>
      </c>
      <c r="E1012" s="180"/>
      <c r="F1012" s="181"/>
      <c r="G1012" s="182"/>
    </row>
    <row r="1013" spans="1:7">
      <c r="A1013" s="25"/>
      <c r="B1013" s="238" t="e">
        <f>VLOOKUP(A1013,Vendas!$A$5:$V$2700,2,)</f>
        <v>#N/A</v>
      </c>
      <c r="C1013" s="239" t="e">
        <f>VLOOKUP(A1013,Vendas!$A$5:$V$2700,4,)</f>
        <v>#N/A</v>
      </c>
      <c r="D1013" s="244" t="e">
        <f>VLOOKUP(A1013,Vendas!$A$5:$V$2700,5,)</f>
        <v>#N/A</v>
      </c>
      <c r="E1013" s="50"/>
      <c r="F1013" s="183"/>
      <c r="G1013" s="34"/>
    </row>
    <row r="1014" spans="1:7">
      <c r="A1014" s="186"/>
      <c r="B1014" s="241" t="e">
        <f>VLOOKUP(A1014,Vendas!$A$5:$V$2700,2,)</f>
        <v>#N/A</v>
      </c>
      <c r="C1014" s="242" t="e">
        <f>VLOOKUP(A1014,Vendas!$A$5:$V$2700,4,)</f>
        <v>#N/A</v>
      </c>
      <c r="D1014" s="243" t="e">
        <f>VLOOKUP(A1014,Vendas!$A$5:$V$2700,5,)</f>
        <v>#N/A</v>
      </c>
      <c r="E1014" s="180"/>
      <c r="F1014" s="181"/>
      <c r="G1014" s="182"/>
    </row>
    <row r="1015" spans="1:7">
      <c r="A1015" s="25"/>
      <c r="B1015" s="238" t="e">
        <f>VLOOKUP(A1015,Vendas!$A$5:$V$2700,2,)</f>
        <v>#N/A</v>
      </c>
      <c r="C1015" s="239" t="e">
        <f>VLOOKUP(A1015,Vendas!$A$5:$V$2700,4,)</f>
        <v>#N/A</v>
      </c>
      <c r="D1015" s="244" t="e">
        <f>VLOOKUP(A1015,Vendas!$A$5:$V$2700,5,)</f>
        <v>#N/A</v>
      </c>
      <c r="E1015" s="50"/>
      <c r="F1015" s="183"/>
      <c r="G1015" s="34"/>
    </row>
    <row r="1016" spans="1:7">
      <c r="A1016" s="186"/>
      <c r="B1016" s="241" t="e">
        <f>VLOOKUP(A1016,Vendas!$A$5:$V$2700,2,)</f>
        <v>#N/A</v>
      </c>
      <c r="C1016" s="242" t="e">
        <f>VLOOKUP(A1016,Vendas!$A$5:$V$2700,4,)</f>
        <v>#N/A</v>
      </c>
      <c r="D1016" s="243" t="e">
        <f>VLOOKUP(A1016,Vendas!$A$5:$V$2700,5,)</f>
        <v>#N/A</v>
      </c>
      <c r="E1016" s="180"/>
      <c r="F1016" s="181"/>
      <c r="G1016" s="182"/>
    </row>
    <row r="1017" spans="1:7">
      <c r="A1017" s="25"/>
      <c r="B1017" s="238" t="e">
        <f>VLOOKUP(A1017,Vendas!$A$5:$V$2700,2,)</f>
        <v>#N/A</v>
      </c>
      <c r="C1017" s="239" t="e">
        <f>VLOOKUP(A1017,Vendas!$A$5:$V$2700,4,)</f>
        <v>#N/A</v>
      </c>
      <c r="D1017" s="244" t="e">
        <f>VLOOKUP(A1017,Vendas!$A$5:$V$2700,5,)</f>
        <v>#N/A</v>
      </c>
      <c r="E1017" s="50"/>
      <c r="F1017" s="183"/>
      <c r="G1017" s="34"/>
    </row>
    <row r="1018" spans="1:7">
      <c r="A1018" s="186"/>
      <c r="B1018" s="241" t="e">
        <f>VLOOKUP(A1018,Vendas!$A$5:$V$2700,2,)</f>
        <v>#N/A</v>
      </c>
      <c r="C1018" s="242" t="e">
        <f>VLOOKUP(A1018,Vendas!$A$5:$V$2700,4,)</f>
        <v>#N/A</v>
      </c>
      <c r="D1018" s="243" t="e">
        <f>VLOOKUP(A1018,Vendas!$A$5:$V$2700,5,)</f>
        <v>#N/A</v>
      </c>
      <c r="E1018" s="180"/>
      <c r="F1018" s="181"/>
      <c r="G1018" s="182"/>
    </row>
    <row r="1019" spans="1:7">
      <c r="A1019" s="25"/>
      <c r="B1019" s="238" t="e">
        <f>VLOOKUP(A1019,Vendas!$A$5:$V$2700,2,)</f>
        <v>#N/A</v>
      </c>
      <c r="C1019" s="239" t="e">
        <f>VLOOKUP(A1019,Vendas!$A$5:$V$2700,4,)</f>
        <v>#N/A</v>
      </c>
      <c r="D1019" s="244" t="e">
        <f>VLOOKUP(A1019,Vendas!$A$5:$V$2700,5,)</f>
        <v>#N/A</v>
      </c>
      <c r="E1019" s="50"/>
      <c r="F1019" s="183"/>
      <c r="G1019" s="34"/>
    </row>
    <row r="1020" spans="1:7">
      <c r="A1020" s="186"/>
      <c r="B1020" s="241" t="e">
        <f>VLOOKUP(A1020,Vendas!$A$5:$V$2700,2,)</f>
        <v>#N/A</v>
      </c>
      <c r="C1020" s="242" t="e">
        <f>VLOOKUP(A1020,Vendas!$A$5:$V$2700,4,)</f>
        <v>#N/A</v>
      </c>
      <c r="D1020" s="243" t="e">
        <f>VLOOKUP(A1020,Vendas!$A$5:$V$2700,5,)</f>
        <v>#N/A</v>
      </c>
      <c r="E1020" s="180"/>
      <c r="F1020" s="181"/>
      <c r="G1020" s="182"/>
    </row>
    <row r="1021" spans="1:7">
      <c r="A1021" s="25"/>
      <c r="B1021" s="238" t="e">
        <f>VLOOKUP(A1021,Vendas!$A$5:$V$2700,2,)</f>
        <v>#N/A</v>
      </c>
      <c r="C1021" s="239" t="e">
        <f>VLOOKUP(A1021,Vendas!$A$5:$V$2700,4,)</f>
        <v>#N/A</v>
      </c>
      <c r="D1021" s="244" t="e">
        <f>VLOOKUP(A1021,Vendas!$A$5:$V$2700,5,)</f>
        <v>#N/A</v>
      </c>
      <c r="E1021" s="50"/>
      <c r="F1021" s="183"/>
      <c r="G1021" s="34"/>
    </row>
    <row r="1022" spans="1:7">
      <c r="A1022" s="186"/>
      <c r="B1022" s="241" t="e">
        <f>VLOOKUP(A1022,Vendas!$A$5:$V$2700,2,)</f>
        <v>#N/A</v>
      </c>
      <c r="C1022" s="242" t="e">
        <f>VLOOKUP(A1022,Vendas!$A$5:$V$2700,4,)</f>
        <v>#N/A</v>
      </c>
      <c r="D1022" s="243" t="e">
        <f>VLOOKUP(A1022,Vendas!$A$5:$V$2700,5,)</f>
        <v>#N/A</v>
      </c>
      <c r="E1022" s="180"/>
      <c r="F1022" s="181"/>
      <c r="G1022" s="182"/>
    </row>
    <row r="1023" spans="1:7">
      <c r="A1023" s="25"/>
      <c r="B1023" s="238" t="e">
        <f>VLOOKUP(A1023,Vendas!$A$5:$V$2700,2,)</f>
        <v>#N/A</v>
      </c>
      <c r="C1023" s="239" t="e">
        <f>VLOOKUP(A1023,Vendas!$A$5:$V$2700,4,)</f>
        <v>#N/A</v>
      </c>
      <c r="D1023" s="244" t="e">
        <f>VLOOKUP(A1023,Vendas!$A$5:$V$2700,5,)</f>
        <v>#N/A</v>
      </c>
      <c r="E1023" s="50"/>
      <c r="F1023" s="183"/>
      <c r="G1023" s="34"/>
    </row>
    <row r="1024" spans="1:7">
      <c r="A1024" s="186"/>
      <c r="B1024" s="241" t="e">
        <f>VLOOKUP(A1024,Vendas!$A$5:$V$2700,2,)</f>
        <v>#N/A</v>
      </c>
      <c r="C1024" s="242" t="e">
        <f>VLOOKUP(A1024,Vendas!$A$5:$V$2700,4,)</f>
        <v>#N/A</v>
      </c>
      <c r="D1024" s="243" t="e">
        <f>VLOOKUP(A1024,Vendas!$A$5:$V$2700,5,)</f>
        <v>#N/A</v>
      </c>
      <c r="E1024" s="180"/>
      <c r="F1024" s="181"/>
      <c r="G1024" s="182"/>
    </row>
    <row r="1025" spans="1:7">
      <c r="A1025" s="25"/>
      <c r="B1025" s="238" t="e">
        <f>VLOOKUP(A1025,Vendas!$A$5:$V$2700,2,)</f>
        <v>#N/A</v>
      </c>
      <c r="C1025" s="239" t="e">
        <f>VLOOKUP(A1025,Vendas!$A$5:$V$2700,4,)</f>
        <v>#N/A</v>
      </c>
      <c r="D1025" s="244" t="e">
        <f>VLOOKUP(A1025,Vendas!$A$5:$V$2700,5,)</f>
        <v>#N/A</v>
      </c>
      <c r="E1025" s="50"/>
      <c r="F1025" s="183"/>
      <c r="G1025" s="34"/>
    </row>
    <row r="1026" spans="1:7">
      <c r="A1026" s="186"/>
      <c r="B1026" s="241" t="e">
        <f>VLOOKUP(A1026,Vendas!$A$5:$V$2700,2,)</f>
        <v>#N/A</v>
      </c>
      <c r="C1026" s="242" t="e">
        <f>VLOOKUP(A1026,Vendas!$A$5:$V$2700,4,)</f>
        <v>#N/A</v>
      </c>
      <c r="D1026" s="243" t="e">
        <f>VLOOKUP(A1026,Vendas!$A$5:$V$2700,5,)</f>
        <v>#N/A</v>
      </c>
      <c r="E1026" s="180"/>
      <c r="F1026" s="181"/>
      <c r="G1026" s="182"/>
    </row>
    <row r="1027" spans="1:7">
      <c r="A1027" s="25"/>
      <c r="B1027" s="238" t="e">
        <f>VLOOKUP(A1027,Vendas!$A$5:$V$2700,2,)</f>
        <v>#N/A</v>
      </c>
      <c r="C1027" s="239" t="e">
        <f>VLOOKUP(A1027,Vendas!$A$5:$V$2700,4,)</f>
        <v>#N/A</v>
      </c>
      <c r="D1027" s="244" t="e">
        <f>VLOOKUP(A1027,Vendas!$A$5:$V$2700,5,)</f>
        <v>#N/A</v>
      </c>
      <c r="E1027" s="50"/>
      <c r="F1027" s="183"/>
      <c r="G1027" s="34"/>
    </row>
    <row r="1028" spans="1:7">
      <c r="A1028" s="186"/>
      <c r="B1028" s="241" t="e">
        <f>VLOOKUP(A1028,Vendas!$A$5:$V$2700,2,)</f>
        <v>#N/A</v>
      </c>
      <c r="C1028" s="242" t="e">
        <f>VLOOKUP(A1028,Vendas!$A$5:$V$2700,4,)</f>
        <v>#N/A</v>
      </c>
      <c r="D1028" s="243" t="e">
        <f>VLOOKUP(A1028,Vendas!$A$5:$V$2700,5,)</f>
        <v>#N/A</v>
      </c>
      <c r="E1028" s="180"/>
      <c r="F1028" s="181"/>
      <c r="G1028" s="182"/>
    </row>
    <row r="1029" spans="1:7">
      <c r="A1029" s="25"/>
      <c r="B1029" s="238" t="e">
        <f>VLOOKUP(A1029,Vendas!$A$5:$V$2700,2,)</f>
        <v>#N/A</v>
      </c>
      <c r="C1029" s="239" t="e">
        <f>VLOOKUP(A1029,Vendas!$A$5:$V$2700,4,)</f>
        <v>#N/A</v>
      </c>
      <c r="D1029" s="244" t="e">
        <f>VLOOKUP(A1029,Vendas!$A$5:$V$2700,5,)</f>
        <v>#N/A</v>
      </c>
      <c r="E1029" s="50"/>
      <c r="F1029" s="183"/>
      <c r="G1029" s="34"/>
    </row>
    <row r="1030" spans="1:7">
      <c r="A1030" s="186"/>
      <c r="B1030" s="241" t="e">
        <f>VLOOKUP(A1030,Vendas!$A$5:$V$2700,2,)</f>
        <v>#N/A</v>
      </c>
      <c r="C1030" s="242" t="e">
        <f>VLOOKUP(A1030,Vendas!$A$5:$V$2700,4,)</f>
        <v>#N/A</v>
      </c>
      <c r="D1030" s="243" t="e">
        <f>VLOOKUP(A1030,Vendas!$A$5:$V$2700,5,)</f>
        <v>#N/A</v>
      </c>
      <c r="E1030" s="180"/>
      <c r="F1030" s="181"/>
      <c r="G1030" s="182"/>
    </row>
    <row r="1031" spans="1:7">
      <c r="A1031" s="25"/>
      <c r="B1031" s="238" t="e">
        <f>VLOOKUP(A1031,Vendas!$A$5:$V$2700,2,)</f>
        <v>#N/A</v>
      </c>
      <c r="C1031" s="239" t="e">
        <f>VLOOKUP(A1031,Vendas!$A$5:$V$2700,4,)</f>
        <v>#N/A</v>
      </c>
      <c r="D1031" s="244" t="e">
        <f>VLOOKUP(A1031,Vendas!$A$5:$V$2700,5,)</f>
        <v>#N/A</v>
      </c>
      <c r="E1031" s="50"/>
      <c r="F1031" s="183"/>
      <c r="G1031" s="34"/>
    </row>
    <row r="1032" spans="1:7">
      <c r="A1032" s="186"/>
      <c r="B1032" s="241" t="e">
        <f>VLOOKUP(A1032,Vendas!$A$5:$V$2700,2,)</f>
        <v>#N/A</v>
      </c>
      <c r="C1032" s="242" t="e">
        <f>VLOOKUP(A1032,Vendas!$A$5:$V$2700,4,)</f>
        <v>#N/A</v>
      </c>
      <c r="D1032" s="243" t="e">
        <f>VLOOKUP(A1032,Vendas!$A$5:$V$2700,5,)</f>
        <v>#N/A</v>
      </c>
      <c r="E1032" s="180"/>
      <c r="F1032" s="181"/>
      <c r="G1032" s="182"/>
    </row>
    <row r="1033" spans="1:7">
      <c r="A1033" s="25"/>
      <c r="B1033" s="238" t="e">
        <f>VLOOKUP(A1033,Vendas!$A$5:$V$2700,2,)</f>
        <v>#N/A</v>
      </c>
      <c r="C1033" s="239" t="e">
        <f>VLOOKUP(A1033,Vendas!$A$5:$V$2700,4,)</f>
        <v>#N/A</v>
      </c>
      <c r="D1033" s="244" t="e">
        <f>VLOOKUP(A1033,Vendas!$A$5:$V$2700,5,)</f>
        <v>#N/A</v>
      </c>
      <c r="E1033" s="50"/>
      <c r="F1033" s="183"/>
      <c r="G1033" s="34"/>
    </row>
    <row r="1034" spans="1:7">
      <c r="A1034" s="186"/>
      <c r="B1034" s="241" t="e">
        <f>VLOOKUP(A1034,Vendas!$A$5:$V$2700,2,)</f>
        <v>#N/A</v>
      </c>
      <c r="C1034" s="242" t="e">
        <f>VLOOKUP(A1034,Vendas!$A$5:$V$2700,4,)</f>
        <v>#N/A</v>
      </c>
      <c r="D1034" s="243" t="e">
        <f>VLOOKUP(A1034,Vendas!$A$5:$V$2700,5,)</f>
        <v>#N/A</v>
      </c>
      <c r="E1034" s="180"/>
      <c r="F1034" s="181"/>
      <c r="G1034" s="182"/>
    </row>
    <row r="1035" spans="1:7">
      <c r="A1035" s="25"/>
      <c r="B1035" s="238" t="e">
        <f>VLOOKUP(A1035,Vendas!$A$5:$V$2700,2,)</f>
        <v>#N/A</v>
      </c>
      <c r="C1035" s="239" t="e">
        <f>VLOOKUP(A1035,Vendas!$A$5:$V$2700,4,)</f>
        <v>#N/A</v>
      </c>
      <c r="D1035" s="244" t="e">
        <f>VLOOKUP(A1035,Vendas!$A$5:$V$2700,5,)</f>
        <v>#N/A</v>
      </c>
      <c r="E1035" s="50"/>
      <c r="F1035" s="183"/>
      <c r="G1035" s="34"/>
    </row>
    <row r="1036" spans="1:7">
      <c r="A1036" s="186"/>
      <c r="B1036" s="241" t="e">
        <f>VLOOKUP(A1036,Vendas!$A$5:$V$2700,2,)</f>
        <v>#N/A</v>
      </c>
      <c r="C1036" s="242" t="e">
        <f>VLOOKUP(A1036,Vendas!$A$5:$V$2700,4,)</f>
        <v>#N/A</v>
      </c>
      <c r="D1036" s="243" t="e">
        <f>VLOOKUP(A1036,Vendas!$A$5:$V$2700,5,)</f>
        <v>#N/A</v>
      </c>
      <c r="E1036" s="180"/>
      <c r="F1036" s="181"/>
      <c r="G1036" s="182"/>
    </row>
    <row r="1037" spans="1:7">
      <c r="A1037" s="25"/>
      <c r="B1037" s="238" t="e">
        <f>VLOOKUP(A1037,Vendas!$A$5:$V$2700,2,)</f>
        <v>#N/A</v>
      </c>
      <c r="C1037" s="239" t="e">
        <f>VLOOKUP(A1037,Vendas!$A$5:$V$2700,4,)</f>
        <v>#N/A</v>
      </c>
      <c r="D1037" s="244" t="e">
        <f>VLOOKUP(A1037,Vendas!$A$5:$V$2700,5,)</f>
        <v>#N/A</v>
      </c>
      <c r="E1037" s="50"/>
      <c r="F1037" s="183"/>
      <c r="G1037" s="34"/>
    </row>
    <row r="1038" spans="1:7">
      <c r="A1038" s="186"/>
      <c r="B1038" s="241" t="e">
        <f>VLOOKUP(A1038,Vendas!$A$5:$V$2700,2,)</f>
        <v>#N/A</v>
      </c>
      <c r="C1038" s="242" t="e">
        <f>VLOOKUP(A1038,Vendas!$A$5:$V$2700,4,)</f>
        <v>#N/A</v>
      </c>
      <c r="D1038" s="243" t="e">
        <f>VLOOKUP(A1038,Vendas!$A$5:$V$2700,5,)</f>
        <v>#N/A</v>
      </c>
      <c r="E1038" s="180"/>
      <c r="F1038" s="181"/>
      <c r="G1038" s="182"/>
    </row>
    <row r="1039" spans="1:7">
      <c r="A1039" s="25"/>
      <c r="B1039" s="238" t="e">
        <f>VLOOKUP(A1039,Vendas!$A$5:$V$2700,2,)</f>
        <v>#N/A</v>
      </c>
      <c r="C1039" s="239" t="e">
        <f>VLOOKUP(A1039,Vendas!$A$5:$V$2700,4,)</f>
        <v>#N/A</v>
      </c>
      <c r="D1039" s="244" t="e">
        <f>VLOOKUP(A1039,Vendas!$A$5:$V$2700,5,)</f>
        <v>#N/A</v>
      </c>
      <c r="E1039" s="50"/>
      <c r="F1039" s="183"/>
      <c r="G1039" s="34"/>
    </row>
    <row r="1040" spans="1:7">
      <c r="A1040" s="186"/>
      <c r="B1040" s="241" t="e">
        <f>VLOOKUP(A1040,Vendas!$A$5:$V$2700,2,)</f>
        <v>#N/A</v>
      </c>
      <c r="C1040" s="242" t="e">
        <f>VLOOKUP(A1040,Vendas!$A$5:$V$2700,4,)</f>
        <v>#N/A</v>
      </c>
      <c r="D1040" s="243" t="e">
        <f>VLOOKUP(A1040,Vendas!$A$5:$V$2700,5,)</f>
        <v>#N/A</v>
      </c>
      <c r="E1040" s="180"/>
      <c r="F1040" s="181"/>
      <c r="G1040" s="182"/>
    </row>
    <row r="1041" spans="1:7">
      <c r="A1041" s="25"/>
      <c r="B1041" s="238" t="e">
        <f>VLOOKUP(A1041,Vendas!$A$5:$V$2700,2,)</f>
        <v>#N/A</v>
      </c>
      <c r="C1041" s="239" t="e">
        <f>VLOOKUP(A1041,Vendas!$A$5:$V$2700,4,)</f>
        <v>#N/A</v>
      </c>
      <c r="D1041" s="244" t="e">
        <f>VLOOKUP(A1041,Vendas!$A$5:$V$2700,5,)</f>
        <v>#N/A</v>
      </c>
      <c r="E1041" s="50"/>
      <c r="F1041" s="183"/>
      <c r="G1041" s="34"/>
    </row>
    <row r="1042" spans="1:7">
      <c r="A1042" s="186"/>
      <c r="B1042" s="241" t="e">
        <f>VLOOKUP(A1042,Vendas!$A$5:$V$2700,2,)</f>
        <v>#N/A</v>
      </c>
      <c r="C1042" s="242" t="e">
        <f>VLOOKUP(A1042,Vendas!$A$5:$V$2700,4,)</f>
        <v>#N/A</v>
      </c>
      <c r="D1042" s="243" t="e">
        <f>VLOOKUP(A1042,Vendas!$A$5:$V$2700,5,)</f>
        <v>#N/A</v>
      </c>
      <c r="E1042" s="180"/>
      <c r="F1042" s="181"/>
      <c r="G1042" s="182"/>
    </row>
    <row r="1043" spans="1:7">
      <c r="A1043" s="25"/>
      <c r="B1043" s="238" t="e">
        <f>VLOOKUP(A1043,Vendas!$A$5:$V$2700,2,)</f>
        <v>#N/A</v>
      </c>
      <c r="C1043" s="239" t="e">
        <f>VLOOKUP(A1043,Vendas!$A$5:$V$2700,4,)</f>
        <v>#N/A</v>
      </c>
      <c r="D1043" s="244" t="e">
        <f>VLOOKUP(A1043,Vendas!$A$5:$V$2700,5,)</f>
        <v>#N/A</v>
      </c>
      <c r="E1043" s="50"/>
      <c r="F1043" s="183"/>
      <c r="G1043" s="34"/>
    </row>
    <row r="1044" spans="1:7">
      <c r="A1044" s="186"/>
      <c r="B1044" s="241" t="e">
        <f>VLOOKUP(A1044,Vendas!$A$5:$V$2700,2,)</f>
        <v>#N/A</v>
      </c>
      <c r="C1044" s="242" t="e">
        <f>VLOOKUP(A1044,Vendas!$A$5:$V$2700,4,)</f>
        <v>#N/A</v>
      </c>
      <c r="D1044" s="243" t="e">
        <f>VLOOKUP(A1044,Vendas!$A$5:$V$2700,5,)</f>
        <v>#N/A</v>
      </c>
      <c r="E1044" s="180"/>
      <c r="F1044" s="181"/>
      <c r="G1044" s="182"/>
    </row>
    <row r="1045" spans="1:7">
      <c r="A1045" s="25"/>
      <c r="B1045" s="238" t="e">
        <f>VLOOKUP(A1045,Vendas!$A$5:$V$2700,2,)</f>
        <v>#N/A</v>
      </c>
      <c r="C1045" s="239" t="e">
        <f>VLOOKUP(A1045,Vendas!$A$5:$V$2700,4,)</f>
        <v>#N/A</v>
      </c>
      <c r="D1045" s="244" t="e">
        <f>VLOOKUP(A1045,Vendas!$A$5:$V$2700,5,)</f>
        <v>#N/A</v>
      </c>
      <c r="E1045" s="50"/>
      <c r="F1045" s="183"/>
      <c r="G1045" s="34"/>
    </row>
    <row r="1046" spans="1:7">
      <c r="A1046" s="186"/>
      <c r="B1046" s="241" t="e">
        <f>VLOOKUP(A1046,Vendas!$A$5:$V$2700,2,)</f>
        <v>#N/A</v>
      </c>
      <c r="C1046" s="242" t="e">
        <f>VLOOKUP(A1046,Vendas!$A$5:$V$2700,4,)</f>
        <v>#N/A</v>
      </c>
      <c r="D1046" s="243" t="e">
        <f>VLOOKUP(A1046,Vendas!$A$5:$V$2700,5,)</f>
        <v>#N/A</v>
      </c>
      <c r="E1046" s="180"/>
      <c r="F1046" s="181"/>
      <c r="G1046" s="182"/>
    </row>
    <row r="1047" spans="1:7">
      <c r="A1047" s="25"/>
      <c r="B1047" s="238" t="e">
        <f>VLOOKUP(A1047,Vendas!$A$5:$V$2700,2,)</f>
        <v>#N/A</v>
      </c>
      <c r="C1047" s="239" t="e">
        <f>VLOOKUP(A1047,Vendas!$A$5:$V$2700,4,)</f>
        <v>#N/A</v>
      </c>
      <c r="D1047" s="244" t="e">
        <f>VLOOKUP(A1047,Vendas!$A$5:$V$2700,5,)</f>
        <v>#N/A</v>
      </c>
      <c r="E1047" s="50"/>
      <c r="F1047" s="183"/>
      <c r="G1047" s="34"/>
    </row>
    <row r="1048" spans="1:7">
      <c r="A1048" s="186"/>
      <c r="B1048" s="241" t="e">
        <f>VLOOKUP(A1048,Vendas!$A$5:$V$2700,2,)</f>
        <v>#N/A</v>
      </c>
      <c r="C1048" s="242" t="e">
        <f>VLOOKUP(A1048,Vendas!$A$5:$V$2700,4,)</f>
        <v>#N/A</v>
      </c>
      <c r="D1048" s="243" t="e">
        <f>VLOOKUP(A1048,Vendas!$A$5:$V$2700,5,)</f>
        <v>#N/A</v>
      </c>
      <c r="E1048" s="180"/>
      <c r="F1048" s="181"/>
      <c r="G1048" s="182"/>
    </row>
    <row r="1049" spans="1:7">
      <c r="A1049" s="25"/>
      <c r="B1049" s="238" t="e">
        <f>VLOOKUP(A1049,Vendas!$A$5:$V$2700,2,)</f>
        <v>#N/A</v>
      </c>
      <c r="C1049" s="239" t="e">
        <f>VLOOKUP(A1049,Vendas!$A$5:$V$2700,4,)</f>
        <v>#N/A</v>
      </c>
      <c r="D1049" s="244" t="e">
        <f>VLOOKUP(A1049,Vendas!$A$5:$V$2700,5,)</f>
        <v>#N/A</v>
      </c>
      <c r="E1049" s="50"/>
      <c r="F1049" s="183"/>
      <c r="G1049" s="34"/>
    </row>
    <row r="1050" spans="1:7">
      <c r="A1050" s="186"/>
      <c r="B1050" s="241" t="e">
        <f>VLOOKUP(A1050,Vendas!$A$5:$V$2700,2,)</f>
        <v>#N/A</v>
      </c>
      <c r="C1050" s="242" t="e">
        <f>VLOOKUP(A1050,Vendas!$A$5:$V$2700,4,)</f>
        <v>#N/A</v>
      </c>
      <c r="D1050" s="243" t="e">
        <f>VLOOKUP(A1050,Vendas!$A$5:$V$2700,5,)</f>
        <v>#N/A</v>
      </c>
      <c r="E1050" s="180"/>
      <c r="F1050" s="181"/>
      <c r="G1050" s="182"/>
    </row>
    <row r="1051" spans="1:7">
      <c r="A1051" s="25"/>
      <c r="B1051" s="238" t="e">
        <f>VLOOKUP(A1051,Vendas!$A$5:$V$2700,2,)</f>
        <v>#N/A</v>
      </c>
      <c r="C1051" s="239" t="e">
        <f>VLOOKUP(A1051,Vendas!$A$5:$V$2700,4,)</f>
        <v>#N/A</v>
      </c>
      <c r="D1051" s="244" t="e">
        <f>VLOOKUP(A1051,Vendas!$A$5:$V$2700,5,)</f>
        <v>#N/A</v>
      </c>
      <c r="E1051" s="50"/>
      <c r="F1051" s="183"/>
      <c r="G1051" s="34"/>
    </row>
    <row r="1052" spans="1:7">
      <c r="A1052" s="186"/>
      <c r="B1052" s="241" t="e">
        <f>VLOOKUP(A1052,Vendas!$A$5:$V$2700,2,)</f>
        <v>#N/A</v>
      </c>
      <c r="C1052" s="242" t="e">
        <f>VLOOKUP(A1052,Vendas!$A$5:$V$2700,4,)</f>
        <v>#N/A</v>
      </c>
      <c r="D1052" s="243" t="e">
        <f>VLOOKUP(A1052,Vendas!$A$5:$V$2700,5,)</f>
        <v>#N/A</v>
      </c>
      <c r="E1052" s="180"/>
      <c r="F1052" s="181"/>
      <c r="G1052" s="182"/>
    </row>
    <row r="1053" spans="1:7">
      <c r="A1053" s="25"/>
      <c r="B1053" s="238" t="e">
        <f>VLOOKUP(A1053,Vendas!$A$5:$V$2700,2,)</f>
        <v>#N/A</v>
      </c>
      <c r="C1053" s="239" t="e">
        <f>VLOOKUP(A1053,Vendas!$A$5:$V$2700,4,)</f>
        <v>#N/A</v>
      </c>
      <c r="D1053" s="244" t="e">
        <f>VLOOKUP(A1053,Vendas!$A$5:$V$2700,5,)</f>
        <v>#N/A</v>
      </c>
      <c r="E1053" s="50"/>
      <c r="F1053" s="183"/>
      <c r="G1053" s="34"/>
    </row>
    <row r="1054" spans="1:7">
      <c r="A1054" s="186"/>
      <c r="B1054" s="241" t="e">
        <f>VLOOKUP(A1054,Vendas!$A$5:$V$2700,2,)</f>
        <v>#N/A</v>
      </c>
      <c r="C1054" s="242" t="e">
        <f>VLOOKUP(A1054,Vendas!$A$5:$V$2700,4,)</f>
        <v>#N/A</v>
      </c>
      <c r="D1054" s="243" t="e">
        <f>VLOOKUP(A1054,Vendas!$A$5:$V$2700,5,)</f>
        <v>#N/A</v>
      </c>
      <c r="E1054" s="180"/>
      <c r="F1054" s="181"/>
      <c r="G1054" s="182"/>
    </row>
    <row r="1055" spans="1:7">
      <c r="A1055" s="25"/>
      <c r="B1055" s="238" t="e">
        <f>VLOOKUP(A1055,Vendas!$A$5:$V$2700,2,)</f>
        <v>#N/A</v>
      </c>
      <c r="C1055" s="239" t="e">
        <f>VLOOKUP(A1055,Vendas!$A$5:$V$2700,4,)</f>
        <v>#N/A</v>
      </c>
      <c r="D1055" s="244" t="e">
        <f>VLOOKUP(A1055,Vendas!$A$5:$V$2700,5,)</f>
        <v>#N/A</v>
      </c>
      <c r="E1055" s="50"/>
      <c r="F1055" s="183"/>
      <c r="G1055" s="34"/>
    </row>
    <row r="1056" spans="1:7">
      <c r="A1056" s="186"/>
      <c r="B1056" s="241" t="e">
        <f>VLOOKUP(A1056,Vendas!$A$5:$V$2700,2,)</f>
        <v>#N/A</v>
      </c>
      <c r="C1056" s="242" t="e">
        <f>VLOOKUP(A1056,Vendas!$A$5:$V$2700,4,)</f>
        <v>#N/A</v>
      </c>
      <c r="D1056" s="243" t="e">
        <f>VLOOKUP(A1056,Vendas!$A$5:$V$2700,5,)</f>
        <v>#N/A</v>
      </c>
      <c r="E1056" s="180"/>
      <c r="F1056" s="181"/>
      <c r="G1056" s="182"/>
    </row>
    <row r="1057" spans="1:7">
      <c r="A1057" s="25"/>
      <c r="B1057" s="238" t="e">
        <f>VLOOKUP(A1057,Vendas!$A$5:$V$2700,2,)</f>
        <v>#N/A</v>
      </c>
      <c r="C1057" s="239" t="e">
        <f>VLOOKUP(A1057,Vendas!$A$5:$V$2700,4,)</f>
        <v>#N/A</v>
      </c>
      <c r="D1057" s="244" t="e">
        <f>VLOOKUP(A1057,Vendas!$A$5:$V$2700,5,)</f>
        <v>#N/A</v>
      </c>
      <c r="E1057" s="50"/>
      <c r="F1057" s="183"/>
      <c r="G1057" s="34"/>
    </row>
    <row r="1058" spans="1:7">
      <c r="A1058" s="186"/>
      <c r="B1058" s="241" t="e">
        <f>VLOOKUP(A1058,Vendas!$A$5:$V$2700,2,)</f>
        <v>#N/A</v>
      </c>
      <c r="C1058" s="242" t="e">
        <f>VLOOKUP(A1058,Vendas!$A$5:$V$2700,4,)</f>
        <v>#N/A</v>
      </c>
      <c r="D1058" s="243" t="e">
        <f>VLOOKUP(A1058,Vendas!$A$5:$V$2700,5,)</f>
        <v>#N/A</v>
      </c>
      <c r="E1058" s="180"/>
      <c r="F1058" s="181"/>
      <c r="G1058" s="182"/>
    </row>
    <row r="1059" spans="1:7">
      <c r="A1059" s="25"/>
      <c r="B1059" s="238" t="e">
        <f>VLOOKUP(A1059,Vendas!$A$5:$V$2700,2,)</f>
        <v>#N/A</v>
      </c>
      <c r="C1059" s="239" t="e">
        <f>VLOOKUP(A1059,Vendas!$A$5:$V$2700,4,)</f>
        <v>#N/A</v>
      </c>
      <c r="D1059" s="244" t="e">
        <f>VLOOKUP(A1059,Vendas!$A$5:$V$2700,5,)</f>
        <v>#N/A</v>
      </c>
      <c r="E1059" s="50"/>
      <c r="F1059" s="183"/>
      <c r="G1059" s="34"/>
    </row>
    <row r="1060" spans="1:7">
      <c r="A1060" s="186"/>
      <c r="B1060" s="241" t="e">
        <f>VLOOKUP(A1060,Vendas!$A$5:$V$2700,2,)</f>
        <v>#N/A</v>
      </c>
      <c r="C1060" s="242" t="e">
        <f>VLOOKUP(A1060,Vendas!$A$5:$V$2700,4,)</f>
        <v>#N/A</v>
      </c>
      <c r="D1060" s="243" t="e">
        <f>VLOOKUP(A1060,Vendas!$A$5:$V$2700,5,)</f>
        <v>#N/A</v>
      </c>
      <c r="E1060" s="180"/>
      <c r="F1060" s="181"/>
      <c r="G1060" s="182"/>
    </row>
    <row r="1061" spans="1:7">
      <c r="A1061" s="25"/>
      <c r="B1061" s="238" t="e">
        <f>VLOOKUP(A1061,Vendas!$A$5:$V$2700,2,)</f>
        <v>#N/A</v>
      </c>
      <c r="C1061" s="239" t="e">
        <f>VLOOKUP(A1061,Vendas!$A$5:$V$2700,4,)</f>
        <v>#N/A</v>
      </c>
      <c r="D1061" s="244" t="e">
        <f>VLOOKUP(A1061,Vendas!$A$5:$V$2700,5,)</f>
        <v>#N/A</v>
      </c>
      <c r="E1061" s="50"/>
      <c r="F1061" s="183"/>
      <c r="G1061" s="34"/>
    </row>
    <row r="1062" spans="1:7">
      <c r="A1062" s="186"/>
      <c r="B1062" s="241" t="e">
        <f>VLOOKUP(A1062,Vendas!$A$5:$V$2700,2,)</f>
        <v>#N/A</v>
      </c>
      <c r="C1062" s="242" t="e">
        <f>VLOOKUP(A1062,Vendas!$A$5:$V$2700,4,)</f>
        <v>#N/A</v>
      </c>
      <c r="D1062" s="243" t="e">
        <f>VLOOKUP(A1062,Vendas!$A$5:$V$2700,5,)</f>
        <v>#N/A</v>
      </c>
      <c r="E1062" s="180"/>
      <c r="F1062" s="181"/>
      <c r="G1062" s="182"/>
    </row>
    <row r="1063" spans="1:7">
      <c r="A1063" s="25"/>
      <c r="B1063" s="238" t="e">
        <f>VLOOKUP(A1063,Vendas!$A$5:$V$2700,2,)</f>
        <v>#N/A</v>
      </c>
      <c r="C1063" s="239" t="e">
        <f>VLOOKUP(A1063,Vendas!$A$5:$V$2700,4,)</f>
        <v>#N/A</v>
      </c>
      <c r="D1063" s="244" t="e">
        <f>VLOOKUP(A1063,Vendas!$A$5:$V$2700,5,)</f>
        <v>#N/A</v>
      </c>
      <c r="E1063" s="50"/>
      <c r="F1063" s="183"/>
      <c r="G1063" s="34"/>
    </row>
    <row r="1064" spans="1:7">
      <c r="A1064" s="186"/>
      <c r="B1064" s="241" t="e">
        <f>VLOOKUP(A1064,Vendas!$A$5:$V$2700,2,)</f>
        <v>#N/A</v>
      </c>
      <c r="C1064" s="242" t="e">
        <f>VLOOKUP(A1064,Vendas!$A$5:$V$2700,4,)</f>
        <v>#N/A</v>
      </c>
      <c r="D1064" s="243" t="e">
        <f>VLOOKUP(A1064,Vendas!$A$5:$V$2700,5,)</f>
        <v>#N/A</v>
      </c>
      <c r="E1064" s="180"/>
      <c r="F1064" s="181"/>
      <c r="G1064" s="182"/>
    </row>
    <row r="1065" spans="1:7">
      <c r="A1065" s="25"/>
      <c r="B1065" s="238" t="e">
        <f>VLOOKUP(A1065,Vendas!$A$5:$V$2700,2,)</f>
        <v>#N/A</v>
      </c>
      <c r="C1065" s="239" t="e">
        <f>VLOOKUP(A1065,Vendas!$A$5:$V$2700,4,)</f>
        <v>#N/A</v>
      </c>
      <c r="D1065" s="244" t="e">
        <f>VLOOKUP(A1065,Vendas!$A$5:$V$2700,5,)</f>
        <v>#N/A</v>
      </c>
      <c r="E1065" s="50"/>
      <c r="F1065" s="183"/>
      <c r="G1065" s="34"/>
    </row>
    <row r="1066" spans="1:7">
      <c r="A1066" s="186"/>
      <c r="B1066" s="241" t="e">
        <f>VLOOKUP(A1066,Vendas!$A$5:$V$2700,2,)</f>
        <v>#N/A</v>
      </c>
      <c r="C1066" s="242" t="e">
        <f>VLOOKUP(A1066,Vendas!$A$5:$V$2700,4,)</f>
        <v>#N/A</v>
      </c>
      <c r="D1066" s="243" t="e">
        <f>VLOOKUP(A1066,Vendas!$A$5:$V$2700,5,)</f>
        <v>#N/A</v>
      </c>
      <c r="E1066" s="180"/>
      <c r="F1066" s="181"/>
      <c r="G1066" s="182"/>
    </row>
    <row r="1067" spans="1:7">
      <c r="A1067" s="25"/>
      <c r="B1067" s="238" t="e">
        <f>VLOOKUP(A1067,Vendas!$A$5:$V$2700,2,)</f>
        <v>#N/A</v>
      </c>
      <c r="C1067" s="239" t="e">
        <f>VLOOKUP(A1067,Vendas!$A$5:$V$2700,4,)</f>
        <v>#N/A</v>
      </c>
      <c r="D1067" s="244" t="e">
        <f>VLOOKUP(A1067,Vendas!$A$5:$V$2700,5,)</f>
        <v>#N/A</v>
      </c>
      <c r="E1067" s="50"/>
      <c r="F1067" s="183"/>
      <c r="G1067" s="34"/>
    </row>
    <row r="1068" spans="1:7">
      <c r="A1068" s="186"/>
      <c r="B1068" s="241" t="e">
        <f>VLOOKUP(A1068,Vendas!$A$5:$V$2700,2,)</f>
        <v>#N/A</v>
      </c>
      <c r="C1068" s="242" t="e">
        <f>VLOOKUP(A1068,Vendas!$A$5:$V$2700,4,)</f>
        <v>#N/A</v>
      </c>
      <c r="D1068" s="243" t="e">
        <f>VLOOKUP(A1068,Vendas!$A$5:$V$2700,5,)</f>
        <v>#N/A</v>
      </c>
      <c r="E1068" s="180"/>
      <c r="F1068" s="181"/>
      <c r="G1068" s="182"/>
    </row>
    <row r="1069" spans="1:7">
      <c r="A1069" s="25"/>
      <c r="B1069" s="238" t="e">
        <f>VLOOKUP(A1069,Vendas!$A$5:$V$2700,2,)</f>
        <v>#N/A</v>
      </c>
      <c r="C1069" s="239" t="e">
        <f>VLOOKUP(A1069,Vendas!$A$5:$V$2700,4,)</f>
        <v>#N/A</v>
      </c>
      <c r="D1069" s="244" t="e">
        <f>VLOOKUP(A1069,Vendas!$A$5:$V$2700,5,)</f>
        <v>#N/A</v>
      </c>
      <c r="E1069" s="50"/>
      <c r="F1069" s="183"/>
      <c r="G1069" s="34"/>
    </row>
    <row r="1070" spans="1:7">
      <c r="A1070" s="186"/>
      <c r="B1070" s="241" t="e">
        <f>VLOOKUP(A1070,Vendas!$A$5:$V$2700,2,)</f>
        <v>#N/A</v>
      </c>
      <c r="C1070" s="242" t="e">
        <f>VLOOKUP(A1070,Vendas!$A$5:$V$2700,4,)</f>
        <v>#N/A</v>
      </c>
      <c r="D1070" s="243" t="e">
        <f>VLOOKUP(A1070,Vendas!$A$5:$V$2700,5,)</f>
        <v>#N/A</v>
      </c>
      <c r="E1070" s="180"/>
      <c r="F1070" s="181"/>
      <c r="G1070" s="182"/>
    </row>
    <row r="1071" spans="1:7">
      <c r="A1071" s="25"/>
      <c r="B1071" s="238" t="e">
        <f>VLOOKUP(A1071,Vendas!$A$5:$V$2700,2,)</f>
        <v>#N/A</v>
      </c>
      <c r="C1071" s="239" t="e">
        <f>VLOOKUP(A1071,Vendas!$A$5:$V$2700,4,)</f>
        <v>#N/A</v>
      </c>
      <c r="D1071" s="244" t="e">
        <f>VLOOKUP(A1071,Vendas!$A$5:$V$2700,5,)</f>
        <v>#N/A</v>
      </c>
      <c r="E1071" s="50"/>
      <c r="F1071" s="183"/>
      <c r="G1071" s="34"/>
    </row>
    <row r="1072" spans="1:7">
      <c r="A1072" s="186"/>
      <c r="B1072" s="241" t="e">
        <f>VLOOKUP(A1072,Vendas!$A$5:$V$2700,2,)</f>
        <v>#N/A</v>
      </c>
      <c r="C1072" s="242" t="e">
        <f>VLOOKUP(A1072,Vendas!$A$5:$V$2700,4,)</f>
        <v>#N/A</v>
      </c>
      <c r="D1072" s="243" t="e">
        <f>VLOOKUP(A1072,Vendas!$A$5:$V$2700,5,)</f>
        <v>#N/A</v>
      </c>
      <c r="E1072" s="180"/>
      <c r="F1072" s="181"/>
      <c r="G1072" s="182"/>
    </row>
    <row r="1073" spans="1:7">
      <c r="A1073" s="25"/>
      <c r="B1073" s="238" t="e">
        <f>VLOOKUP(A1073,Vendas!$A$5:$V$2700,2,)</f>
        <v>#N/A</v>
      </c>
      <c r="C1073" s="239" t="e">
        <f>VLOOKUP(A1073,Vendas!$A$5:$V$2700,4,)</f>
        <v>#N/A</v>
      </c>
      <c r="D1073" s="244" t="e">
        <f>VLOOKUP(A1073,Vendas!$A$5:$V$2700,5,)</f>
        <v>#N/A</v>
      </c>
      <c r="E1073" s="50"/>
      <c r="F1073" s="183"/>
      <c r="G1073" s="34"/>
    </row>
    <row r="1074" spans="1:7">
      <c r="A1074" s="186"/>
      <c r="B1074" s="241" t="e">
        <f>VLOOKUP(A1074,Vendas!$A$5:$V$2700,2,)</f>
        <v>#N/A</v>
      </c>
      <c r="C1074" s="242" t="e">
        <f>VLOOKUP(A1074,Vendas!$A$5:$V$2700,4,)</f>
        <v>#N/A</v>
      </c>
      <c r="D1074" s="243" t="e">
        <f>VLOOKUP(A1074,Vendas!$A$5:$V$2700,5,)</f>
        <v>#N/A</v>
      </c>
      <c r="E1074" s="180"/>
      <c r="F1074" s="181"/>
      <c r="G1074" s="182"/>
    </row>
    <row r="1075" spans="1:7">
      <c r="A1075" s="25"/>
      <c r="B1075" s="238" t="e">
        <f>VLOOKUP(A1075,Vendas!$A$5:$V$2700,2,)</f>
        <v>#N/A</v>
      </c>
      <c r="C1075" s="239" t="e">
        <f>VLOOKUP(A1075,Vendas!$A$5:$V$2700,4,)</f>
        <v>#N/A</v>
      </c>
      <c r="D1075" s="244" t="e">
        <f>VLOOKUP(A1075,Vendas!$A$5:$V$2700,5,)</f>
        <v>#N/A</v>
      </c>
      <c r="E1075" s="50"/>
      <c r="F1075" s="183"/>
      <c r="G1075" s="34"/>
    </row>
    <row r="1076" spans="1:7">
      <c r="A1076" s="186"/>
      <c r="B1076" s="241" t="e">
        <f>VLOOKUP(A1076,Vendas!$A$5:$V$2700,2,)</f>
        <v>#N/A</v>
      </c>
      <c r="C1076" s="242" t="e">
        <f>VLOOKUP(A1076,Vendas!$A$5:$V$2700,4,)</f>
        <v>#N/A</v>
      </c>
      <c r="D1076" s="243" t="e">
        <f>VLOOKUP(A1076,Vendas!$A$5:$V$2700,5,)</f>
        <v>#N/A</v>
      </c>
      <c r="E1076" s="180"/>
      <c r="F1076" s="181"/>
      <c r="G1076" s="182"/>
    </row>
    <row r="1077" spans="1:7">
      <c r="A1077" s="25"/>
      <c r="B1077" s="238" t="e">
        <f>VLOOKUP(A1077,Vendas!$A$5:$V$2700,2,)</f>
        <v>#N/A</v>
      </c>
      <c r="C1077" s="239" t="e">
        <f>VLOOKUP(A1077,Vendas!$A$5:$V$2700,4,)</f>
        <v>#N/A</v>
      </c>
      <c r="D1077" s="244" t="e">
        <f>VLOOKUP(A1077,Vendas!$A$5:$V$2700,5,)</f>
        <v>#N/A</v>
      </c>
      <c r="E1077" s="50"/>
      <c r="F1077" s="183"/>
      <c r="G1077" s="34"/>
    </row>
    <row r="1078" spans="1:7">
      <c r="A1078" s="186"/>
      <c r="B1078" s="241" t="e">
        <f>VLOOKUP(A1078,Vendas!$A$5:$V$2700,2,)</f>
        <v>#N/A</v>
      </c>
      <c r="C1078" s="242" t="e">
        <f>VLOOKUP(A1078,Vendas!$A$5:$V$2700,4,)</f>
        <v>#N/A</v>
      </c>
      <c r="D1078" s="243" t="e">
        <f>VLOOKUP(A1078,Vendas!$A$5:$V$2700,5,)</f>
        <v>#N/A</v>
      </c>
      <c r="E1078" s="180"/>
      <c r="F1078" s="181"/>
      <c r="G1078" s="182"/>
    </row>
    <row r="1079" spans="1:7">
      <c r="A1079" s="25"/>
      <c r="B1079" s="238" t="e">
        <f>VLOOKUP(A1079,Vendas!$A$5:$V$2700,2,)</f>
        <v>#N/A</v>
      </c>
      <c r="C1079" s="239" t="e">
        <f>VLOOKUP(A1079,Vendas!$A$5:$V$2700,4,)</f>
        <v>#N/A</v>
      </c>
      <c r="D1079" s="244" t="e">
        <f>VLOOKUP(A1079,Vendas!$A$5:$V$2700,5,)</f>
        <v>#N/A</v>
      </c>
      <c r="E1079" s="50"/>
      <c r="F1079" s="183"/>
      <c r="G1079" s="34"/>
    </row>
    <row r="1080" spans="1:7">
      <c r="A1080" s="186"/>
      <c r="B1080" s="241" t="e">
        <f>VLOOKUP(A1080,Vendas!$A$5:$V$2700,2,)</f>
        <v>#N/A</v>
      </c>
      <c r="C1080" s="242" t="e">
        <f>VLOOKUP(A1080,Vendas!$A$5:$V$2700,4,)</f>
        <v>#N/A</v>
      </c>
      <c r="D1080" s="243" t="e">
        <f>VLOOKUP(A1080,Vendas!$A$5:$V$2700,5,)</f>
        <v>#N/A</v>
      </c>
      <c r="E1080" s="180"/>
      <c r="F1080" s="181"/>
      <c r="G1080" s="182"/>
    </row>
    <row r="1081" spans="1:7">
      <c r="A1081" s="25"/>
      <c r="B1081" s="238" t="e">
        <f>VLOOKUP(A1081,Vendas!$A$5:$V$2700,2,)</f>
        <v>#N/A</v>
      </c>
      <c r="C1081" s="239" t="e">
        <f>VLOOKUP(A1081,Vendas!$A$5:$V$2700,4,)</f>
        <v>#N/A</v>
      </c>
      <c r="D1081" s="244" t="e">
        <f>VLOOKUP(A1081,Vendas!$A$5:$V$2700,5,)</f>
        <v>#N/A</v>
      </c>
      <c r="E1081" s="50"/>
      <c r="F1081" s="183"/>
      <c r="G1081" s="34"/>
    </row>
    <row r="1082" spans="1:7">
      <c r="A1082" s="186"/>
      <c r="B1082" s="241" t="e">
        <f>VLOOKUP(A1082,Vendas!$A$5:$V$2700,2,)</f>
        <v>#N/A</v>
      </c>
      <c r="C1082" s="242" t="e">
        <f>VLOOKUP(A1082,Vendas!$A$5:$V$2700,4,)</f>
        <v>#N/A</v>
      </c>
      <c r="D1082" s="243" t="e">
        <f>VLOOKUP(A1082,Vendas!$A$5:$V$2700,5,)</f>
        <v>#N/A</v>
      </c>
      <c r="E1082" s="180"/>
      <c r="F1082" s="181"/>
      <c r="G1082" s="182"/>
    </row>
    <row r="1083" spans="1:7">
      <c r="A1083" s="25"/>
      <c r="B1083" s="238" t="e">
        <f>VLOOKUP(A1083,Vendas!$A$5:$V$2700,2,)</f>
        <v>#N/A</v>
      </c>
      <c r="C1083" s="239" t="e">
        <f>VLOOKUP(A1083,Vendas!$A$5:$V$2700,4,)</f>
        <v>#N/A</v>
      </c>
      <c r="D1083" s="244" t="e">
        <f>VLOOKUP(A1083,Vendas!$A$5:$V$2700,5,)</f>
        <v>#N/A</v>
      </c>
      <c r="E1083" s="50"/>
      <c r="F1083" s="183"/>
      <c r="G1083" s="34"/>
    </row>
    <row r="1084" spans="1:7">
      <c r="A1084" s="186"/>
      <c r="B1084" s="241" t="e">
        <f>VLOOKUP(A1084,Vendas!$A$5:$V$2700,2,)</f>
        <v>#N/A</v>
      </c>
      <c r="C1084" s="242" t="e">
        <f>VLOOKUP(A1084,Vendas!$A$5:$V$2700,4,)</f>
        <v>#N/A</v>
      </c>
      <c r="D1084" s="243" t="e">
        <f>VLOOKUP(A1084,Vendas!$A$5:$V$2700,5,)</f>
        <v>#N/A</v>
      </c>
      <c r="E1084" s="180"/>
      <c r="F1084" s="181"/>
      <c r="G1084" s="182"/>
    </row>
    <row r="1085" spans="1:7">
      <c r="A1085" s="25"/>
      <c r="B1085" s="238" t="e">
        <f>VLOOKUP(A1085,Vendas!$A$5:$V$2700,2,)</f>
        <v>#N/A</v>
      </c>
      <c r="C1085" s="239" t="e">
        <f>VLOOKUP(A1085,Vendas!$A$5:$V$2700,4,)</f>
        <v>#N/A</v>
      </c>
      <c r="D1085" s="244" t="e">
        <f>VLOOKUP(A1085,Vendas!$A$5:$V$2700,5,)</f>
        <v>#N/A</v>
      </c>
      <c r="E1085" s="50"/>
      <c r="F1085" s="183"/>
      <c r="G1085" s="34"/>
    </row>
    <row r="1086" spans="1:7">
      <c r="A1086" s="186"/>
      <c r="B1086" s="241" t="e">
        <f>VLOOKUP(A1086,Vendas!$A$5:$V$2700,2,)</f>
        <v>#N/A</v>
      </c>
      <c r="C1086" s="242" t="e">
        <f>VLOOKUP(A1086,Vendas!$A$5:$V$2700,4,)</f>
        <v>#N/A</v>
      </c>
      <c r="D1086" s="243" t="e">
        <f>VLOOKUP(A1086,Vendas!$A$5:$V$2700,5,)</f>
        <v>#N/A</v>
      </c>
      <c r="E1086" s="180"/>
      <c r="F1086" s="181"/>
      <c r="G1086" s="182"/>
    </row>
    <row r="1087" spans="1:7">
      <c r="A1087" s="25"/>
      <c r="B1087" s="238" t="e">
        <f>VLOOKUP(A1087,Vendas!$A$5:$V$2700,2,)</f>
        <v>#N/A</v>
      </c>
      <c r="C1087" s="239" t="e">
        <f>VLOOKUP(A1087,Vendas!$A$5:$V$2700,4,)</f>
        <v>#N/A</v>
      </c>
      <c r="D1087" s="244" t="e">
        <f>VLOOKUP(A1087,Vendas!$A$5:$V$2700,5,)</f>
        <v>#N/A</v>
      </c>
      <c r="E1087" s="50"/>
      <c r="F1087" s="183"/>
      <c r="G1087" s="34"/>
    </row>
    <row r="1088" spans="1:7">
      <c r="A1088" s="186"/>
      <c r="B1088" s="241" t="e">
        <f>VLOOKUP(A1088,Vendas!$A$5:$V$2700,2,)</f>
        <v>#N/A</v>
      </c>
      <c r="C1088" s="242" t="e">
        <f>VLOOKUP(A1088,Vendas!$A$5:$V$2700,4,)</f>
        <v>#N/A</v>
      </c>
      <c r="D1088" s="243" t="e">
        <f>VLOOKUP(A1088,Vendas!$A$5:$V$2700,5,)</f>
        <v>#N/A</v>
      </c>
      <c r="E1088" s="180"/>
      <c r="F1088" s="181"/>
      <c r="G1088" s="182"/>
    </row>
    <row r="1089" spans="1:7">
      <c r="A1089" s="25"/>
      <c r="B1089" s="238" t="e">
        <f>VLOOKUP(A1089,Vendas!$A$5:$V$2700,2,)</f>
        <v>#N/A</v>
      </c>
      <c r="C1089" s="239" t="e">
        <f>VLOOKUP(A1089,Vendas!$A$5:$V$2700,4,)</f>
        <v>#N/A</v>
      </c>
      <c r="D1089" s="244" t="e">
        <f>VLOOKUP(A1089,Vendas!$A$5:$V$2700,5,)</f>
        <v>#N/A</v>
      </c>
      <c r="E1089" s="50"/>
      <c r="F1089" s="183"/>
      <c r="G1089" s="34"/>
    </row>
    <row r="1090" spans="1:7">
      <c r="A1090" s="186"/>
      <c r="B1090" s="241" t="e">
        <f>VLOOKUP(A1090,Vendas!$A$5:$V$2700,2,)</f>
        <v>#N/A</v>
      </c>
      <c r="C1090" s="242" t="e">
        <f>VLOOKUP(A1090,Vendas!$A$5:$V$2700,4,)</f>
        <v>#N/A</v>
      </c>
      <c r="D1090" s="243" t="e">
        <f>VLOOKUP(A1090,Vendas!$A$5:$V$2700,5,)</f>
        <v>#N/A</v>
      </c>
      <c r="E1090" s="180"/>
      <c r="F1090" s="181"/>
      <c r="G1090" s="182"/>
    </row>
    <row r="1091" spans="1:7">
      <c r="A1091" s="25"/>
      <c r="B1091" s="238" t="e">
        <f>VLOOKUP(A1091,Vendas!$A$5:$V$2700,2,)</f>
        <v>#N/A</v>
      </c>
      <c r="C1091" s="239" t="e">
        <f>VLOOKUP(A1091,Vendas!$A$5:$V$2700,4,)</f>
        <v>#N/A</v>
      </c>
      <c r="D1091" s="244" t="e">
        <f>VLOOKUP(A1091,Vendas!$A$5:$V$2700,5,)</f>
        <v>#N/A</v>
      </c>
      <c r="E1091" s="50"/>
      <c r="F1091" s="183"/>
      <c r="G1091" s="34"/>
    </row>
    <row r="1092" spans="1:7">
      <c r="A1092" s="186"/>
      <c r="B1092" s="241" t="e">
        <f>VLOOKUP(A1092,Vendas!$A$5:$V$2700,2,)</f>
        <v>#N/A</v>
      </c>
      <c r="C1092" s="242" t="e">
        <f>VLOOKUP(A1092,Vendas!$A$5:$V$2700,4,)</f>
        <v>#N/A</v>
      </c>
      <c r="D1092" s="243" t="e">
        <f>VLOOKUP(A1092,Vendas!$A$5:$V$2700,5,)</f>
        <v>#N/A</v>
      </c>
      <c r="E1092" s="180"/>
      <c r="F1092" s="181"/>
      <c r="G1092" s="182"/>
    </row>
    <row r="1093" spans="1:7">
      <c r="A1093" s="25"/>
      <c r="B1093" s="238" t="e">
        <f>VLOOKUP(A1093,Vendas!$A$5:$V$2700,2,)</f>
        <v>#N/A</v>
      </c>
      <c r="C1093" s="239" t="e">
        <f>VLOOKUP(A1093,Vendas!$A$5:$V$2700,4,)</f>
        <v>#N/A</v>
      </c>
      <c r="D1093" s="244" t="e">
        <f>VLOOKUP(A1093,Vendas!$A$5:$V$2700,5,)</f>
        <v>#N/A</v>
      </c>
      <c r="E1093" s="50"/>
      <c r="F1093" s="183"/>
      <c r="G1093" s="34"/>
    </row>
    <row r="1094" spans="1:7">
      <c r="A1094" s="186"/>
      <c r="B1094" s="241" t="e">
        <f>VLOOKUP(A1094,Vendas!$A$5:$V$2700,2,)</f>
        <v>#N/A</v>
      </c>
      <c r="C1094" s="242" t="e">
        <f>VLOOKUP(A1094,Vendas!$A$5:$V$2700,4,)</f>
        <v>#N/A</v>
      </c>
      <c r="D1094" s="243" t="e">
        <f>VLOOKUP(A1094,Vendas!$A$5:$V$2700,5,)</f>
        <v>#N/A</v>
      </c>
      <c r="E1094" s="180"/>
      <c r="F1094" s="181"/>
      <c r="G1094" s="182"/>
    </row>
    <row r="1095" spans="1:7">
      <c r="A1095" s="25"/>
      <c r="B1095" s="238" t="e">
        <f>VLOOKUP(A1095,Vendas!$A$5:$V$2700,2,)</f>
        <v>#N/A</v>
      </c>
      <c r="C1095" s="239" t="e">
        <f>VLOOKUP(A1095,Vendas!$A$5:$V$2700,4,)</f>
        <v>#N/A</v>
      </c>
      <c r="D1095" s="244" t="e">
        <f>VLOOKUP(A1095,Vendas!$A$5:$V$2700,5,)</f>
        <v>#N/A</v>
      </c>
      <c r="E1095" s="50"/>
      <c r="F1095" s="183"/>
      <c r="G1095" s="34"/>
    </row>
    <row r="1096" spans="1:7">
      <c r="A1096" s="186"/>
      <c r="B1096" s="241" t="e">
        <f>VLOOKUP(A1096,Vendas!$A$5:$V$2700,2,)</f>
        <v>#N/A</v>
      </c>
      <c r="C1096" s="242" t="e">
        <f>VLOOKUP(A1096,Vendas!$A$5:$V$2700,4,)</f>
        <v>#N/A</v>
      </c>
      <c r="D1096" s="243" t="e">
        <f>VLOOKUP(A1096,Vendas!$A$5:$V$2700,5,)</f>
        <v>#N/A</v>
      </c>
      <c r="E1096" s="180"/>
      <c r="F1096" s="181"/>
      <c r="G1096" s="182"/>
    </row>
    <row r="1097" spans="1:7">
      <c r="A1097" s="25"/>
      <c r="B1097" s="238" t="e">
        <f>VLOOKUP(A1097,Vendas!$A$5:$V$2700,2,)</f>
        <v>#N/A</v>
      </c>
      <c r="C1097" s="239" t="e">
        <f>VLOOKUP(A1097,Vendas!$A$5:$V$2700,4,)</f>
        <v>#N/A</v>
      </c>
      <c r="D1097" s="244" t="e">
        <f>VLOOKUP(A1097,Vendas!$A$5:$V$2700,5,)</f>
        <v>#N/A</v>
      </c>
      <c r="E1097" s="50"/>
      <c r="F1097" s="183"/>
      <c r="G1097" s="34"/>
    </row>
    <row r="1098" spans="1:7">
      <c r="A1098" s="186"/>
      <c r="B1098" s="241" t="e">
        <f>VLOOKUP(A1098,Vendas!$A$5:$V$2700,2,)</f>
        <v>#N/A</v>
      </c>
      <c r="C1098" s="242" t="e">
        <f>VLOOKUP(A1098,Vendas!$A$5:$V$2700,4,)</f>
        <v>#N/A</v>
      </c>
      <c r="D1098" s="243" t="e">
        <f>VLOOKUP(A1098,Vendas!$A$5:$V$2700,5,)</f>
        <v>#N/A</v>
      </c>
      <c r="E1098" s="180"/>
      <c r="F1098" s="181"/>
      <c r="G1098" s="182"/>
    </row>
    <row r="1099" spans="1:7">
      <c r="A1099" s="25"/>
      <c r="B1099" s="238" t="e">
        <f>VLOOKUP(A1099,Vendas!$A$5:$V$2700,2,)</f>
        <v>#N/A</v>
      </c>
      <c r="C1099" s="239" t="e">
        <f>VLOOKUP(A1099,Vendas!$A$5:$V$2700,4,)</f>
        <v>#N/A</v>
      </c>
      <c r="D1099" s="244" t="e">
        <f>VLOOKUP(A1099,Vendas!$A$5:$V$2700,5,)</f>
        <v>#N/A</v>
      </c>
      <c r="E1099" s="50"/>
      <c r="F1099" s="183"/>
      <c r="G1099" s="34"/>
    </row>
    <row r="1100" spans="1:7">
      <c r="A1100" s="186"/>
      <c r="B1100" s="241" t="e">
        <f>VLOOKUP(A1100,Vendas!$A$5:$V$2700,2,)</f>
        <v>#N/A</v>
      </c>
      <c r="C1100" s="242" t="e">
        <f>VLOOKUP(A1100,Vendas!$A$5:$V$2700,4,)</f>
        <v>#N/A</v>
      </c>
      <c r="D1100" s="243" t="e">
        <f>VLOOKUP(A1100,Vendas!$A$5:$V$2700,5,)</f>
        <v>#N/A</v>
      </c>
      <c r="E1100" s="180"/>
      <c r="F1100" s="181"/>
      <c r="G1100" s="182"/>
    </row>
    <row r="1101" spans="1:7">
      <c r="A1101" s="25"/>
      <c r="B1101" s="238" t="e">
        <f>VLOOKUP(A1101,Vendas!$A$5:$V$2700,2,)</f>
        <v>#N/A</v>
      </c>
      <c r="C1101" s="239" t="e">
        <f>VLOOKUP(A1101,Vendas!$A$5:$V$2700,4,)</f>
        <v>#N/A</v>
      </c>
      <c r="D1101" s="244" t="e">
        <f>VLOOKUP(A1101,Vendas!$A$5:$V$2700,5,)</f>
        <v>#N/A</v>
      </c>
      <c r="E1101" s="50"/>
      <c r="F1101" s="183"/>
      <c r="G1101" s="34"/>
    </row>
    <row r="1102" spans="1:7">
      <c r="A1102" s="186"/>
      <c r="B1102" s="241" t="e">
        <f>VLOOKUP(A1102,Vendas!$A$5:$V$2700,2,)</f>
        <v>#N/A</v>
      </c>
      <c r="C1102" s="242" t="e">
        <f>VLOOKUP(A1102,Vendas!$A$5:$V$2700,4,)</f>
        <v>#N/A</v>
      </c>
      <c r="D1102" s="243" t="e">
        <f>VLOOKUP(A1102,Vendas!$A$5:$V$2700,5,)</f>
        <v>#N/A</v>
      </c>
      <c r="E1102" s="180"/>
      <c r="F1102" s="181"/>
      <c r="G1102" s="182"/>
    </row>
    <row r="1103" spans="1:7">
      <c r="A1103" s="25"/>
      <c r="B1103" s="238" t="e">
        <f>VLOOKUP(A1103,Vendas!$A$5:$V$2700,2,)</f>
        <v>#N/A</v>
      </c>
      <c r="C1103" s="239" t="e">
        <f>VLOOKUP(A1103,Vendas!$A$5:$V$2700,4,)</f>
        <v>#N/A</v>
      </c>
      <c r="D1103" s="244" t="e">
        <f>VLOOKUP(A1103,Vendas!$A$5:$V$2700,5,)</f>
        <v>#N/A</v>
      </c>
      <c r="E1103" s="50"/>
      <c r="F1103" s="183"/>
      <c r="G1103" s="34"/>
    </row>
    <row r="1104" spans="1:7">
      <c r="A1104" s="186"/>
      <c r="B1104" s="241" t="e">
        <f>VLOOKUP(A1104,Vendas!$A$5:$V$2700,2,)</f>
        <v>#N/A</v>
      </c>
      <c r="C1104" s="242" t="e">
        <f>VLOOKUP(A1104,Vendas!$A$5:$V$2700,4,)</f>
        <v>#N/A</v>
      </c>
      <c r="D1104" s="243" t="e">
        <f>VLOOKUP(A1104,Vendas!$A$5:$V$2700,5,)</f>
        <v>#N/A</v>
      </c>
      <c r="E1104" s="180"/>
      <c r="F1104" s="181"/>
      <c r="G1104" s="182"/>
    </row>
    <row r="1105" spans="1:7">
      <c r="A1105" s="25"/>
      <c r="B1105" s="238" t="e">
        <f>VLOOKUP(A1105,Vendas!$A$5:$V$2700,2,)</f>
        <v>#N/A</v>
      </c>
      <c r="C1105" s="239" t="e">
        <f>VLOOKUP(A1105,Vendas!$A$5:$V$2700,4,)</f>
        <v>#N/A</v>
      </c>
      <c r="D1105" s="244" t="e">
        <f>VLOOKUP(A1105,Vendas!$A$5:$V$2700,5,)</f>
        <v>#N/A</v>
      </c>
      <c r="E1105" s="50"/>
      <c r="F1105" s="183"/>
      <c r="G1105" s="34"/>
    </row>
    <row r="1106" spans="1:7">
      <c r="A1106" s="186"/>
      <c r="B1106" s="241" t="e">
        <f>VLOOKUP(A1106,Vendas!$A$5:$V$2700,2,)</f>
        <v>#N/A</v>
      </c>
      <c r="C1106" s="242" t="e">
        <f>VLOOKUP(A1106,Vendas!$A$5:$V$2700,4,)</f>
        <v>#N/A</v>
      </c>
      <c r="D1106" s="243" t="e">
        <f>VLOOKUP(A1106,Vendas!$A$5:$V$2700,5,)</f>
        <v>#N/A</v>
      </c>
      <c r="E1106" s="180"/>
      <c r="F1106" s="181"/>
      <c r="G1106" s="182"/>
    </row>
    <row r="1107" spans="1:7">
      <c r="A1107" s="25"/>
      <c r="B1107" s="238" t="e">
        <f>VLOOKUP(A1107,Vendas!$A$5:$V$2700,2,)</f>
        <v>#N/A</v>
      </c>
      <c r="C1107" s="239" t="e">
        <f>VLOOKUP(A1107,Vendas!$A$5:$V$2700,4,)</f>
        <v>#N/A</v>
      </c>
      <c r="D1107" s="244" t="e">
        <f>VLOOKUP(A1107,Vendas!$A$5:$V$2700,5,)</f>
        <v>#N/A</v>
      </c>
      <c r="E1107" s="50"/>
      <c r="F1107" s="183"/>
      <c r="G1107" s="34"/>
    </row>
    <row r="1108" spans="1:7">
      <c r="A1108" s="186"/>
      <c r="B1108" s="241" t="e">
        <f>VLOOKUP(A1108,Vendas!$A$5:$V$2700,2,)</f>
        <v>#N/A</v>
      </c>
      <c r="C1108" s="242" t="e">
        <f>VLOOKUP(A1108,Vendas!$A$5:$V$2700,4,)</f>
        <v>#N/A</v>
      </c>
      <c r="D1108" s="243" t="e">
        <f>VLOOKUP(A1108,Vendas!$A$5:$V$2700,5,)</f>
        <v>#N/A</v>
      </c>
      <c r="E1108" s="180"/>
      <c r="F1108" s="181"/>
      <c r="G1108" s="182"/>
    </row>
    <row r="1109" spans="1:7">
      <c r="A1109" s="25"/>
      <c r="B1109" s="238" t="e">
        <f>VLOOKUP(A1109,Vendas!$A$5:$V$2700,2,)</f>
        <v>#N/A</v>
      </c>
      <c r="C1109" s="239" t="e">
        <f>VLOOKUP(A1109,Vendas!$A$5:$V$2700,4,)</f>
        <v>#N/A</v>
      </c>
      <c r="D1109" s="244" t="e">
        <f>VLOOKUP(A1109,Vendas!$A$5:$V$2700,5,)</f>
        <v>#N/A</v>
      </c>
      <c r="E1109" s="50"/>
      <c r="F1109" s="183"/>
      <c r="G1109" s="34"/>
    </row>
    <row r="1110" spans="1:7">
      <c r="A1110" s="186"/>
      <c r="B1110" s="241" t="e">
        <f>VLOOKUP(A1110,Vendas!$A$5:$V$2700,2,)</f>
        <v>#N/A</v>
      </c>
      <c r="C1110" s="242" t="e">
        <f>VLOOKUP(A1110,Vendas!$A$5:$V$2700,4,)</f>
        <v>#N/A</v>
      </c>
      <c r="D1110" s="243" t="e">
        <f>VLOOKUP(A1110,Vendas!$A$5:$V$2700,5,)</f>
        <v>#N/A</v>
      </c>
      <c r="E1110" s="180"/>
      <c r="F1110" s="181"/>
      <c r="G1110" s="182"/>
    </row>
    <row r="1111" spans="1:7">
      <c r="A1111" s="25"/>
      <c r="B1111" s="238" t="e">
        <f>VLOOKUP(A1111,Vendas!$A$5:$V$2700,2,)</f>
        <v>#N/A</v>
      </c>
      <c r="C1111" s="239" t="e">
        <f>VLOOKUP(A1111,Vendas!$A$5:$V$2700,4,)</f>
        <v>#N/A</v>
      </c>
      <c r="D1111" s="244" t="e">
        <f>VLOOKUP(A1111,Vendas!$A$5:$V$2700,5,)</f>
        <v>#N/A</v>
      </c>
      <c r="E1111" s="50"/>
      <c r="F1111" s="183"/>
      <c r="G1111" s="34"/>
    </row>
    <row r="1112" spans="1:7">
      <c r="A1112" s="186"/>
      <c r="B1112" s="241" t="e">
        <f>VLOOKUP(A1112,Vendas!$A$5:$V$2700,2,)</f>
        <v>#N/A</v>
      </c>
      <c r="C1112" s="242" t="e">
        <f>VLOOKUP(A1112,Vendas!$A$5:$V$2700,4,)</f>
        <v>#N/A</v>
      </c>
      <c r="D1112" s="243" t="e">
        <f>VLOOKUP(A1112,Vendas!$A$5:$V$2700,5,)</f>
        <v>#N/A</v>
      </c>
      <c r="E1112" s="180"/>
      <c r="F1112" s="181"/>
      <c r="G1112" s="182"/>
    </row>
    <row r="1113" spans="1:7">
      <c r="A1113" s="25"/>
      <c r="B1113" s="238" t="e">
        <f>VLOOKUP(A1113,Vendas!$A$5:$V$2700,2,)</f>
        <v>#N/A</v>
      </c>
      <c r="C1113" s="239" t="e">
        <f>VLOOKUP(A1113,Vendas!$A$5:$V$2700,4,)</f>
        <v>#N/A</v>
      </c>
      <c r="D1113" s="244" t="e">
        <f>VLOOKUP(A1113,Vendas!$A$5:$V$2700,5,)</f>
        <v>#N/A</v>
      </c>
      <c r="E1113" s="50"/>
      <c r="F1113" s="183"/>
      <c r="G1113" s="34"/>
    </row>
    <row r="1114" spans="1:7">
      <c r="A1114" s="186"/>
      <c r="B1114" s="241" t="e">
        <f>VLOOKUP(A1114,Vendas!$A$5:$V$2700,2,)</f>
        <v>#N/A</v>
      </c>
      <c r="C1114" s="242" t="e">
        <f>VLOOKUP(A1114,Vendas!$A$5:$V$2700,4,)</f>
        <v>#N/A</v>
      </c>
      <c r="D1114" s="243" t="e">
        <f>VLOOKUP(A1114,Vendas!$A$5:$V$2700,5,)</f>
        <v>#N/A</v>
      </c>
      <c r="E1114" s="180"/>
      <c r="F1114" s="181"/>
      <c r="G1114" s="182"/>
    </row>
    <row r="1115" spans="1:7">
      <c r="A1115" s="25"/>
      <c r="B1115" s="238" t="e">
        <f>VLOOKUP(A1115,Vendas!$A$5:$V$2700,2,)</f>
        <v>#N/A</v>
      </c>
      <c r="C1115" s="239" t="e">
        <f>VLOOKUP(A1115,Vendas!$A$5:$V$2700,4,)</f>
        <v>#N/A</v>
      </c>
      <c r="D1115" s="244" t="e">
        <f>VLOOKUP(A1115,Vendas!$A$5:$V$2700,5,)</f>
        <v>#N/A</v>
      </c>
      <c r="E1115" s="50"/>
      <c r="F1115" s="183"/>
      <c r="G1115" s="34"/>
    </row>
    <row r="1116" spans="1:7">
      <c r="A1116" s="186"/>
      <c r="B1116" s="241" t="e">
        <f>VLOOKUP(A1116,Vendas!$A$5:$V$2700,2,)</f>
        <v>#N/A</v>
      </c>
      <c r="C1116" s="242" t="e">
        <f>VLOOKUP(A1116,Vendas!$A$5:$V$2700,4,)</f>
        <v>#N/A</v>
      </c>
      <c r="D1116" s="243" t="e">
        <f>VLOOKUP(A1116,Vendas!$A$5:$V$2700,5,)</f>
        <v>#N/A</v>
      </c>
      <c r="E1116" s="180"/>
      <c r="F1116" s="181"/>
      <c r="G1116" s="182"/>
    </row>
    <row r="1117" spans="1:7">
      <c r="A1117" s="25"/>
      <c r="B1117" s="238" t="e">
        <f>VLOOKUP(A1117,Vendas!$A$5:$V$2700,2,)</f>
        <v>#N/A</v>
      </c>
      <c r="C1117" s="239" t="e">
        <f>VLOOKUP(A1117,Vendas!$A$5:$V$2700,4,)</f>
        <v>#N/A</v>
      </c>
      <c r="D1117" s="244" t="e">
        <f>VLOOKUP(A1117,Vendas!$A$5:$V$2700,5,)</f>
        <v>#N/A</v>
      </c>
      <c r="E1117" s="50"/>
      <c r="F1117" s="183"/>
      <c r="G1117" s="34"/>
    </row>
    <row r="1118" spans="1:7">
      <c r="A1118" s="186"/>
      <c r="B1118" s="241" t="e">
        <f>VLOOKUP(A1118,Vendas!$A$5:$V$2700,2,)</f>
        <v>#N/A</v>
      </c>
      <c r="C1118" s="242" t="e">
        <f>VLOOKUP(A1118,Vendas!$A$5:$V$2700,4,)</f>
        <v>#N/A</v>
      </c>
      <c r="D1118" s="243" t="e">
        <f>VLOOKUP(A1118,Vendas!$A$5:$V$2700,5,)</f>
        <v>#N/A</v>
      </c>
      <c r="E1118" s="180"/>
      <c r="F1118" s="181"/>
      <c r="G1118" s="182"/>
    </row>
    <row r="1119" spans="1:7">
      <c r="A1119" s="25"/>
      <c r="B1119" s="238" t="e">
        <f>VLOOKUP(A1119,Vendas!$A$5:$V$2700,2,)</f>
        <v>#N/A</v>
      </c>
      <c r="C1119" s="239" t="e">
        <f>VLOOKUP(A1119,Vendas!$A$5:$V$2700,4,)</f>
        <v>#N/A</v>
      </c>
      <c r="D1119" s="244" t="e">
        <f>VLOOKUP(A1119,Vendas!$A$5:$V$2700,5,)</f>
        <v>#N/A</v>
      </c>
      <c r="E1119" s="50"/>
      <c r="F1119" s="183"/>
      <c r="G1119" s="34"/>
    </row>
    <row r="1120" spans="1:7">
      <c r="A1120" s="186"/>
      <c r="B1120" s="241" t="e">
        <f>VLOOKUP(A1120,Vendas!$A$5:$V$2700,2,)</f>
        <v>#N/A</v>
      </c>
      <c r="C1120" s="242" t="e">
        <f>VLOOKUP(A1120,Vendas!$A$5:$V$2700,4,)</f>
        <v>#N/A</v>
      </c>
      <c r="D1120" s="243" t="e">
        <f>VLOOKUP(A1120,Vendas!$A$5:$V$2700,5,)</f>
        <v>#N/A</v>
      </c>
      <c r="E1120" s="180"/>
      <c r="F1120" s="181"/>
      <c r="G1120" s="182"/>
    </row>
    <row r="1121" spans="1:7">
      <c r="A1121" s="25"/>
      <c r="B1121" s="238" t="e">
        <f>VLOOKUP(A1121,Vendas!$A$5:$V$2700,2,)</f>
        <v>#N/A</v>
      </c>
      <c r="C1121" s="239" t="e">
        <f>VLOOKUP(A1121,Vendas!$A$5:$V$2700,4,)</f>
        <v>#N/A</v>
      </c>
      <c r="D1121" s="244" t="e">
        <f>VLOOKUP(A1121,Vendas!$A$5:$V$2700,5,)</f>
        <v>#N/A</v>
      </c>
      <c r="E1121" s="50"/>
      <c r="F1121" s="183"/>
      <c r="G1121" s="34"/>
    </row>
    <row r="1122" spans="1:7">
      <c r="A1122" s="186"/>
      <c r="B1122" s="241" t="e">
        <f>VLOOKUP(A1122,Vendas!$A$5:$V$2700,2,)</f>
        <v>#N/A</v>
      </c>
      <c r="C1122" s="242" t="e">
        <f>VLOOKUP(A1122,Vendas!$A$5:$V$2700,4,)</f>
        <v>#N/A</v>
      </c>
      <c r="D1122" s="243" t="e">
        <f>VLOOKUP(A1122,Vendas!$A$5:$V$2700,5,)</f>
        <v>#N/A</v>
      </c>
      <c r="E1122" s="180"/>
      <c r="F1122" s="181"/>
      <c r="G1122" s="182"/>
    </row>
    <row r="1123" spans="1:7">
      <c r="A1123" s="25"/>
      <c r="B1123" s="238" t="e">
        <f>VLOOKUP(A1123,Vendas!$A$5:$V$2700,2,)</f>
        <v>#N/A</v>
      </c>
      <c r="C1123" s="239" t="e">
        <f>VLOOKUP(A1123,Vendas!$A$5:$V$2700,4,)</f>
        <v>#N/A</v>
      </c>
      <c r="D1123" s="244" t="e">
        <f>VLOOKUP(A1123,Vendas!$A$5:$V$2700,5,)</f>
        <v>#N/A</v>
      </c>
      <c r="E1123" s="50"/>
      <c r="F1123" s="183"/>
      <c r="G1123" s="34"/>
    </row>
    <row r="1124" spans="1:7">
      <c r="A1124" s="186"/>
      <c r="B1124" s="241" t="e">
        <f>VLOOKUP(A1124,Vendas!$A$5:$V$2700,2,)</f>
        <v>#N/A</v>
      </c>
      <c r="C1124" s="242" t="e">
        <f>VLOOKUP(A1124,Vendas!$A$5:$V$2700,4,)</f>
        <v>#N/A</v>
      </c>
      <c r="D1124" s="243" t="e">
        <f>VLOOKUP(A1124,Vendas!$A$5:$V$2700,5,)</f>
        <v>#N/A</v>
      </c>
      <c r="E1124" s="180"/>
      <c r="F1124" s="181"/>
      <c r="G1124" s="182"/>
    </row>
    <row r="1125" spans="1:7">
      <c r="A1125" s="25"/>
      <c r="B1125" s="238" t="e">
        <f>VLOOKUP(A1125,Vendas!$A$5:$V$2700,2,)</f>
        <v>#N/A</v>
      </c>
      <c r="C1125" s="239" t="e">
        <f>VLOOKUP(A1125,Vendas!$A$5:$V$2700,4,)</f>
        <v>#N/A</v>
      </c>
      <c r="D1125" s="244" t="e">
        <f>VLOOKUP(A1125,Vendas!$A$5:$V$2700,5,)</f>
        <v>#N/A</v>
      </c>
      <c r="E1125" s="50"/>
      <c r="F1125" s="183"/>
      <c r="G1125" s="34"/>
    </row>
    <row r="1126" spans="1:7">
      <c r="A1126" s="186"/>
      <c r="B1126" s="241" t="e">
        <f>VLOOKUP(A1126,Vendas!$A$5:$V$2700,2,)</f>
        <v>#N/A</v>
      </c>
      <c r="C1126" s="242" t="e">
        <f>VLOOKUP(A1126,Vendas!$A$5:$V$2700,4,)</f>
        <v>#N/A</v>
      </c>
      <c r="D1126" s="243" t="e">
        <f>VLOOKUP(A1126,Vendas!$A$5:$V$2700,5,)</f>
        <v>#N/A</v>
      </c>
      <c r="E1126" s="180"/>
      <c r="F1126" s="181"/>
      <c r="G1126" s="182"/>
    </row>
    <row r="1127" spans="1:7">
      <c r="A1127" s="25"/>
      <c r="B1127" s="238" t="e">
        <f>VLOOKUP(A1127,Vendas!$A$5:$V$2700,2,)</f>
        <v>#N/A</v>
      </c>
      <c r="C1127" s="239" t="e">
        <f>VLOOKUP(A1127,Vendas!$A$5:$V$2700,4,)</f>
        <v>#N/A</v>
      </c>
      <c r="D1127" s="244" t="e">
        <f>VLOOKUP(A1127,Vendas!$A$5:$V$2700,5,)</f>
        <v>#N/A</v>
      </c>
      <c r="E1127" s="50"/>
      <c r="F1127" s="183"/>
      <c r="G1127" s="34"/>
    </row>
    <row r="1128" spans="1:7">
      <c r="A1128" s="186"/>
      <c r="B1128" s="241" t="e">
        <f>VLOOKUP(A1128,Vendas!$A$5:$V$2700,2,)</f>
        <v>#N/A</v>
      </c>
      <c r="C1128" s="242" t="e">
        <f>VLOOKUP(A1128,Vendas!$A$5:$V$2700,4,)</f>
        <v>#N/A</v>
      </c>
      <c r="D1128" s="243" t="e">
        <f>VLOOKUP(A1128,Vendas!$A$5:$V$2700,5,)</f>
        <v>#N/A</v>
      </c>
      <c r="E1128" s="180"/>
      <c r="F1128" s="181"/>
      <c r="G1128" s="182"/>
    </row>
    <row r="1129" spans="1:7">
      <c r="A1129" s="25"/>
      <c r="B1129" s="238" t="e">
        <f>VLOOKUP(A1129,Vendas!$A$5:$V$2700,2,)</f>
        <v>#N/A</v>
      </c>
      <c r="C1129" s="239" t="e">
        <f>VLOOKUP(A1129,Vendas!$A$5:$V$2700,4,)</f>
        <v>#N/A</v>
      </c>
      <c r="D1129" s="244" t="e">
        <f>VLOOKUP(A1129,Vendas!$A$5:$V$2700,5,)</f>
        <v>#N/A</v>
      </c>
      <c r="E1129" s="50"/>
      <c r="F1129" s="183"/>
      <c r="G1129" s="34"/>
    </row>
    <row r="1130" spans="1:7">
      <c r="A1130" s="186"/>
      <c r="B1130" s="241" t="e">
        <f>VLOOKUP(A1130,Vendas!$A$5:$V$2700,2,)</f>
        <v>#N/A</v>
      </c>
      <c r="C1130" s="242" t="e">
        <f>VLOOKUP(A1130,Vendas!$A$5:$V$2700,4,)</f>
        <v>#N/A</v>
      </c>
      <c r="D1130" s="243" t="e">
        <f>VLOOKUP(A1130,Vendas!$A$5:$V$2700,5,)</f>
        <v>#N/A</v>
      </c>
      <c r="E1130" s="180"/>
      <c r="F1130" s="181"/>
      <c r="G1130" s="182"/>
    </row>
    <row r="1131" spans="1:7">
      <c r="A1131" s="25"/>
      <c r="B1131" s="238" t="e">
        <f>VLOOKUP(A1131,Vendas!$A$5:$V$2700,2,)</f>
        <v>#N/A</v>
      </c>
      <c r="C1131" s="239" t="e">
        <f>VLOOKUP(A1131,Vendas!$A$5:$V$2700,4,)</f>
        <v>#N/A</v>
      </c>
      <c r="D1131" s="244" t="e">
        <f>VLOOKUP(A1131,Vendas!$A$5:$V$2700,5,)</f>
        <v>#N/A</v>
      </c>
      <c r="E1131" s="50"/>
      <c r="F1131" s="183"/>
      <c r="G1131" s="34"/>
    </row>
    <row r="1132" spans="1:7">
      <c r="A1132" s="186"/>
      <c r="B1132" s="241" t="e">
        <f>VLOOKUP(A1132,Vendas!$A$5:$V$2700,2,)</f>
        <v>#N/A</v>
      </c>
      <c r="C1132" s="242" t="e">
        <f>VLOOKUP(A1132,Vendas!$A$5:$V$2700,4,)</f>
        <v>#N/A</v>
      </c>
      <c r="D1132" s="243" t="e">
        <f>VLOOKUP(A1132,Vendas!$A$5:$V$2700,5,)</f>
        <v>#N/A</v>
      </c>
      <c r="E1132" s="180"/>
      <c r="F1132" s="181"/>
      <c r="G1132" s="182"/>
    </row>
    <row r="1133" spans="1:7">
      <c r="A1133" s="25"/>
      <c r="B1133" s="238" t="e">
        <f>VLOOKUP(A1133,Vendas!$A$5:$V$2700,2,)</f>
        <v>#N/A</v>
      </c>
      <c r="C1133" s="239" t="e">
        <f>VLOOKUP(A1133,Vendas!$A$5:$V$2700,4,)</f>
        <v>#N/A</v>
      </c>
      <c r="D1133" s="244" t="e">
        <f>VLOOKUP(A1133,Vendas!$A$5:$V$2700,5,)</f>
        <v>#N/A</v>
      </c>
      <c r="E1133" s="50"/>
      <c r="F1133" s="183"/>
      <c r="G1133" s="34"/>
    </row>
    <row r="1134" spans="1:7">
      <c r="A1134" s="186"/>
      <c r="B1134" s="241" t="e">
        <f>VLOOKUP(A1134,Vendas!$A$5:$V$2700,2,)</f>
        <v>#N/A</v>
      </c>
      <c r="C1134" s="242" t="e">
        <f>VLOOKUP(A1134,Vendas!$A$5:$V$2700,4,)</f>
        <v>#N/A</v>
      </c>
      <c r="D1134" s="243" t="e">
        <f>VLOOKUP(A1134,Vendas!$A$5:$V$2700,5,)</f>
        <v>#N/A</v>
      </c>
      <c r="E1134" s="180"/>
      <c r="F1134" s="181"/>
      <c r="G1134" s="182"/>
    </row>
    <row r="1135" spans="1:7">
      <c r="A1135" s="25"/>
      <c r="B1135" s="238" t="e">
        <f>VLOOKUP(A1135,Vendas!$A$5:$V$2700,2,)</f>
        <v>#N/A</v>
      </c>
      <c r="C1135" s="239" t="e">
        <f>VLOOKUP(A1135,Vendas!$A$5:$V$2700,4,)</f>
        <v>#N/A</v>
      </c>
      <c r="D1135" s="244" t="e">
        <f>VLOOKUP(A1135,Vendas!$A$5:$V$2700,5,)</f>
        <v>#N/A</v>
      </c>
      <c r="E1135" s="50"/>
      <c r="F1135" s="183"/>
      <c r="G1135" s="34"/>
    </row>
    <row r="1136" spans="1:7">
      <c r="A1136" s="186"/>
      <c r="B1136" s="241" t="e">
        <f>VLOOKUP(A1136,Vendas!$A$5:$V$2700,2,)</f>
        <v>#N/A</v>
      </c>
      <c r="C1136" s="242" t="e">
        <f>VLOOKUP(A1136,Vendas!$A$5:$V$2700,4,)</f>
        <v>#N/A</v>
      </c>
      <c r="D1136" s="243" t="e">
        <f>VLOOKUP(A1136,Vendas!$A$5:$V$2700,5,)</f>
        <v>#N/A</v>
      </c>
      <c r="E1136" s="180"/>
      <c r="F1136" s="181"/>
      <c r="G1136" s="182"/>
    </row>
    <row r="1137" spans="1:7">
      <c r="A1137" s="25"/>
      <c r="B1137" s="238" t="e">
        <f>VLOOKUP(A1137,Vendas!$A$5:$V$2700,2,)</f>
        <v>#N/A</v>
      </c>
      <c r="C1137" s="239" t="e">
        <f>VLOOKUP(A1137,Vendas!$A$5:$V$2700,4,)</f>
        <v>#N/A</v>
      </c>
      <c r="D1137" s="244" t="e">
        <f>VLOOKUP(A1137,Vendas!$A$5:$V$2700,5,)</f>
        <v>#N/A</v>
      </c>
      <c r="E1137" s="50"/>
      <c r="F1137" s="183"/>
      <c r="G1137" s="34"/>
    </row>
    <row r="1138" spans="1:7">
      <c r="A1138" s="186"/>
      <c r="B1138" s="241" t="e">
        <f>VLOOKUP(A1138,Vendas!$A$5:$V$2700,2,)</f>
        <v>#N/A</v>
      </c>
      <c r="C1138" s="242" t="e">
        <f>VLOOKUP(A1138,Vendas!$A$5:$V$2700,4,)</f>
        <v>#N/A</v>
      </c>
      <c r="D1138" s="243" t="e">
        <f>VLOOKUP(A1138,Vendas!$A$5:$V$2700,5,)</f>
        <v>#N/A</v>
      </c>
      <c r="E1138" s="180"/>
      <c r="F1138" s="181"/>
      <c r="G1138" s="182"/>
    </row>
    <row r="1139" spans="1:7">
      <c r="A1139" s="25"/>
      <c r="B1139" s="238" t="e">
        <f>VLOOKUP(A1139,Vendas!$A$5:$V$2700,2,)</f>
        <v>#N/A</v>
      </c>
      <c r="C1139" s="239" t="e">
        <f>VLOOKUP(A1139,Vendas!$A$5:$V$2700,4,)</f>
        <v>#N/A</v>
      </c>
      <c r="D1139" s="244" t="e">
        <f>VLOOKUP(A1139,Vendas!$A$5:$V$2700,5,)</f>
        <v>#N/A</v>
      </c>
      <c r="E1139" s="50"/>
      <c r="F1139" s="183"/>
      <c r="G1139" s="34"/>
    </row>
    <row r="1140" spans="1:7">
      <c r="A1140" s="186"/>
      <c r="B1140" s="241" t="e">
        <f>VLOOKUP(A1140,Vendas!$A$5:$V$2700,2,)</f>
        <v>#N/A</v>
      </c>
      <c r="C1140" s="242" t="e">
        <f>VLOOKUP(A1140,Vendas!$A$5:$V$2700,4,)</f>
        <v>#N/A</v>
      </c>
      <c r="D1140" s="243" t="e">
        <f>VLOOKUP(A1140,Vendas!$A$5:$V$2700,5,)</f>
        <v>#N/A</v>
      </c>
      <c r="E1140" s="180"/>
      <c r="F1140" s="181"/>
      <c r="G1140" s="182"/>
    </row>
    <row r="1141" spans="1:7">
      <c r="A1141" s="25"/>
      <c r="B1141" s="238" t="e">
        <f>VLOOKUP(A1141,Vendas!$A$5:$V$2700,2,)</f>
        <v>#N/A</v>
      </c>
      <c r="C1141" s="239" t="e">
        <f>VLOOKUP(A1141,Vendas!$A$5:$V$2700,4,)</f>
        <v>#N/A</v>
      </c>
      <c r="D1141" s="244" t="e">
        <f>VLOOKUP(A1141,Vendas!$A$5:$V$2700,5,)</f>
        <v>#N/A</v>
      </c>
      <c r="E1141" s="50"/>
      <c r="F1141" s="183"/>
      <c r="G1141" s="34"/>
    </row>
    <row r="1142" spans="1:7">
      <c r="A1142" s="186"/>
      <c r="B1142" s="241" t="e">
        <f>VLOOKUP(A1142,Vendas!$A$5:$V$2700,2,)</f>
        <v>#N/A</v>
      </c>
      <c r="C1142" s="242" t="e">
        <f>VLOOKUP(A1142,Vendas!$A$5:$V$2700,4,)</f>
        <v>#N/A</v>
      </c>
      <c r="D1142" s="243" t="e">
        <f>VLOOKUP(A1142,Vendas!$A$5:$V$2700,5,)</f>
        <v>#N/A</v>
      </c>
      <c r="E1142" s="180"/>
      <c r="F1142" s="181"/>
      <c r="G1142" s="182"/>
    </row>
    <row r="1143" spans="1:7">
      <c r="A1143" s="25"/>
      <c r="B1143" s="238" t="e">
        <f>VLOOKUP(A1143,Vendas!$A$5:$V$2700,2,)</f>
        <v>#N/A</v>
      </c>
      <c r="C1143" s="239" t="e">
        <f>VLOOKUP(A1143,Vendas!$A$5:$V$2700,4,)</f>
        <v>#N/A</v>
      </c>
      <c r="D1143" s="244" t="e">
        <f>VLOOKUP(A1143,Vendas!$A$5:$V$2700,5,)</f>
        <v>#N/A</v>
      </c>
      <c r="E1143" s="50"/>
      <c r="F1143" s="183"/>
      <c r="G1143" s="34"/>
    </row>
    <row r="1144" spans="1:7">
      <c r="A1144" s="186"/>
      <c r="B1144" s="241" t="e">
        <f>VLOOKUP(A1144,Vendas!$A$5:$V$2700,2,)</f>
        <v>#N/A</v>
      </c>
      <c r="C1144" s="242" t="e">
        <f>VLOOKUP(A1144,Vendas!$A$5:$V$2700,4,)</f>
        <v>#N/A</v>
      </c>
      <c r="D1144" s="243" t="e">
        <f>VLOOKUP(A1144,Vendas!$A$5:$V$2700,5,)</f>
        <v>#N/A</v>
      </c>
      <c r="E1144" s="180"/>
      <c r="F1144" s="181"/>
      <c r="G1144" s="182"/>
    </row>
    <row r="1145" spans="1:7">
      <c r="A1145" s="25"/>
      <c r="B1145" s="238" t="e">
        <f>VLOOKUP(A1145,Vendas!$A$5:$V$2700,2,)</f>
        <v>#N/A</v>
      </c>
      <c r="C1145" s="239" t="e">
        <f>VLOOKUP(A1145,Vendas!$A$5:$V$2700,4,)</f>
        <v>#N/A</v>
      </c>
      <c r="D1145" s="244" t="e">
        <f>VLOOKUP(A1145,Vendas!$A$5:$V$2700,5,)</f>
        <v>#N/A</v>
      </c>
      <c r="E1145" s="50"/>
      <c r="F1145" s="183"/>
      <c r="G1145" s="34"/>
    </row>
    <row r="1146" spans="1:7">
      <c r="A1146" s="186"/>
      <c r="B1146" s="241" t="e">
        <f>VLOOKUP(A1146,Vendas!$A$5:$V$2700,2,)</f>
        <v>#N/A</v>
      </c>
      <c r="C1146" s="242" t="e">
        <f>VLOOKUP(A1146,Vendas!$A$5:$V$2700,4,)</f>
        <v>#N/A</v>
      </c>
      <c r="D1146" s="243" t="e">
        <f>VLOOKUP(A1146,Vendas!$A$5:$V$2700,5,)</f>
        <v>#N/A</v>
      </c>
      <c r="E1146" s="180"/>
      <c r="F1146" s="181"/>
      <c r="G1146" s="182"/>
    </row>
    <row r="1147" spans="1:7">
      <c r="A1147" s="25"/>
      <c r="B1147" s="238" t="e">
        <f>VLOOKUP(A1147,Vendas!$A$5:$V$2700,2,)</f>
        <v>#N/A</v>
      </c>
      <c r="C1147" s="239" t="e">
        <f>VLOOKUP(A1147,Vendas!$A$5:$V$2700,4,)</f>
        <v>#N/A</v>
      </c>
      <c r="D1147" s="244" t="e">
        <f>VLOOKUP(A1147,Vendas!$A$5:$V$2700,5,)</f>
        <v>#N/A</v>
      </c>
      <c r="E1147" s="50"/>
      <c r="F1147" s="183"/>
      <c r="G1147" s="34"/>
    </row>
    <row r="1148" spans="1:7">
      <c r="A1148" s="186"/>
      <c r="B1148" s="241" t="e">
        <f>VLOOKUP(A1148,Vendas!$A$5:$V$2700,2,)</f>
        <v>#N/A</v>
      </c>
      <c r="C1148" s="242" t="e">
        <f>VLOOKUP(A1148,Vendas!$A$5:$V$2700,4,)</f>
        <v>#N/A</v>
      </c>
      <c r="D1148" s="243" t="e">
        <f>VLOOKUP(A1148,Vendas!$A$5:$V$2700,5,)</f>
        <v>#N/A</v>
      </c>
      <c r="E1148" s="180"/>
      <c r="F1148" s="181"/>
      <c r="G1148" s="182"/>
    </row>
    <row r="1149" spans="1:7">
      <c r="A1149" s="25"/>
      <c r="B1149" s="238" t="e">
        <f>VLOOKUP(A1149,Vendas!$A$5:$V$2700,2,)</f>
        <v>#N/A</v>
      </c>
      <c r="C1149" s="239" t="e">
        <f>VLOOKUP(A1149,Vendas!$A$5:$V$2700,4,)</f>
        <v>#N/A</v>
      </c>
      <c r="D1149" s="244" t="e">
        <f>VLOOKUP(A1149,Vendas!$A$5:$V$2700,5,)</f>
        <v>#N/A</v>
      </c>
      <c r="E1149" s="50"/>
      <c r="F1149" s="183"/>
      <c r="G1149" s="34"/>
    </row>
    <row r="1150" spans="1:7">
      <c r="A1150" s="186"/>
      <c r="B1150" s="241" t="e">
        <f>VLOOKUP(A1150,Vendas!$A$5:$V$2700,2,)</f>
        <v>#N/A</v>
      </c>
      <c r="C1150" s="242" t="e">
        <f>VLOOKUP(A1150,Vendas!$A$5:$V$2700,4,)</f>
        <v>#N/A</v>
      </c>
      <c r="D1150" s="243" t="e">
        <f>VLOOKUP(A1150,Vendas!$A$5:$V$2700,5,)</f>
        <v>#N/A</v>
      </c>
      <c r="E1150" s="180"/>
      <c r="F1150" s="181"/>
      <c r="G1150" s="182"/>
    </row>
    <row r="1151" spans="1:7">
      <c r="A1151" s="25"/>
      <c r="B1151" s="238" t="e">
        <f>VLOOKUP(A1151,Vendas!$A$5:$V$2700,2,)</f>
        <v>#N/A</v>
      </c>
      <c r="C1151" s="239" t="e">
        <f>VLOOKUP(A1151,Vendas!$A$5:$V$2700,4,)</f>
        <v>#N/A</v>
      </c>
      <c r="D1151" s="244" t="e">
        <f>VLOOKUP(A1151,Vendas!$A$5:$V$2700,5,)</f>
        <v>#N/A</v>
      </c>
      <c r="E1151" s="50"/>
      <c r="F1151" s="183"/>
      <c r="G1151" s="34"/>
    </row>
    <row r="1152" spans="1:7">
      <c r="A1152" s="186"/>
      <c r="B1152" s="241" t="e">
        <f>VLOOKUP(A1152,Vendas!$A$5:$V$2700,2,)</f>
        <v>#N/A</v>
      </c>
      <c r="C1152" s="242" t="e">
        <f>VLOOKUP(A1152,Vendas!$A$5:$V$2700,4,)</f>
        <v>#N/A</v>
      </c>
      <c r="D1152" s="243" t="e">
        <f>VLOOKUP(A1152,Vendas!$A$5:$V$2700,5,)</f>
        <v>#N/A</v>
      </c>
      <c r="E1152" s="180"/>
      <c r="F1152" s="181"/>
      <c r="G1152" s="182"/>
    </row>
    <row r="1153" spans="1:7">
      <c r="A1153" s="25"/>
      <c r="B1153" s="238" t="e">
        <f>VLOOKUP(A1153,Vendas!$A$5:$V$2700,2,)</f>
        <v>#N/A</v>
      </c>
      <c r="C1153" s="239" t="e">
        <f>VLOOKUP(A1153,Vendas!$A$5:$V$2700,4,)</f>
        <v>#N/A</v>
      </c>
      <c r="D1153" s="244" t="e">
        <f>VLOOKUP(A1153,Vendas!$A$5:$V$2700,5,)</f>
        <v>#N/A</v>
      </c>
      <c r="E1153" s="50"/>
      <c r="F1153" s="183"/>
      <c r="G1153" s="34"/>
    </row>
    <row r="1154" spans="1:7">
      <c r="A1154" s="186"/>
      <c r="B1154" s="241" t="e">
        <f>VLOOKUP(A1154,Vendas!$A$5:$V$2700,2,)</f>
        <v>#N/A</v>
      </c>
      <c r="C1154" s="242" t="e">
        <f>VLOOKUP(A1154,Vendas!$A$5:$V$2700,4,)</f>
        <v>#N/A</v>
      </c>
      <c r="D1154" s="243" t="e">
        <f>VLOOKUP(A1154,Vendas!$A$5:$V$2700,5,)</f>
        <v>#N/A</v>
      </c>
      <c r="E1154" s="180"/>
      <c r="F1154" s="181"/>
      <c r="G1154" s="182"/>
    </row>
    <row r="1155" spans="1:7">
      <c r="A1155" s="25"/>
      <c r="B1155" s="238" t="e">
        <f>VLOOKUP(A1155,Vendas!$A$5:$V$2700,2,)</f>
        <v>#N/A</v>
      </c>
      <c r="C1155" s="239" t="e">
        <f>VLOOKUP(A1155,Vendas!$A$5:$V$2700,4,)</f>
        <v>#N/A</v>
      </c>
      <c r="D1155" s="244" t="e">
        <f>VLOOKUP(A1155,Vendas!$A$5:$V$2700,5,)</f>
        <v>#N/A</v>
      </c>
      <c r="E1155" s="50"/>
      <c r="F1155" s="183"/>
      <c r="G1155" s="34"/>
    </row>
    <row r="1156" spans="1:7">
      <c r="A1156" s="186"/>
      <c r="B1156" s="241" t="e">
        <f>VLOOKUP(A1156,Vendas!$A$5:$V$2700,2,)</f>
        <v>#N/A</v>
      </c>
      <c r="C1156" s="242" t="e">
        <f>VLOOKUP(A1156,Vendas!$A$5:$V$2700,4,)</f>
        <v>#N/A</v>
      </c>
      <c r="D1156" s="243" t="e">
        <f>VLOOKUP(A1156,Vendas!$A$5:$V$2700,5,)</f>
        <v>#N/A</v>
      </c>
      <c r="E1156" s="180"/>
      <c r="F1156" s="181"/>
      <c r="G1156" s="182"/>
    </row>
    <row r="1157" spans="1:7">
      <c r="A1157" s="25"/>
      <c r="B1157" s="238" t="e">
        <f>VLOOKUP(A1157,Vendas!$A$5:$V$2700,2,)</f>
        <v>#N/A</v>
      </c>
      <c r="C1157" s="239" t="e">
        <f>VLOOKUP(A1157,Vendas!$A$5:$V$2700,4,)</f>
        <v>#N/A</v>
      </c>
      <c r="D1157" s="244" t="e">
        <f>VLOOKUP(A1157,Vendas!$A$5:$V$2700,5,)</f>
        <v>#N/A</v>
      </c>
      <c r="E1157" s="50"/>
      <c r="F1157" s="183"/>
      <c r="G1157" s="34"/>
    </row>
    <row r="1158" spans="1:7">
      <c r="A1158" s="186"/>
      <c r="B1158" s="245" t="e">
        <f>VLOOKUP(A1158,Vendas!$A$5:$V$2700,2,)</f>
        <v>#N/A</v>
      </c>
      <c r="C1158" s="242" t="e">
        <f>VLOOKUP(A1158,Vendas!$A$5:$V$2700,4,)</f>
        <v>#N/A</v>
      </c>
      <c r="D1158" s="243" t="e">
        <f>VLOOKUP(A1158,Vendas!$A$5:$V$2700,5,)</f>
        <v>#N/A</v>
      </c>
      <c r="E1158" s="180"/>
      <c r="F1158" s="181"/>
      <c r="G1158" s="182"/>
    </row>
    <row r="1159" spans="1:7">
      <c r="A1159" s="25"/>
      <c r="B1159" s="246" t="e">
        <f>VLOOKUP(A1159,Vendas!$A$5:$V$2700,2,)</f>
        <v>#N/A</v>
      </c>
      <c r="C1159" s="239" t="e">
        <f>VLOOKUP(A1159,Vendas!$A$5:$V$2700,4,)</f>
        <v>#N/A</v>
      </c>
      <c r="D1159" s="244" t="e">
        <f>VLOOKUP(A1159,Vendas!$A$5:$V$2700,5,)</f>
        <v>#N/A</v>
      </c>
      <c r="E1159" s="50"/>
      <c r="F1159" s="183"/>
      <c r="G1159" s="34"/>
    </row>
    <row r="1160" spans="1:7">
      <c r="A1160" s="186"/>
      <c r="B1160" s="245" t="e">
        <f>VLOOKUP(A1160,Vendas!$A$5:$V$2700,2,)</f>
        <v>#N/A</v>
      </c>
      <c r="C1160" s="242" t="e">
        <f>VLOOKUP(A1160,Vendas!$A$5:$V$2700,4,)</f>
        <v>#N/A</v>
      </c>
      <c r="D1160" s="243" t="e">
        <f>VLOOKUP(A1160,Vendas!$A$5:$V$2700,5,)</f>
        <v>#N/A</v>
      </c>
      <c r="E1160" s="180"/>
      <c r="F1160" s="181"/>
      <c r="G1160" s="182"/>
    </row>
    <row r="1161" spans="1:7">
      <c r="A1161" s="25"/>
      <c r="B1161" s="246" t="e">
        <f>VLOOKUP(A1161,Vendas!$A$5:$V$2700,2,)</f>
        <v>#N/A</v>
      </c>
      <c r="C1161" s="239" t="e">
        <f>VLOOKUP(A1161,Vendas!$A$5:$V$2700,4,)</f>
        <v>#N/A</v>
      </c>
      <c r="D1161" s="244" t="e">
        <f>VLOOKUP(A1161,Vendas!$A$5:$V$2700,5,)</f>
        <v>#N/A</v>
      </c>
      <c r="E1161" s="50"/>
      <c r="F1161" s="183"/>
      <c r="G1161" s="34"/>
    </row>
    <row r="1162" spans="1:7">
      <c r="A1162" s="26"/>
      <c r="B1162" s="247"/>
      <c r="C1162" s="247"/>
      <c r="D1162" s="247"/>
      <c r="E1162" s="175"/>
      <c r="F1162" s="184"/>
      <c r="G1162" s="185"/>
    </row>
    <row r="1163" spans="1:7">
      <c r="A1163" s="26"/>
      <c r="B1163" s="247"/>
      <c r="C1163" s="247"/>
      <c r="D1163" s="247"/>
      <c r="E1163" s="175"/>
      <c r="F1163" s="184"/>
      <c r="G1163" s="185"/>
    </row>
    <row r="1164" spans="1:7">
      <c r="A1164" s="26"/>
      <c r="B1164" s="247"/>
      <c r="C1164" s="247"/>
      <c r="D1164" s="247"/>
      <c r="E1164" s="175"/>
      <c r="F1164" s="184"/>
      <c r="G1164" s="185"/>
    </row>
    <row r="1165" spans="1:7">
      <c r="A1165" s="26"/>
      <c r="B1165" s="247"/>
      <c r="C1165" s="247"/>
      <c r="D1165" s="247"/>
      <c r="E1165" s="175"/>
      <c r="F1165" s="184"/>
      <c r="G1165" s="185"/>
    </row>
    <row r="1166" spans="1:7">
      <c r="A1166" s="26"/>
      <c r="B1166" s="247"/>
      <c r="C1166" s="247"/>
      <c r="D1166" s="247"/>
      <c r="E1166" s="175"/>
      <c r="F1166" s="184"/>
      <c r="G1166" s="185"/>
    </row>
    <row r="1167" spans="1:7">
      <c r="A1167" s="26"/>
      <c r="B1167" s="247"/>
      <c r="C1167" s="247"/>
      <c r="D1167" s="247"/>
      <c r="E1167" s="175"/>
      <c r="F1167" s="184"/>
      <c r="G1167" s="185"/>
    </row>
    <row r="1168" spans="1:7">
      <c r="A1168" s="26"/>
      <c r="B1168" s="247"/>
      <c r="C1168" s="247"/>
      <c r="D1168" s="247"/>
      <c r="E1168" s="175"/>
      <c r="F1168" s="184"/>
      <c r="G1168" s="185"/>
    </row>
    <row r="1169" spans="1:7">
      <c r="A1169" s="26"/>
      <c r="B1169" s="247"/>
      <c r="C1169" s="247"/>
      <c r="D1169" s="247"/>
      <c r="E1169" s="175"/>
      <c r="F1169" s="184"/>
      <c r="G1169" s="185"/>
    </row>
    <row r="1170" spans="1:7">
      <c r="A1170" s="26"/>
      <c r="B1170" s="247"/>
      <c r="C1170" s="247"/>
      <c r="D1170" s="247"/>
      <c r="E1170" s="175"/>
      <c r="F1170" s="184"/>
      <c r="G1170" s="185"/>
    </row>
    <row r="1171" spans="1:7">
      <c r="A1171" s="26"/>
      <c r="B1171" s="247"/>
      <c r="C1171" s="247"/>
      <c r="D1171" s="247"/>
      <c r="E1171" s="175"/>
      <c r="F1171" s="184"/>
      <c r="G1171" s="185"/>
    </row>
    <row r="1172" spans="1:7">
      <c r="A1172" s="26"/>
      <c r="B1172" s="247"/>
      <c r="C1172" s="247"/>
      <c r="D1172" s="247"/>
      <c r="E1172" s="175"/>
      <c r="F1172" s="184"/>
      <c r="G1172" s="185"/>
    </row>
    <row r="1173" spans="1:7">
      <c r="A1173" s="26"/>
      <c r="B1173" s="247"/>
      <c r="C1173" s="247"/>
      <c r="D1173" s="247"/>
      <c r="E1173" s="175"/>
      <c r="F1173" s="184"/>
      <c r="G1173" s="185"/>
    </row>
    <row r="1174" spans="1:7">
      <c r="A1174" s="26"/>
      <c r="B1174" s="247"/>
      <c r="C1174" s="247"/>
      <c r="D1174" s="247"/>
      <c r="E1174" s="175"/>
      <c r="F1174" s="184"/>
      <c r="G1174" s="185"/>
    </row>
    <row r="1175" spans="1:7">
      <c r="A1175" s="26"/>
      <c r="B1175" s="247"/>
      <c r="C1175" s="247"/>
      <c r="D1175" s="247"/>
      <c r="E1175" s="175"/>
      <c r="F1175" s="184"/>
      <c r="G1175" s="185"/>
    </row>
    <row r="1176" spans="1:7">
      <c r="A1176" s="26"/>
      <c r="B1176" s="247"/>
      <c r="C1176" s="247"/>
      <c r="D1176" s="247"/>
      <c r="E1176" s="175"/>
      <c r="F1176" s="184"/>
      <c r="G1176" s="185"/>
    </row>
    <row r="1177" spans="1:7">
      <c r="A1177" s="26"/>
      <c r="B1177" s="247"/>
      <c r="C1177" s="247"/>
      <c r="D1177" s="247"/>
      <c r="E1177" s="175"/>
      <c r="F1177" s="184"/>
      <c r="G1177" s="185"/>
    </row>
    <row r="1178" spans="1:7">
      <c r="A1178" s="26"/>
      <c r="B1178" s="247"/>
      <c r="C1178" s="247"/>
      <c r="D1178" s="247"/>
      <c r="E1178" s="175"/>
      <c r="F1178" s="184"/>
      <c r="G1178" s="185"/>
    </row>
    <row r="1179" spans="1:7">
      <c r="A1179" s="26"/>
      <c r="B1179" s="247"/>
      <c r="C1179" s="247"/>
      <c r="D1179" s="247"/>
      <c r="E1179" s="175"/>
      <c r="F1179" s="184"/>
      <c r="G1179" s="185"/>
    </row>
    <row r="1180" spans="1:7">
      <c r="A1180" s="26"/>
      <c r="B1180" s="247"/>
      <c r="C1180" s="247"/>
      <c r="D1180" s="247"/>
      <c r="E1180" s="175"/>
      <c r="F1180" s="184"/>
      <c r="G1180" s="185"/>
    </row>
    <row r="1181" spans="1:7">
      <c r="B1181" s="247"/>
      <c r="C1181" s="247"/>
      <c r="D1181" s="247"/>
      <c r="E1181" s="3"/>
      <c r="F1181" s="125"/>
      <c r="G1181" s="1"/>
    </row>
    <row r="1182" spans="1:7">
      <c r="B1182" s="247"/>
      <c r="C1182" s="247"/>
      <c r="D1182" s="247"/>
      <c r="E1182" s="3"/>
      <c r="F1182" s="125"/>
      <c r="G1182" s="1"/>
    </row>
    <row r="1183" spans="1:7">
      <c r="B1183" s="247"/>
      <c r="C1183" s="247"/>
      <c r="D1183" s="247"/>
      <c r="E1183" s="3"/>
      <c r="F1183" s="125"/>
      <c r="G1183" s="1"/>
    </row>
    <row r="1184" spans="1:7">
      <c r="B1184" s="247"/>
      <c r="C1184" s="247"/>
      <c r="D1184" s="247"/>
      <c r="E1184" s="3"/>
      <c r="F1184" s="125"/>
      <c r="G1184" s="1"/>
    </row>
    <row r="1185" spans="2:7">
      <c r="B1185" s="247"/>
      <c r="C1185" s="247"/>
      <c r="D1185" s="247"/>
      <c r="E1185" s="3"/>
      <c r="F1185" s="125"/>
      <c r="G1185" s="1"/>
    </row>
    <row r="1186" spans="2:7">
      <c r="B1186" s="247"/>
      <c r="C1186" s="247"/>
      <c r="D1186" s="247"/>
      <c r="E1186" s="3"/>
      <c r="F1186" s="125"/>
      <c r="G1186" s="1"/>
    </row>
    <row r="1187" spans="2:7">
      <c r="B1187" s="247"/>
      <c r="C1187" s="247"/>
      <c r="D1187" s="247"/>
      <c r="E1187" s="3"/>
      <c r="F1187" s="125"/>
      <c r="G1187" s="1"/>
    </row>
    <row r="1188" spans="2:7">
      <c r="B1188" s="247"/>
      <c r="C1188" s="247"/>
      <c r="D1188" s="247"/>
      <c r="E1188" s="3"/>
      <c r="F1188" s="125"/>
      <c r="G1188" s="1"/>
    </row>
    <row r="1189" spans="2:7">
      <c r="B1189" s="247"/>
      <c r="C1189" s="247"/>
      <c r="D1189" s="247"/>
      <c r="E1189" s="3"/>
      <c r="F1189" s="125"/>
      <c r="G1189" s="1"/>
    </row>
    <row r="1190" spans="2:7">
      <c r="B1190" s="247"/>
      <c r="C1190" s="247"/>
      <c r="D1190" s="247"/>
      <c r="E1190" s="3"/>
      <c r="F1190" s="125"/>
      <c r="G1190" s="1"/>
    </row>
    <row r="1191" spans="2:7">
      <c r="B1191" s="247"/>
      <c r="C1191" s="247"/>
      <c r="D1191" s="247"/>
      <c r="E1191" s="3"/>
      <c r="F1191" s="125"/>
      <c r="G1191" s="1"/>
    </row>
    <row r="1192" spans="2:7">
      <c r="B1192" s="247"/>
      <c r="C1192" s="247"/>
      <c r="D1192" s="247"/>
      <c r="E1192" s="3"/>
      <c r="F1192" s="125"/>
      <c r="G1192" s="1"/>
    </row>
    <row r="1193" spans="2:7">
      <c r="B1193" s="247"/>
      <c r="C1193" s="247"/>
      <c r="D1193" s="247"/>
      <c r="E1193" s="3"/>
      <c r="F1193" s="125"/>
      <c r="G1193" s="1"/>
    </row>
    <row r="1194" spans="2:7">
      <c r="B1194" s="247"/>
      <c r="C1194" s="247"/>
      <c r="D1194" s="247"/>
      <c r="E1194" s="3"/>
      <c r="F1194" s="125"/>
      <c r="G1194" s="1"/>
    </row>
    <row r="1195" spans="2:7">
      <c r="B1195" s="247"/>
      <c r="C1195" s="247"/>
      <c r="D1195" s="247"/>
      <c r="E1195" s="3"/>
      <c r="F1195" s="125"/>
      <c r="G1195" s="1"/>
    </row>
    <row r="1196" spans="2:7">
      <c r="B1196" s="247"/>
      <c r="C1196" s="247"/>
      <c r="D1196" s="247"/>
      <c r="E1196" s="3"/>
      <c r="F1196" s="125"/>
      <c r="G1196" s="1"/>
    </row>
    <row r="1197" spans="2:7">
      <c r="B1197" s="247"/>
      <c r="C1197" s="247"/>
      <c r="D1197" s="247"/>
      <c r="E1197" s="3"/>
      <c r="F1197" s="125"/>
      <c r="G1197" s="1"/>
    </row>
    <row r="1198" spans="2:7">
      <c r="B1198" s="247"/>
      <c r="C1198" s="247"/>
      <c r="D1198" s="247"/>
      <c r="E1198" s="3"/>
      <c r="F1198" s="125"/>
      <c r="G1198" s="1"/>
    </row>
    <row r="1199" spans="2:7">
      <c r="B1199" s="247"/>
      <c r="C1199" s="247"/>
      <c r="D1199" s="247"/>
      <c r="E1199" s="3"/>
      <c r="F1199" s="125"/>
      <c r="G1199" s="1"/>
    </row>
    <row r="1200" spans="2:7">
      <c r="B1200" s="247"/>
      <c r="C1200" s="247"/>
      <c r="D1200" s="247"/>
      <c r="E1200" s="3"/>
      <c r="F1200" s="125"/>
      <c r="G1200" s="1"/>
    </row>
    <row r="1201" spans="2:7">
      <c r="B1201" s="247"/>
      <c r="C1201" s="247"/>
      <c r="D1201" s="247"/>
      <c r="E1201" s="3"/>
      <c r="F1201" s="125"/>
      <c r="G1201" s="1"/>
    </row>
    <row r="1202" spans="2:7">
      <c r="B1202" s="247"/>
      <c r="C1202" s="247"/>
      <c r="D1202" s="247"/>
      <c r="E1202" s="3"/>
      <c r="F1202" s="125"/>
      <c r="G1202" s="1"/>
    </row>
    <row r="1203" spans="2:7">
      <c r="B1203" s="247"/>
      <c r="C1203" s="247"/>
      <c r="D1203" s="247"/>
      <c r="E1203" s="3"/>
      <c r="F1203" s="125"/>
      <c r="G1203" s="1"/>
    </row>
    <row r="1204" spans="2:7">
      <c r="B1204" s="247"/>
      <c r="C1204" s="247"/>
      <c r="D1204" s="247"/>
      <c r="E1204" s="3"/>
      <c r="F1204" s="125"/>
      <c r="G1204" s="1"/>
    </row>
    <row r="1205" spans="2:7">
      <c r="B1205" s="247"/>
      <c r="C1205" s="247"/>
      <c r="D1205" s="247"/>
      <c r="E1205" s="3"/>
      <c r="F1205" s="125"/>
      <c r="G1205" s="1"/>
    </row>
    <row r="1206" spans="2:7">
      <c r="B1206" s="247"/>
      <c r="C1206" s="247"/>
      <c r="D1206" s="247"/>
      <c r="E1206" s="3"/>
      <c r="F1206" s="125"/>
      <c r="G1206" s="1"/>
    </row>
    <row r="1207" spans="2:7">
      <c r="B1207" s="247"/>
      <c r="C1207" s="247"/>
      <c r="D1207" s="247"/>
      <c r="E1207" s="3"/>
      <c r="F1207" s="125"/>
      <c r="G1207" s="1"/>
    </row>
    <row r="1208" spans="2:7">
      <c r="B1208" s="247"/>
      <c r="C1208" s="247"/>
      <c r="D1208" s="247"/>
      <c r="E1208" s="3"/>
      <c r="F1208" s="125"/>
      <c r="G1208" s="1"/>
    </row>
    <row r="1209" spans="2:7">
      <c r="B1209" s="247"/>
      <c r="C1209" s="247"/>
      <c r="D1209" s="247"/>
      <c r="E1209" s="3"/>
      <c r="F1209" s="125"/>
      <c r="G1209" s="1"/>
    </row>
    <row r="1210" spans="2:7">
      <c r="B1210" s="247"/>
      <c r="C1210" s="247"/>
      <c r="D1210" s="247"/>
      <c r="E1210" s="3"/>
      <c r="F1210" s="125"/>
      <c r="G1210" s="1"/>
    </row>
    <row r="1211" spans="2:7">
      <c r="B1211" s="247"/>
      <c r="C1211" s="247"/>
      <c r="D1211" s="247"/>
      <c r="E1211" s="3"/>
      <c r="F1211" s="125"/>
      <c r="G1211" s="1"/>
    </row>
    <row r="1212" spans="2:7">
      <c r="B1212" s="247"/>
      <c r="C1212" s="247"/>
      <c r="D1212" s="247"/>
      <c r="E1212" s="3"/>
      <c r="F1212" s="125"/>
      <c r="G1212" s="1"/>
    </row>
    <row r="1213" spans="2:7">
      <c r="B1213" s="247"/>
      <c r="C1213" s="247"/>
      <c r="D1213" s="247"/>
      <c r="E1213" s="3"/>
      <c r="F1213" s="125"/>
      <c r="G1213" s="1"/>
    </row>
    <row r="1214" spans="2:7">
      <c r="B1214" s="247"/>
      <c r="C1214" s="247"/>
      <c r="D1214" s="247"/>
      <c r="E1214" s="3"/>
      <c r="F1214" s="125"/>
      <c r="G1214" s="1"/>
    </row>
    <row r="1215" spans="2:7">
      <c r="B1215" s="247"/>
      <c r="C1215" s="247"/>
      <c r="D1215" s="247"/>
      <c r="E1215" s="3"/>
      <c r="F1215" s="125"/>
      <c r="G1215" s="1"/>
    </row>
    <row r="1216" spans="2:7">
      <c r="B1216" s="247"/>
      <c r="C1216" s="247"/>
      <c r="D1216" s="247"/>
      <c r="E1216" s="3"/>
      <c r="F1216" s="125"/>
      <c r="G1216" s="1"/>
    </row>
    <row r="1217" spans="2:7">
      <c r="B1217" s="247"/>
      <c r="C1217" s="247"/>
      <c r="D1217" s="247"/>
      <c r="E1217" s="3"/>
      <c r="F1217" s="125"/>
      <c r="G1217" s="1"/>
    </row>
    <row r="1218" spans="2:7">
      <c r="B1218" s="247"/>
      <c r="C1218" s="247"/>
      <c r="D1218" s="247"/>
      <c r="E1218" s="3"/>
      <c r="F1218" s="125"/>
      <c r="G1218" s="1"/>
    </row>
    <row r="1219" spans="2:7">
      <c r="B1219" s="247"/>
      <c r="C1219" s="247"/>
      <c r="D1219" s="247"/>
      <c r="E1219" s="3"/>
      <c r="F1219" s="125"/>
      <c r="G1219" s="1"/>
    </row>
    <row r="1220" spans="2:7">
      <c r="B1220" s="247"/>
      <c r="C1220" s="247"/>
      <c r="D1220" s="247"/>
      <c r="E1220" s="3"/>
      <c r="F1220" s="125"/>
      <c r="G1220" s="1"/>
    </row>
    <row r="1221" spans="2:7">
      <c r="B1221" s="247"/>
      <c r="C1221" s="247"/>
      <c r="D1221" s="247"/>
      <c r="E1221" s="3"/>
      <c r="F1221" s="125"/>
      <c r="G1221" s="1"/>
    </row>
    <row r="1222" spans="2:7">
      <c r="B1222" s="247"/>
      <c r="C1222" s="247"/>
      <c r="D1222" s="247"/>
      <c r="E1222" s="3"/>
      <c r="F1222" s="125"/>
      <c r="G1222" s="1"/>
    </row>
    <row r="1223" spans="2:7">
      <c r="B1223" s="247"/>
      <c r="C1223" s="247"/>
      <c r="D1223" s="247"/>
      <c r="E1223" s="3"/>
      <c r="F1223" s="125"/>
      <c r="G1223" s="1"/>
    </row>
    <row r="1224" spans="2:7">
      <c r="B1224" s="247"/>
      <c r="C1224" s="247"/>
      <c r="D1224" s="247"/>
      <c r="E1224" s="3"/>
      <c r="F1224" s="125"/>
      <c r="G1224" s="1"/>
    </row>
    <row r="1225" spans="2:7">
      <c r="B1225" s="247"/>
      <c r="C1225" s="247"/>
      <c r="D1225" s="247"/>
      <c r="E1225" s="3"/>
      <c r="F1225" s="125"/>
      <c r="G1225" s="1"/>
    </row>
    <row r="1226" spans="2:7">
      <c r="B1226" s="247"/>
      <c r="C1226" s="247"/>
      <c r="D1226" s="247"/>
      <c r="E1226" s="3"/>
      <c r="F1226" s="125"/>
      <c r="G1226" s="1"/>
    </row>
    <row r="1227" spans="2:7">
      <c r="B1227" s="247"/>
      <c r="C1227" s="247"/>
      <c r="D1227" s="247"/>
      <c r="E1227" s="3"/>
      <c r="F1227" s="125"/>
      <c r="G1227" s="1"/>
    </row>
    <row r="1228" spans="2:7">
      <c r="B1228" s="247"/>
      <c r="C1228" s="247"/>
      <c r="D1228" s="247"/>
      <c r="E1228" s="3"/>
      <c r="F1228" s="125"/>
      <c r="G1228" s="1"/>
    </row>
    <row r="1229" spans="2:7">
      <c r="B1229" s="247"/>
      <c r="C1229" s="247"/>
      <c r="D1229" s="247"/>
      <c r="E1229" s="3"/>
      <c r="F1229" s="125"/>
      <c r="G1229" s="1"/>
    </row>
    <row r="1230" spans="2:7">
      <c r="B1230" s="247"/>
      <c r="C1230" s="247"/>
      <c r="D1230" s="247"/>
      <c r="E1230" s="3"/>
      <c r="F1230" s="125"/>
      <c r="G1230" s="1"/>
    </row>
    <row r="1231" spans="2:7">
      <c r="B1231" s="247"/>
      <c r="C1231" s="247"/>
      <c r="D1231" s="247"/>
      <c r="E1231" s="3"/>
      <c r="F1231" s="125"/>
      <c r="G1231" s="1"/>
    </row>
    <row r="1232" spans="2:7">
      <c r="B1232" s="247"/>
      <c r="C1232" s="247"/>
      <c r="D1232" s="247"/>
      <c r="E1232" s="3"/>
      <c r="F1232" s="125"/>
      <c r="G1232" s="1"/>
    </row>
    <row r="1233" spans="2:7">
      <c r="B1233" s="247"/>
      <c r="C1233" s="247"/>
      <c r="D1233" s="247"/>
      <c r="E1233" s="3"/>
      <c r="F1233" s="125"/>
      <c r="G1233" s="1"/>
    </row>
    <row r="1234" spans="2:7">
      <c r="B1234" s="247"/>
      <c r="C1234" s="247"/>
      <c r="D1234" s="247"/>
      <c r="E1234" s="3"/>
      <c r="F1234" s="125"/>
      <c r="G1234" s="1"/>
    </row>
    <row r="1235" spans="2:7">
      <c r="B1235" s="247"/>
      <c r="C1235" s="247"/>
      <c r="D1235" s="247"/>
      <c r="E1235" s="3"/>
      <c r="F1235" s="125"/>
      <c r="G1235" s="1"/>
    </row>
    <row r="1236" spans="2:7">
      <c r="B1236" s="247"/>
      <c r="C1236" s="247"/>
      <c r="D1236" s="247"/>
      <c r="E1236" s="3"/>
      <c r="F1236" s="125"/>
      <c r="G1236" s="1"/>
    </row>
    <row r="1237" spans="2:7">
      <c r="B1237" s="247"/>
      <c r="C1237" s="247"/>
      <c r="D1237" s="247"/>
      <c r="E1237" s="3"/>
      <c r="F1237" s="125"/>
      <c r="G1237" s="1"/>
    </row>
    <row r="1238" spans="2:7">
      <c r="B1238" s="247"/>
      <c r="C1238" s="247"/>
      <c r="D1238" s="247"/>
      <c r="E1238" s="3"/>
      <c r="F1238" s="125"/>
      <c r="G1238" s="1"/>
    </row>
    <row r="1239" spans="2:7">
      <c r="B1239" s="247"/>
      <c r="C1239" s="247"/>
      <c r="D1239" s="247"/>
      <c r="E1239" s="3"/>
      <c r="F1239" s="125"/>
      <c r="G1239" s="1"/>
    </row>
    <row r="1240" spans="2:7">
      <c r="B1240" s="247"/>
      <c r="C1240" s="247"/>
      <c r="D1240" s="247"/>
      <c r="E1240" s="3"/>
      <c r="F1240" s="125"/>
      <c r="G1240" s="1"/>
    </row>
    <row r="1241" spans="2:7">
      <c r="B1241" s="247"/>
      <c r="C1241" s="247"/>
      <c r="D1241" s="247"/>
      <c r="E1241" s="3"/>
      <c r="F1241" s="125"/>
      <c r="G1241" s="1"/>
    </row>
    <row r="1242" spans="2:7">
      <c r="B1242" s="247"/>
      <c r="C1242" s="247"/>
      <c r="D1242" s="247"/>
      <c r="E1242" s="3"/>
      <c r="F1242" s="125"/>
      <c r="G1242" s="1"/>
    </row>
    <row r="1243" spans="2:7">
      <c r="B1243" s="247"/>
      <c r="C1243" s="247"/>
      <c r="D1243" s="247"/>
      <c r="E1243" s="3"/>
      <c r="F1243" s="125"/>
      <c r="G1243" s="1"/>
    </row>
    <row r="1244" spans="2:7">
      <c r="B1244" s="247"/>
      <c r="C1244" s="247"/>
      <c r="D1244" s="247"/>
      <c r="E1244" s="3"/>
      <c r="F1244" s="125"/>
      <c r="G1244" s="1"/>
    </row>
    <row r="1245" spans="2:7">
      <c r="B1245" s="247"/>
      <c r="C1245" s="247"/>
      <c r="D1245" s="247"/>
      <c r="E1245" s="3"/>
      <c r="F1245" s="125"/>
      <c r="G1245" s="1"/>
    </row>
    <row r="1246" spans="2:7">
      <c r="B1246" s="247"/>
      <c r="C1246" s="247"/>
      <c r="D1246" s="247"/>
      <c r="E1246" s="3"/>
      <c r="F1246" s="125"/>
      <c r="G1246" s="1"/>
    </row>
    <row r="1247" spans="2:7">
      <c r="B1247" s="247"/>
      <c r="C1247" s="247"/>
      <c r="D1247" s="247"/>
      <c r="E1247" s="3"/>
      <c r="F1247" s="125"/>
      <c r="G1247" s="1"/>
    </row>
    <row r="1248" spans="2:7">
      <c r="B1248" s="247"/>
      <c r="C1248" s="247"/>
      <c r="D1248" s="247"/>
      <c r="E1248" s="3"/>
      <c r="F1248" s="125"/>
      <c r="G1248" s="1"/>
    </row>
    <row r="1249" spans="2:7">
      <c r="B1249" s="247"/>
      <c r="C1249" s="247"/>
      <c r="D1249" s="247"/>
      <c r="E1249" s="3"/>
      <c r="F1249" s="125"/>
      <c r="G1249" s="1"/>
    </row>
    <row r="1250" spans="2:7">
      <c r="B1250" s="247"/>
      <c r="C1250" s="247"/>
      <c r="D1250" s="247"/>
      <c r="E1250" s="3"/>
      <c r="F1250" s="125"/>
      <c r="G1250" s="1"/>
    </row>
    <row r="1251" spans="2:7">
      <c r="B1251" s="247"/>
      <c r="C1251" s="247"/>
      <c r="D1251" s="247"/>
      <c r="E1251" s="3"/>
      <c r="F1251" s="125"/>
      <c r="G1251" s="1"/>
    </row>
    <row r="1252" spans="2:7">
      <c r="B1252" s="247"/>
      <c r="C1252" s="247"/>
      <c r="D1252" s="247"/>
      <c r="E1252" s="3"/>
      <c r="F1252" s="125"/>
      <c r="G1252" s="1"/>
    </row>
    <row r="1253" spans="2:7">
      <c r="B1253" s="247"/>
      <c r="C1253" s="247"/>
      <c r="D1253" s="247"/>
      <c r="E1253" s="3"/>
      <c r="F1253" s="125"/>
      <c r="G1253" s="1"/>
    </row>
    <row r="1254" spans="2:7">
      <c r="B1254" s="247"/>
      <c r="C1254" s="247"/>
      <c r="D1254" s="247"/>
      <c r="E1254" s="3"/>
      <c r="F1254" s="125"/>
      <c r="G1254" s="1"/>
    </row>
    <row r="1255" spans="2:7">
      <c r="B1255" s="247"/>
      <c r="C1255" s="247"/>
      <c r="D1255" s="247"/>
      <c r="E1255" s="3"/>
      <c r="F1255" s="125"/>
      <c r="G1255" s="1"/>
    </row>
    <row r="1256" spans="2:7">
      <c r="B1256" s="247"/>
      <c r="C1256" s="247"/>
      <c r="D1256" s="247"/>
      <c r="E1256" s="3"/>
      <c r="F1256" s="125"/>
      <c r="G1256" s="1"/>
    </row>
    <row r="1257" spans="2:7">
      <c r="B1257" s="247"/>
      <c r="C1257" s="247"/>
      <c r="D1257" s="247"/>
      <c r="E1257" s="3"/>
      <c r="F1257" s="125"/>
      <c r="G1257" s="1"/>
    </row>
    <row r="1258" spans="2:7">
      <c r="B1258" s="247"/>
      <c r="C1258" s="247"/>
      <c r="D1258" s="247"/>
      <c r="E1258" s="3"/>
      <c r="F1258" s="125"/>
      <c r="G1258" s="1"/>
    </row>
    <row r="1259" spans="2:7">
      <c r="B1259" s="247"/>
      <c r="C1259" s="247"/>
      <c r="D1259" s="247"/>
      <c r="E1259" s="3"/>
      <c r="F1259" s="125"/>
      <c r="G1259" s="1"/>
    </row>
    <row r="1260" spans="2:7">
      <c r="B1260" s="247"/>
      <c r="C1260" s="247"/>
      <c r="D1260" s="247"/>
      <c r="E1260" s="3"/>
      <c r="F1260" s="125"/>
      <c r="G1260" s="1"/>
    </row>
    <row r="1261" spans="2:7">
      <c r="B1261" s="247"/>
      <c r="C1261" s="247"/>
      <c r="D1261" s="247"/>
      <c r="E1261" s="3"/>
      <c r="F1261" s="125"/>
      <c r="G1261" s="1"/>
    </row>
    <row r="1262" spans="2:7">
      <c r="B1262" s="247"/>
      <c r="C1262" s="247"/>
      <c r="D1262" s="247"/>
      <c r="E1262" s="3"/>
      <c r="F1262" s="125"/>
      <c r="G1262" s="1"/>
    </row>
    <row r="1263" spans="2:7">
      <c r="B1263" s="247"/>
      <c r="C1263" s="247"/>
      <c r="D1263" s="247"/>
      <c r="E1263" s="3"/>
      <c r="F1263" s="125"/>
      <c r="G1263" s="1"/>
    </row>
    <row r="1264" spans="2:7">
      <c r="B1264" s="247"/>
      <c r="C1264" s="247"/>
      <c r="D1264" s="247"/>
      <c r="E1264" s="3"/>
      <c r="F1264" s="125"/>
      <c r="G1264" s="1"/>
    </row>
    <row r="1265" spans="2:7">
      <c r="B1265" s="247"/>
      <c r="C1265" s="247"/>
      <c r="D1265" s="247"/>
      <c r="E1265" s="3"/>
      <c r="F1265" s="125"/>
      <c r="G1265" s="1"/>
    </row>
    <row r="1266" spans="2:7">
      <c r="B1266" s="247"/>
      <c r="C1266" s="247"/>
      <c r="D1266" s="247"/>
      <c r="E1266" s="3"/>
      <c r="F1266" s="125"/>
      <c r="G1266" s="1"/>
    </row>
    <row r="1267" spans="2:7">
      <c r="B1267" s="247"/>
      <c r="C1267" s="247"/>
      <c r="D1267" s="247"/>
      <c r="E1267" s="3"/>
      <c r="F1267" s="125"/>
      <c r="G1267" s="1"/>
    </row>
    <row r="1268" spans="2:7">
      <c r="B1268" s="247"/>
      <c r="C1268" s="247"/>
      <c r="D1268" s="247"/>
      <c r="E1268" s="3"/>
      <c r="F1268" s="125"/>
      <c r="G1268" s="1"/>
    </row>
    <row r="1269" spans="2:7">
      <c r="B1269" s="247"/>
      <c r="C1269" s="247"/>
      <c r="D1269" s="247"/>
      <c r="E1269" s="3"/>
      <c r="F1269" s="125"/>
      <c r="G1269" s="1"/>
    </row>
    <row r="1270" spans="2:7">
      <c r="B1270" s="247"/>
      <c r="C1270" s="247"/>
      <c r="D1270" s="247"/>
      <c r="E1270" s="3"/>
      <c r="F1270" s="125"/>
      <c r="G1270" s="1"/>
    </row>
    <row r="1271" spans="2:7">
      <c r="B1271" s="247"/>
      <c r="C1271" s="247"/>
      <c r="D1271" s="247"/>
      <c r="E1271" s="3"/>
      <c r="F1271" s="125"/>
      <c r="G1271" s="1"/>
    </row>
    <row r="1272" spans="2:7">
      <c r="B1272" s="247"/>
      <c r="C1272" s="247"/>
      <c r="D1272" s="247"/>
      <c r="E1272" s="3"/>
      <c r="F1272" s="125"/>
      <c r="G1272" s="1"/>
    </row>
    <row r="1273" spans="2:7">
      <c r="B1273" s="247"/>
      <c r="C1273" s="247"/>
      <c r="D1273" s="247"/>
      <c r="E1273" s="3"/>
      <c r="F1273" s="125"/>
      <c r="G1273" s="1"/>
    </row>
    <row r="1274" spans="2:7">
      <c r="B1274" s="247"/>
      <c r="C1274" s="247"/>
      <c r="D1274" s="247"/>
      <c r="E1274" s="3"/>
      <c r="F1274" s="125"/>
      <c r="G1274" s="1"/>
    </row>
    <row r="1275" spans="2:7">
      <c r="B1275" s="247"/>
      <c r="C1275" s="247"/>
      <c r="D1275" s="247"/>
      <c r="E1275" s="3"/>
      <c r="F1275" s="125"/>
      <c r="G1275" s="1"/>
    </row>
    <row r="1276" spans="2:7">
      <c r="B1276" s="247"/>
      <c r="C1276" s="247"/>
      <c r="D1276" s="247"/>
      <c r="E1276" s="3"/>
      <c r="F1276" s="125"/>
      <c r="G1276" s="1"/>
    </row>
    <row r="1277" spans="2:7">
      <c r="B1277" s="247"/>
      <c r="C1277" s="247"/>
      <c r="D1277" s="247"/>
      <c r="E1277" s="3"/>
      <c r="F1277" s="125"/>
      <c r="G1277" s="1"/>
    </row>
    <row r="1278" spans="2:7">
      <c r="B1278" s="247"/>
      <c r="C1278" s="247"/>
      <c r="D1278" s="247"/>
      <c r="E1278" s="3"/>
      <c r="F1278" s="125"/>
      <c r="G1278" s="1"/>
    </row>
    <row r="1279" spans="2:7">
      <c r="B1279" s="247"/>
      <c r="C1279" s="247"/>
      <c r="D1279" s="247"/>
      <c r="E1279" s="3"/>
      <c r="F1279" s="125"/>
      <c r="G1279" s="1"/>
    </row>
    <row r="1280" spans="2:7">
      <c r="B1280" s="247"/>
      <c r="C1280" s="247"/>
      <c r="D1280" s="247"/>
      <c r="E1280" s="3"/>
      <c r="F1280" s="125"/>
      <c r="G1280" s="1"/>
    </row>
    <row r="1281" spans="2:7">
      <c r="B1281" s="247"/>
      <c r="C1281" s="247"/>
      <c r="D1281" s="247"/>
      <c r="E1281" s="3"/>
      <c r="F1281" s="125"/>
      <c r="G1281" s="1"/>
    </row>
    <row r="1282" spans="2:7">
      <c r="B1282" s="247"/>
      <c r="C1282" s="247"/>
      <c r="D1282" s="247"/>
      <c r="E1282" s="3"/>
      <c r="F1282" s="125"/>
      <c r="G1282" s="1"/>
    </row>
    <row r="1283" spans="2:7">
      <c r="B1283" s="247"/>
      <c r="C1283" s="247"/>
      <c r="D1283" s="247"/>
      <c r="E1283" s="3"/>
      <c r="F1283" s="125"/>
      <c r="G1283" s="1"/>
    </row>
    <row r="1284" spans="2:7">
      <c r="B1284" s="247"/>
      <c r="C1284" s="247"/>
      <c r="D1284" s="247"/>
      <c r="E1284" s="3"/>
      <c r="F1284" s="125"/>
      <c r="G1284" s="1"/>
    </row>
    <row r="1285" spans="2:7">
      <c r="B1285" s="247"/>
      <c r="C1285" s="247"/>
      <c r="D1285" s="247"/>
      <c r="E1285" s="3"/>
      <c r="F1285" s="125"/>
      <c r="G1285" s="1"/>
    </row>
    <row r="1286" spans="2:7">
      <c r="B1286" s="247"/>
      <c r="C1286" s="247"/>
      <c r="D1286" s="247"/>
      <c r="E1286" s="3"/>
      <c r="F1286" s="125"/>
      <c r="G1286" s="1"/>
    </row>
    <row r="1287" spans="2:7">
      <c r="B1287" s="247"/>
      <c r="C1287" s="247"/>
      <c r="D1287" s="247"/>
      <c r="E1287" s="3"/>
      <c r="F1287" s="125"/>
      <c r="G1287" s="1"/>
    </row>
    <row r="1288" spans="2:7">
      <c r="B1288" s="247"/>
      <c r="C1288" s="247"/>
      <c r="D1288" s="247"/>
      <c r="E1288" s="3"/>
      <c r="F1288" s="125"/>
      <c r="G1288" s="1"/>
    </row>
    <row r="1289" spans="2:7">
      <c r="B1289" s="247"/>
      <c r="C1289" s="247"/>
      <c r="D1289" s="247"/>
      <c r="E1289" s="3"/>
      <c r="F1289" s="125"/>
      <c r="G1289" s="1"/>
    </row>
    <row r="1290" spans="2:7">
      <c r="B1290" s="247"/>
      <c r="C1290" s="247"/>
      <c r="D1290" s="247"/>
      <c r="E1290" s="3"/>
      <c r="F1290" s="125"/>
      <c r="G1290" s="1"/>
    </row>
    <row r="1291" spans="2:7">
      <c r="B1291" s="247"/>
      <c r="C1291" s="247"/>
      <c r="D1291" s="247"/>
      <c r="E1291" s="3"/>
      <c r="F1291" s="125"/>
      <c r="G1291" s="1"/>
    </row>
    <row r="1292" spans="2:7">
      <c r="B1292" s="247"/>
      <c r="C1292" s="247"/>
      <c r="D1292" s="247"/>
      <c r="E1292" s="3"/>
      <c r="F1292" s="125"/>
      <c r="G1292" s="1"/>
    </row>
    <row r="1293" spans="2:7">
      <c r="B1293" s="247"/>
      <c r="C1293" s="247"/>
      <c r="D1293" s="247"/>
      <c r="E1293" s="3"/>
      <c r="F1293" s="125"/>
      <c r="G1293" s="1"/>
    </row>
    <row r="1294" spans="2:7">
      <c r="B1294" s="247"/>
      <c r="C1294" s="247"/>
      <c r="D1294" s="247"/>
      <c r="E1294" s="3"/>
      <c r="F1294" s="125"/>
      <c r="G1294" s="1"/>
    </row>
    <row r="1295" spans="2:7">
      <c r="B1295" s="247"/>
      <c r="C1295" s="247"/>
      <c r="D1295" s="247"/>
      <c r="E1295" s="3"/>
      <c r="F1295" s="125"/>
      <c r="G1295" s="1"/>
    </row>
    <row r="1296" spans="2:7">
      <c r="B1296" s="247"/>
      <c r="C1296" s="247"/>
      <c r="D1296" s="247"/>
      <c r="E1296" s="3"/>
      <c r="F1296" s="125"/>
      <c r="G1296" s="1"/>
    </row>
    <row r="1297" spans="2:7">
      <c r="B1297" s="247"/>
      <c r="C1297" s="247"/>
      <c r="D1297" s="247"/>
      <c r="E1297" s="3"/>
      <c r="F1297" s="125"/>
      <c r="G1297" s="1"/>
    </row>
    <row r="1298" spans="2:7">
      <c r="B1298" s="247"/>
      <c r="C1298" s="247"/>
      <c r="D1298" s="247"/>
      <c r="E1298" s="3"/>
      <c r="F1298" s="125"/>
      <c r="G1298" s="1"/>
    </row>
    <row r="1299" spans="2:7">
      <c r="B1299" s="247"/>
      <c r="C1299" s="247"/>
      <c r="D1299" s="247"/>
      <c r="E1299" s="3"/>
      <c r="F1299" s="125"/>
      <c r="G1299" s="1"/>
    </row>
    <row r="1300" spans="2:7">
      <c r="B1300" s="247"/>
      <c r="C1300" s="247"/>
      <c r="D1300" s="247"/>
      <c r="E1300" s="3"/>
      <c r="F1300" s="125"/>
      <c r="G1300" s="1"/>
    </row>
    <row r="1301" spans="2:7">
      <c r="B1301" s="247"/>
      <c r="C1301" s="247"/>
      <c r="D1301" s="247"/>
      <c r="E1301" s="3"/>
      <c r="F1301" s="125"/>
      <c r="G1301" s="1"/>
    </row>
    <row r="1302" spans="2:7">
      <c r="B1302" s="247"/>
      <c r="C1302" s="247"/>
      <c r="D1302" s="247"/>
      <c r="E1302" s="3"/>
      <c r="F1302" s="125"/>
      <c r="G1302" s="1"/>
    </row>
    <row r="1303" spans="2:7">
      <c r="B1303" s="247"/>
      <c r="C1303" s="247"/>
      <c r="D1303" s="247"/>
      <c r="E1303" s="3"/>
      <c r="F1303" s="125"/>
      <c r="G1303" s="1"/>
    </row>
    <row r="1304" spans="2:7">
      <c r="B1304" s="247"/>
      <c r="C1304" s="247"/>
      <c r="D1304" s="247"/>
      <c r="E1304" s="3"/>
      <c r="F1304" s="125"/>
      <c r="G1304" s="1"/>
    </row>
    <row r="1305" spans="2:7">
      <c r="B1305" s="247"/>
      <c r="C1305" s="247"/>
      <c r="D1305" s="247"/>
      <c r="E1305" s="3"/>
      <c r="F1305" s="125"/>
    </row>
    <row r="1306" spans="2:7">
      <c r="B1306" s="247"/>
      <c r="C1306" s="247"/>
      <c r="D1306" s="247"/>
      <c r="E1306" s="3"/>
      <c r="F1306" s="125"/>
    </row>
    <row r="1307" spans="2:7">
      <c r="B1307" s="247"/>
      <c r="C1307" s="247"/>
      <c r="D1307" s="247"/>
      <c r="E1307" s="3"/>
      <c r="F1307" s="125"/>
    </row>
    <row r="1308" spans="2:7">
      <c r="B1308" s="247"/>
      <c r="C1308" s="247"/>
      <c r="D1308" s="247"/>
      <c r="E1308" s="3"/>
      <c r="F1308" s="125"/>
    </row>
    <row r="1309" spans="2:7">
      <c r="B1309" s="247"/>
      <c r="C1309" s="247"/>
      <c r="D1309" s="247"/>
      <c r="E1309" s="3"/>
      <c r="F1309" s="125"/>
    </row>
    <row r="1310" spans="2:7">
      <c r="B1310" s="247"/>
      <c r="C1310" s="247"/>
      <c r="D1310" s="247"/>
      <c r="E1310" s="3"/>
      <c r="F1310" s="125"/>
    </row>
    <row r="1311" spans="2:7">
      <c r="B1311" s="247"/>
      <c r="C1311" s="247"/>
      <c r="D1311" s="247"/>
      <c r="E1311" s="3"/>
      <c r="F1311" s="125"/>
    </row>
    <row r="1312" spans="2:7">
      <c r="B1312" s="247"/>
      <c r="C1312" s="247"/>
      <c r="D1312" s="247"/>
      <c r="E1312" s="3"/>
      <c r="F1312" s="125"/>
    </row>
    <row r="1313" spans="2:6">
      <c r="B1313" s="247"/>
      <c r="C1313" s="247"/>
      <c r="D1313" s="247"/>
      <c r="E1313" s="3"/>
      <c r="F1313" s="125"/>
    </row>
    <row r="1314" spans="2:6">
      <c r="B1314" s="247"/>
      <c r="C1314" s="247"/>
      <c r="D1314" s="247"/>
      <c r="E1314" s="3"/>
      <c r="F1314" s="125"/>
    </row>
    <row r="1315" spans="2:6">
      <c r="B1315" s="247"/>
      <c r="C1315" s="247"/>
      <c r="D1315" s="247"/>
      <c r="E1315" s="3"/>
      <c r="F1315" s="125"/>
    </row>
    <row r="1316" spans="2:6">
      <c r="B1316" s="247"/>
      <c r="C1316" s="247"/>
      <c r="D1316" s="247"/>
      <c r="E1316" s="3"/>
      <c r="F1316" s="125"/>
    </row>
    <row r="1317" spans="2:6">
      <c r="B1317" s="247"/>
      <c r="C1317" s="247"/>
      <c r="D1317" s="247"/>
      <c r="E1317" s="3"/>
      <c r="F1317" s="125"/>
    </row>
    <row r="1318" spans="2:6">
      <c r="B1318" s="247"/>
      <c r="C1318" s="247"/>
      <c r="D1318" s="247"/>
      <c r="E1318" s="3"/>
      <c r="F1318" s="125"/>
    </row>
    <row r="1319" spans="2:6">
      <c r="B1319" s="247"/>
      <c r="C1319" s="247"/>
      <c r="D1319" s="247"/>
      <c r="E1319" s="3"/>
      <c r="F1319" s="125"/>
    </row>
    <row r="1320" spans="2:6">
      <c r="B1320" s="247"/>
      <c r="C1320" s="247"/>
      <c r="D1320" s="247"/>
      <c r="E1320" s="3"/>
      <c r="F1320" s="125"/>
    </row>
    <row r="1321" spans="2:6">
      <c r="B1321" s="247"/>
      <c r="C1321" s="247"/>
      <c r="D1321" s="247"/>
      <c r="E1321" s="3"/>
      <c r="F1321" s="125"/>
    </row>
    <row r="1322" spans="2:6">
      <c r="B1322" s="247"/>
      <c r="C1322" s="247"/>
      <c r="D1322" s="247"/>
      <c r="E1322" s="3"/>
      <c r="F1322" s="125"/>
    </row>
    <row r="1323" spans="2:6">
      <c r="B1323" s="247"/>
      <c r="C1323" s="247"/>
      <c r="D1323" s="247"/>
      <c r="E1323" s="3"/>
      <c r="F1323" s="125"/>
    </row>
    <row r="1324" spans="2:6">
      <c r="B1324" s="247"/>
      <c r="C1324" s="247"/>
      <c r="D1324" s="247"/>
      <c r="E1324" s="3"/>
      <c r="F1324" s="125"/>
    </row>
    <row r="1325" spans="2:6">
      <c r="B1325" s="247"/>
      <c r="C1325" s="247"/>
      <c r="D1325" s="247"/>
      <c r="E1325" s="3"/>
      <c r="F1325" s="125"/>
    </row>
    <row r="1326" spans="2:6">
      <c r="B1326" s="247"/>
      <c r="C1326" s="247"/>
      <c r="D1326" s="247"/>
      <c r="E1326" s="3"/>
      <c r="F1326" s="125"/>
    </row>
    <row r="1327" spans="2:6">
      <c r="B1327" s="247"/>
      <c r="C1327" s="247"/>
      <c r="D1327" s="247"/>
      <c r="F1327" s="125"/>
    </row>
    <row r="1328" spans="2:6">
      <c r="B1328" s="247"/>
      <c r="C1328" s="247"/>
      <c r="D1328" s="247"/>
      <c r="F1328" s="125"/>
    </row>
    <row r="1329" spans="2:6">
      <c r="B1329" s="247"/>
      <c r="C1329" s="247"/>
      <c r="D1329" s="247"/>
      <c r="F1329" s="125"/>
    </row>
    <row r="1330" spans="2:6">
      <c r="B1330" s="247"/>
      <c r="C1330" s="247"/>
      <c r="D1330" s="247"/>
      <c r="F1330" s="125"/>
    </row>
    <row r="1331" spans="2:6">
      <c r="B1331" s="247"/>
      <c r="C1331" s="247"/>
      <c r="D1331" s="247"/>
      <c r="F1331" s="125"/>
    </row>
    <row r="1332" spans="2:6">
      <c r="B1332" s="247"/>
      <c r="C1332" s="247"/>
      <c r="D1332" s="247"/>
      <c r="F1332" s="125"/>
    </row>
    <row r="1333" spans="2:6">
      <c r="B1333" s="247"/>
      <c r="C1333" s="247"/>
      <c r="D1333" s="247"/>
      <c r="F1333" s="125"/>
    </row>
    <row r="1334" spans="2:6">
      <c r="B1334" s="247"/>
      <c r="C1334" s="247"/>
      <c r="D1334" s="247"/>
      <c r="F1334" s="125"/>
    </row>
    <row r="1335" spans="2:6">
      <c r="B1335" s="247"/>
      <c r="C1335" s="247"/>
      <c r="D1335" s="247"/>
      <c r="F1335" s="125"/>
    </row>
    <row r="1336" spans="2:6">
      <c r="B1336" s="247"/>
      <c r="C1336" s="247"/>
      <c r="D1336" s="247"/>
      <c r="F1336" s="125"/>
    </row>
    <row r="1337" spans="2:6">
      <c r="B1337" s="247"/>
      <c r="C1337" s="247"/>
      <c r="D1337" s="247"/>
      <c r="F1337" s="125"/>
    </row>
    <row r="1338" spans="2:6">
      <c r="B1338" s="247"/>
      <c r="C1338" s="247"/>
      <c r="D1338" s="247"/>
      <c r="F1338" s="125"/>
    </row>
    <row r="1339" spans="2:6">
      <c r="B1339" s="247"/>
      <c r="C1339" s="247"/>
      <c r="D1339" s="247"/>
      <c r="F1339" s="125"/>
    </row>
    <row r="1340" spans="2:6">
      <c r="B1340" s="247"/>
      <c r="C1340" s="247"/>
      <c r="D1340" s="247"/>
      <c r="F1340" s="125"/>
    </row>
    <row r="1341" spans="2:6">
      <c r="B1341" s="247"/>
      <c r="C1341" s="247"/>
      <c r="D1341" s="247"/>
      <c r="F1341" s="125"/>
    </row>
    <row r="1342" spans="2:6">
      <c r="B1342" s="247"/>
      <c r="C1342" s="247"/>
      <c r="D1342" s="247"/>
      <c r="F1342" s="125"/>
    </row>
    <row r="1343" spans="2:6">
      <c r="B1343" s="247"/>
      <c r="C1343" s="247"/>
      <c r="D1343" s="247"/>
      <c r="F1343" s="125"/>
    </row>
    <row r="1344" spans="2:6">
      <c r="B1344" s="247"/>
      <c r="C1344" s="247"/>
      <c r="D1344" s="247"/>
      <c r="F1344" s="125"/>
    </row>
    <row r="1345" spans="2:6">
      <c r="B1345" s="247"/>
      <c r="C1345" s="247"/>
      <c r="D1345" s="247"/>
      <c r="F1345" s="125"/>
    </row>
    <row r="1346" spans="2:6">
      <c r="B1346" s="247"/>
      <c r="C1346" s="247"/>
      <c r="D1346" s="247"/>
      <c r="F1346" s="125"/>
    </row>
    <row r="1347" spans="2:6">
      <c r="B1347" s="247"/>
      <c r="C1347" s="247"/>
      <c r="D1347" s="247"/>
      <c r="F1347" s="125"/>
    </row>
    <row r="1348" spans="2:6">
      <c r="B1348" s="247"/>
      <c r="C1348" s="247"/>
      <c r="D1348" s="247"/>
      <c r="F1348" s="125"/>
    </row>
    <row r="1349" spans="2:6">
      <c r="B1349" s="247"/>
      <c r="C1349" s="247"/>
      <c r="D1349" s="247"/>
      <c r="F1349" s="125"/>
    </row>
    <row r="1350" spans="2:6">
      <c r="B1350" s="247"/>
      <c r="C1350" s="247"/>
      <c r="D1350" s="247"/>
      <c r="F1350" s="125"/>
    </row>
    <row r="1351" spans="2:6">
      <c r="B1351" s="247"/>
      <c r="C1351" s="247"/>
      <c r="D1351" s="247"/>
      <c r="F1351" s="125"/>
    </row>
    <row r="1352" spans="2:6">
      <c r="B1352" s="247"/>
      <c r="C1352" s="247"/>
      <c r="D1352" s="247"/>
      <c r="F1352" s="125"/>
    </row>
    <row r="1353" spans="2:6">
      <c r="B1353" s="247"/>
      <c r="C1353" s="247"/>
      <c r="D1353" s="247"/>
      <c r="F1353" s="125"/>
    </row>
    <row r="1354" spans="2:6">
      <c r="B1354" s="247"/>
      <c r="C1354" s="247"/>
      <c r="D1354" s="247"/>
      <c r="F1354" s="125"/>
    </row>
    <row r="1355" spans="2:6">
      <c r="B1355" s="247"/>
      <c r="C1355" s="247"/>
      <c r="D1355" s="247"/>
      <c r="F1355" s="125"/>
    </row>
    <row r="1356" spans="2:6">
      <c r="B1356" s="247"/>
      <c r="C1356" s="247"/>
      <c r="D1356" s="247"/>
      <c r="F1356" s="125"/>
    </row>
    <row r="1357" spans="2:6">
      <c r="B1357" s="247"/>
      <c r="C1357" s="247"/>
      <c r="D1357" s="247"/>
      <c r="F1357" s="125"/>
    </row>
    <row r="1358" spans="2:6">
      <c r="B1358" s="247"/>
      <c r="C1358" s="247"/>
      <c r="D1358" s="247"/>
      <c r="F1358" s="125"/>
    </row>
    <row r="1359" spans="2:6">
      <c r="B1359" s="247"/>
      <c r="C1359" s="247"/>
      <c r="D1359" s="247"/>
      <c r="F1359" s="125"/>
    </row>
    <row r="1360" spans="2:6">
      <c r="B1360" s="247"/>
      <c r="C1360" s="247"/>
      <c r="D1360" s="247"/>
      <c r="F1360" s="125"/>
    </row>
    <row r="1361" spans="2:6">
      <c r="B1361" s="247"/>
      <c r="C1361" s="247"/>
      <c r="D1361" s="247"/>
      <c r="F1361" s="125"/>
    </row>
    <row r="1362" spans="2:6">
      <c r="B1362" s="247"/>
      <c r="C1362" s="247"/>
      <c r="D1362" s="247"/>
      <c r="F1362" s="125"/>
    </row>
    <row r="1363" spans="2:6">
      <c r="B1363" s="247"/>
      <c r="C1363" s="247"/>
      <c r="D1363" s="247"/>
      <c r="F1363" s="125"/>
    </row>
    <row r="1364" spans="2:6">
      <c r="B1364" s="247"/>
      <c r="C1364" s="247"/>
      <c r="D1364" s="247"/>
      <c r="F1364" s="125"/>
    </row>
    <row r="1365" spans="2:6">
      <c r="B1365" s="247"/>
      <c r="C1365" s="247"/>
      <c r="D1365" s="247"/>
      <c r="F1365" s="125"/>
    </row>
    <row r="1366" spans="2:6">
      <c r="B1366" s="247"/>
      <c r="C1366" s="247"/>
      <c r="D1366" s="247"/>
      <c r="F1366" s="125"/>
    </row>
    <row r="1367" spans="2:6">
      <c r="B1367" s="247"/>
      <c r="C1367" s="247"/>
      <c r="D1367" s="247"/>
      <c r="F1367" s="125"/>
    </row>
    <row r="1368" spans="2:6">
      <c r="B1368" s="247"/>
      <c r="C1368" s="247"/>
      <c r="D1368" s="247"/>
      <c r="F1368" s="125"/>
    </row>
    <row r="1369" spans="2:6">
      <c r="B1369" s="247"/>
      <c r="C1369" s="247"/>
      <c r="D1369" s="247"/>
      <c r="F1369" s="125"/>
    </row>
    <row r="1370" spans="2:6">
      <c r="B1370" s="247"/>
      <c r="C1370" s="247"/>
      <c r="D1370" s="247"/>
      <c r="F1370" s="125"/>
    </row>
    <row r="1371" spans="2:6">
      <c r="B1371" s="247"/>
      <c r="C1371" s="247"/>
      <c r="D1371" s="247"/>
      <c r="F1371" s="125"/>
    </row>
    <row r="1372" spans="2:6">
      <c r="B1372" s="247"/>
      <c r="C1372" s="247"/>
      <c r="D1372" s="247"/>
      <c r="F1372" s="125"/>
    </row>
    <row r="1373" spans="2:6">
      <c r="B1373" s="247"/>
      <c r="C1373" s="247"/>
      <c r="D1373" s="247"/>
      <c r="F1373" s="125"/>
    </row>
    <row r="1374" spans="2:6">
      <c r="B1374" s="247"/>
      <c r="C1374" s="247"/>
      <c r="D1374" s="247"/>
      <c r="F1374" s="125"/>
    </row>
    <row r="1375" spans="2:6">
      <c r="B1375" s="247"/>
      <c r="C1375" s="247"/>
      <c r="D1375" s="247"/>
      <c r="F1375" s="125"/>
    </row>
    <row r="1376" spans="2:6">
      <c r="B1376" s="247"/>
      <c r="C1376" s="247"/>
      <c r="D1376" s="247"/>
      <c r="F1376" s="125"/>
    </row>
    <row r="1377" spans="2:6">
      <c r="B1377" s="247"/>
      <c r="C1377" s="247"/>
      <c r="D1377" s="247"/>
      <c r="F1377" s="125"/>
    </row>
    <row r="1378" spans="2:6">
      <c r="B1378" s="247"/>
      <c r="C1378" s="247"/>
      <c r="D1378" s="247"/>
      <c r="F1378" s="125"/>
    </row>
    <row r="1379" spans="2:6">
      <c r="B1379" s="247"/>
      <c r="C1379" s="247"/>
      <c r="D1379" s="247"/>
      <c r="F1379" s="125"/>
    </row>
    <row r="1380" spans="2:6">
      <c r="B1380" s="247"/>
      <c r="C1380" s="247"/>
      <c r="D1380" s="247"/>
      <c r="F1380" s="125"/>
    </row>
    <row r="1381" spans="2:6">
      <c r="B1381" s="247"/>
      <c r="C1381" s="247"/>
      <c r="D1381" s="247"/>
    </row>
    <row r="1382" spans="2:6">
      <c r="B1382" s="247"/>
      <c r="C1382" s="247"/>
      <c r="D1382" s="247"/>
    </row>
    <row r="1383" spans="2:6">
      <c r="B1383" s="247"/>
      <c r="C1383" s="247"/>
      <c r="D1383" s="247"/>
    </row>
    <row r="1384" spans="2:6">
      <c r="B1384" s="247"/>
      <c r="C1384" s="247"/>
      <c r="D1384" s="247"/>
    </row>
    <row r="1385" spans="2:6">
      <c r="B1385" s="247"/>
      <c r="C1385" s="247"/>
      <c r="D1385" s="247"/>
    </row>
    <row r="1386" spans="2:6">
      <c r="B1386" s="247"/>
      <c r="C1386" s="247"/>
      <c r="D1386" s="247"/>
    </row>
    <row r="1387" spans="2:6">
      <c r="B1387" s="247"/>
      <c r="C1387" s="247"/>
      <c r="D1387" s="247"/>
    </row>
    <row r="1388" spans="2:6">
      <c r="B1388" s="247"/>
      <c r="C1388" s="247"/>
      <c r="D1388" s="247"/>
    </row>
    <row r="1389" spans="2:6">
      <c r="B1389" s="247"/>
      <c r="C1389" s="247"/>
      <c r="D1389" s="247"/>
    </row>
    <row r="1390" spans="2:6">
      <c r="B1390" s="247"/>
      <c r="C1390" s="247"/>
      <c r="D1390" s="247"/>
    </row>
    <row r="1391" spans="2:6">
      <c r="B1391" s="247"/>
      <c r="C1391" s="247"/>
      <c r="D1391" s="247"/>
    </row>
    <row r="1392" spans="2:6">
      <c r="B1392" s="247"/>
      <c r="C1392" s="247"/>
      <c r="D1392" s="247"/>
    </row>
    <row r="1393" spans="2:4">
      <c r="B1393" s="247"/>
      <c r="C1393" s="247"/>
      <c r="D1393" s="247"/>
    </row>
    <row r="1394" spans="2:4">
      <c r="B1394" s="247"/>
      <c r="C1394" s="247"/>
      <c r="D1394" s="247"/>
    </row>
    <row r="1395" spans="2:4">
      <c r="B1395" s="247"/>
      <c r="C1395" s="247"/>
      <c r="D1395" s="247"/>
    </row>
    <row r="1396" spans="2:4">
      <c r="B1396" s="247"/>
      <c r="C1396" s="247"/>
      <c r="D1396" s="247"/>
    </row>
    <row r="1397" spans="2:4">
      <c r="B1397" s="247"/>
      <c r="C1397" s="247"/>
      <c r="D1397" s="247"/>
    </row>
    <row r="1398" spans="2:4">
      <c r="B1398" s="247"/>
      <c r="C1398" s="247"/>
      <c r="D1398" s="247"/>
    </row>
    <row r="1399" spans="2:4">
      <c r="B1399" s="247"/>
      <c r="C1399" s="247"/>
      <c r="D1399" s="247"/>
    </row>
    <row r="1400" spans="2:4">
      <c r="B1400" s="247"/>
      <c r="C1400" s="247"/>
      <c r="D1400" s="247"/>
    </row>
    <row r="1401" spans="2:4">
      <c r="B1401" s="247"/>
      <c r="C1401" s="247"/>
      <c r="D1401" s="247"/>
    </row>
    <row r="1402" spans="2:4">
      <c r="B1402" s="247"/>
      <c r="C1402" s="247"/>
      <c r="D1402" s="247"/>
    </row>
    <row r="1403" spans="2:4">
      <c r="B1403" s="247"/>
      <c r="C1403" s="247"/>
      <c r="D1403" s="247"/>
    </row>
    <row r="1404" spans="2:4">
      <c r="B1404" s="247"/>
      <c r="C1404" s="247"/>
      <c r="D1404" s="247"/>
    </row>
    <row r="1405" spans="2:4">
      <c r="B1405" s="247"/>
      <c r="C1405" s="247"/>
      <c r="D1405" s="247"/>
    </row>
    <row r="1406" spans="2:4">
      <c r="B1406" s="247"/>
      <c r="C1406" s="247"/>
      <c r="D1406" s="247"/>
    </row>
    <row r="1407" spans="2:4">
      <c r="B1407" s="247"/>
      <c r="C1407" s="247"/>
      <c r="D1407" s="247"/>
    </row>
    <row r="1408" spans="2:4">
      <c r="B1408" s="247"/>
      <c r="C1408" s="247"/>
      <c r="D1408" s="247"/>
    </row>
    <row r="1409" spans="2:4">
      <c r="B1409" s="247"/>
      <c r="C1409" s="247"/>
      <c r="D1409" s="247"/>
    </row>
    <row r="1410" spans="2:4">
      <c r="B1410" s="247"/>
      <c r="C1410" s="247"/>
      <c r="D1410" s="247"/>
    </row>
    <row r="1411" spans="2:4">
      <c r="B1411" s="247"/>
      <c r="C1411" s="247"/>
      <c r="D1411" s="247"/>
    </row>
    <row r="1412" spans="2:4">
      <c r="B1412" s="247"/>
      <c r="C1412" s="247"/>
      <c r="D1412" s="247"/>
    </row>
    <row r="1413" spans="2:4">
      <c r="B1413" s="247"/>
      <c r="C1413" s="247"/>
      <c r="D1413" s="247"/>
    </row>
    <row r="1414" spans="2:4">
      <c r="B1414" s="247"/>
      <c r="C1414" s="247"/>
      <c r="D1414" s="247"/>
    </row>
    <row r="1415" spans="2:4">
      <c r="B1415" s="247"/>
      <c r="C1415" s="247"/>
      <c r="D1415" s="247"/>
    </row>
    <row r="1416" spans="2:4">
      <c r="B1416" s="247"/>
      <c r="C1416" s="247"/>
      <c r="D1416" s="247"/>
    </row>
    <row r="1417" spans="2:4">
      <c r="B1417" s="247"/>
      <c r="C1417" s="247"/>
      <c r="D1417" s="247"/>
    </row>
    <row r="1418" spans="2:4">
      <c r="B1418" s="247"/>
      <c r="C1418" s="247"/>
      <c r="D1418" s="247"/>
    </row>
    <row r="1419" spans="2:4">
      <c r="B1419" s="247"/>
      <c r="C1419" s="247"/>
      <c r="D1419" s="247"/>
    </row>
    <row r="1420" spans="2:4">
      <c r="B1420" s="247"/>
      <c r="C1420" s="247"/>
      <c r="D1420" s="247"/>
    </row>
    <row r="1421" spans="2:4">
      <c r="B1421" s="247"/>
      <c r="C1421" s="247"/>
      <c r="D1421" s="247"/>
    </row>
    <row r="1422" spans="2:4">
      <c r="B1422" s="247"/>
      <c r="C1422" s="247"/>
      <c r="D1422" s="247"/>
    </row>
    <row r="1423" spans="2:4">
      <c r="B1423" s="247"/>
      <c r="C1423" s="247"/>
      <c r="D1423" s="247"/>
    </row>
    <row r="1424" spans="2:4">
      <c r="B1424" s="247"/>
      <c r="C1424" s="247"/>
      <c r="D1424" s="247"/>
    </row>
    <row r="1425" spans="2:4">
      <c r="B1425" s="247"/>
      <c r="C1425" s="247"/>
      <c r="D1425" s="247"/>
    </row>
    <row r="1426" spans="2:4">
      <c r="B1426" s="247"/>
      <c r="C1426" s="247"/>
      <c r="D1426" s="247"/>
    </row>
    <row r="1427" spans="2:4">
      <c r="B1427" s="247"/>
      <c r="C1427" s="247"/>
      <c r="D1427" s="247"/>
    </row>
    <row r="1428" spans="2:4">
      <c r="B1428" s="247"/>
      <c r="C1428" s="247"/>
      <c r="D1428" s="247"/>
    </row>
    <row r="1429" spans="2:4">
      <c r="B1429" s="247"/>
      <c r="C1429" s="247"/>
      <c r="D1429" s="247"/>
    </row>
    <row r="1430" spans="2:4">
      <c r="B1430" s="247"/>
      <c r="C1430" s="247"/>
      <c r="D1430" s="247"/>
    </row>
    <row r="1431" spans="2:4">
      <c r="B1431" s="247"/>
      <c r="C1431" s="247"/>
      <c r="D1431" s="247"/>
    </row>
    <row r="1432" spans="2:4">
      <c r="B1432" s="247"/>
      <c r="C1432" s="247"/>
      <c r="D1432" s="247"/>
    </row>
    <row r="1433" spans="2:4">
      <c r="B1433" s="247"/>
      <c r="C1433" s="247"/>
      <c r="D1433" s="247"/>
    </row>
    <row r="1434" spans="2:4">
      <c r="B1434" s="247"/>
      <c r="C1434" s="247"/>
      <c r="D1434" s="247"/>
    </row>
    <row r="1435" spans="2:4">
      <c r="B1435" s="247"/>
      <c r="C1435" s="247"/>
      <c r="D1435" s="247"/>
    </row>
    <row r="1436" spans="2:4">
      <c r="B1436" s="247"/>
      <c r="C1436" s="247"/>
      <c r="D1436" s="247"/>
    </row>
    <row r="1437" spans="2:4">
      <c r="B1437" s="247"/>
      <c r="C1437" s="247"/>
      <c r="D1437" s="247"/>
    </row>
    <row r="1438" spans="2:4">
      <c r="B1438" s="247"/>
      <c r="C1438" s="247"/>
      <c r="D1438" s="247"/>
    </row>
    <row r="1439" spans="2:4">
      <c r="B1439" s="247"/>
      <c r="C1439" s="247"/>
      <c r="D1439" s="247"/>
    </row>
    <row r="1440" spans="2:4">
      <c r="B1440" s="247"/>
      <c r="C1440" s="247"/>
      <c r="D1440" s="247"/>
    </row>
    <row r="1441" spans="2:4">
      <c r="B1441" s="247"/>
      <c r="C1441" s="247"/>
      <c r="D1441" s="247"/>
    </row>
    <row r="1442" spans="2:4">
      <c r="B1442" s="247"/>
      <c r="C1442" s="247"/>
      <c r="D1442" s="247"/>
    </row>
    <row r="1443" spans="2:4">
      <c r="B1443" s="247"/>
      <c r="C1443" s="247"/>
      <c r="D1443" s="247"/>
    </row>
    <row r="1444" spans="2:4">
      <c r="B1444" s="247"/>
      <c r="C1444" s="247"/>
      <c r="D1444" s="247"/>
    </row>
    <row r="1445" spans="2:4">
      <c r="B1445" s="247"/>
      <c r="C1445" s="247"/>
      <c r="D1445" s="247"/>
    </row>
    <row r="1446" spans="2:4">
      <c r="B1446" s="247"/>
      <c r="C1446" s="247"/>
      <c r="D1446" s="247"/>
    </row>
    <row r="1447" spans="2:4">
      <c r="B1447" s="247"/>
      <c r="C1447" s="247"/>
      <c r="D1447" s="247"/>
    </row>
    <row r="1448" spans="2:4">
      <c r="B1448" s="247"/>
      <c r="C1448" s="247"/>
      <c r="D1448" s="247"/>
    </row>
    <row r="1449" spans="2:4">
      <c r="B1449" s="247"/>
      <c r="C1449" s="247"/>
      <c r="D1449" s="247"/>
    </row>
    <row r="1450" spans="2:4">
      <c r="B1450" s="247"/>
      <c r="C1450" s="247"/>
      <c r="D1450" s="247"/>
    </row>
    <row r="1451" spans="2:4">
      <c r="B1451" s="247"/>
      <c r="C1451" s="247"/>
      <c r="D1451" s="247"/>
    </row>
    <row r="1452" spans="2:4">
      <c r="B1452" s="247"/>
      <c r="C1452" s="247"/>
      <c r="D1452" s="247"/>
    </row>
    <row r="1453" spans="2:4">
      <c r="B1453" s="247"/>
      <c r="C1453" s="247"/>
      <c r="D1453" s="247"/>
    </row>
    <row r="1454" spans="2:4">
      <c r="B1454" s="247"/>
      <c r="C1454" s="247"/>
      <c r="D1454" s="247"/>
    </row>
    <row r="1455" spans="2:4">
      <c r="B1455" s="247"/>
      <c r="C1455" s="247"/>
      <c r="D1455" s="247"/>
    </row>
    <row r="1456" spans="2:4">
      <c r="B1456" s="247"/>
      <c r="C1456" s="247"/>
      <c r="D1456" s="247"/>
    </row>
    <row r="1457" spans="2:4">
      <c r="B1457" s="247"/>
      <c r="C1457" s="247"/>
      <c r="D1457" s="247"/>
    </row>
    <row r="1458" spans="2:4">
      <c r="B1458" s="247"/>
      <c r="C1458" s="247"/>
      <c r="D1458" s="247"/>
    </row>
    <row r="1459" spans="2:4">
      <c r="B1459" s="247"/>
      <c r="C1459" s="247"/>
      <c r="D1459" s="247"/>
    </row>
    <row r="1460" spans="2:4">
      <c r="B1460" s="247"/>
      <c r="C1460" s="247"/>
      <c r="D1460" s="247"/>
    </row>
    <row r="1461" spans="2:4">
      <c r="B1461" s="247"/>
      <c r="C1461" s="247"/>
      <c r="D1461" s="247"/>
    </row>
    <row r="1462" spans="2:4">
      <c r="B1462" s="247"/>
      <c r="C1462" s="247"/>
      <c r="D1462" s="247"/>
    </row>
    <row r="1463" spans="2:4">
      <c r="B1463" s="247"/>
      <c r="C1463" s="247"/>
      <c r="D1463" s="247"/>
    </row>
    <row r="1464" spans="2:4">
      <c r="B1464" s="247"/>
      <c r="C1464" s="247"/>
      <c r="D1464" s="247"/>
    </row>
    <row r="1465" spans="2:4">
      <c r="B1465" s="247"/>
      <c r="C1465" s="247"/>
      <c r="D1465" s="247"/>
    </row>
    <row r="1466" spans="2:4">
      <c r="B1466" s="247"/>
      <c r="C1466" s="247"/>
      <c r="D1466" s="247"/>
    </row>
    <row r="1467" spans="2:4">
      <c r="B1467" s="247"/>
      <c r="C1467" s="247"/>
      <c r="D1467" s="247"/>
    </row>
    <row r="1468" spans="2:4">
      <c r="B1468" s="247"/>
      <c r="C1468" s="247"/>
      <c r="D1468" s="247"/>
    </row>
    <row r="1469" spans="2:4">
      <c r="B1469" s="247"/>
      <c r="C1469" s="247"/>
      <c r="D1469" s="247"/>
    </row>
    <row r="1470" spans="2:4">
      <c r="B1470" s="247"/>
      <c r="C1470" s="247"/>
      <c r="D1470" s="247"/>
    </row>
    <row r="1471" spans="2:4">
      <c r="B1471" s="247"/>
      <c r="C1471" s="247"/>
      <c r="D1471" s="247"/>
    </row>
    <row r="1472" spans="2:4">
      <c r="B1472" s="247"/>
      <c r="C1472" s="247"/>
      <c r="D1472" s="247"/>
    </row>
    <row r="1473" spans="2:4">
      <c r="B1473" s="247"/>
      <c r="C1473" s="247"/>
      <c r="D1473" s="247"/>
    </row>
    <row r="1474" spans="2:4">
      <c r="B1474" s="247"/>
      <c r="C1474" s="247"/>
      <c r="D1474" s="247"/>
    </row>
    <row r="1475" spans="2:4">
      <c r="B1475" s="247"/>
      <c r="C1475" s="247"/>
      <c r="D1475" s="247"/>
    </row>
    <row r="1476" spans="2:4">
      <c r="B1476" s="247"/>
      <c r="C1476" s="247"/>
      <c r="D1476" s="247"/>
    </row>
    <row r="1477" spans="2:4">
      <c r="B1477" s="247"/>
      <c r="C1477" s="247"/>
      <c r="D1477" s="247"/>
    </row>
    <row r="1478" spans="2:4">
      <c r="B1478" s="247"/>
      <c r="C1478" s="247"/>
      <c r="D1478" s="247"/>
    </row>
    <row r="1479" spans="2:4">
      <c r="B1479" s="247"/>
      <c r="C1479" s="247"/>
      <c r="D1479" s="247"/>
    </row>
    <row r="1480" spans="2:4">
      <c r="B1480" s="247"/>
      <c r="C1480" s="247"/>
      <c r="D1480" s="247"/>
    </row>
    <row r="1481" spans="2:4">
      <c r="B1481" s="247"/>
      <c r="C1481" s="247"/>
      <c r="D1481" s="247"/>
    </row>
    <row r="1482" spans="2:4">
      <c r="B1482" s="247"/>
      <c r="C1482" s="247"/>
      <c r="D1482" s="247"/>
    </row>
    <row r="1483" spans="2:4">
      <c r="B1483" s="247"/>
      <c r="C1483" s="247"/>
      <c r="D1483" s="247"/>
    </row>
    <row r="1484" spans="2:4">
      <c r="B1484" s="247"/>
      <c r="C1484" s="247"/>
      <c r="D1484" s="247"/>
    </row>
    <row r="1485" spans="2:4">
      <c r="B1485" s="247"/>
      <c r="C1485" s="247"/>
      <c r="D1485" s="247"/>
    </row>
    <row r="1486" spans="2:4">
      <c r="B1486" s="247"/>
      <c r="C1486" s="247"/>
      <c r="D1486" s="247"/>
    </row>
    <row r="1487" spans="2:4">
      <c r="B1487" s="247"/>
      <c r="C1487" s="247"/>
      <c r="D1487" s="247"/>
    </row>
    <row r="1488" spans="2:4">
      <c r="B1488" s="247"/>
      <c r="C1488" s="247"/>
      <c r="D1488" s="247"/>
    </row>
    <row r="1489" spans="2:4">
      <c r="B1489" s="247"/>
      <c r="C1489" s="247"/>
      <c r="D1489" s="247"/>
    </row>
    <row r="1490" spans="2:4">
      <c r="B1490" s="247"/>
      <c r="C1490" s="247"/>
      <c r="D1490" s="247"/>
    </row>
    <row r="1491" spans="2:4">
      <c r="B1491" s="247"/>
      <c r="C1491" s="247"/>
      <c r="D1491" s="247"/>
    </row>
    <row r="1492" spans="2:4">
      <c r="B1492" s="247"/>
      <c r="C1492" s="247"/>
      <c r="D1492" s="247"/>
    </row>
    <row r="1493" spans="2:4">
      <c r="B1493" s="247"/>
      <c r="C1493" s="247"/>
      <c r="D1493" s="247"/>
    </row>
    <row r="1494" spans="2:4">
      <c r="B1494" s="247"/>
      <c r="C1494" s="247"/>
      <c r="D1494" s="247"/>
    </row>
    <row r="1495" spans="2:4">
      <c r="B1495" s="247"/>
      <c r="C1495" s="247"/>
      <c r="D1495" s="247"/>
    </row>
    <row r="1496" spans="2:4">
      <c r="B1496" s="247"/>
      <c r="C1496" s="247"/>
      <c r="D1496" s="247"/>
    </row>
    <row r="1497" spans="2:4">
      <c r="B1497" s="247"/>
      <c r="C1497" s="247"/>
      <c r="D1497" s="247"/>
    </row>
    <row r="1498" spans="2:4">
      <c r="B1498" s="247"/>
      <c r="C1498" s="247"/>
      <c r="D1498" s="247"/>
    </row>
    <row r="1499" spans="2:4">
      <c r="B1499" s="247"/>
      <c r="C1499" s="247"/>
      <c r="D1499" s="247"/>
    </row>
    <row r="1500" spans="2:4">
      <c r="B1500" s="247"/>
      <c r="C1500" s="247"/>
      <c r="D1500" s="247"/>
    </row>
    <row r="1501" spans="2:4">
      <c r="B1501" s="247"/>
      <c r="C1501" s="247"/>
      <c r="D1501" s="247"/>
    </row>
    <row r="1502" spans="2:4">
      <c r="B1502" s="247"/>
      <c r="C1502" s="247"/>
      <c r="D1502" s="247"/>
    </row>
    <row r="1503" spans="2:4">
      <c r="B1503" s="247"/>
      <c r="C1503" s="247"/>
      <c r="D1503" s="247"/>
    </row>
    <row r="1504" spans="2:4">
      <c r="B1504" s="247"/>
      <c r="C1504" s="247"/>
      <c r="D1504" s="247"/>
    </row>
    <row r="1505" spans="2:4">
      <c r="B1505" s="247"/>
      <c r="C1505" s="247"/>
      <c r="D1505" s="247"/>
    </row>
    <row r="1506" spans="2:4">
      <c r="B1506" s="247"/>
      <c r="C1506" s="247"/>
      <c r="D1506" s="247"/>
    </row>
    <row r="1507" spans="2:4">
      <c r="B1507" s="247"/>
      <c r="C1507" s="247"/>
      <c r="D1507" s="247"/>
    </row>
    <row r="1508" spans="2:4">
      <c r="B1508" s="247"/>
      <c r="C1508" s="247"/>
      <c r="D1508" s="247"/>
    </row>
    <row r="1509" spans="2:4">
      <c r="B1509" s="247"/>
      <c r="C1509" s="247"/>
      <c r="D1509" s="247"/>
    </row>
    <row r="1510" spans="2:4">
      <c r="B1510" s="247"/>
      <c r="C1510" s="247"/>
      <c r="D1510" s="247"/>
    </row>
    <row r="1511" spans="2:4">
      <c r="B1511" s="247"/>
      <c r="C1511" s="247"/>
      <c r="D1511" s="247"/>
    </row>
    <row r="1512" spans="2:4">
      <c r="B1512" s="247"/>
      <c r="C1512" s="247"/>
      <c r="D1512" s="247"/>
    </row>
    <row r="1513" spans="2:4">
      <c r="B1513" s="247"/>
      <c r="C1513" s="247"/>
      <c r="D1513" s="247"/>
    </row>
    <row r="1514" spans="2:4">
      <c r="B1514" s="247"/>
      <c r="C1514" s="247"/>
      <c r="D1514" s="247"/>
    </row>
    <row r="1515" spans="2:4">
      <c r="B1515" s="247"/>
      <c r="C1515" s="247"/>
      <c r="D1515" s="247"/>
    </row>
    <row r="1516" spans="2:4">
      <c r="B1516" s="247"/>
      <c r="C1516" s="247"/>
      <c r="D1516" s="247"/>
    </row>
    <row r="1517" spans="2:4">
      <c r="B1517" s="247"/>
      <c r="C1517" s="247"/>
      <c r="D1517" s="247"/>
    </row>
    <row r="1518" spans="2:4">
      <c r="B1518" s="247"/>
      <c r="C1518" s="247"/>
      <c r="D1518" s="247"/>
    </row>
    <row r="1519" spans="2:4">
      <c r="B1519" s="247"/>
      <c r="C1519" s="247"/>
      <c r="D1519" s="247"/>
    </row>
    <row r="1520" spans="2:4">
      <c r="B1520" s="247"/>
      <c r="C1520" s="247"/>
      <c r="D1520" s="247"/>
    </row>
    <row r="1521" spans="2:4">
      <c r="B1521" s="247"/>
      <c r="C1521" s="247"/>
      <c r="D1521" s="247"/>
    </row>
    <row r="1522" spans="2:4">
      <c r="B1522" s="247"/>
      <c r="C1522" s="247"/>
      <c r="D1522" s="247"/>
    </row>
    <row r="1523" spans="2:4">
      <c r="B1523" s="247"/>
      <c r="C1523" s="247"/>
      <c r="D1523" s="247"/>
    </row>
    <row r="1524" spans="2:4">
      <c r="B1524" s="247"/>
      <c r="C1524" s="247"/>
      <c r="D1524" s="247"/>
    </row>
    <row r="1525" spans="2:4">
      <c r="B1525" s="247"/>
      <c r="C1525" s="247"/>
      <c r="D1525" s="247"/>
    </row>
    <row r="1526" spans="2:4">
      <c r="B1526" s="247"/>
      <c r="C1526" s="247"/>
      <c r="D1526" s="247"/>
    </row>
    <row r="1527" spans="2:4">
      <c r="B1527" s="247"/>
      <c r="C1527" s="247"/>
      <c r="D1527" s="247"/>
    </row>
    <row r="1528" spans="2:4">
      <c r="B1528" s="247"/>
      <c r="C1528" s="247"/>
      <c r="D1528" s="247"/>
    </row>
    <row r="1529" spans="2:4">
      <c r="B1529" s="247"/>
      <c r="C1529" s="247"/>
      <c r="D1529" s="247"/>
    </row>
    <row r="1530" spans="2:4">
      <c r="B1530" s="247"/>
      <c r="C1530" s="247"/>
      <c r="D1530" s="247"/>
    </row>
    <row r="1531" spans="2:4">
      <c r="B1531" s="247"/>
      <c r="C1531" s="247"/>
      <c r="D1531" s="247"/>
    </row>
    <row r="1532" spans="2:4">
      <c r="B1532" s="247"/>
      <c r="C1532" s="247"/>
      <c r="D1532" s="247"/>
    </row>
    <row r="1533" spans="2:4">
      <c r="B1533" s="247"/>
      <c r="C1533" s="247"/>
      <c r="D1533" s="247"/>
    </row>
    <row r="1534" spans="2:4">
      <c r="B1534" s="247"/>
      <c r="C1534" s="247"/>
      <c r="D1534" s="247"/>
    </row>
    <row r="1535" spans="2:4">
      <c r="B1535" s="247"/>
      <c r="C1535" s="247"/>
      <c r="D1535" s="247"/>
    </row>
    <row r="1536" spans="2:4">
      <c r="B1536" s="247"/>
      <c r="C1536" s="247"/>
      <c r="D1536" s="247"/>
    </row>
    <row r="1537" spans="2:4">
      <c r="B1537" s="247"/>
      <c r="C1537" s="247"/>
      <c r="D1537" s="247"/>
    </row>
    <row r="1538" spans="2:4">
      <c r="B1538" s="247"/>
      <c r="C1538" s="247"/>
      <c r="D1538" s="247"/>
    </row>
    <row r="1539" spans="2:4">
      <c r="B1539" s="247"/>
      <c r="C1539" s="247"/>
      <c r="D1539" s="247"/>
    </row>
    <row r="1540" spans="2:4">
      <c r="B1540" s="247"/>
      <c r="C1540" s="247"/>
      <c r="D1540" s="247"/>
    </row>
    <row r="1541" spans="2:4">
      <c r="B1541" s="247"/>
      <c r="C1541" s="247"/>
      <c r="D1541" s="247"/>
    </row>
    <row r="1542" spans="2:4">
      <c r="B1542" s="247"/>
      <c r="C1542" s="247"/>
      <c r="D1542" s="247"/>
    </row>
    <row r="1543" spans="2:4">
      <c r="B1543" s="247"/>
      <c r="C1543" s="247"/>
      <c r="D1543" s="247"/>
    </row>
    <row r="1544" spans="2:4">
      <c r="B1544" s="247"/>
      <c r="C1544" s="247"/>
      <c r="D1544" s="247"/>
    </row>
    <row r="1545" spans="2:4">
      <c r="B1545" s="247"/>
      <c r="C1545" s="247"/>
      <c r="D1545" s="247"/>
    </row>
    <row r="1546" spans="2:4">
      <c r="B1546" s="247"/>
      <c r="C1546" s="247"/>
      <c r="D1546" s="247"/>
    </row>
    <row r="1547" spans="2:4">
      <c r="B1547" s="247"/>
      <c r="C1547" s="247"/>
      <c r="D1547" s="247"/>
    </row>
    <row r="1548" spans="2:4">
      <c r="B1548" s="247"/>
      <c r="C1548" s="247"/>
      <c r="D1548" s="247"/>
    </row>
    <row r="1549" spans="2:4">
      <c r="B1549" s="247"/>
      <c r="C1549" s="247"/>
      <c r="D1549" s="247"/>
    </row>
    <row r="1550" spans="2:4">
      <c r="B1550" s="247"/>
      <c r="C1550" s="247"/>
      <c r="D1550" s="247"/>
    </row>
    <row r="1551" spans="2:4">
      <c r="B1551" s="247"/>
      <c r="C1551" s="247"/>
      <c r="D1551" s="247"/>
    </row>
    <row r="1552" spans="2:4">
      <c r="B1552" s="247"/>
      <c r="C1552" s="247"/>
      <c r="D1552" s="247"/>
    </row>
    <row r="1553" spans="2:4">
      <c r="B1553" s="247"/>
      <c r="C1553" s="247"/>
      <c r="D1553" s="247"/>
    </row>
    <row r="1554" spans="2:4">
      <c r="B1554" s="247"/>
      <c r="C1554" s="247"/>
      <c r="D1554" s="247"/>
    </row>
    <row r="1555" spans="2:4">
      <c r="B1555" s="247"/>
      <c r="C1555" s="247"/>
      <c r="D1555" s="247"/>
    </row>
    <row r="1556" spans="2:4">
      <c r="B1556" s="247"/>
      <c r="C1556" s="247"/>
      <c r="D1556" s="247"/>
    </row>
    <row r="1557" spans="2:4">
      <c r="B1557" s="247"/>
      <c r="C1557" s="247"/>
      <c r="D1557" s="247"/>
    </row>
    <row r="1558" spans="2:4">
      <c r="B1558" s="247"/>
      <c r="C1558" s="247"/>
      <c r="D1558" s="247"/>
    </row>
    <row r="1559" spans="2:4">
      <c r="B1559" s="247"/>
      <c r="C1559" s="247"/>
      <c r="D1559" s="247"/>
    </row>
    <row r="1560" spans="2:4">
      <c r="B1560" s="247"/>
      <c r="C1560" s="247"/>
      <c r="D1560" s="247"/>
    </row>
    <row r="1561" spans="2:4">
      <c r="B1561" s="247"/>
      <c r="C1561" s="247"/>
      <c r="D1561" s="247"/>
    </row>
    <row r="1562" spans="2:4">
      <c r="B1562" s="247"/>
      <c r="C1562" s="247"/>
      <c r="D1562" s="247"/>
    </row>
    <row r="1563" spans="2:4">
      <c r="B1563" s="247"/>
      <c r="C1563" s="247"/>
      <c r="D1563" s="247"/>
    </row>
    <row r="1564" spans="2:4">
      <c r="B1564" s="247"/>
      <c r="C1564" s="247"/>
      <c r="D1564" s="247"/>
    </row>
    <row r="1565" spans="2:4">
      <c r="B1565" s="247"/>
      <c r="C1565" s="247"/>
      <c r="D1565" s="247"/>
    </row>
    <row r="1566" spans="2:4">
      <c r="B1566" s="247"/>
      <c r="C1566" s="247"/>
      <c r="D1566" s="247"/>
    </row>
    <row r="1567" spans="2:4">
      <c r="B1567" s="247"/>
      <c r="C1567" s="247"/>
      <c r="D1567" s="247"/>
    </row>
    <row r="1568" spans="2:4">
      <c r="B1568" s="247"/>
      <c r="C1568" s="247"/>
      <c r="D1568" s="247"/>
    </row>
  </sheetData>
  <sheetProtection password="CEBE" sheet="1" objects="1" scenarios="1" formatColumns="0" autoFilter="0"/>
  <autoFilter ref="A4:G4"/>
  <mergeCells count="16">
    <mergeCell ref="A2:G2"/>
    <mergeCell ref="I5:I6"/>
    <mergeCell ref="I2:N3"/>
    <mergeCell ref="J12:M12"/>
    <mergeCell ref="J13:M14"/>
    <mergeCell ref="N5:N6"/>
    <mergeCell ref="M5:M6"/>
    <mergeCell ref="L5:L6"/>
    <mergeCell ref="K5:K6"/>
    <mergeCell ref="J5:J6"/>
    <mergeCell ref="I9:I10"/>
    <mergeCell ref="J9:J10"/>
    <mergeCell ref="K9:K10"/>
    <mergeCell ref="L9:L10"/>
    <mergeCell ref="M9:M10"/>
    <mergeCell ref="N9:N10"/>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sheetPr>
    <tabColor theme="9" tint="0.39997558519241921"/>
  </sheetPr>
  <dimension ref="A2:S717"/>
  <sheetViews>
    <sheetView workbookViewId="0">
      <selection activeCell="A8" sqref="A8"/>
    </sheetView>
  </sheetViews>
  <sheetFormatPr defaultRowHeight="15"/>
  <cols>
    <col min="3" max="3" width="12.28515625" bestFit="1" customWidth="1"/>
    <col min="4" max="4" width="14.28515625" bestFit="1" customWidth="1"/>
    <col min="5" max="5" width="16.5703125" bestFit="1" customWidth="1"/>
    <col min="6" max="6" width="18.42578125" bestFit="1" customWidth="1"/>
    <col min="7" max="7" width="12.140625" bestFit="1" customWidth="1"/>
    <col min="8" max="11" width="12.140625" customWidth="1"/>
    <col min="15" max="15" width="13.140625" bestFit="1" customWidth="1"/>
    <col min="16" max="16" width="13.140625" customWidth="1"/>
    <col min="17" max="17" width="17.85546875" bestFit="1" customWidth="1"/>
    <col min="18" max="18" width="16.140625" customWidth="1"/>
    <col min="19" max="19" width="10.5703125" bestFit="1" customWidth="1"/>
  </cols>
  <sheetData>
    <row r="2" spans="1:18" ht="15.75" thickBot="1"/>
    <row r="3" spans="1:18" ht="24" thickBot="1">
      <c r="A3" s="542" t="s">
        <v>120</v>
      </c>
      <c r="B3" s="543"/>
      <c r="C3" s="543"/>
      <c r="D3" s="543"/>
      <c r="E3" s="543"/>
      <c r="F3" s="543"/>
      <c r="G3" s="543"/>
      <c r="H3" s="543"/>
      <c r="I3" s="543"/>
      <c r="J3" s="543"/>
      <c r="K3" s="543"/>
      <c r="L3" s="543"/>
      <c r="M3" s="543"/>
      <c r="N3" s="543"/>
      <c r="O3" s="543"/>
      <c r="P3" s="543"/>
      <c r="Q3" s="544"/>
      <c r="R3" s="545"/>
    </row>
    <row r="4" spans="1:18" ht="15.75" thickBot="1">
      <c r="A4" s="93" t="s">
        <v>76</v>
      </c>
      <c r="B4" s="98" t="s">
        <v>103</v>
      </c>
      <c r="C4" s="94" t="s">
        <v>5</v>
      </c>
      <c r="D4" s="94" t="s">
        <v>56</v>
      </c>
      <c r="E4" s="94" t="s">
        <v>102</v>
      </c>
      <c r="F4" s="100" t="s">
        <v>101</v>
      </c>
      <c r="G4" s="94" t="s">
        <v>119</v>
      </c>
      <c r="H4" s="98" t="s">
        <v>118</v>
      </c>
      <c r="I4" s="98" t="s">
        <v>49</v>
      </c>
      <c r="J4" s="98" t="s">
        <v>73</v>
      </c>
      <c r="K4" s="94" t="s">
        <v>51</v>
      </c>
      <c r="L4" s="94" t="s">
        <v>47</v>
      </c>
      <c r="M4" s="94" t="s">
        <v>52</v>
      </c>
      <c r="N4" s="94" t="s">
        <v>48</v>
      </c>
      <c r="O4" s="98" t="s">
        <v>50</v>
      </c>
      <c r="P4" s="94" t="s">
        <v>51</v>
      </c>
      <c r="Q4" s="225" t="s">
        <v>154</v>
      </c>
      <c r="R4" s="95" t="s">
        <v>53</v>
      </c>
    </row>
    <row r="5" spans="1:18">
      <c r="A5" s="96">
        <v>1</v>
      </c>
      <c r="B5" s="23"/>
      <c r="C5" s="239" t="e">
        <f>VLOOKUP(B5,'Cadastro de funcionarios'!$A$4:$G$4814,2)</f>
        <v>#N/A</v>
      </c>
      <c r="D5" s="249" t="e">
        <f>VLOOKUP(B5,'Cadastro de funcionarios'!$A$4:$G$4814,4)</f>
        <v>#N/A</v>
      </c>
      <c r="E5" s="269" t="e">
        <f>VLOOKUP(B5,'Cadastro de funcionarios'!$A$4:$G$4814,5)</f>
        <v>#N/A</v>
      </c>
      <c r="F5" s="101"/>
      <c r="G5" s="273" t="e">
        <f>VLOOKUP(B5,'Cadastro de funcionarios'!$A$4:$G$4814,6)</f>
        <v>#N/A</v>
      </c>
      <c r="H5" s="104"/>
      <c r="I5" s="81"/>
      <c r="J5" s="31"/>
      <c r="K5" s="275">
        <f ca="1">SUMIF(Descontos!$A$5:$A$3260,'Pagamentos salários'!$A$5:A$1174,Descontos!$H$5:$H$2800)</f>
        <v>0</v>
      </c>
      <c r="L5" s="276" t="e">
        <f t="shared" ref="L5:L6" si="0">IF((G5+J5)&gt;=2195.13,0.11,IF((G5+J5)&gt;1317.08,0.09,IF((G5+J5)&gt;0,0.08)))</f>
        <v>#N/A</v>
      </c>
      <c r="M5" s="276" t="e">
        <f t="shared" ref="M5:M6" si="1">IF(G5&gt;4463.81,0.275,IF(G5&gt;3572.44,0.225,IF(G5&gt;2679.3,0.15,IF(G5&gt;1787.78,0.075,IF(G5&gt;0,0,)))))</f>
        <v>#N/A</v>
      </c>
      <c r="N5" s="277" t="e">
        <f t="shared" ref="N5:N6" si="2">IF(G5&gt;0,0.08,)</f>
        <v>#N/A</v>
      </c>
      <c r="O5" s="109">
        <v>0</v>
      </c>
      <c r="P5" s="252">
        <f>IF(O5&gt;0,179.71*O5,0)</f>
        <v>0</v>
      </c>
      <c r="Q5" s="273" t="e">
        <f ca="1">SUM(((L5+M5+N5))*((G5+H5+I5))+K5+P5)</f>
        <v>#N/A</v>
      </c>
      <c r="R5" s="281" t="e">
        <f ca="1">SUM(G5-Q5)+(J5+I5+H5)</f>
        <v>#N/A</v>
      </c>
    </row>
    <row r="6" spans="1:18">
      <c r="A6" s="97">
        <v>2</v>
      </c>
      <c r="B6" s="99"/>
      <c r="C6" s="270" t="e">
        <f>VLOOKUP(B6,'Cadastro de funcionarios'!$A$4:$G$4814,2)</f>
        <v>#N/A</v>
      </c>
      <c r="D6" s="271" t="e">
        <f>VLOOKUP(B6,'Cadastro de funcionarios'!$A$4:$G$4814,4)</f>
        <v>#N/A</v>
      </c>
      <c r="E6" s="272" t="e">
        <f>VLOOKUP(B6,'Cadastro de funcionarios'!$A$4:$G$4814,5)</f>
        <v>#N/A</v>
      </c>
      <c r="F6" s="102"/>
      <c r="G6" s="274" t="e">
        <f>VLOOKUP(B6,'Cadastro de funcionarios'!$A$4:$G$4814,6)</f>
        <v>#N/A</v>
      </c>
      <c r="H6" s="105"/>
      <c r="I6" s="106"/>
      <c r="J6" s="107"/>
      <c r="K6" s="278">
        <f ca="1">SUMIF(Descontos!$A$5:$A$3260,'Pagamentos salários'!$A$5:A$1174,Descontos!$H$5:$H$2800)</f>
        <v>0</v>
      </c>
      <c r="L6" s="279" t="e">
        <f t="shared" si="0"/>
        <v>#N/A</v>
      </c>
      <c r="M6" s="279" t="e">
        <f t="shared" si="1"/>
        <v>#N/A</v>
      </c>
      <c r="N6" s="280" t="e">
        <f t="shared" si="2"/>
        <v>#N/A</v>
      </c>
      <c r="O6" s="110">
        <v>0</v>
      </c>
      <c r="P6" s="282">
        <f>IF(O6&gt;0,179.71*O6,0)</f>
        <v>0</v>
      </c>
      <c r="Q6" s="274" t="e">
        <f t="shared" ref="Q6:Q69" ca="1" si="3">SUM(((L6+M6+N6))*((G6+H6+I6))+K6+P6)</f>
        <v>#N/A</v>
      </c>
      <c r="R6" s="283" t="e">
        <f t="shared" ref="R6:R69" ca="1" si="4">SUM(G6-Q6)+(J6+I6+H6)</f>
        <v>#N/A</v>
      </c>
    </row>
    <row r="7" spans="1:18">
      <c r="A7" s="96">
        <v>3</v>
      </c>
      <c r="B7" s="25"/>
      <c r="C7" s="239" t="e">
        <f>VLOOKUP(B7,'Cadastro de funcionarios'!$A$4:$G$4814,2)</f>
        <v>#N/A</v>
      </c>
      <c r="D7" s="249" t="e">
        <f>VLOOKUP(B7,'Cadastro de funcionarios'!$A$4:$G$4814,4)</f>
        <v>#N/A</v>
      </c>
      <c r="E7" s="269" t="e">
        <f>VLOOKUP(B7,'Cadastro de funcionarios'!$A$4:$G$4814,5)</f>
        <v>#N/A</v>
      </c>
      <c r="F7" s="29"/>
      <c r="G7" s="273" t="e">
        <f>VLOOKUP(B7,'Cadastro de funcionarios'!$A$4:$G$4814,6)</f>
        <v>#N/A</v>
      </c>
      <c r="H7" s="108"/>
      <c r="I7" s="6"/>
      <c r="J7" s="34"/>
      <c r="K7" s="275">
        <f ca="1">SUMIF(Descontos!$A$5:$A$3260,'Pagamentos salários'!$A$5:A$1174,Descontos!$H$5:$H$2800)</f>
        <v>0</v>
      </c>
      <c r="L7" s="276" t="e">
        <f t="shared" ref="L7" si="5">IF((G7+J7)&gt;=2195.13,0.11,IF((G7+J7)&gt;1317.08,0.09,IF((G7+J7)&gt;0,0.08)))</f>
        <v>#N/A</v>
      </c>
      <c r="M7" s="276" t="e">
        <f t="shared" ref="M7" si="6">IF(G7&gt;4463.81,0.275,IF(G7&gt;3572.44,0.225,IF(G7&gt;2679.3,0.15,IF(G7&gt;1787.78,0.075,IF(G7&gt;0,0,)))))</f>
        <v>#N/A</v>
      </c>
      <c r="N7" s="277" t="e">
        <f t="shared" ref="N7" si="7">IF(G7&gt;0,0.08,)</f>
        <v>#N/A</v>
      </c>
      <c r="O7" s="25">
        <v>0</v>
      </c>
      <c r="P7" s="252">
        <f>IF(O7&gt;0,179.71*O7,0)</f>
        <v>0</v>
      </c>
      <c r="Q7" s="273" t="e">
        <f t="shared" ca="1" si="3"/>
        <v>#N/A</v>
      </c>
      <c r="R7" s="281" t="e">
        <f t="shared" ca="1" si="4"/>
        <v>#N/A</v>
      </c>
    </row>
    <row r="8" spans="1:18">
      <c r="A8" s="97">
        <v>4</v>
      </c>
      <c r="B8" s="99"/>
      <c r="C8" s="270" t="e">
        <f>VLOOKUP(B8,'Cadastro de funcionarios'!$A$4:$G$4814,2)</f>
        <v>#N/A</v>
      </c>
      <c r="D8" s="271" t="e">
        <f>VLOOKUP(B8,'Cadastro de funcionarios'!$A$4:$G$4814,4)</f>
        <v>#N/A</v>
      </c>
      <c r="E8" s="272" t="e">
        <f>VLOOKUP(B8,'Cadastro de funcionarios'!$A$4:$G$4814,5)</f>
        <v>#N/A</v>
      </c>
      <c r="F8" s="103"/>
      <c r="G8" s="274" t="e">
        <f>VLOOKUP(B8,'Cadastro de funcionarios'!$A$4:$G$4814,6)</f>
        <v>#N/A</v>
      </c>
      <c r="H8" s="105"/>
      <c r="I8" s="106"/>
      <c r="J8" s="107"/>
      <c r="K8" s="278">
        <f ca="1">SUMIF(Descontos!$A$5:$A$3260,'Pagamentos salários'!$A$5:A$1174,Descontos!$H$5:$H$2800)</f>
        <v>0</v>
      </c>
      <c r="L8" s="279" t="e">
        <f t="shared" ref="L8:L69" si="8">IF((G8+J8)&gt;=2195.13,0.11,IF((G8+J8)&gt;1317.08,0.09,IF((G8+J8)&gt;0,0.08)))</f>
        <v>#N/A</v>
      </c>
      <c r="M8" s="279" t="e">
        <f t="shared" ref="M8:M69" si="9">IF(G8&gt;4463.81,0.275,IF(G8&gt;3572.44,0.225,IF(G8&gt;2679.3,0.15,IF(G8&gt;1787.78,0.075,IF(G8&gt;0,0,)))))</f>
        <v>#N/A</v>
      </c>
      <c r="N8" s="280" t="e">
        <f t="shared" ref="N8:N69" si="10">IF(G8&gt;0,0.08,)</f>
        <v>#N/A</v>
      </c>
      <c r="O8" s="99">
        <v>0</v>
      </c>
      <c r="P8" s="282">
        <f t="shared" ref="P8:P71" si="11">IF(O8&gt;0,179.71*O8,0)</f>
        <v>0</v>
      </c>
      <c r="Q8" s="274" t="e">
        <f t="shared" ca="1" si="3"/>
        <v>#N/A</v>
      </c>
      <c r="R8" s="283" t="e">
        <f t="shared" ca="1" si="4"/>
        <v>#N/A</v>
      </c>
    </row>
    <row r="9" spans="1:18">
      <c r="A9" s="96">
        <v>5</v>
      </c>
      <c r="B9" s="25"/>
      <c r="C9" s="239" t="e">
        <f>VLOOKUP(B9,'Cadastro de funcionarios'!$A$4:$G$4814,2)</f>
        <v>#N/A</v>
      </c>
      <c r="D9" s="249" t="e">
        <f>VLOOKUP(B9,'Cadastro de funcionarios'!$A$4:$G$4814,4)</f>
        <v>#N/A</v>
      </c>
      <c r="E9" s="269" t="e">
        <f>VLOOKUP(B9,'Cadastro de funcionarios'!$A$4:$G$4814,5)</f>
        <v>#N/A</v>
      </c>
      <c r="F9" s="29"/>
      <c r="G9" s="273" t="e">
        <f>VLOOKUP(B9,'Cadastro de funcionarios'!$A$4:$G$4814,6)</f>
        <v>#N/A</v>
      </c>
      <c r="H9" s="108"/>
      <c r="I9" s="6"/>
      <c r="J9" s="34"/>
      <c r="K9" s="275">
        <f ca="1">SUMIF(Descontos!$A$5:$A$3260,'Pagamentos salários'!$A$5:A$1174,Descontos!$H$5:$H$2800)</f>
        <v>0</v>
      </c>
      <c r="L9" s="276" t="e">
        <f t="shared" si="8"/>
        <v>#N/A</v>
      </c>
      <c r="M9" s="276" t="e">
        <f t="shared" si="9"/>
        <v>#N/A</v>
      </c>
      <c r="N9" s="277" t="e">
        <f t="shared" si="10"/>
        <v>#N/A</v>
      </c>
      <c r="O9" s="25">
        <v>0</v>
      </c>
      <c r="P9" s="252">
        <f t="shared" si="11"/>
        <v>0</v>
      </c>
      <c r="Q9" s="273" t="e">
        <f t="shared" ca="1" si="3"/>
        <v>#N/A</v>
      </c>
      <c r="R9" s="281" t="e">
        <f t="shared" ca="1" si="4"/>
        <v>#N/A</v>
      </c>
    </row>
    <row r="10" spans="1:18">
      <c r="A10" s="97">
        <v>6</v>
      </c>
      <c r="B10" s="99"/>
      <c r="C10" s="270" t="e">
        <f>VLOOKUP(B10,'Cadastro de funcionarios'!$A$4:$G$4814,2)</f>
        <v>#N/A</v>
      </c>
      <c r="D10" s="271" t="e">
        <f>VLOOKUP(B10,'Cadastro de funcionarios'!$A$4:$G$4814,4)</f>
        <v>#N/A</v>
      </c>
      <c r="E10" s="272" t="e">
        <f>VLOOKUP(B10,'Cadastro de funcionarios'!$A$4:$G$4814,5)</f>
        <v>#N/A</v>
      </c>
      <c r="F10" s="103"/>
      <c r="G10" s="274" t="e">
        <f>VLOOKUP(B10,'Cadastro de funcionarios'!$A$4:$G$4814,6)</f>
        <v>#N/A</v>
      </c>
      <c r="H10" s="105"/>
      <c r="I10" s="106"/>
      <c r="J10" s="107"/>
      <c r="K10" s="278">
        <f ca="1">SUMIF(Descontos!$A$5:$A$3260,'Pagamentos salários'!$A$5:A$1174,Descontos!$H$5:$H$2800)</f>
        <v>0</v>
      </c>
      <c r="L10" s="279" t="e">
        <f t="shared" si="8"/>
        <v>#N/A</v>
      </c>
      <c r="M10" s="279" t="e">
        <f t="shared" si="9"/>
        <v>#N/A</v>
      </c>
      <c r="N10" s="280" t="e">
        <f t="shared" si="10"/>
        <v>#N/A</v>
      </c>
      <c r="O10" s="99">
        <v>0</v>
      </c>
      <c r="P10" s="282">
        <f t="shared" si="11"/>
        <v>0</v>
      </c>
      <c r="Q10" s="274" t="e">
        <f t="shared" ca="1" si="3"/>
        <v>#N/A</v>
      </c>
      <c r="R10" s="283" t="e">
        <f t="shared" ca="1" si="4"/>
        <v>#N/A</v>
      </c>
    </row>
    <row r="11" spans="1:18">
      <c r="A11" s="96">
        <v>7</v>
      </c>
      <c r="B11" s="25"/>
      <c r="C11" s="239" t="e">
        <f>VLOOKUP(B11,'Cadastro de funcionarios'!$A$4:$G$4814,2)</f>
        <v>#N/A</v>
      </c>
      <c r="D11" s="249" t="e">
        <f>VLOOKUP(B11,'Cadastro de funcionarios'!$A$4:$G$4814,4)</f>
        <v>#N/A</v>
      </c>
      <c r="E11" s="269" t="e">
        <f>VLOOKUP(B11,'Cadastro de funcionarios'!$A$4:$G$4814,5)</f>
        <v>#N/A</v>
      </c>
      <c r="F11" s="29"/>
      <c r="G11" s="273" t="e">
        <f>VLOOKUP(B11,'Cadastro de funcionarios'!$A$4:$G$4814,6)</f>
        <v>#N/A</v>
      </c>
      <c r="H11" s="108"/>
      <c r="I11" s="6"/>
      <c r="J11" s="34"/>
      <c r="K11" s="275">
        <f ca="1">SUMIF(Descontos!$A$5:$A$3260,'Pagamentos salários'!$A$5:A$1174,Descontos!$H$5:$H$2800)</f>
        <v>0</v>
      </c>
      <c r="L11" s="276" t="e">
        <f t="shared" si="8"/>
        <v>#N/A</v>
      </c>
      <c r="M11" s="276" t="e">
        <f t="shared" si="9"/>
        <v>#N/A</v>
      </c>
      <c r="N11" s="277" t="e">
        <f t="shared" si="10"/>
        <v>#N/A</v>
      </c>
      <c r="O11" s="25">
        <v>0</v>
      </c>
      <c r="P11" s="252">
        <f t="shared" si="11"/>
        <v>0</v>
      </c>
      <c r="Q11" s="273" t="e">
        <f t="shared" ca="1" si="3"/>
        <v>#N/A</v>
      </c>
      <c r="R11" s="281" t="e">
        <f t="shared" ca="1" si="4"/>
        <v>#N/A</v>
      </c>
    </row>
    <row r="12" spans="1:18">
      <c r="A12" s="97">
        <v>8</v>
      </c>
      <c r="B12" s="99"/>
      <c r="C12" s="270" t="e">
        <f>VLOOKUP(B12,'Cadastro de funcionarios'!$A$4:$G$4814,2)</f>
        <v>#N/A</v>
      </c>
      <c r="D12" s="271" t="e">
        <f>VLOOKUP(B12,'Cadastro de funcionarios'!$A$4:$G$4814,4)</f>
        <v>#N/A</v>
      </c>
      <c r="E12" s="272" t="e">
        <f>VLOOKUP(B12,'Cadastro de funcionarios'!$A$4:$G$4814,5)</f>
        <v>#N/A</v>
      </c>
      <c r="F12" s="103"/>
      <c r="G12" s="274" t="e">
        <f>VLOOKUP(B12,'Cadastro de funcionarios'!$A$4:$G$4814,6)</f>
        <v>#N/A</v>
      </c>
      <c r="H12" s="105"/>
      <c r="I12" s="106"/>
      <c r="J12" s="107"/>
      <c r="K12" s="278">
        <f ca="1">SUMIF(Descontos!$A$5:$A$3260,'Pagamentos salários'!$A$5:A$1174,Descontos!$H$5:$H$2800)</f>
        <v>0</v>
      </c>
      <c r="L12" s="279" t="e">
        <f t="shared" si="8"/>
        <v>#N/A</v>
      </c>
      <c r="M12" s="279" t="e">
        <f t="shared" si="9"/>
        <v>#N/A</v>
      </c>
      <c r="N12" s="280" t="e">
        <f t="shared" si="10"/>
        <v>#N/A</v>
      </c>
      <c r="O12" s="99">
        <v>0</v>
      </c>
      <c r="P12" s="282">
        <f t="shared" si="11"/>
        <v>0</v>
      </c>
      <c r="Q12" s="274" t="e">
        <f t="shared" ca="1" si="3"/>
        <v>#N/A</v>
      </c>
      <c r="R12" s="283" t="e">
        <f t="shared" ca="1" si="4"/>
        <v>#N/A</v>
      </c>
    </row>
    <row r="13" spans="1:18">
      <c r="A13" s="96">
        <v>9</v>
      </c>
      <c r="B13" s="25"/>
      <c r="C13" s="239" t="e">
        <f>VLOOKUP(B13,'Cadastro de funcionarios'!$A$4:$G$4814,2)</f>
        <v>#N/A</v>
      </c>
      <c r="D13" s="249" t="e">
        <f>VLOOKUP(B13,'Cadastro de funcionarios'!$A$4:$G$4814,4)</f>
        <v>#N/A</v>
      </c>
      <c r="E13" s="269" t="e">
        <f>VLOOKUP(B13,'Cadastro de funcionarios'!$A$4:$G$4814,5)</f>
        <v>#N/A</v>
      </c>
      <c r="F13" s="29"/>
      <c r="G13" s="273" t="e">
        <f>VLOOKUP(B13,'Cadastro de funcionarios'!$A$4:$G$4814,6)</f>
        <v>#N/A</v>
      </c>
      <c r="H13" s="108"/>
      <c r="I13" s="6"/>
      <c r="J13" s="34"/>
      <c r="K13" s="275">
        <f ca="1">SUMIF(Descontos!$A$5:$A$3260,'Pagamentos salários'!$A$5:A$1174,Descontos!$H$5:$H$2800)</f>
        <v>0</v>
      </c>
      <c r="L13" s="276" t="e">
        <f t="shared" si="8"/>
        <v>#N/A</v>
      </c>
      <c r="M13" s="276" t="e">
        <f t="shared" si="9"/>
        <v>#N/A</v>
      </c>
      <c r="N13" s="277" t="e">
        <f t="shared" si="10"/>
        <v>#N/A</v>
      </c>
      <c r="O13" s="25">
        <v>0</v>
      </c>
      <c r="P13" s="252">
        <f t="shared" si="11"/>
        <v>0</v>
      </c>
      <c r="Q13" s="273" t="e">
        <f t="shared" ca="1" si="3"/>
        <v>#N/A</v>
      </c>
      <c r="R13" s="281" t="e">
        <f t="shared" ca="1" si="4"/>
        <v>#N/A</v>
      </c>
    </row>
    <row r="14" spans="1:18">
      <c r="A14" s="97">
        <v>10</v>
      </c>
      <c r="B14" s="99"/>
      <c r="C14" s="270" t="e">
        <f>VLOOKUP(B14,'Cadastro de funcionarios'!$A$4:$G$4814,2)</f>
        <v>#N/A</v>
      </c>
      <c r="D14" s="271" t="e">
        <f>VLOOKUP(B14,'Cadastro de funcionarios'!$A$4:$G$4814,4)</f>
        <v>#N/A</v>
      </c>
      <c r="E14" s="272" t="e">
        <f>VLOOKUP(B14,'Cadastro de funcionarios'!$A$4:$G$4814,5)</f>
        <v>#N/A</v>
      </c>
      <c r="F14" s="103"/>
      <c r="G14" s="274" t="e">
        <f>VLOOKUP(B14,'Cadastro de funcionarios'!$A$4:$G$4814,6)</f>
        <v>#N/A</v>
      </c>
      <c r="H14" s="105"/>
      <c r="I14" s="106"/>
      <c r="J14" s="107"/>
      <c r="K14" s="278">
        <f ca="1">SUMIF(Descontos!$A$5:$A$3260,'Pagamentos salários'!$A$5:A$1174,Descontos!$H$5:$H$2800)</f>
        <v>0</v>
      </c>
      <c r="L14" s="279" t="e">
        <f t="shared" si="8"/>
        <v>#N/A</v>
      </c>
      <c r="M14" s="279" t="e">
        <f t="shared" si="9"/>
        <v>#N/A</v>
      </c>
      <c r="N14" s="280" t="e">
        <f t="shared" si="10"/>
        <v>#N/A</v>
      </c>
      <c r="O14" s="99">
        <v>0</v>
      </c>
      <c r="P14" s="282">
        <f t="shared" si="11"/>
        <v>0</v>
      </c>
      <c r="Q14" s="274" t="e">
        <f t="shared" ca="1" si="3"/>
        <v>#N/A</v>
      </c>
      <c r="R14" s="283" t="e">
        <f t="shared" ca="1" si="4"/>
        <v>#N/A</v>
      </c>
    </row>
    <row r="15" spans="1:18">
      <c r="A15" s="96">
        <v>11</v>
      </c>
      <c r="B15" s="25"/>
      <c r="C15" s="239" t="e">
        <f>VLOOKUP(B15,'Cadastro de funcionarios'!$A$4:$G$4814,2)</f>
        <v>#N/A</v>
      </c>
      <c r="D15" s="249" t="e">
        <f>VLOOKUP(B15,'Cadastro de funcionarios'!$A$4:$G$4814,4)</f>
        <v>#N/A</v>
      </c>
      <c r="E15" s="269" t="e">
        <f>VLOOKUP(B15,'Cadastro de funcionarios'!$A$4:$G$4814,5)</f>
        <v>#N/A</v>
      </c>
      <c r="F15" s="29"/>
      <c r="G15" s="273" t="e">
        <f>VLOOKUP(B15,'Cadastro de funcionarios'!$A$4:$G$4814,6)</f>
        <v>#N/A</v>
      </c>
      <c r="H15" s="108"/>
      <c r="I15" s="6"/>
      <c r="J15" s="34"/>
      <c r="K15" s="275">
        <f ca="1">SUMIF(Descontos!$A$5:$A$3260,'Pagamentos salários'!$A$5:A$1174,Descontos!$H$5:$H$2800)</f>
        <v>0</v>
      </c>
      <c r="L15" s="276" t="e">
        <f t="shared" si="8"/>
        <v>#N/A</v>
      </c>
      <c r="M15" s="276" t="e">
        <f t="shared" si="9"/>
        <v>#N/A</v>
      </c>
      <c r="N15" s="277" t="e">
        <f t="shared" si="10"/>
        <v>#N/A</v>
      </c>
      <c r="O15" s="25">
        <v>0</v>
      </c>
      <c r="P15" s="252">
        <f t="shared" si="11"/>
        <v>0</v>
      </c>
      <c r="Q15" s="273" t="e">
        <f t="shared" ca="1" si="3"/>
        <v>#N/A</v>
      </c>
      <c r="R15" s="281" t="e">
        <f t="shared" ca="1" si="4"/>
        <v>#N/A</v>
      </c>
    </row>
    <row r="16" spans="1:18">
      <c r="A16" s="97">
        <v>12</v>
      </c>
      <c r="B16" s="99"/>
      <c r="C16" s="270" t="e">
        <f>VLOOKUP(B16,'Cadastro de funcionarios'!$A$4:$G$4814,2)</f>
        <v>#N/A</v>
      </c>
      <c r="D16" s="271" t="e">
        <f>VLOOKUP(B16,'Cadastro de funcionarios'!$A$4:$G$4814,4)</f>
        <v>#N/A</v>
      </c>
      <c r="E16" s="272" t="e">
        <f>VLOOKUP(B16,'Cadastro de funcionarios'!$A$4:$G$4814,5)</f>
        <v>#N/A</v>
      </c>
      <c r="F16" s="103"/>
      <c r="G16" s="274" t="e">
        <f>VLOOKUP(B16,'Cadastro de funcionarios'!$A$4:$G$4814,6)</f>
        <v>#N/A</v>
      </c>
      <c r="H16" s="105"/>
      <c r="I16" s="106"/>
      <c r="J16" s="107"/>
      <c r="K16" s="278">
        <f ca="1">SUMIF(Descontos!$A$5:$A$3260,'Pagamentos salários'!$A$5:A$1174,Descontos!$H$5:$H$2800)</f>
        <v>0</v>
      </c>
      <c r="L16" s="279" t="e">
        <f t="shared" si="8"/>
        <v>#N/A</v>
      </c>
      <c r="M16" s="279" t="e">
        <f t="shared" si="9"/>
        <v>#N/A</v>
      </c>
      <c r="N16" s="280" t="e">
        <f t="shared" si="10"/>
        <v>#N/A</v>
      </c>
      <c r="O16" s="99">
        <v>0</v>
      </c>
      <c r="P16" s="282">
        <f t="shared" si="11"/>
        <v>0</v>
      </c>
      <c r="Q16" s="274" t="e">
        <f t="shared" ca="1" si="3"/>
        <v>#N/A</v>
      </c>
      <c r="R16" s="283" t="e">
        <f t="shared" ca="1" si="4"/>
        <v>#N/A</v>
      </c>
    </row>
    <row r="17" spans="1:19">
      <c r="A17" s="96">
        <v>13</v>
      </c>
      <c r="B17" s="25"/>
      <c r="C17" s="239" t="e">
        <f>VLOOKUP(B17,'Cadastro de funcionarios'!$A$4:$G$4814,2)</f>
        <v>#N/A</v>
      </c>
      <c r="D17" s="249" t="e">
        <f>VLOOKUP(B17,'Cadastro de funcionarios'!$A$4:$G$4814,4)</f>
        <v>#N/A</v>
      </c>
      <c r="E17" s="269" t="e">
        <f>VLOOKUP(B17,'Cadastro de funcionarios'!$A$4:$G$4814,5)</f>
        <v>#N/A</v>
      </c>
      <c r="F17" s="29"/>
      <c r="G17" s="273" t="e">
        <f>VLOOKUP(B17,'Cadastro de funcionarios'!$A$4:$G$4814,6)</f>
        <v>#N/A</v>
      </c>
      <c r="H17" s="108"/>
      <c r="I17" s="6"/>
      <c r="J17" s="34"/>
      <c r="K17" s="275">
        <f ca="1">SUMIF(Descontos!$A$5:$A$3260,'Pagamentos salários'!$A$5:A$1174,Descontos!$H$5:$H$2800)</f>
        <v>0</v>
      </c>
      <c r="L17" s="276" t="e">
        <f t="shared" si="8"/>
        <v>#N/A</v>
      </c>
      <c r="M17" s="276" t="e">
        <f t="shared" si="9"/>
        <v>#N/A</v>
      </c>
      <c r="N17" s="277" t="e">
        <f t="shared" si="10"/>
        <v>#N/A</v>
      </c>
      <c r="O17" s="25">
        <v>0</v>
      </c>
      <c r="P17" s="252">
        <f t="shared" si="11"/>
        <v>0</v>
      </c>
      <c r="Q17" s="273" t="e">
        <f t="shared" ca="1" si="3"/>
        <v>#N/A</v>
      </c>
      <c r="R17" s="281" t="e">
        <f t="shared" ca="1" si="4"/>
        <v>#N/A</v>
      </c>
      <c r="S17" s="2"/>
    </row>
    <row r="18" spans="1:19">
      <c r="A18" s="97">
        <v>14</v>
      </c>
      <c r="B18" s="99"/>
      <c r="C18" s="270" t="e">
        <f>VLOOKUP(B18,'Cadastro de funcionarios'!$A$4:$G$4814,2)</f>
        <v>#N/A</v>
      </c>
      <c r="D18" s="271" t="e">
        <f>VLOOKUP(B18,'Cadastro de funcionarios'!$A$4:$G$4814,4)</f>
        <v>#N/A</v>
      </c>
      <c r="E18" s="272" t="e">
        <f>VLOOKUP(B18,'Cadastro de funcionarios'!$A$4:$G$4814,5)</f>
        <v>#N/A</v>
      </c>
      <c r="F18" s="103"/>
      <c r="G18" s="274" t="e">
        <f>VLOOKUP(B18,'Cadastro de funcionarios'!$A$4:$G$4814,6)</f>
        <v>#N/A</v>
      </c>
      <c r="H18" s="105"/>
      <c r="I18" s="106"/>
      <c r="J18" s="107"/>
      <c r="K18" s="278">
        <f ca="1">SUMIF(Descontos!$A$5:$A$3260,'Pagamentos salários'!$A$5:A$1174,Descontos!$H$5:$H$2800)</f>
        <v>0</v>
      </c>
      <c r="L18" s="279" t="e">
        <f t="shared" si="8"/>
        <v>#N/A</v>
      </c>
      <c r="M18" s="279" t="e">
        <f t="shared" si="9"/>
        <v>#N/A</v>
      </c>
      <c r="N18" s="280" t="e">
        <f t="shared" si="10"/>
        <v>#N/A</v>
      </c>
      <c r="O18" s="99">
        <v>0</v>
      </c>
      <c r="P18" s="282">
        <f t="shared" si="11"/>
        <v>0</v>
      </c>
      <c r="Q18" s="274" t="e">
        <f t="shared" ca="1" si="3"/>
        <v>#N/A</v>
      </c>
      <c r="R18" s="283" t="e">
        <f t="shared" ca="1" si="4"/>
        <v>#N/A</v>
      </c>
    </row>
    <row r="19" spans="1:19">
      <c r="A19" s="96">
        <v>15</v>
      </c>
      <c r="B19" s="25"/>
      <c r="C19" s="239" t="e">
        <f>VLOOKUP(B19,'Cadastro de funcionarios'!$A$4:$G$4814,2)</f>
        <v>#N/A</v>
      </c>
      <c r="D19" s="249" t="e">
        <f>VLOOKUP(B19,'Cadastro de funcionarios'!$A$4:$G$4814,4)</f>
        <v>#N/A</v>
      </c>
      <c r="E19" s="269" t="e">
        <f>VLOOKUP(B19,'Cadastro de funcionarios'!$A$4:$G$4814,5)</f>
        <v>#N/A</v>
      </c>
      <c r="F19" s="29"/>
      <c r="G19" s="273" t="e">
        <f>VLOOKUP(B19,'Cadastro de funcionarios'!$A$4:$G$4814,6)</f>
        <v>#N/A</v>
      </c>
      <c r="H19" s="108"/>
      <c r="I19" s="6"/>
      <c r="J19" s="34"/>
      <c r="K19" s="275">
        <f ca="1">SUMIF(Descontos!$A$5:$A$3260,'Pagamentos salários'!$A$5:A$1174,Descontos!$H$5:$H$2800)</f>
        <v>0</v>
      </c>
      <c r="L19" s="276" t="e">
        <f t="shared" si="8"/>
        <v>#N/A</v>
      </c>
      <c r="M19" s="276" t="e">
        <f t="shared" si="9"/>
        <v>#N/A</v>
      </c>
      <c r="N19" s="277" t="e">
        <f t="shared" si="10"/>
        <v>#N/A</v>
      </c>
      <c r="O19" s="25">
        <v>0</v>
      </c>
      <c r="P19" s="252">
        <f t="shared" si="11"/>
        <v>0</v>
      </c>
      <c r="Q19" s="273" t="e">
        <f t="shared" ca="1" si="3"/>
        <v>#N/A</v>
      </c>
      <c r="R19" s="281" t="e">
        <f t="shared" ca="1" si="4"/>
        <v>#N/A</v>
      </c>
    </row>
    <row r="20" spans="1:19">
      <c r="A20" s="97">
        <v>16</v>
      </c>
      <c r="B20" s="99"/>
      <c r="C20" s="270" t="e">
        <f>VLOOKUP(B20,'Cadastro de funcionarios'!$A$4:$G$4814,2)</f>
        <v>#N/A</v>
      </c>
      <c r="D20" s="271" t="e">
        <f>VLOOKUP(B20,'Cadastro de funcionarios'!$A$4:$G$4814,4)</f>
        <v>#N/A</v>
      </c>
      <c r="E20" s="272" t="e">
        <f>VLOOKUP(B20,'Cadastro de funcionarios'!$A$4:$G$4814,5)</f>
        <v>#N/A</v>
      </c>
      <c r="F20" s="103"/>
      <c r="G20" s="274" t="e">
        <f>VLOOKUP(B20,'Cadastro de funcionarios'!$A$4:$G$4814,6)</f>
        <v>#N/A</v>
      </c>
      <c r="H20" s="105"/>
      <c r="I20" s="106"/>
      <c r="J20" s="107"/>
      <c r="K20" s="278">
        <f ca="1">SUMIF(Descontos!$A$5:$A$3260,'Pagamentos salários'!$A$5:A$1174,Descontos!$H$5:$H$2800)</f>
        <v>0</v>
      </c>
      <c r="L20" s="279" t="e">
        <f t="shared" si="8"/>
        <v>#N/A</v>
      </c>
      <c r="M20" s="279" t="e">
        <f t="shared" si="9"/>
        <v>#N/A</v>
      </c>
      <c r="N20" s="280" t="e">
        <f t="shared" si="10"/>
        <v>#N/A</v>
      </c>
      <c r="O20" s="99">
        <v>0</v>
      </c>
      <c r="P20" s="282">
        <f t="shared" si="11"/>
        <v>0</v>
      </c>
      <c r="Q20" s="274" t="e">
        <f t="shared" ca="1" si="3"/>
        <v>#N/A</v>
      </c>
      <c r="R20" s="283" t="e">
        <f t="shared" ca="1" si="4"/>
        <v>#N/A</v>
      </c>
    </row>
    <row r="21" spans="1:19">
      <c r="A21" s="96">
        <v>17</v>
      </c>
      <c r="B21" s="25"/>
      <c r="C21" s="239" t="e">
        <f>VLOOKUP(B21,'Cadastro de funcionarios'!$A$4:$G$4814,2)</f>
        <v>#N/A</v>
      </c>
      <c r="D21" s="249" t="e">
        <f>VLOOKUP(B21,'Cadastro de funcionarios'!$A$4:$G$4814,4)</f>
        <v>#N/A</v>
      </c>
      <c r="E21" s="269" t="e">
        <f>VLOOKUP(B21,'Cadastro de funcionarios'!$A$4:$G$4814,5)</f>
        <v>#N/A</v>
      </c>
      <c r="F21" s="29"/>
      <c r="G21" s="273" t="e">
        <f>VLOOKUP(B21,'Cadastro de funcionarios'!$A$4:$G$4814,6)</f>
        <v>#N/A</v>
      </c>
      <c r="H21" s="108"/>
      <c r="I21" s="6"/>
      <c r="J21" s="34"/>
      <c r="K21" s="275">
        <f ca="1">SUMIF(Descontos!$A$5:$A$3260,'Pagamentos salários'!$A$5:A$1174,Descontos!$H$5:$H$2800)</f>
        <v>0</v>
      </c>
      <c r="L21" s="276" t="e">
        <f t="shared" si="8"/>
        <v>#N/A</v>
      </c>
      <c r="M21" s="276" t="e">
        <f t="shared" si="9"/>
        <v>#N/A</v>
      </c>
      <c r="N21" s="277" t="e">
        <f t="shared" si="10"/>
        <v>#N/A</v>
      </c>
      <c r="O21" s="25">
        <v>0</v>
      </c>
      <c r="P21" s="252">
        <f t="shared" si="11"/>
        <v>0</v>
      </c>
      <c r="Q21" s="273" t="e">
        <f t="shared" ca="1" si="3"/>
        <v>#N/A</v>
      </c>
      <c r="R21" s="281" t="e">
        <f t="shared" ca="1" si="4"/>
        <v>#N/A</v>
      </c>
    </row>
    <row r="22" spans="1:19">
      <c r="A22" s="97">
        <v>18</v>
      </c>
      <c r="B22" s="99"/>
      <c r="C22" s="270" t="e">
        <f>VLOOKUP(B22,'Cadastro de funcionarios'!$A$4:$G$4814,2)</f>
        <v>#N/A</v>
      </c>
      <c r="D22" s="271" t="e">
        <f>VLOOKUP(B22,'Cadastro de funcionarios'!$A$4:$G$4814,4)</f>
        <v>#N/A</v>
      </c>
      <c r="E22" s="272" t="e">
        <f>VLOOKUP(B22,'Cadastro de funcionarios'!$A$4:$G$4814,5)</f>
        <v>#N/A</v>
      </c>
      <c r="F22" s="103"/>
      <c r="G22" s="274" t="e">
        <f>VLOOKUP(B22,'Cadastro de funcionarios'!$A$4:$G$4814,6)</f>
        <v>#N/A</v>
      </c>
      <c r="H22" s="105"/>
      <c r="I22" s="106"/>
      <c r="J22" s="107"/>
      <c r="K22" s="278">
        <f ca="1">SUMIF(Descontos!$A$5:$A$3260,'Pagamentos salários'!$A$5:A$1174,Descontos!$H$5:$H$2800)</f>
        <v>0</v>
      </c>
      <c r="L22" s="279" t="e">
        <f t="shared" si="8"/>
        <v>#N/A</v>
      </c>
      <c r="M22" s="279" t="e">
        <f t="shared" si="9"/>
        <v>#N/A</v>
      </c>
      <c r="N22" s="280" t="e">
        <f t="shared" si="10"/>
        <v>#N/A</v>
      </c>
      <c r="O22" s="99">
        <v>0</v>
      </c>
      <c r="P22" s="282">
        <f t="shared" si="11"/>
        <v>0</v>
      </c>
      <c r="Q22" s="274" t="e">
        <f t="shared" ca="1" si="3"/>
        <v>#N/A</v>
      </c>
      <c r="R22" s="283" t="e">
        <f t="shared" ca="1" si="4"/>
        <v>#N/A</v>
      </c>
    </row>
    <row r="23" spans="1:19">
      <c r="A23" s="96">
        <v>19</v>
      </c>
      <c r="B23" s="25"/>
      <c r="C23" s="239" t="e">
        <f>VLOOKUP(B23,'Cadastro de funcionarios'!$A$4:$G$4814,2)</f>
        <v>#N/A</v>
      </c>
      <c r="D23" s="249" t="e">
        <f>VLOOKUP(B23,'Cadastro de funcionarios'!$A$4:$G$4814,4)</f>
        <v>#N/A</v>
      </c>
      <c r="E23" s="269" t="e">
        <f>VLOOKUP(B23,'Cadastro de funcionarios'!$A$4:$G$4814,5)</f>
        <v>#N/A</v>
      </c>
      <c r="F23" s="29"/>
      <c r="G23" s="273" t="e">
        <f>VLOOKUP(B23,'Cadastro de funcionarios'!$A$4:$G$4814,6)</f>
        <v>#N/A</v>
      </c>
      <c r="H23" s="108"/>
      <c r="I23" s="6"/>
      <c r="J23" s="34"/>
      <c r="K23" s="275">
        <f ca="1">SUMIF(Descontos!$A$5:$A$3260,'Pagamentos salários'!$A$5:A$1174,Descontos!$H$5:$H$2800)</f>
        <v>0</v>
      </c>
      <c r="L23" s="276" t="e">
        <f t="shared" si="8"/>
        <v>#N/A</v>
      </c>
      <c r="M23" s="276" t="e">
        <f t="shared" si="9"/>
        <v>#N/A</v>
      </c>
      <c r="N23" s="277" t="e">
        <f t="shared" si="10"/>
        <v>#N/A</v>
      </c>
      <c r="O23" s="25">
        <v>0</v>
      </c>
      <c r="P23" s="252">
        <f t="shared" si="11"/>
        <v>0</v>
      </c>
      <c r="Q23" s="273" t="e">
        <f t="shared" ca="1" si="3"/>
        <v>#N/A</v>
      </c>
      <c r="R23" s="281" t="e">
        <f t="shared" ca="1" si="4"/>
        <v>#N/A</v>
      </c>
    </row>
    <row r="24" spans="1:19">
      <c r="A24" s="97">
        <v>20</v>
      </c>
      <c r="B24" s="99"/>
      <c r="C24" s="270" t="e">
        <f>VLOOKUP(B24,'Cadastro de funcionarios'!$A$4:$G$4814,2)</f>
        <v>#N/A</v>
      </c>
      <c r="D24" s="271" t="e">
        <f>VLOOKUP(B24,'Cadastro de funcionarios'!$A$4:$G$4814,4)</f>
        <v>#N/A</v>
      </c>
      <c r="E24" s="272" t="e">
        <f>VLOOKUP(B24,'Cadastro de funcionarios'!$A$4:$G$4814,5)</f>
        <v>#N/A</v>
      </c>
      <c r="F24" s="103"/>
      <c r="G24" s="274" t="e">
        <f>VLOOKUP(B24,'Cadastro de funcionarios'!$A$4:$G$4814,6)</f>
        <v>#N/A</v>
      </c>
      <c r="H24" s="105"/>
      <c r="I24" s="106"/>
      <c r="J24" s="107"/>
      <c r="K24" s="278">
        <f ca="1">SUMIF(Descontos!$A$5:$A$3260,'Pagamentos salários'!$A$5:A$1174,Descontos!$H$5:$H$2800)</f>
        <v>0</v>
      </c>
      <c r="L24" s="279" t="e">
        <f t="shared" si="8"/>
        <v>#N/A</v>
      </c>
      <c r="M24" s="279" t="e">
        <f t="shared" si="9"/>
        <v>#N/A</v>
      </c>
      <c r="N24" s="280" t="e">
        <f t="shared" si="10"/>
        <v>#N/A</v>
      </c>
      <c r="O24" s="99">
        <v>0</v>
      </c>
      <c r="P24" s="282">
        <f t="shared" si="11"/>
        <v>0</v>
      </c>
      <c r="Q24" s="274" t="e">
        <f t="shared" ca="1" si="3"/>
        <v>#N/A</v>
      </c>
      <c r="R24" s="283" t="e">
        <f t="shared" ca="1" si="4"/>
        <v>#N/A</v>
      </c>
    </row>
    <row r="25" spans="1:19">
      <c r="A25" s="96">
        <v>21</v>
      </c>
      <c r="B25" s="25"/>
      <c r="C25" s="239" t="e">
        <f>VLOOKUP(B25,'Cadastro de funcionarios'!$A$4:$G$4814,2)</f>
        <v>#N/A</v>
      </c>
      <c r="D25" s="249" t="e">
        <f>VLOOKUP(B25,'Cadastro de funcionarios'!$A$4:$G$4814,4)</f>
        <v>#N/A</v>
      </c>
      <c r="E25" s="269" t="e">
        <f>VLOOKUP(B25,'Cadastro de funcionarios'!$A$4:$G$4814,5)</f>
        <v>#N/A</v>
      </c>
      <c r="F25" s="29"/>
      <c r="G25" s="273" t="e">
        <f>VLOOKUP(B25,'Cadastro de funcionarios'!$A$4:$G$4814,6)</f>
        <v>#N/A</v>
      </c>
      <c r="H25" s="108"/>
      <c r="I25" s="6"/>
      <c r="J25" s="34"/>
      <c r="K25" s="275">
        <f ca="1">SUMIF(Descontos!$A$5:$A$3260,'Pagamentos salários'!$A$5:A$1174,Descontos!$H$5:$H$2800)</f>
        <v>0</v>
      </c>
      <c r="L25" s="276" t="e">
        <f t="shared" si="8"/>
        <v>#N/A</v>
      </c>
      <c r="M25" s="276" t="e">
        <f t="shared" si="9"/>
        <v>#N/A</v>
      </c>
      <c r="N25" s="277" t="e">
        <f t="shared" si="10"/>
        <v>#N/A</v>
      </c>
      <c r="O25" s="25">
        <v>0</v>
      </c>
      <c r="P25" s="252">
        <f t="shared" si="11"/>
        <v>0</v>
      </c>
      <c r="Q25" s="273" t="e">
        <f t="shared" ca="1" si="3"/>
        <v>#N/A</v>
      </c>
      <c r="R25" s="281" t="e">
        <f t="shared" ca="1" si="4"/>
        <v>#N/A</v>
      </c>
    </row>
    <row r="26" spans="1:19">
      <c r="A26" s="97">
        <v>22</v>
      </c>
      <c r="B26" s="99"/>
      <c r="C26" s="270" t="e">
        <f>VLOOKUP(B26,'Cadastro de funcionarios'!$A$4:$G$4814,2)</f>
        <v>#N/A</v>
      </c>
      <c r="D26" s="271" t="e">
        <f>VLOOKUP(B26,'Cadastro de funcionarios'!$A$4:$G$4814,4)</f>
        <v>#N/A</v>
      </c>
      <c r="E26" s="272" t="e">
        <f>VLOOKUP(B26,'Cadastro de funcionarios'!$A$4:$G$4814,5)</f>
        <v>#N/A</v>
      </c>
      <c r="F26" s="103"/>
      <c r="G26" s="274" t="e">
        <f>VLOOKUP(B26,'Cadastro de funcionarios'!$A$4:$G$4814,6)</f>
        <v>#N/A</v>
      </c>
      <c r="H26" s="105"/>
      <c r="I26" s="106"/>
      <c r="J26" s="107"/>
      <c r="K26" s="278">
        <f ca="1">SUMIF(Descontos!$A$5:$A$3260,'Pagamentos salários'!$A$5:A$1174,Descontos!$H$5:$H$2800)</f>
        <v>0</v>
      </c>
      <c r="L26" s="279" t="e">
        <f t="shared" si="8"/>
        <v>#N/A</v>
      </c>
      <c r="M26" s="279" t="e">
        <f t="shared" si="9"/>
        <v>#N/A</v>
      </c>
      <c r="N26" s="280" t="e">
        <f t="shared" si="10"/>
        <v>#N/A</v>
      </c>
      <c r="O26" s="99">
        <v>0</v>
      </c>
      <c r="P26" s="282">
        <f t="shared" si="11"/>
        <v>0</v>
      </c>
      <c r="Q26" s="274" t="e">
        <f t="shared" ca="1" si="3"/>
        <v>#N/A</v>
      </c>
      <c r="R26" s="283" t="e">
        <f t="shared" ca="1" si="4"/>
        <v>#N/A</v>
      </c>
    </row>
    <row r="27" spans="1:19">
      <c r="A27" s="96">
        <v>23</v>
      </c>
      <c r="B27" s="25"/>
      <c r="C27" s="239" t="e">
        <f>VLOOKUP(B27,'Cadastro de funcionarios'!$A$4:$G$4814,2)</f>
        <v>#N/A</v>
      </c>
      <c r="D27" s="249" t="e">
        <f>VLOOKUP(B27,'Cadastro de funcionarios'!$A$4:$G$4814,4)</f>
        <v>#N/A</v>
      </c>
      <c r="E27" s="269" t="e">
        <f>VLOOKUP(B27,'Cadastro de funcionarios'!$A$4:$G$4814,5)</f>
        <v>#N/A</v>
      </c>
      <c r="F27" s="29"/>
      <c r="G27" s="273" t="e">
        <f>VLOOKUP(B27,'Cadastro de funcionarios'!$A$4:$G$4814,6)</f>
        <v>#N/A</v>
      </c>
      <c r="H27" s="108"/>
      <c r="I27" s="6"/>
      <c r="J27" s="34"/>
      <c r="K27" s="275">
        <f ca="1">SUMIF(Descontos!$A$5:$A$3260,'Pagamentos salários'!$A$5:A$1174,Descontos!$H$5:$H$2800)</f>
        <v>0</v>
      </c>
      <c r="L27" s="276" t="e">
        <f t="shared" si="8"/>
        <v>#N/A</v>
      </c>
      <c r="M27" s="276" t="e">
        <f t="shared" si="9"/>
        <v>#N/A</v>
      </c>
      <c r="N27" s="277" t="e">
        <f t="shared" si="10"/>
        <v>#N/A</v>
      </c>
      <c r="O27" s="25">
        <v>0</v>
      </c>
      <c r="P27" s="252">
        <f t="shared" si="11"/>
        <v>0</v>
      </c>
      <c r="Q27" s="273" t="e">
        <f t="shared" ca="1" si="3"/>
        <v>#N/A</v>
      </c>
      <c r="R27" s="281" t="e">
        <f t="shared" ca="1" si="4"/>
        <v>#N/A</v>
      </c>
    </row>
    <row r="28" spans="1:19">
      <c r="A28" s="97">
        <v>24</v>
      </c>
      <c r="B28" s="99"/>
      <c r="C28" s="270" t="e">
        <f>VLOOKUP(B28,'Cadastro de funcionarios'!$A$4:$G$4814,2)</f>
        <v>#N/A</v>
      </c>
      <c r="D28" s="271" t="e">
        <f>VLOOKUP(B28,'Cadastro de funcionarios'!$A$4:$G$4814,4)</f>
        <v>#N/A</v>
      </c>
      <c r="E28" s="272" t="e">
        <f>VLOOKUP(B28,'Cadastro de funcionarios'!$A$4:$G$4814,5)</f>
        <v>#N/A</v>
      </c>
      <c r="F28" s="103"/>
      <c r="G28" s="274" t="e">
        <f>VLOOKUP(B28,'Cadastro de funcionarios'!$A$4:$G$4814,6)</f>
        <v>#N/A</v>
      </c>
      <c r="H28" s="105"/>
      <c r="I28" s="106"/>
      <c r="J28" s="107"/>
      <c r="K28" s="278">
        <f ca="1">SUMIF(Descontos!$A$5:$A$3260,'Pagamentos salários'!$A$5:A$1174,Descontos!$H$5:$H$2800)</f>
        <v>0</v>
      </c>
      <c r="L28" s="279" t="e">
        <f t="shared" si="8"/>
        <v>#N/A</v>
      </c>
      <c r="M28" s="279" t="e">
        <f t="shared" si="9"/>
        <v>#N/A</v>
      </c>
      <c r="N28" s="280" t="e">
        <f t="shared" si="10"/>
        <v>#N/A</v>
      </c>
      <c r="O28" s="99">
        <v>0</v>
      </c>
      <c r="P28" s="282">
        <f t="shared" si="11"/>
        <v>0</v>
      </c>
      <c r="Q28" s="274" t="e">
        <f t="shared" ca="1" si="3"/>
        <v>#N/A</v>
      </c>
      <c r="R28" s="283" t="e">
        <f t="shared" ca="1" si="4"/>
        <v>#N/A</v>
      </c>
    </row>
    <row r="29" spans="1:19">
      <c r="A29" s="96">
        <v>25</v>
      </c>
      <c r="B29" s="25"/>
      <c r="C29" s="239" t="e">
        <f>VLOOKUP(B29,'Cadastro de funcionarios'!$A$4:$G$4814,2)</f>
        <v>#N/A</v>
      </c>
      <c r="D29" s="249" t="e">
        <f>VLOOKUP(B29,'Cadastro de funcionarios'!$A$4:$G$4814,4)</f>
        <v>#N/A</v>
      </c>
      <c r="E29" s="269" t="e">
        <f>VLOOKUP(B29,'Cadastro de funcionarios'!$A$4:$G$4814,5)</f>
        <v>#N/A</v>
      </c>
      <c r="F29" s="29"/>
      <c r="G29" s="273" t="e">
        <f>VLOOKUP(B29,'Cadastro de funcionarios'!$A$4:$G$4814,6)</f>
        <v>#N/A</v>
      </c>
      <c r="H29" s="108"/>
      <c r="I29" s="6"/>
      <c r="J29" s="34"/>
      <c r="K29" s="275">
        <f ca="1">SUMIF(Descontos!$A$5:$A$3260,'Pagamentos salários'!$A$5:A$1174,Descontos!$H$5:$H$2800)</f>
        <v>0</v>
      </c>
      <c r="L29" s="276" t="e">
        <f t="shared" si="8"/>
        <v>#N/A</v>
      </c>
      <c r="M29" s="276" t="e">
        <f t="shared" si="9"/>
        <v>#N/A</v>
      </c>
      <c r="N29" s="277" t="e">
        <f t="shared" si="10"/>
        <v>#N/A</v>
      </c>
      <c r="O29" s="25">
        <v>0</v>
      </c>
      <c r="P29" s="252">
        <f t="shared" si="11"/>
        <v>0</v>
      </c>
      <c r="Q29" s="273" t="e">
        <f t="shared" ca="1" si="3"/>
        <v>#N/A</v>
      </c>
      <c r="R29" s="281" t="e">
        <f t="shared" ca="1" si="4"/>
        <v>#N/A</v>
      </c>
    </row>
    <row r="30" spans="1:19">
      <c r="A30" s="97">
        <v>26</v>
      </c>
      <c r="B30" s="99"/>
      <c r="C30" s="270" t="e">
        <f>VLOOKUP(B30,'Cadastro de funcionarios'!$A$4:$G$4814,2)</f>
        <v>#N/A</v>
      </c>
      <c r="D30" s="271" t="e">
        <f>VLOOKUP(B30,'Cadastro de funcionarios'!$A$4:$G$4814,4)</f>
        <v>#N/A</v>
      </c>
      <c r="E30" s="272" t="e">
        <f>VLOOKUP(B30,'Cadastro de funcionarios'!$A$4:$G$4814,5)</f>
        <v>#N/A</v>
      </c>
      <c r="F30" s="103"/>
      <c r="G30" s="274" t="e">
        <f>VLOOKUP(B30,'Cadastro de funcionarios'!$A$4:$G$4814,6)</f>
        <v>#N/A</v>
      </c>
      <c r="H30" s="105"/>
      <c r="I30" s="106"/>
      <c r="J30" s="107"/>
      <c r="K30" s="278">
        <f ca="1">SUMIF(Descontos!$A$5:$A$3260,'Pagamentos salários'!$A$5:A$1174,Descontos!$H$5:$H$2800)</f>
        <v>0</v>
      </c>
      <c r="L30" s="279" t="e">
        <f t="shared" si="8"/>
        <v>#N/A</v>
      </c>
      <c r="M30" s="279" t="e">
        <f t="shared" si="9"/>
        <v>#N/A</v>
      </c>
      <c r="N30" s="280" t="e">
        <f t="shared" si="10"/>
        <v>#N/A</v>
      </c>
      <c r="O30" s="99">
        <v>0</v>
      </c>
      <c r="P30" s="282">
        <f t="shared" si="11"/>
        <v>0</v>
      </c>
      <c r="Q30" s="274" t="e">
        <f t="shared" ca="1" si="3"/>
        <v>#N/A</v>
      </c>
      <c r="R30" s="283" t="e">
        <f t="shared" ca="1" si="4"/>
        <v>#N/A</v>
      </c>
    </row>
    <row r="31" spans="1:19">
      <c r="A31" s="96">
        <v>27</v>
      </c>
      <c r="B31" s="25"/>
      <c r="C31" s="239" t="e">
        <f>VLOOKUP(B31,'Cadastro de funcionarios'!$A$4:$G$4814,2)</f>
        <v>#N/A</v>
      </c>
      <c r="D31" s="249" t="e">
        <f>VLOOKUP(B31,'Cadastro de funcionarios'!$A$4:$G$4814,4)</f>
        <v>#N/A</v>
      </c>
      <c r="E31" s="269" t="e">
        <f>VLOOKUP(B31,'Cadastro de funcionarios'!$A$4:$G$4814,5)</f>
        <v>#N/A</v>
      </c>
      <c r="F31" s="29"/>
      <c r="G31" s="273" t="e">
        <f>VLOOKUP(B31,'Cadastro de funcionarios'!$A$4:$G$4814,6)</f>
        <v>#N/A</v>
      </c>
      <c r="H31" s="108"/>
      <c r="I31" s="6"/>
      <c r="J31" s="34"/>
      <c r="K31" s="275">
        <f ca="1">SUMIF(Descontos!$A$5:$A$3260,'Pagamentos salários'!$A$5:A$1174,Descontos!$H$5:$H$2800)</f>
        <v>0</v>
      </c>
      <c r="L31" s="276" t="e">
        <f t="shared" si="8"/>
        <v>#N/A</v>
      </c>
      <c r="M31" s="276" t="e">
        <f t="shared" si="9"/>
        <v>#N/A</v>
      </c>
      <c r="N31" s="277" t="e">
        <f t="shared" si="10"/>
        <v>#N/A</v>
      </c>
      <c r="O31" s="25">
        <v>0</v>
      </c>
      <c r="P31" s="252">
        <f t="shared" si="11"/>
        <v>0</v>
      </c>
      <c r="Q31" s="273" t="e">
        <f t="shared" ca="1" si="3"/>
        <v>#N/A</v>
      </c>
      <c r="R31" s="281" t="e">
        <f t="shared" ca="1" si="4"/>
        <v>#N/A</v>
      </c>
    </row>
    <row r="32" spans="1:19">
      <c r="A32" s="97">
        <v>28</v>
      </c>
      <c r="B32" s="99"/>
      <c r="C32" s="270" t="e">
        <f>VLOOKUP(B32,'Cadastro de funcionarios'!$A$4:$G$4814,2)</f>
        <v>#N/A</v>
      </c>
      <c r="D32" s="271" t="e">
        <f>VLOOKUP(B32,'Cadastro de funcionarios'!$A$4:$G$4814,4)</f>
        <v>#N/A</v>
      </c>
      <c r="E32" s="272" t="e">
        <f>VLOOKUP(B32,'Cadastro de funcionarios'!$A$4:$G$4814,5)</f>
        <v>#N/A</v>
      </c>
      <c r="F32" s="103"/>
      <c r="G32" s="274" t="e">
        <f>VLOOKUP(B32,'Cadastro de funcionarios'!$A$4:$G$4814,6)</f>
        <v>#N/A</v>
      </c>
      <c r="H32" s="105"/>
      <c r="I32" s="106"/>
      <c r="J32" s="107"/>
      <c r="K32" s="278">
        <f ca="1">SUMIF(Descontos!$A$5:$A$3260,'Pagamentos salários'!$A$5:A$1174,Descontos!$H$5:$H$2800)</f>
        <v>0</v>
      </c>
      <c r="L32" s="279" t="e">
        <f t="shared" si="8"/>
        <v>#N/A</v>
      </c>
      <c r="M32" s="279" t="e">
        <f t="shared" si="9"/>
        <v>#N/A</v>
      </c>
      <c r="N32" s="280" t="e">
        <f t="shared" si="10"/>
        <v>#N/A</v>
      </c>
      <c r="O32" s="99">
        <v>0</v>
      </c>
      <c r="P32" s="282">
        <f t="shared" si="11"/>
        <v>0</v>
      </c>
      <c r="Q32" s="274" t="e">
        <f t="shared" ca="1" si="3"/>
        <v>#N/A</v>
      </c>
      <c r="R32" s="283" t="e">
        <f t="shared" ca="1" si="4"/>
        <v>#N/A</v>
      </c>
    </row>
    <row r="33" spans="1:18">
      <c r="A33" s="96">
        <v>29</v>
      </c>
      <c r="B33" s="25"/>
      <c r="C33" s="239" t="e">
        <f>VLOOKUP(B33,'Cadastro de funcionarios'!$A$4:$G$4814,2)</f>
        <v>#N/A</v>
      </c>
      <c r="D33" s="249" t="e">
        <f>VLOOKUP(B33,'Cadastro de funcionarios'!$A$4:$G$4814,4)</f>
        <v>#N/A</v>
      </c>
      <c r="E33" s="269" t="e">
        <f>VLOOKUP(B33,'Cadastro de funcionarios'!$A$4:$G$4814,5)</f>
        <v>#N/A</v>
      </c>
      <c r="F33" s="29"/>
      <c r="G33" s="273" t="e">
        <f>VLOOKUP(B33,'Cadastro de funcionarios'!$A$4:$G$4814,6)</f>
        <v>#N/A</v>
      </c>
      <c r="H33" s="108"/>
      <c r="I33" s="6"/>
      <c r="J33" s="34"/>
      <c r="K33" s="275">
        <f ca="1">SUMIF(Descontos!$A$5:$A$3260,'Pagamentos salários'!$A$5:A$1174,Descontos!$H$5:$H$2800)</f>
        <v>0</v>
      </c>
      <c r="L33" s="276" t="e">
        <f t="shared" si="8"/>
        <v>#N/A</v>
      </c>
      <c r="M33" s="276" t="e">
        <f t="shared" si="9"/>
        <v>#N/A</v>
      </c>
      <c r="N33" s="277" t="e">
        <f t="shared" si="10"/>
        <v>#N/A</v>
      </c>
      <c r="O33" s="25">
        <v>0</v>
      </c>
      <c r="P33" s="252">
        <f t="shared" si="11"/>
        <v>0</v>
      </c>
      <c r="Q33" s="273" t="e">
        <f t="shared" ca="1" si="3"/>
        <v>#N/A</v>
      </c>
      <c r="R33" s="281" t="e">
        <f t="shared" ca="1" si="4"/>
        <v>#N/A</v>
      </c>
    </row>
    <row r="34" spans="1:18">
      <c r="A34" s="97">
        <v>30</v>
      </c>
      <c r="B34" s="99"/>
      <c r="C34" s="270" t="e">
        <f>VLOOKUP(B34,'Cadastro de funcionarios'!$A$4:$G$4814,2)</f>
        <v>#N/A</v>
      </c>
      <c r="D34" s="271" t="e">
        <f>VLOOKUP(B34,'Cadastro de funcionarios'!$A$4:$G$4814,4)</f>
        <v>#N/A</v>
      </c>
      <c r="E34" s="272" t="e">
        <f>VLOOKUP(B34,'Cadastro de funcionarios'!$A$4:$G$4814,5)</f>
        <v>#N/A</v>
      </c>
      <c r="F34" s="103"/>
      <c r="G34" s="274" t="e">
        <f>VLOOKUP(B34,'Cadastro de funcionarios'!$A$4:$G$4814,6)</f>
        <v>#N/A</v>
      </c>
      <c r="H34" s="105"/>
      <c r="I34" s="106"/>
      <c r="J34" s="107"/>
      <c r="K34" s="278">
        <f ca="1">SUMIF(Descontos!$A$5:$A$3260,'Pagamentos salários'!$A$5:A$1174,Descontos!$H$5:$H$2800)</f>
        <v>0</v>
      </c>
      <c r="L34" s="279" t="e">
        <f t="shared" si="8"/>
        <v>#N/A</v>
      </c>
      <c r="M34" s="279" t="e">
        <f t="shared" si="9"/>
        <v>#N/A</v>
      </c>
      <c r="N34" s="280" t="e">
        <f t="shared" si="10"/>
        <v>#N/A</v>
      </c>
      <c r="O34" s="99">
        <v>0</v>
      </c>
      <c r="P34" s="282">
        <f t="shared" si="11"/>
        <v>0</v>
      </c>
      <c r="Q34" s="274" t="e">
        <f t="shared" ca="1" si="3"/>
        <v>#N/A</v>
      </c>
      <c r="R34" s="283" t="e">
        <f t="shared" ca="1" si="4"/>
        <v>#N/A</v>
      </c>
    </row>
    <row r="35" spans="1:18">
      <c r="A35" s="96">
        <v>31</v>
      </c>
      <c r="B35" s="25"/>
      <c r="C35" s="239" t="e">
        <f>VLOOKUP(B35,'Cadastro de funcionarios'!$A$4:$G$4814,2)</f>
        <v>#N/A</v>
      </c>
      <c r="D35" s="249" t="e">
        <f>VLOOKUP(B35,'Cadastro de funcionarios'!$A$4:$G$4814,4)</f>
        <v>#N/A</v>
      </c>
      <c r="E35" s="269" t="e">
        <f>VLOOKUP(B35,'Cadastro de funcionarios'!$A$4:$G$4814,5)</f>
        <v>#N/A</v>
      </c>
      <c r="F35" s="29"/>
      <c r="G35" s="273" t="e">
        <f>VLOOKUP(B35,'Cadastro de funcionarios'!$A$4:$G$4814,6)</f>
        <v>#N/A</v>
      </c>
      <c r="H35" s="108"/>
      <c r="I35" s="6"/>
      <c r="J35" s="34"/>
      <c r="K35" s="275">
        <f ca="1">SUMIF(Descontos!$A$5:$A$3260,'Pagamentos salários'!$A$5:A$1174,Descontos!$H$5:$H$2800)</f>
        <v>0</v>
      </c>
      <c r="L35" s="276" t="e">
        <f t="shared" si="8"/>
        <v>#N/A</v>
      </c>
      <c r="M35" s="276" t="e">
        <f t="shared" si="9"/>
        <v>#N/A</v>
      </c>
      <c r="N35" s="277" t="e">
        <f t="shared" si="10"/>
        <v>#N/A</v>
      </c>
      <c r="O35" s="25">
        <v>0</v>
      </c>
      <c r="P35" s="252">
        <f t="shared" si="11"/>
        <v>0</v>
      </c>
      <c r="Q35" s="273" t="e">
        <f t="shared" ca="1" si="3"/>
        <v>#N/A</v>
      </c>
      <c r="R35" s="281" t="e">
        <f t="shared" ca="1" si="4"/>
        <v>#N/A</v>
      </c>
    </row>
    <row r="36" spans="1:18">
      <c r="A36" s="97">
        <v>32</v>
      </c>
      <c r="B36" s="99"/>
      <c r="C36" s="270" t="e">
        <f>VLOOKUP(B36,'Cadastro de funcionarios'!$A$4:$G$4814,2)</f>
        <v>#N/A</v>
      </c>
      <c r="D36" s="271" t="e">
        <f>VLOOKUP(B36,'Cadastro de funcionarios'!$A$4:$G$4814,4)</f>
        <v>#N/A</v>
      </c>
      <c r="E36" s="272" t="e">
        <f>VLOOKUP(B36,'Cadastro de funcionarios'!$A$4:$G$4814,5)</f>
        <v>#N/A</v>
      </c>
      <c r="F36" s="103"/>
      <c r="G36" s="274" t="e">
        <f>VLOOKUP(B36,'Cadastro de funcionarios'!$A$4:$G$4814,6)</f>
        <v>#N/A</v>
      </c>
      <c r="H36" s="105"/>
      <c r="I36" s="106"/>
      <c r="J36" s="107"/>
      <c r="K36" s="278">
        <f ca="1">SUMIF(Descontos!$A$5:$A$3260,'Pagamentos salários'!$A$5:A$1174,Descontos!$H$5:$H$2800)</f>
        <v>0</v>
      </c>
      <c r="L36" s="279" t="e">
        <f t="shared" si="8"/>
        <v>#N/A</v>
      </c>
      <c r="M36" s="279" t="e">
        <f t="shared" si="9"/>
        <v>#N/A</v>
      </c>
      <c r="N36" s="280" t="e">
        <f t="shared" si="10"/>
        <v>#N/A</v>
      </c>
      <c r="O36" s="99">
        <v>0</v>
      </c>
      <c r="P36" s="282">
        <f t="shared" si="11"/>
        <v>0</v>
      </c>
      <c r="Q36" s="274" t="e">
        <f t="shared" ca="1" si="3"/>
        <v>#N/A</v>
      </c>
      <c r="R36" s="283" t="e">
        <f t="shared" ca="1" si="4"/>
        <v>#N/A</v>
      </c>
    </row>
    <row r="37" spans="1:18">
      <c r="A37" s="96">
        <v>33</v>
      </c>
      <c r="B37" s="25"/>
      <c r="C37" s="239" t="e">
        <f>VLOOKUP(B37,'Cadastro de funcionarios'!$A$4:$G$4814,2)</f>
        <v>#N/A</v>
      </c>
      <c r="D37" s="249" t="e">
        <f>VLOOKUP(B37,'Cadastro de funcionarios'!$A$4:$G$4814,4)</f>
        <v>#N/A</v>
      </c>
      <c r="E37" s="269" t="e">
        <f>VLOOKUP(B37,'Cadastro de funcionarios'!$A$4:$G$4814,5)</f>
        <v>#N/A</v>
      </c>
      <c r="F37" s="29"/>
      <c r="G37" s="273" t="e">
        <f>VLOOKUP(B37,'Cadastro de funcionarios'!$A$4:$G$4814,6)</f>
        <v>#N/A</v>
      </c>
      <c r="H37" s="108"/>
      <c r="I37" s="6"/>
      <c r="J37" s="34"/>
      <c r="K37" s="275">
        <f ca="1">SUMIF(Descontos!$A$5:$A$3260,'Pagamentos salários'!$A$5:A$1174,Descontos!$H$5:$H$2800)</f>
        <v>0</v>
      </c>
      <c r="L37" s="276" t="e">
        <f t="shared" si="8"/>
        <v>#N/A</v>
      </c>
      <c r="M37" s="276" t="e">
        <f t="shared" si="9"/>
        <v>#N/A</v>
      </c>
      <c r="N37" s="277" t="e">
        <f t="shared" si="10"/>
        <v>#N/A</v>
      </c>
      <c r="O37" s="25">
        <v>0</v>
      </c>
      <c r="P37" s="252">
        <f t="shared" si="11"/>
        <v>0</v>
      </c>
      <c r="Q37" s="273" t="e">
        <f t="shared" ca="1" si="3"/>
        <v>#N/A</v>
      </c>
      <c r="R37" s="281" t="e">
        <f t="shared" ca="1" si="4"/>
        <v>#N/A</v>
      </c>
    </row>
    <row r="38" spans="1:18">
      <c r="A38" s="97">
        <v>34</v>
      </c>
      <c r="B38" s="99"/>
      <c r="C38" s="270" t="e">
        <f>VLOOKUP(B38,'Cadastro de funcionarios'!$A$4:$G$4814,2)</f>
        <v>#N/A</v>
      </c>
      <c r="D38" s="271" t="e">
        <f>VLOOKUP(B38,'Cadastro de funcionarios'!$A$4:$G$4814,4)</f>
        <v>#N/A</v>
      </c>
      <c r="E38" s="272" t="e">
        <f>VLOOKUP(B38,'Cadastro de funcionarios'!$A$4:$G$4814,5)</f>
        <v>#N/A</v>
      </c>
      <c r="F38" s="103"/>
      <c r="G38" s="274" t="e">
        <f>VLOOKUP(B38,'Cadastro de funcionarios'!$A$4:$G$4814,6)</f>
        <v>#N/A</v>
      </c>
      <c r="H38" s="105"/>
      <c r="I38" s="106"/>
      <c r="J38" s="107"/>
      <c r="K38" s="278">
        <f ca="1">SUMIF(Descontos!$A$5:$A$3260,'Pagamentos salários'!$A$5:A$1174,Descontos!$H$5:$H$2800)</f>
        <v>0</v>
      </c>
      <c r="L38" s="279" t="e">
        <f t="shared" si="8"/>
        <v>#N/A</v>
      </c>
      <c r="M38" s="279" t="e">
        <f t="shared" si="9"/>
        <v>#N/A</v>
      </c>
      <c r="N38" s="280" t="e">
        <f t="shared" si="10"/>
        <v>#N/A</v>
      </c>
      <c r="O38" s="99">
        <v>0</v>
      </c>
      <c r="P38" s="282">
        <f t="shared" si="11"/>
        <v>0</v>
      </c>
      <c r="Q38" s="274" t="e">
        <f t="shared" ca="1" si="3"/>
        <v>#N/A</v>
      </c>
      <c r="R38" s="283" t="e">
        <f t="shared" ca="1" si="4"/>
        <v>#N/A</v>
      </c>
    </row>
    <row r="39" spans="1:18">
      <c r="A39" s="96">
        <v>35</v>
      </c>
      <c r="B39" s="25"/>
      <c r="C39" s="239" t="e">
        <f>VLOOKUP(B39,'Cadastro de funcionarios'!$A$4:$G$4814,2)</f>
        <v>#N/A</v>
      </c>
      <c r="D39" s="249" t="e">
        <f>VLOOKUP(B39,'Cadastro de funcionarios'!$A$4:$G$4814,4)</f>
        <v>#N/A</v>
      </c>
      <c r="E39" s="269" t="e">
        <f>VLOOKUP(B39,'Cadastro de funcionarios'!$A$4:$G$4814,5)</f>
        <v>#N/A</v>
      </c>
      <c r="F39" s="29"/>
      <c r="G39" s="273" t="e">
        <f>VLOOKUP(B39,'Cadastro de funcionarios'!$A$4:$G$4814,6)</f>
        <v>#N/A</v>
      </c>
      <c r="H39" s="108"/>
      <c r="I39" s="6"/>
      <c r="J39" s="34"/>
      <c r="K39" s="275">
        <f ca="1">SUMIF(Descontos!$A$5:$A$3260,'Pagamentos salários'!$A$5:A$1174,Descontos!$H$5:$H$2800)</f>
        <v>0</v>
      </c>
      <c r="L39" s="276" t="e">
        <f t="shared" si="8"/>
        <v>#N/A</v>
      </c>
      <c r="M39" s="276" t="e">
        <f t="shared" si="9"/>
        <v>#N/A</v>
      </c>
      <c r="N39" s="277" t="e">
        <f t="shared" si="10"/>
        <v>#N/A</v>
      </c>
      <c r="O39" s="25">
        <v>0</v>
      </c>
      <c r="P39" s="252">
        <f t="shared" si="11"/>
        <v>0</v>
      </c>
      <c r="Q39" s="273" t="e">
        <f t="shared" ca="1" si="3"/>
        <v>#N/A</v>
      </c>
      <c r="R39" s="281" t="e">
        <f t="shared" ca="1" si="4"/>
        <v>#N/A</v>
      </c>
    </row>
    <row r="40" spans="1:18">
      <c r="A40" s="97">
        <v>36</v>
      </c>
      <c r="B40" s="99"/>
      <c r="C40" s="270" t="e">
        <f>VLOOKUP(B40,'Cadastro de funcionarios'!$A$4:$G$4814,2)</f>
        <v>#N/A</v>
      </c>
      <c r="D40" s="271" t="e">
        <f>VLOOKUP(B40,'Cadastro de funcionarios'!$A$4:$G$4814,4)</f>
        <v>#N/A</v>
      </c>
      <c r="E40" s="272" t="e">
        <f>VLOOKUP(B40,'Cadastro de funcionarios'!$A$4:$G$4814,5)</f>
        <v>#N/A</v>
      </c>
      <c r="F40" s="103"/>
      <c r="G40" s="274" t="e">
        <f>VLOOKUP(B40,'Cadastro de funcionarios'!$A$4:$G$4814,6)</f>
        <v>#N/A</v>
      </c>
      <c r="H40" s="105"/>
      <c r="I40" s="106"/>
      <c r="J40" s="107"/>
      <c r="K40" s="278">
        <f ca="1">SUMIF(Descontos!$A$5:$A$3260,'Pagamentos salários'!$A$5:A$1174,Descontos!$H$5:$H$2800)</f>
        <v>0</v>
      </c>
      <c r="L40" s="279" t="e">
        <f t="shared" si="8"/>
        <v>#N/A</v>
      </c>
      <c r="M40" s="279" t="e">
        <f t="shared" si="9"/>
        <v>#N/A</v>
      </c>
      <c r="N40" s="280" t="e">
        <f t="shared" si="10"/>
        <v>#N/A</v>
      </c>
      <c r="O40" s="99">
        <v>0</v>
      </c>
      <c r="P40" s="282">
        <f t="shared" si="11"/>
        <v>0</v>
      </c>
      <c r="Q40" s="274" t="e">
        <f t="shared" ca="1" si="3"/>
        <v>#N/A</v>
      </c>
      <c r="R40" s="283" t="e">
        <f t="shared" ca="1" si="4"/>
        <v>#N/A</v>
      </c>
    </row>
    <row r="41" spans="1:18">
      <c r="A41" s="96">
        <v>37</v>
      </c>
      <c r="B41" s="25"/>
      <c r="C41" s="239" t="e">
        <f>VLOOKUP(B41,'Cadastro de funcionarios'!$A$4:$G$4814,2)</f>
        <v>#N/A</v>
      </c>
      <c r="D41" s="249" t="e">
        <f>VLOOKUP(B41,'Cadastro de funcionarios'!$A$4:$G$4814,4)</f>
        <v>#N/A</v>
      </c>
      <c r="E41" s="269" t="e">
        <f>VLOOKUP(B41,'Cadastro de funcionarios'!$A$4:$G$4814,5)</f>
        <v>#N/A</v>
      </c>
      <c r="F41" s="29"/>
      <c r="G41" s="273" t="e">
        <f>VLOOKUP(B41,'Cadastro de funcionarios'!$A$4:$G$4814,6)</f>
        <v>#N/A</v>
      </c>
      <c r="H41" s="108"/>
      <c r="I41" s="6"/>
      <c r="J41" s="34"/>
      <c r="K41" s="275">
        <f ca="1">SUMIF(Descontos!$A$5:$A$3260,'Pagamentos salários'!$A$5:A$1174,Descontos!$H$5:$H$2800)</f>
        <v>0</v>
      </c>
      <c r="L41" s="276" t="e">
        <f t="shared" si="8"/>
        <v>#N/A</v>
      </c>
      <c r="M41" s="276" t="e">
        <f t="shared" si="9"/>
        <v>#N/A</v>
      </c>
      <c r="N41" s="277" t="e">
        <f t="shared" si="10"/>
        <v>#N/A</v>
      </c>
      <c r="O41" s="25">
        <v>0</v>
      </c>
      <c r="P41" s="252">
        <f t="shared" si="11"/>
        <v>0</v>
      </c>
      <c r="Q41" s="273" t="e">
        <f t="shared" ca="1" si="3"/>
        <v>#N/A</v>
      </c>
      <c r="R41" s="281" t="e">
        <f t="shared" ca="1" si="4"/>
        <v>#N/A</v>
      </c>
    </row>
    <row r="42" spans="1:18">
      <c r="A42" s="97">
        <v>38</v>
      </c>
      <c r="B42" s="99"/>
      <c r="C42" s="270" t="e">
        <f>VLOOKUP(B42,'Cadastro de funcionarios'!$A$4:$G$4814,2)</f>
        <v>#N/A</v>
      </c>
      <c r="D42" s="271" t="e">
        <f>VLOOKUP(B42,'Cadastro de funcionarios'!$A$4:$G$4814,4)</f>
        <v>#N/A</v>
      </c>
      <c r="E42" s="272" t="e">
        <f>VLOOKUP(B42,'Cadastro de funcionarios'!$A$4:$G$4814,5)</f>
        <v>#N/A</v>
      </c>
      <c r="F42" s="103"/>
      <c r="G42" s="274" t="e">
        <f>VLOOKUP(B42,'Cadastro de funcionarios'!$A$4:$G$4814,6)</f>
        <v>#N/A</v>
      </c>
      <c r="H42" s="105"/>
      <c r="I42" s="106"/>
      <c r="J42" s="107"/>
      <c r="K42" s="278">
        <f ca="1">SUMIF(Descontos!$A$5:$A$3260,'Pagamentos salários'!$A$5:A$1174,Descontos!$H$5:$H$2800)</f>
        <v>0</v>
      </c>
      <c r="L42" s="279" t="e">
        <f t="shared" si="8"/>
        <v>#N/A</v>
      </c>
      <c r="M42" s="279" t="e">
        <f t="shared" si="9"/>
        <v>#N/A</v>
      </c>
      <c r="N42" s="280" t="e">
        <f t="shared" si="10"/>
        <v>#N/A</v>
      </c>
      <c r="O42" s="99">
        <v>0</v>
      </c>
      <c r="P42" s="282">
        <f t="shared" si="11"/>
        <v>0</v>
      </c>
      <c r="Q42" s="274" t="e">
        <f t="shared" ca="1" si="3"/>
        <v>#N/A</v>
      </c>
      <c r="R42" s="283" t="e">
        <f t="shared" ca="1" si="4"/>
        <v>#N/A</v>
      </c>
    </row>
    <row r="43" spans="1:18">
      <c r="A43" s="96">
        <v>39</v>
      </c>
      <c r="B43" s="25"/>
      <c r="C43" s="239" t="e">
        <f>VLOOKUP(B43,'Cadastro de funcionarios'!$A$4:$G$4814,2)</f>
        <v>#N/A</v>
      </c>
      <c r="D43" s="249" t="e">
        <f>VLOOKUP(B43,'Cadastro de funcionarios'!$A$4:$G$4814,4)</f>
        <v>#N/A</v>
      </c>
      <c r="E43" s="269" t="e">
        <f>VLOOKUP(B43,'Cadastro de funcionarios'!$A$4:$G$4814,5)</f>
        <v>#N/A</v>
      </c>
      <c r="F43" s="29"/>
      <c r="G43" s="273" t="e">
        <f>VLOOKUP(B43,'Cadastro de funcionarios'!$A$4:$G$4814,6)</f>
        <v>#N/A</v>
      </c>
      <c r="H43" s="108"/>
      <c r="I43" s="6"/>
      <c r="J43" s="34"/>
      <c r="K43" s="275">
        <f ca="1">SUMIF(Descontos!$A$5:$A$3260,'Pagamentos salários'!$A$5:A$1174,Descontos!$H$5:$H$2800)</f>
        <v>0</v>
      </c>
      <c r="L43" s="276" t="e">
        <f t="shared" si="8"/>
        <v>#N/A</v>
      </c>
      <c r="M43" s="276" t="e">
        <f t="shared" si="9"/>
        <v>#N/A</v>
      </c>
      <c r="N43" s="277" t="e">
        <f t="shared" si="10"/>
        <v>#N/A</v>
      </c>
      <c r="O43" s="25">
        <v>0</v>
      </c>
      <c r="P43" s="252">
        <f t="shared" si="11"/>
        <v>0</v>
      </c>
      <c r="Q43" s="273" t="e">
        <f t="shared" ca="1" si="3"/>
        <v>#N/A</v>
      </c>
      <c r="R43" s="281" t="e">
        <f t="shared" ca="1" si="4"/>
        <v>#N/A</v>
      </c>
    </row>
    <row r="44" spans="1:18">
      <c r="A44" s="97">
        <v>40</v>
      </c>
      <c r="B44" s="99"/>
      <c r="C44" s="270" t="e">
        <f>VLOOKUP(B44,'Cadastro de funcionarios'!$A$4:$G$4814,2)</f>
        <v>#N/A</v>
      </c>
      <c r="D44" s="271" t="e">
        <f>VLOOKUP(B44,'Cadastro de funcionarios'!$A$4:$G$4814,4)</f>
        <v>#N/A</v>
      </c>
      <c r="E44" s="272" t="e">
        <f>VLOOKUP(B44,'Cadastro de funcionarios'!$A$4:$G$4814,5)</f>
        <v>#N/A</v>
      </c>
      <c r="F44" s="103"/>
      <c r="G44" s="274" t="e">
        <f>VLOOKUP(B44,'Cadastro de funcionarios'!$A$4:$G$4814,6)</f>
        <v>#N/A</v>
      </c>
      <c r="H44" s="105"/>
      <c r="I44" s="106"/>
      <c r="J44" s="107"/>
      <c r="K44" s="278">
        <f ca="1">SUMIF(Descontos!$A$5:$A$3260,'Pagamentos salários'!$A$5:A$1174,Descontos!$H$5:$H$2800)</f>
        <v>0</v>
      </c>
      <c r="L44" s="279" t="e">
        <f t="shared" si="8"/>
        <v>#N/A</v>
      </c>
      <c r="M44" s="279" t="e">
        <f t="shared" si="9"/>
        <v>#N/A</v>
      </c>
      <c r="N44" s="280" t="e">
        <f t="shared" si="10"/>
        <v>#N/A</v>
      </c>
      <c r="O44" s="99">
        <v>0</v>
      </c>
      <c r="P44" s="282">
        <f t="shared" si="11"/>
        <v>0</v>
      </c>
      <c r="Q44" s="274" t="e">
        <f t="shared" ca="1" si="3"/>
        <v>#N/A</v>
      </c>
      <c r="R44" s="283" t="e">
        <f t="shared" ca="1" si="4"/>
        <v>#N/A</v>
      </c>
    </row>
    <row r="45" spans="1:18">
      <c r="A45" s="96">
        <v>41</v>
      </c>
      <c r="B45" s="25"/>
      <c r="C45" s="239" t="e">
        <f>VLOOKUP(B45,'Cadastro de funcionarios'!$A$4:$G$4814,2)</f>
        <v>#N/A</v>
      </c>
      <c r="D45" s="249" t="e">
        <f>VLOOKUP(B45,'Cadastro de funcionarios'!$A$4:$G$4814,4)</f>
        <v>#N/A</v>
      </c>
      <c r="E45" s="269" t="e">
        <f>VLOOKUP(B45,'Cadastro de funcionarios'!$A$4:$G$4814,5)</f>
        <v>#N/A</v>
      </c>
      <c r="F45" s="29"/>
      <c r="G45" s="273" t="e">
        <f>VLOOKUP(B45,'Cadastro de funcionarios'!$A$4:$G$4814,6)</f>
        <v>#N/A</v>
      </c>
      <c r="H45" s="108"/>
      <c r="I45" s="6"/>
      <c r="J45" s="34"/>
      <c r="K45" s="275">
        <f ca="1">SUMIF(Descontos!$A$5:$A$3260,'Pagamentos salários'!$A$5:A$1174,Descontos!$H$5:$H$2800)</f>
        <v>0</v>
      </c>
      <c r="L45" s="276" t="e">
        <f t="shared" si="8"/>
        <v>#N/A</v>
      </c>
      <c r="M45" s="276" t="e">
        <f t="shared" si="9"/>
        <v>#N/A</v>
      </c>
      <c r="N45" s="277" t="e">
        <f t="shared" si="10"/>
        <v>#N/A</v>
      </c>
      <c r="O45" s="25">
        <v>0</v>
      </c>
      <c r="P45" s="252">
        <f t="shared" si="11"/>
        <v>0</v>
      </c>
      <c r="Q45" s="273" t="e">
        <f t="shared" ca="1" si="3"/>
        <v>#N/A</v>
      </c>
      <c r="R45" s="281" t="e">
        <f t="shared" ca="1" si="4"/>
        <v>#N/A</v>
      </c>
    </row>
    <row r="46" spans="1:18">
      <c r="A46" s="97">
        <v>42</v>
      </c>
      <c r="B46" s="99"/>
      <c r="C46" s="270" t="e">
        <f>VLOOKUP(B46,'Cadastro de funcionarios'!$A$4:$G$4814,2)</f>
        <v>#N/A</v>
      </c>
      <c r="D46" s="271" t="e">
        <f>VLOOKUP(B46,'Cadastro de funcionarios'!$A$4:$G$4814,4)</f>
        <v>#N/A</v>
      </c>
      <c r="E46" s="272" t="e">
        <f>VLOOKUP(B46,'Cadastro de funcionarios'!$A$4:$G$4814,5)</f>
        <v>#N/A</v>
      </c>
      <c r="F46" s="103"/>
      <c r="G46" s="274" t="e">
        <f>VLOOKUP(B46,'Cadastro de funcionarios'!$A$4:$G$4814,6)</f>
        <v>#N/A</v>
      </c>
      <c r="H46" s="105"/>
      <c r="I46" s="106"/>
      <c r="J46" s="107"/>
      <c r="K46" s="278">
        <f ca="1">SUMIF(Descontos!$A$5:$A$3260,'Pagamentos salários'!$A$5:A$1174,Descontos!$H$5:$H$2800)</f>
        <v>0</v>
      </c>
      <c r="L46" s="279" t="e">
        <f t="shared" si="8"/>
        <v>#N/A</v>
      </c>
      <c r="M46" s="279" t="e">
        <f t="shared" si="9"/>
        <v>#N/A</v>
      </c>
      <c r="N46" s="280" t="e">
        <f t="shared" si="10"/>
        <v>#N/A</v>
      </c>
      <c r="O46" s="99">
        <v>0</v>
      </c>
      <c r="P46" s="282">
        <f t="shared" si="11"/>
        <v>0</v>
      </c>
      <c r="Q46" s="274" t="e">
        <f t="shared" ca="1" si="3"/>
        <v>#N/A</v>
      </c>
      <c r="R46" s="283" t="e">
        <f t="shared" ca="1" si="4"/>
        <v>#N/A</v>
      </c>
    </row>
    <row r="47" spans="1:18">
      <c r="A47" s="96">
        <v>43</v>
      </c>
      <c r="B47" s="25"/>
      <c r="C47" s="239" t="e">
        <f>VLOOKUP(B47,'Cadastro de funcionarios'!$A$4:$G$4814,2)</f>
        <v>#N/A</v>
      </c>
      <c r="D47" s="249" t="e">
        <f>VLOOKUP(B47,'Cadastro de funcionarios'!$A$4:$G$4814,4)</f>
        <v>#N/A</v>
      </c>
      <c r="E47" s="269" t="e">
        <f>VLOOKUP(B47,'Cadastro de funcionarios'!$A$4:$G$4814,5)</f>
        <v>#N/A</v>
      </c>
      <c r="F47" s="29"/>
      <c r="G47" s="273" t="e">
        <f>VLOOKUP(B47,'Cadastro de funcionarios'!$A$4:$G$4814,6)</f>
        <v>#N/A</v>
      </c>
      <c r="H47" s="108"/>
      <c r="I47" s="6"/>
      <c r="J47" s="34"/>
      <c r="K47" s="275">
        <f ca="1">SUMIF(Descontos!$A$5:$A$3260,'Pagamentos salários'!$A$5:A$1174,Descontos!$H$5:$H$2800)</f>
        <v>0</v>
      </c>
      <c r="L47" s="276" t="e">
        <f t="shared" si="8"/>
        <v>#N/A</v>
      </c>
      <c r="M47" s="276" t="e">
        <f t="shared" si="9"/>
        <v>#N/A</v>
      </c>
      <c r="N47" s="277" t="e">
        <f t="shared" si="10"/>
        <v>#N/A</v>
      </c>
      <c r="O47" s="25">
        <v>0</v>
      </c>
      <c r="P47" s="252">
        <f t="shared" si="11"/>
        <v>0</v>
      </c>
      <c r="Q47" s="273" t="e">
        <f t="shared" ca="1" si="3"/>
        <v>#N/A</v>
      </c>
      <c r="R47" s="281" t="e">
        <f t="shared" ca="1" si="4"/>
        <v>#N/A</v>
      </c>
    </row>
    <row r="48" spans="1:18">
      <c r="A48" s="97">
        <v>44</v>
      </c>
      <c r="B48" s="99"/>
      <c r="C48" s="270" t="e">
        <f>VLOOKUP(B48,'Cadastro de funcionarios'!$A$4:$G$4814,2)</f>
        <v>#N/A</v>
      </c>
      <c r="D48" s="271" t="e">
        <f>VLOOKUP(B48,'Cadastro de funcionarios'!$A$4:$G$4814,4)</f>
        <v>#N/A</v>
      </c>
      <c r="E48" s="272" t="e">
        <f>VLOOKUP(B48,'Cadastro de funcionarios'!$A$4:$G$4814,5)</f>
        <v>#N/A</v>
      </c>
      <c r="F48" s="103"/>
      <c r="G48" s="274" t="e">
        <f>VLOOKUP(B48,'Cadastro de funcionarios'!$A$4:$G$4814,6)</f>
        <v>#N/A</v>
      </c>
      <c r="H48" s="105"/>
      <c r="I48" s="106"/>
      <c r="J48" s="107"/>
      <c r="K48" s="278">
        <f ca="1">SUMIF(Descontos!$A$5:$A$3260,'Pagamentos salários'!$A$5:A$1174,Descontos!$H$5:$H$2800)</f>
        <v>0</v>
      </c>
      <c r="L48" s="279" t="e">
        <f t="shared" si="8"/>
        <v>#N/A</v>
      </c>
      <c r="M48" s="279" t="e">
        <f t="shared" si="9"/>
        <v>#N/A</v>
      </c>
      <c r="N48" s="280" t="e">
        <f t="shared" si="10"/>
        <v>#N/A</v>
      </c>
      <c r="O48" s="99">
        <v>0</v>
      </c>
      <c r="P48" s="282">
        <f t="shared" si="11"/>
        <v>0</v>
      </c>
      <c r="Q48" s="274" t="e">
        <f t="shared" ca="1" si="3"/>
        <v>#N/A</v>
      </c>
      <c r="R48" s="283" t="e">
        <f t="shared" ca="1" si="4"/>
        <v>#N/A</v>
      </c>
    </row>
    <row r="49" spans="1:18">
      <c r="A49" s="96">
        <v>45</v>
      </c>
      <c r="B49" s="25"/>
      <c r="C49" s="239" t="e">
        <f>VLOOKUP(B49,'Cadastro de funcionarios'!$A$4:$G$4814,2)</f>
        <v>#N/A</v>
      </c>
      <c r="D49" s="249" t="e">
        <f>VLOOKUP(B49,'Cadastro de funcionarios'!$A$4:$G$4814,4)</f>
        <v>#N/A</v>
      </c>
      <c r="E49" s="269" t="e">
        <f>VLOOKUP(B49,'Cadastro de funcionarios'!$A$4:$G$4814,5)</f>
        <v>#N/A</v>
      </c>
      <c r="F49" s="29"/>
      <c r="G49" s="273" t="e">
        <f>VLOOKUP(B49,'Cadastro de funcionarios'!$A$4:$G$4814,6)</f>
        <v>#N/A</v>
      </c>
      <c r="H49" s="108"/>
      <c r="I49" s="6"/>
      <c r="J49" s="34"/>
      <c r="K49" s="275">
        <f ca="1">SUMIF(Descontos!$A$5:$A$3260,'Pagamentos salários'!$A$5:A$1174,Descontos!$H$5:$H$2800)</f>
        <v>0</v>
      </c>
      <c r="L49" s="276" t="e">
        <f t="shared" si="8"/>
        <v>#N/A</v>
      </c>
      <c r="M49" s="276" t="e">
        <f t="shared" si="9"/>
        <v>#N/A</v>
      </c>
      <c r="N49" s="277" t="e">
        <f t="shared" si="10"/>
        <v>#N/A</v>
      </c>
      <c r="O49" s="25">
        <v>0</v>
      </c>
      <c r="P49" s="252">
        <f t="shared" si="11"/>
        <v>0</v>
      </c>
      <c r="Q49" s="273" t="e">
        <f t="shared" ca="1" si="3"/>
        <v>#N/A</v>
      </c>
      <c r="R49" s="281" t="e">
        <f t="shared" ca="1" si="4"/>
        <v>#N/A</v>
      </c>
    </row>
    <row r="50" spans="1:18">
      <c r="A50" s="97">
        <v>46</v>
      </c>
      <c r="B50" s="99"/>
      <c r="C50" s="270" t="e">
        <f>VLOOKUP(B50,'Cadastro de funcionarios'!$A$4:$G$4814,2)</f>
        <v>#N/A</v>
      </c>
      <c r="D50" s="271" t="e">
        <f>VLOOKUP(B50,'Cadastro de funcionarios'!$A$4:$G$4814,4)</f>
        <v>#N/A</v>
      </c>
      <c r="E50" s="272" t="e">
        <f>VLOOKUP(B50,'Cadastro de funcionarios'!$A$4:$G$4814,5)</f>
        <v>#N/A</v>
      </c>
      <c r="F50" s="103"/>
      <c r="G50" s="274" t="e">
        <f>VLOOKUP(B50,'Cadastro de funcionarios'!$A$4:$G$4814,6)</f>
        <v>#N/A</v>
      </c>
      <c r="H50" s="105"/>
      <c r="I50" s="106"/>
      <c r="J50" s="107"/>
      <c r="K50" s="278">
        <f ca="1">SUMIF(Descontos!$A$5:$A$3260,'Pagamentos salários'!$A$5:A$1174,Descontos!$H$5:$H$2800)</f>
        <v>0</v>
      </c>
      <c r="L50" s="279" t="e">
        <f t="shared" si="8"/>
        <v>#N/A</v>
      </c>
      <c r="M50" s="279" t="e">
        <f t="shared" si="9"/>
        <v>#N/A</v>
      </c>
      <c r="N50" s="280" t="e">
        <f t="shared" si="10"/>
        <v>#N/A</v>
      </c>
      <c r="O50" s="99">
        <v>0</v>
      </c>
      <c r="P50" s="282">
        <f t="shared" si="11"/>
        <v>0</v>
      </c>
      <c r="Q50" s="274" t="e">
        <f t="shared" ca="1" si="3"/>
        <v>#N/A</v>
      </c>
      <c r="R50" s="283" t="e">
        <f t="shared" ca="1" si="4"/>
        <v>#N/A</v>
      </c>
    </row>
    <row r="51" spans="1:18">
      <c r="A51" s="96">
        <v>47</v>
      </c>
      <c r="B51" s="25"/>
      <c r="C51" s="239" t="e">
        <f>VLOOKUP(B51,'Cadastro de funcionarios'!$A$4:$G$4814,2)</f>
        <v>#N/A</v>
      </c>
      <c r="D51" s="249" t="e">
        <f>VLOOKUP(B51,'Cadastro de funcionarios'!$A$4:$G$4814,4)</f>
        <v>#N/A</v>
      </c>
      <c r="E51" s="269" t="e">
        <f>VLOOKUP(B51,'Cadastro de funcionarios'!$A$4:$G$4814,5)</f>
        <v>#N/A</v>
      </c>
      <c r="F51" s="29"/>
      <c r="G51" s="273" t="e">
        <f>VLOOKUP(B51,'Cadastro de funcionarios'!$A$4:$G$4814,6)</f>
        <v>#N/A</v>
      </c>
      <c r="H51" s="108"/>
      <c r="I51" s="6"/>
      <c r="J51" s="34"/>
      <c r="K51" s="275">
        <f ca="1">SUMIF(Descontos!$A$5:$A$3260,'Pagamentos salários'!$A$5:A$1174,Descontos!$H$5:$H$2800)</f>
        <v>0</v>
      </c>
      <c r="L51" s="276" t="e">
        <f t="shared" si="8"/>
        <v>#N/A</v>
      </c>
      <c r="M51" s="276" t="e">
        <f t="shared" si="9"/>
        <v>#N/A</v>
      </c>
      <c r="N51" s="277" t="e">
        <f t="shared" si="10"/>
        <v>#N/A</v>
      </c>
      <c r="O51" s="25">
        <v>0</v>
      </c>
      <c r="P51" s="252">
        <f t="shared" si="11"/>
        <v>0</v>
      </c>
      <c r="Q51" s="273" t="e">
        <f t="shared" ca="1" si="3"/>
        <v>#N/A</v>
      </c>
      <c r="R51" s="281" t="e">
        <f t="shared" ca="1" si="4"/>
        <v>#N/A</v>
      </c>
    </row>
    <row r="52" spans="1:18">
      <c r="A52" s="97">
        <v>48</v>
      </c>
      <c r="B52" s="99"/>
      <c r="C52" s="270" t="e">
        <f>VLOOKUP(B52,'Cadastro de funcionarios'!$A$4:$G$4814,2)</f>
        <v>#N/A</v>
      </c>
      <c r="D52" s="271" t="e">
        <f>VLOOKUP(B52,'Cadastro de funcionarios'!$A$4:$G$4814,4)</f>
        <v>#N/A</v>
      </c>
      <c r="E52" s="272" t="e">
        <f>VLOOKUP(B52,'Cadastro de funcionarios'!$A$4:$G$4814,5)</f>
        <v>#N/A</v>
      </c>
      <c r="F52" s="103"/>
      <c r="G52" s="274" t="e">
        <f>VLOOKUP(B52,'Cadastro de funcionarios'!$A$4:$G$4814,6)</f>
        <v>#N/A</v>
      </c>
      <c r="H52" s="105"/>
      <c r="I52" s="106"/>
      <c r="J52" s="107"/>
      <c r="K52" s="278">
        <f ca="1">SUMIF(Descontos!$A$5:$A$3260,'Pagamentos salários'!$A$5:A$1174,Descontos!$H$5:$H$2800)</f>
        <v>0</v>
      </c>
      <c r="L52" s="279" t="e">
        <f t="shared" si="8"/>
        <v>#N/A</v>
      </c>
      <c r="M52" s="279" t="e">
        <f t="shared" si="9"/>
        <v>#N/A</v>
      </c>
      <c r="N52" s="280" t="e">
        <f t="shared" si="10"/>
        <v>#N/A</v>
      </c>
      <c r="O52" s="99">
        <v>0</v>
      </c>
      <c r="P52" s="282">
        <f t="shared" si="11"/>
        <v>0</v>
      </c>
      <c r="Q52" s="274" t="e">
        <f t="shared" ca="1" si="3"/>
        <v>#N/A</v>
      </c>
      <c r="R52" s="283" t="e">
        <f t="shared" ca="1" si="4"/>
        <v>#N/A</v>
      </c>
    </row>
    <row r="53" spans="1:18">
      <c r="A53" s="96">
        <v>49</v>
      </c>
      <c r="B53" s="25"/>
      <c r="C53" s="239" t="e">
        <f>VLOOKUP(B53,'Cadastro de funcionarios'!$A$4:$G$4814,2)</f>
        <v>#N/A</v>
      </c>
      <c r="D53" s="249" t="e">
        <f>VLOOKUP(B53,'Cadastro de funcionarios'!$A$4:$G$4814,4)</f>
        <v>#N/A</v>
      </c>
      <c r="E53" s="269" t="e">
        <f>VLOOKUP(B53,'Cadastro de funcionarios'!$A$4:$G$4814,5)</f>
        <v>#N/A</v>
      </c>
      <c r="F53" s="29"/>
      <c r="G53" s="273" t="e">
        <f>VLOOKUP(B53,'Cadastro de funcionarios'!$A$4:$G$4814,6)</f>
        <v>#N/A</v>
      </c>
      <c r="H53" s="108"/>
      <c r="I53" s="6"/>
      <c r="J53" s="34"/>
      <c r="K53" s="275">
        <f ca="1">SUMIF(Descontos!$A$5:$A$3260,'Pagamentos salários'!$A$5:A$1174,Descontos!$H$5:$H$2800)</f>
        <v>0</v>
      </c>
      <c r="L53" s="276" t="e">
        <f t="shared" si="8"/>
        <v>#N/A</v>
      </c>
      <c r="M53" s="276" t="e">
        <f t="shared" si="9"/>
        <v>#N/A</v>
      </c>
      <c r="N53" s="277" t="e">
        <f t="shared" si="10"/>
        <v>#N/A</v>
      </c>
      <c r="O53" s="25">
        <v>0</v>
      </c>
      <c r="P53" s="252">
        <f t="shared" si="11"/>
        <v>0</v>
      </c>
      <c r="Q53" s="273" t="e">
        <f t="shared" ca="1" si="3"/>
        <v>#N/A</v>
      </c>
      <c r="R53" s="281" t="e">
        <f t="shared" ca="1" si="4"/>
        <v>#N/A</v>
      </c>
    </row>
    <row r="54" spans="1:18">
      <c r="A54" s="97">
        <v>50</v>
      </c>
      <c r="B54" s="99"/>
      <c r="C54" s="270" t="e">
        <f>VLOOKUP(B54,'Cadastro de funcionarios'!$A$4:$G$4814,2)</f>
        <v>#N/A</v>
      </c>
      <c r="D54" s="271" t="e">
        <f>VLOOKUP(B54,'Cadastro de funcionarios'!$A$4:$G$4814,4)</f>
        <v>#N/A</v>
      </c>
      <c r="E54" s="272" t="e">
        <f>VLOOKUP(B54,'Cadastro de funcionarios'!$A$4:$G$4814,5)</f>
        <v>#N/A</v>
      </c>
      <c r="F54" s="103"/>
      <c r="G54" s="274" t="e">
        <f>VLOOKUP(B54,'Cadastro de funcionarios'!$A$4:$G$4814,6)</f>
        <v>#N/A</v>
      </c>
      <c r="H54" s="105"/>
      <c r="I54" s="106"/>
      <c r="J54" s="107"/>
      <c r="K54" s="278">
        <f ca="1">SUMIF(Descontos!$A$5:$A$3260,'Pagamentos salários'!$A$5:A$1174,Descontos!$H$5:$H$2800)</f>
        <v>0</v>
      </c>
      <c r="L54" s="279" t="e">
        <f t="shared" si="8"/>
        <v>#N/A</v>
      </c>
      <c r="M54" s="279" t="e">
        <f t="shared" si="9"/>
        <v>#N/A</v>
      </c>
      <c r="N54" s="280" t="e">
        <f t="shared" si="10"/>
        <v>#N/A</v>
      </c>
      <c r="O54" s="99">
        <v>0</v>
      </c>
      <c r="P54" s="282">
        <f t="shared" si="11"/>
        <v>0</v>
      </c>
      <c r="Q54" s="274" t="e">
        <f t="shared" ca="1" si="3"/>
        <v>#N/A</v>
      </c>
      <c r="R54" s="283" t="e">
        <f t="shared" ca="1" si="4"/>
        <v>#N/A</v>
      </c>
    </row>
    <row r="55" spans="1:18">
      <c r="A55" s="96">
        <v>51</v>
      </c>
      <c r="B55" s="25"/>
      <c r="C55" s="239" t="e">
        <f>VLOOKUP(B55,'Cadastro de funcionarios'!$A$4:$G$4814,2)</f>
        <v>#N/A</v>
      </c>
      <c r="D55" s="249" t="e">
        <f>VLOOKUP(B55,'Cadastro de funcionarios'!$A$4:$G$4814,4)</f>
        <v>#N/A</v>
      </c>
      <c r="E55" s="269" t="e">
        <f>VLOOKUP(B55,'Cadastro de funcionarios'!$A$4:$G$4814,5)</f>
        <v>#N/A</v>
      </c>
      <c r="F55" s="29"/>
      <c r="G55" s="273" t="e">
        <f>VLOOKUP(B55,'Cadastro de funcionarios'!$A$4:$G$4814,6)</f>
        <v>#N/A</v>
      </c>
      <c r="H55" s="108"/>
      <c r="I55" s="6"/>
      <c r="J55" s="34"/>
      <c r="K55" s="275">
        <f ca="1">SUMIF(Descontos!$A$5:$A$3260,'Pagamentos salários'!$A$5:A$1174,Descontos!$H$5:$H$2800)</f>
        <v>0</v>
      </c>
      <c r="L55" s="276" t="e">
        <f t="shared" si="8"/>
        <v>#N/A</v>
      </c>
      <c r="M55" s="276" t="e">
        <f t="shared" si="9"/>
        <v>#N/A</v>
      </c>
      <c r="N55" s="277" t="e">
        <f t="shared" si="10"/>
        <v>#N/A</v>
      </c>
      <c r="O55" s="25">
        <v>0</v>
      </c>
      <c r="P55" s="252">
        <f t="shared" si="11"/>
        <v>0</v>
      </c>
      <c r="Q55" s="273" t="e">
        <f t="shared" ca="1" si="3"/>
        <v>#N/A</v>
      </c>
      <c r="R55" s="281" t="e">
        <f t="shared" ca="1" si="4"/>
        <v>#N/A</v>
      </c>
    </row>
    <row r="56" spans="1:18">
      <c r="A56" s="97">
        <v>52</v>
      </c>
      <c r="B56" s="99"/>
      <c r="C56" s="270" t="e">
        <f>VLOOKUP(B56,'Cadastro de funcionarios'!$A$4:$G$4814,2)</f>
        <v>#N/A</v>
      </c>
      <c r="D56" s="271" t="e">
        <f>VLOOKUP(B56,'Cadastro de funcionarios'!$A$4:$G$4814,4)</f>
        <v>#N/A</v>
      </c>
      <c r="E56" s="272" t="e">
        <f>VLOOKUP(B56,'Cadastro de funcionarios'!$A$4:$G$4814,5)</f>
        <v>#N/A</v>
      </c>
      <c r="F56" s="103"/>
      <c r="G56" s="274" t="e">
        <f>VLOOKUP(B56,'Cadastro de funcionarios'!$A$4:$G$4814,6)</f>
        <v>#N/A</v>
      </c>
      <c r="H56" s="105"/>
      <c r="I56" s="106"/>
      <c r="J56" s="107"/>
      <c r="K56" s="278">
        <f ca="1">SUMIF(Descontos!$A$5:$A$3260,'Pagamentos salários'!$A$5:A$1174,Descontos!$H$5:$H$2800)</f>
        <v>0</v>
      </c>
      <c r="L56" s="279" t="e">
        <f t="shared" si="8"/>
        <v>#N/A</v>
      </c>
      <c r="M56" s="279" t="e">
        <f t="shared" si="9"/>
        <v>#N/A</v>
      </c>
      <c r="N56" s="280" t="e">
        <f t="shared" si="10"/>
        <v>#N/A</v>
      </c>
      <c r="O56" s="99">
        <v>0</v>
      </c>
      <c r="P56" s="282">
        <f t="shared" si="11"/>
        <v>0</v>
      </c>
      <c r="Q56" s="274" t="e">
        <f t="shared" ca="1" si="3"/>
        <v>#N/A</v>
      </c>
      <c r="R56" s="283" t="e">
        <f t="shared" ca="1" si="4"/>
        <v>#N/A</v>
      </c>
    </row>
    <row r="57" spans="1:18">
      <c r="A57" s="96">
        <v>53</v>
      </c>
      <c r="B57" s="25"/>
      <c r="C57" s="239" t="e">
        <f>VLOOKUP(B57,'Cadastro de funcionarios'!$A$4:$G$4814,2)</f>
        <v>#N/A</v>
      </c>
      <c r="D57" s="249" t="e">
        <f>VLOOKUP(B57,'Cadastro de funcionarios'!$A$4:$G$4814,4)</f>
        <v>#N/A</v>
      </c>
      <c r="E57" s="269" t="e">
        <f>VLOOKUP(B57,'Cadastro de funcionarios'!$A$4:$G$4814,5)</f>
        <v>#N/A</v>
      </c>
      <c r="F57" s="29"/>
      <c r="G57" s="273" t="e">
        <f>VLOOKUP(B57,'Cadastro de funcionarios'!$A$4:$G$4814,6)</f>
        <v>#N/A</v>
      </c>
      <c r="H57" s="108"/>
      <c r="I57" s="6"/>
      <c r="J57" s="34"/>
      <c r="K57" s="275">
        <f ca="1">SUMIF(Descontos!$A$5:$A$3260,'Pagamentos salários'!$A$5:A$1174,Descontos!$H$5:$H$2800)</f>
        <v>0</v>
      </c>
      <c r="L57" s="276" t="e">
        <f t="shared" si="8"/>
        <v>#N/A</v>
      </c>
      <c r="M57" s="276" t="e">
        <f t="shared" si="9"/>
        <v>#N/A</v>
      </c>
      <c r="N57" s="277" t="e">
        <f t="shared" si="10"/>
        <v>#N/A</v>
      </c>
      <c r="O57" s="25">
        <v>0</v>
      </c>
      <c r="P57" s="252">
        <f t="shared" si="11"/>
        <v>0</v>
      </c>
      <c r="Q57" s="273" t="e">
        <f t="shared" ca="1" si="3"/>
        <v>#N/A</v>
      </c>
      <c r="R57" s="281" t="e">
        <f t="shared" ca="1" si="4"/>
        <v>#N/A</v>
      </c>
    </row>
    <row r="58" spans="1:18">
      <c r="A58" s="97">
        <v>54</v>
      </c>
      <c r="B58" s="99"/>
      <c r="C58" s="270" t="e">
        <f>VLOOKUP(B58,'Cadastro de funcionarios'!$A$4:$G$4814,2)</f>
        <v>#N/A</v>
      </c>
      <c r="D58" s="271" t="e">
        <f>VLOOKUP(B58,'Cadastro de funcionarios'!$A$4:$G$4814,4)</f>
        <v>#N/A</v>
      </c>
      <c r="E58" s="272" t="e">
        <f>VLOOKUP(B58,'Cadastro de funcionarios'!$A$4:$G$4814,5)</f>
        <v>#N/A</v>
      </c>
      <c r="F58" s="103"/>
      <c r="G58" s="274" t="e">
        <f>VLOOKUP(B58,'Cadastro de funcionarios'!$A$4:$G$4814,6)</f>
        <v>#N/A</v>
      </c>
      <c r="H58" s="105"/>
      <c r="I58" s="106"/>
      <c r="J58" s="107"/>
      <c r="K58" s="278">
        <f ca="1">SUMIF(Descontos!$A$5:$A$3260,'Pagamentos salários'!$A$5:A$1174,Descontos!$H$5:$H$2800)</f>
        <v>0</v>
      </c>
      <c r="L58" s="279" t="e">
        <f t="shared" si="8"/>
        <v>#N/A</v>
      </c>
      <c r="M58" s="279" t="e">
        <f t="shared" si="9"/>
        <v>#N/A</v>
      </c>
      <c r="N58" s="280" t="e">
        <f t="shared" si="10"/>
        <v>#N/A</v>
      </c>
      <c r="O58" s="99">
        <v>0</v>
      </c>
      <c r="P58" s="282">
        <f t="shared" si="11"/>
        <v>0</v>
      </c>
      <c r="Q58" s="274" t="e">
        <f t="shared" ca="1" si="3"/>
        <v>#N/A</v>
      </c>
      <c r="R58" s="283" t="e">
        <f t="shared" ca="1" si="4"/>
        <v>#N/A</v>
      </c>
    </row>
    <row r="59" spans="1:18">
      <c r="A59" s="96">
        <v>55</v>
      </c>
      <c r="B59" s="25"/>
      <c r="C59" s="239" t="e">
        <f>VLOOKUP(B59,'Cadastro de funcionarios'!$A$4:$G$4814,2)</f>
        <v>#N/A</v>
      </c>
      <c r="D59" s="249" t="e">
        <f>VLOOKUP(B59,'Cadastro de funcionarios'!$A$4:$G$4814,4)</f>
        <v>#N/A</v>
      </c>
      <c r="E59" s="269" t="e">
        <f>VLOOKUP(B59,'Cadastro de funcionarios'!$A$4:$G$4814,5)</f>
        <v>#N/A</v>
      </c>
      <c r="F59" s="29"/>
      <c r="G59" s="273" t="e">
        <f>VLOOKUP(B59,'Cadastro de funcionarios'!$A$4:$G$4814,6)</f>
        <v>#N/A</v>
      </c>
      <c r="H59" s="108"/>
      <c r="I59" s="6"/>
      <c r="J59" s="34"/>
      <c r="K59" s="275">
        <f ca="1">SUMIF(Descontos!$A$5:$A$3260,'Pagamentos salários'!$A$5:A$1174,Descontos!$H$5:$H$2800)</f>
        <v>0</v>
      </c>
      <c r="L59" s="276" t="e">
        <f t="shared" si="8"/>
        <v>#N/A</v>
      </c>
      <c r="M59" s="276" t="e">
        <f t="shared" si="9"/>
        <v>#N/A</v>
      </c>
      <c r="N59" s="277" t="e">
        <f t="shared" si="10"/>
        <v>#N/A</v>
      </c>
      <c r="O59" s="25">
        <v>0</v>
      </c>
      <c r="P59" s="252">
        <f t="shared" si="11"/>
        <v>0</v>
      </c>
      <c r="Q59" s="273" t="e">
        <f t="shared" ca="1" si="3"/>
        <v>#N/A</v>
      </c>
      <c r="R59" s="281" t="e">
        <f t="shared" ca="1" si="4"/>
        <v>#N/A</v>
      </c>
    </row>
    <row r="60" spans="1:18">
      <c r="A60" s="97">
        <v>56</v>
      </c>
      <c r="B60" s="99"/>
      <c r="C60" s="270" t="e">
        <f>VLOOKUP(B60,'Cadastro de funcionarios'!$A$4:$G$4814,2)</f>
        <v>#N/A</v>
      </c>
      <c r="D60" s="271" t="e">
        <f>VLOOKUP(B60,'Cadastro de funcionarios'!$A$4:$G$4814,4)</f>
        <v>#N/A</v>
      </c>
      <c r="E60" s="272" t="e">
        <f>VLOOKUP(B60,'Cadastro de funcionarios'!$A$4:$G$4814,5)</f>
        <v>#N/A</v>
      </c>
      <c r="F60" s="103"/>
      <c r="G60" s="274" t="e">
        <f>VLOOKUP(B60,'Cadastro de funcionarios'!$A$4:$G$4814,6)</f>
        <v>#N/A</v>
      </c>
      <c r="H60" s="105"/>
      <c r="I60" s="106"/>
      <c r="J60" s="107"/>
      <c r="K60" s="278">
        <f ca="1">SUMIF(Descontos!$A$5:$A$3260,'Pagamentos salários'!$A$5:A$1174,Descontos!$H$5:$H$2800)</f>
        <v>0</v>
      </c>
      <c r="L60" s="279" t="e">
        <f t="shared" si="8"/>
        <v>#N/A</v>
      </c>
      <c r="M60" s="279" t="e">
        <f t="shared" si="9"/>
        <v>#N/A</v>
      </c>
      <c r="N60" s="280" t="e">
        <f t="shared" si="10"/>
        <v>#N/A</v>
      </c>
      <c r="O60" s="99">
        <v>0</v>
      </c>
      <c r="P60" s="282">
        <f t="shared" si="11"/>
        <v>0</v>
      </c>
      <c r="Q60" s="274" t="e">
        <f t="shared" ca="1" si="3"/>
        <v>#N/A</v>
      </c>
      <c r="R60" s="283" t="e">
        <f t="shared" ca="1" si="4"/>
        <v>#N/A</v>
      </c>
    </row>
    <row r="61" spans="1:18">
      <c r="A61" s="96">
        <v>57</v>
      </c>
      <c r="B61" s="25"/>
      <c r="C61" s="239" t="e">
        <f>VLOOKUP(B61,'Cadastro de funcionarios'!$A$4:$G$4814,2)</f>
        <v>#N/A</v>
      </c>
      <c r="D61" s="249" t="e">
        <f>VLOOKUP(B61,'Cadastro de funcionarios'!$A$4:$G$4814,4)</f>
        <v>#N/A</v>
      </c>
      <c r="E61" s="269" t="e">
        <f>VLOOKUP(B61,'Cadastro de funcionarios'!$A$4:$G$4814,5)</f>
        <v>#N/A</v>
      </c>
      <c r="F61" s="29"/>
      <c r="G61" s="273" t="e">
        <f>VLOOKUP(B61,'Cadastro de funcionarios'!$A$4:$G$4814,6)</f>
        <v>#N/A</v>
      </c>
      <c r="H61" s="108"/>
      <c r="I61" s="6"/>
      <c r="J61" s="34"/>
      <c r="K61" s="275">
        <f ca="1">SUMIF(Descontos!$A$5:$A$3260,'Pagamentos salários'!$A$5:A$1174,Descontos!$H$5:$H$2800)</f>
        <v>0</v>
      </c>
      <c r="L61" s="276" t="e">
        <f t="shared" si="8"/>
        <v>#N/A</v>
      </c>
      <c r="M61" s="276" t="e">
        <f t="shared" si="9"/>
        <v>#N/A</v>
      </c>
      <c r="N61" s="277" t="e">
        <f t="shared" si="10"/>
        <v>#N/A</v>
      </c>
      <c r="O61" s="25">
        <v>0</v>
      </c>
      <c r="P61" s="252">
        <f t="shared" si="11"/>
        <v>0</v>
      </c>
      <c r="Q61" s="273" t="e">
        <f t="shared" ca="1" si="3"/>
        <v>#N/A</v>
      </c>
      <c r="R61" s="281" t="e">
        <f t="shared" ca="1" si="4"/>
        <v>#N/A</v>
      </c>
    </row>
    <row r="62" spans="1:18">
      <c r="A62" s="97">
        <v>58</v>
      </c>
      <c r="B62" s="99"/>
      <c r="C62" s="270" t="e">
        <f>VLOOKUP(B62,'Cadastro de funcionarios'!$A$4:$G$4814,2)</f>
        <v>#N/A</v>
      </c>
      <c r="D62" s="271" t="e">
        <f>VLOOKUP(B62,'Cadastro de funcionarios'!$A$4:$G$4814,4)</f>
        <v>#N/A</v>
      </c>
      <c r="E62" s="272" t="e">
        <f>VLOOKUP(B62,'Cadastro de funcionarios'!$A$4:$G$4814,5)</f>
        <v>#N/A</v>
      </c>
      <c r="F62" s="103"/>
      <c r="G62" s="274" t="e">
        <f>VLOOKUP(B62,'Cadastro de funcionarios'!$A$4:$G$4814,6)</f>
        <v>#N/A</v>
      </c>
      <c r="H62" s="105"/>
      <c r="I62" s="106"/>
      <c r="J62" s="107"/>
      <c r="K62" s="278">
        <f ca="1">SUMIF(Descontos!$A$5:$A$3260,'Pagamentos salários'!$A$5:A$1174,Descontos!$H$5:$H$2800)</f>
        <v>0</v>
      </c>
      <c r="L62" s="279" t="e">
        <f t="shared" si="8"/>
        <v>#N/A</v>
      </c>
      <c r="M62" s="279" t="e">
        <f t="shared" si="9"/>
        <v>#N/A</v>
      </c>
      <c r="N62" s="280" t="e">
        <f t="shared" si="10"/>
        <v>#N/A</v>
      </c>
      <c r="O62" s="99">
        <v>0</v>
      </c>
      <c r="P62" s="282">
        <f t="shared" si="11"/>
        <v>0</v>
      </c>
      <c r="Q62" s="274" t="e">
        <f t="shared" ca="1" si="3"/>
        <v>#N/A</v>
      </c>
      <c r="R62" s="283" t="e">
        <f t="shared" ca="1" si="4"/>
        <v>#N/A</v>
      </c>
    </row>
    <row r="63" spans="1:18">
      <c r="A63" s="96">
        <v>59</v>
      </c>
      <c r="B63" s="25"/>
      <c r="C63" s="239" t="e">
        <f>VLOOKUP(B63,'Cadastro de funcionarios'!$A$4:$G$4814,2)</f>
        <v>#N/A</v>
      </c>
      <c r="D63" s="249" t="e">
        <f>VLOOKUP(B63,'Cadastro de funcionarios'!$A$4:$G$4814,4)</f>
        <v>#N/A</v>
      </c>
      <c r="E63" s="269" t="e">
        <f>VLOOKUP(B63,'Cadastro de funcionarios'!$A$4:$G$4814,5)</f>
        <v>#N/A</v>
      </c>
      <c r="F63" s="29"/>
      <c r="G63" s="273" t="e">
        <f>VLOOKUP(B63,'Cadastro de funcionarios'!$A$4:$G$4814,6)</f>
        <v>#N/A</v>
      </c>
      <c r="H63" s="108"/>
      <c r="I63" s="6"/>
      <c r="J63" s="34"/>
      <c r="K63" s="275">
        <f ca="1">SUMIF(Descontos!$A$5:$A$3260,'Pagamentos salários'!$A$5:A$1174,Descontos!$H$5:$H$2800)</f>
        <v>0</v>
      </c>
      <c r="L63" s="276" t="e">
        <f t="shared" si="8"/>
        <v>#N/A</v>
      </c>
      <c r="M63" s="276" t="e">
        <f t="shared" si="9"/>
        <v>#N/A</v>
      </c>
      <c r="N63" s="277" t="e">
        <f t="shared" si="10"/>
        <v>#N/A</v>
      </c>
      <c r="O63" s="25">
        <v>0</v>
      </c>
      <c r="P63" s="252">
        <f t="shared" si="11"/>
        <v>0</v>
      </c>
      <c r="Q63" s="273" t="e">
        <f t="shared" ca="1" si="3"/>
        <v>#N/A</v>
      </c>
      <c r="R63" s="281" t="e">
        <f t="shared" ca="1" si="4"/>
        <v>#N/A</v>
      </c>
    </row>
    <row r="64" spans="1:18">
      <c r="A64" s="97">
        <v>60</v>
      </c>
      <c r="B64" s="99"/>
      <c r="C64" s="270" t="e">
        <f>VLOOKUP(B64,'Cadastro de funcionarios'!$A$4:$G$4814,2)</f>
        <v>#N/A</v>
      </c>
      <c r="D64" s="271" t="e">
        <f>VLOOKUP(B64,'Cadastro de funcionarios'!$A$4:$G$4814,4)</f>
        <v>#N/A</v>
      </c>
      <c r="E64" s="272" t="e">
        <f>VLOOKUP(B64,'Cadastro de funcionarios'!$A$4:$G$4814,5)</f>
        <v>#N/A</v>
      </c>
      <c r="F64" s="103"/>
      <c r="G64" s="274" t="e">
        <f>VLOOKUP(B64,'Cadastro de funcionarios'!$A$4:$G$4814,6)</f>
        <v>#N/A</v>
      </c>
      <c r="H64" s="105"/>
      <c r="I64" s="106"/>
      <c r="J64" s="107"/>
      <c r="K64" s="278">
        <f ca="1">SUMIF(Descontos!$A$5:$A$3260,'Pagamentos salários'!$A$5:A$1174,Descontos!$H$5:$H$2800)</f>
        <v>0</v>
      </c>
      <c r="L64" s="279" t="e">
        <f t="shared" si="8"/>
        <v>#N/A</v>
      </c>
      <c r="M64" s="279" t="e">
        <f t="shared" si="9"/>
        <v>#N/A</v>
      </c>
      <c r="N64" s="280" t="e">
        <f t="shared" si="10"/>
        <v>#N/A</v>
      </c>
      <c r="O64" s="99">
        <v>0</v>
      </c>
      <c r="P64" s="282">
        <f t="shared" si="11"/>
        <v>0</v>
      </c>
      <c r="Q64" s="274" t="e">
        <f t="shared" ca="1" si="3"/>
        <v>#N/A</v>
      </c>
      <c r="R64" s="283" t="e">
        <f t="shared" ca="1" si="4"/>
        <v>#N/A</v>
      </c>
    </row>
    <row r="65" spans="1:18">
      <c r="A65" s="96">
        <v>61</v>
      </c>
      <c r="B65" s="25"/>
      <c r="C65" s="239" t="e">
        <f>VLOOKUP(B65,'Cadastro de funcionarios'!$A$4:$G$4814,2)</f>
        <v>#N/A</v>
      </c>
      <c r="D65" s="249" t="e">
        <f>VLOOKUP(B65,'Cadastro de funcionarios'!$A$4:$G$4814,4)</f>
        <v>#N/A</v>
      </c>
      <c r="E65" s="269" t="e">
        <f>VLOOKUP(B65,'Cadastro de funcionarios'!$A$4:$G$4814,5)</f>
        <v>#N/A</v>
      </c>
      <c r="F65" s="29"/>
      <c r="G65" s="273" t="e">
        <f>VLOOKUP(B65,'Cadastro de funcionarios'!$A$4:$G$4814,6)</f>
        <v>#N/A</v>
      </c>
      <c r="H65" s="108"/>
      <c r="I65" s="6"/>
      <c r="J65" s="34"/>
      <c r="K65" s="275">
        <f ca="1">SUMIF(Descontos!$A$5:$A$3260,'Pagamentos salários'!$A$5:A$1174,Descontos!$H$5:$H$2800)</f>
        <v>0</v>
      </c>
      <c r="L65" s="276" t="e">
        <f t="shared" si="8"/>
        <v>#N/A</v>
      </c>
      <c r="M65" s="276" t="e">
        <f t="shared" si="9"/>
        <v>#N/A</v>
      </c>
      <c r="N65" s="277" t="e">
        <f t="shared" si="10"/>
        <v>#N/A</v>
      </c>
      <c r="O65" s="25">
        <v>0</v>
      </c>
      <c r="P65" s="252">
        <f t="shared" si="11"/>
        <v>0</v>
      </c>
      <c r="Q65" s="273" t="e">
        <f t="shared" ca="1" si="3"/>
        <v>#N/A</v>
      </c>
      <c r="R65" s="281" t="e">
        <f t="shared" ca="1" si="4"/>
        <v>#N/A</v>
      </c>
    </row>
    <row r="66" spans="1:18">
      <c r="A66" s="97">
        <v>62</v>
      </c>
      <c r="B66" s="99"/>
      <c r="C66" s="270" t="e">
        <f>VLOOKUP(B66,'Cadastro de funcionarios'!$A$4:$G$4814,2)</f>
        <v>#N/A</v>
      </c>
      <c r="D66" s="271" t="e">
        <f>VLOOKUP(B66,'Cadastro de funcionarios'!$A$4:$G$4814,4)</f>
        <v>#N/A</v>
      </c>
      <c r="E66" s="272" t="e">
        <f>VLOOKUP(B66,'Cadastro de funcionarios'!$A$4:$G$4814,5)</f>
        <v>#N/A</v>
      </c>
      <c r="F66" s="103"/>
      <c r="G66" s="274" t="e">
        <f>VLOOKUP(B66,'Cadastro de funcionarios'!$A$4:$G$4814,6)</f>
        <v>#N/A</v>
      </c>
      <c r="H66" s="105"/>
      <c r="I66" s="106"/>
      <c r="J66" s="107"/>
      <c r="K66" s="278">
        <f ca="1">SUMIF(Descontos!$A$5:$A$3260,'Pagamentos salários'!$A$5:A$1174,Descontos!$H$5:$H$2800)</f>
        <v>0</v>
      </c>
      <c r="L66" s="279" t="e">
        <f t="shared" si="8"/>
        <v>#N/A</v>
      </c>
      <c r="M66" s="279" t="e">
        <f t="shared" si="9"/>
        <v>#N/A</v>
      </c>
      <c r="N66" s="280" t="e">
        <f t="shared" si="10"/>
        <v>#N/A</v>
      </c>
      <c r="O66" s="99">
        <v>0</v>
      </c>
      <c r="P66" s="282">
        <f t="shared" si="11"/>
        <v>0</v>
      </c>
      <c r="Q66" s="274" t="e">
        <f t="shared" ca="1" si="3"/>
        <v>#N/A</v>
      </c>
      <c r="R66" s="283" t="e">
        <f t="shared" ca="1" si="4"/>
        <v>#N/A</v>
      </c>
    </row>
    <row r="67" spans="1:18">
      <c r="A67" s="96">
        <v>63</v>
      </c>
      <c r="B67" s="25"/>
      <c r="C67" s="239" t="e">
        <f>VLOOKUP(B67,'Cadastro de funcionarios'!$A$4:$G$4814,2)</f>
        <v>#N/A</v>
      </c>
      <c r="D67" s="249" t="e">
        <f>VLOOKUP(B67,'Cadastro de funcionarios'!$A$4:$G$4814,4)</f>
        <v>#N/A</v>
      </c>
      <c r="E67" s="269" t="e">
        <f>VLOOKUP(B67,'Cadastro de funcionarios'!$A$4:$G$4814,5)</f>
        <v>#N/A</v>
      </c>
      <c r="F67" s="29"/>
      <c r="G67" s="273" t="e">
        <f>VLOOKUP(B67,'Cadastro de funcionarios'!$A$4:$G$4814,6)</f>
        <v>#N/A</v>
      </c>
      <c r="H67" s="108"/>
      <c r="I67" s="6"/>
      <c r="J67" s="34"/>
      <c r="K67" s="275">
        <f ca="1">SUMIF(Descontos!$A$5:$A$3260,'Pagamentos salários'!$A$5:A$1174,Descontos!$H$5:$H$2800)</f>
        <v>0</v>
      </c>
      <c r="L67" s="276" t="e">
        <f t="shared" si="8"/>
        <v>#N/A</v>
      </c>
      <c r="M67" s="276" t="e">
        <f t="shared" si="9"/>
        <v>#N/A</v>
      </c>
      <c r="N67" s="277" t="e">
        <f t="shared" si="10"/>
        <v>#N/A</v>
      </c>
      <c r="O67" s="25">
        <v>0</v>
      </c>
      <c r="P67" s="252">
        <f t="shared" si="11"/>
        <v>0</v>
      </c>
      <c r="Q67" s="273" t="e">
        <f t="shared" ca="1" si="3"/>
        <v>#N/A</v>
      </c>
      <c r="R67" s="281" t="e">
        <f t="shared" ca="1" si="4"/>
        <v>#N/A</v>
      </c>
    </row>
    <row r="68" spans="1:18">
      <c r="A68" s="97">
        <v>64</v>
      </c>
      <c r="B68" s="99"/>
      <c r="C68" s="270" t="e">
        <f>VLOOKUP(B68,'Cadastro de funcionarios'!$A$4:$G$4814,2)</f>
        <v>#N/A</v>
      </c>
      <c r="D68" s="271" t="e">
        <f>VLOOKUP(B68,'Cadastro de funcionarios'!$A$4:$G$4814,4)</f>
        <v>#N/A</v>
      </c>
      <c r="E68" s="272" t="e">
        <f>VLOOKUP(B68,'Cadastro de funcionarios'!$A$4:$G$4814,5)</f>
        <v>#N/A</v>
      </c>
      <c r="F68" s="103"/>
      <c r="G68" s="274" t="e">
        <f>VLOOKUP(B68,'Cadastro de funcionarios'!$A$4:$G$4814,6)</f>
        <v>#N/A</v>
      </c>
      <c r="H68" s="105"/>
      <c r="I68" s="106"/>
      <c r="J68" s="107"/>
      <c r="K68" s="278">
        <f ca="1">SUMIF(Descontos!$A$5:$A$3260,'Pagamentos salários'!$A$5:A$1174,Descontos!$H$5:$H$2800)</f>
        <v>0</v>
      </c>
      <c r="L68" s="279" t="e">
        <f t="shared" si="8"/>
        <v>#N/A</v>
      </c>
      <c r="M68" s="279" t="e">
        <f t="shared" si="9"/>
        <v>#N/A</v>
      </c>
      <c r="N68" s="280" t="e">
        <f t="shared" si="10"/>
        <v>#N/A</v>
      </c>
      <c r="O68" s="99">
        <v>0</v>
      </c>
      <c r="P68" s="282">
        <f t="shared" si="11"/>
        <v>0</v>
      </c>
      <c r="Q68" s="274" t="e">
        <f t="shared" ca="1" si="3"/>
        <v>#N/A</v>
      </c>
      <c r="R68" s="283" t="e">
        <f t="shared" ca="1" si="4"/>
        <v>#N/A</v>
      </c>
    </row>
    <row r="69" spans="1:18">
      <c r="A69" s="96">
        <v>65</v>
      </c>
      <c r="B69" s="25"/>
      <c r="C69" s="239" t="e">
        <f>VLOOKUP(B69,'Cadastro de funcionarios'!$A$4:$G$4814,2)</f>
        <v>#N/A</v>
      </c>
      <c r="D69" s="249" t="e">
        <f>VLOOKUP(B69,'Cadastro de funcionarios'!$A$4:$G$4814,4)</f>
        <v>#N/A</v>
      </c>
      <c r="E69" s="269" t="e">
        <f>VLOOKUP(B69,'Cadastro de funcionarios'!$A$4:$G$4814,5)</f>
        <v>#N/A</v>
      </c>
      <c r="F69" s="29"/>
      <c r="G69" s="273" t="e">
        <f>VLOOKUP(B69,'Cadastro de funcionarios'!$A$4:$G$4814,6)</f>
        <v>#N/A</v>
      </c>
      <c r="H69" s="108"/>
      <c r="I69" s="6"/>
      <c r="J69" s="34"/>
      <c r="K69" s="275">
        <f ca="1">SUMIF(Descontos!$A$5:$A$3260,'Pagamentos salários'!$A$5:A$1174,Descontos!$H$5:$H$2800)</f>
        <v>0</v>
      </c>
      <c r="L69" s="276" t="e">
        <f t="shared" si="8"/>
        <v>#N/A</v>
      </c>
      <c r="M69" s="276" t="e">
        <f t="shared" si="9"/>
        <v>#N/A</v>
      </c>
      <c r="N69" s="277" t="e">
        <f t="shared" si="10"/>
        <v>#N/A</v>
      </c>
      <c r="O69" s="25">
        <v>0</v>
      </c>
      <c r="P69" s="252">
        <f t="shared" si="11"/>
        <v>0</v>
      </c>
      <c r="Q69" s="273" t="e">
        <f t="shared" ca="1" si="3"/>
        <v>#N/A</v>
      </c>
      <c r="R69" s="281" t="e">
        <f t="shared" ca="1" si="4"/>
        <v>#N/A</v>
      </c>
    </row>
    <row r="70" spans="1:18">
      <c r="A70" s="97">
        <v>66</v>
      </c>
      <c r="B70" s="99"/>
      <c r="C70" s="270" t="e">
        <f>VLOOKUP(B70,'Cadastro de funcionarios'!$A$4:$G$4814,2)</f>
        <v>#N/A</v>
      </c>
      <c r="D70" s="271" t="e">
        <f>VLOOKUP(B70,'Cadastro de funcionarios'!$A$4:$G$4814,4)</f>
        <v>#N/A</v>
      </c>
      <c r="E70" s="272" t="e">
        <f>VLOOKUP(B70,'Cadastro de funcionarios'!$A$4:$G$4814,5)</f>
        <v>#N/A</v>
      </c>
      <c r="F70" s="103"/>
      <c r="G70" s="274" t="e">
        <f>VLOOKUP(B70,'Cadastro de funcionarios'!$A$4:$G$4814,6)</f>
        <v>#N/A</v>
      </c>
      <c r="H70" s="105"/>
      <c r="I70" s="106"/>
      <c r="J70" s="107"/>
      <c r="K70" s="278">
        <f ca="1">SUMIF(Descontos!$A$5:$A$3260,'Pagamentos salários'!$A$5:A$1174,Descontos!$H$5:$H$2800)</f>
        <v>0</v>
      </c>
      <c r="L70" s="279" t="e">
        <f t="shared" ref="L70:L133" si="12">IF((G70+J70)&gt;=2195.13,0.11,IF((G70+J70)&gt;1317.08,0.09,IF((G70+J70)&gt;0,0.08)))</f>
        <v>#N/A</v>
      </c>
      <c r="M70" s="279" t="e">
        <f t="shared" ref="M70:M133" si="13">IF(G70&gt;4463.81,0.275,IF(G70&gt;3572.44,0.225,IF(G70&gt;2679.3,0.15,IF(G70&gt;1787.78,0.075,IF(G70&gt;0,0,)))))</f>
        <v>#N/A</v>
      </c>
      <c r="N70" s="280" t="e">
        <f t="shared" ref="N70:N133" si="14">IF(G70&gt;0,0.08,)</f>
        <v>#N/A</v>
      </c>
      <c r="O70" s="99">
        <v>0</v>
      </c>
      <c r="P70" s="282">
        <f t="shared" si="11"/>
        <v>0</v>
      </c>
      <c r="Q70" s="274" t="e">
        <f t="shared" ref="Q70:Q133" ca="1" si="15">SUM(((L70+M70+N70))*((G70+H70+I70))+K70+P70)</f>
        <v>#N/A</v>
      </c>
      <c r="R70" s="283" t="e">
        <f t="shared" ref="R70:R133" ca="1" si="16">SUM(G70-Q70)+(J70+I70+H70)</f>
        <v>#N/A</v>
      </c>
    </row>
    <row r="71" spans="1:18">
      <c r="A71" s="96">
        <v>67</v>
      </c>
      <c r="B71" s="25"/>
      <c r="C71" s="239" t="e">
        <f>VLOOKUP(B71,'Cadastro de funcionarios'!$A$4:$G$4814,2)</f>
        <v>#N/A</v>
      </c>
      <c r="D71" s="249" t="e">
        <f>VLOOKUP(B71,'Cadastro de funcionarios'!$A$4:$G$4814,4)</f>
        <v>#N/A</v>
      </c>
      <c r="E71" s="269" t="e">
        <f>VLOOKUP(B71,'Cadastro de funcionarios'!$A$4:$G$4814,5)</f>
        <v>#N/A</v>
      </c>
      <c r="F71" s="29"/>
      <c r="G71" s="273" t="e">
        <f>VLOOKUP(B71,'Cadastro de funcionarios'!$A$4:$G$4814,6)</f>
        <v>#N/A</v>
      </c>
      <c r="H71" s="108"/>
      <c r="I71" s="6"/>
      <c r="J71" s="34"/>
      <c r="K71" s="275">
        <f ca="1">SUMIF(Descontos!$A$5:$A$3260,'Pagamentos salários'!$A$5:A$1174,Descontos!$H$5:$H$2800)</f>
        <v>0</v>
      </c>
      <c r="L71" s="276" t="e">
        <f t="shared" si="12"/>
        <v>#N/A</v>
      </c>
      <c r="M71" s="276" t="e">
        <f t="shared" si="13"/>
        <v>#N/A</v>
      </c>
      <c r="N71" s="277" t="e">
        <f t="shared" si="14"/>
        <v>#N/A</v>
      </c>
      <c r="O71" s="25">
        <v>0</v>
      </c>
      <c r="P71" s="252">
        <f t="shared" si="11"/>
        <v>0</v>
      </c>
      <c r="Q71" s="273" t="e">
        <f t="shared" ca="1" si="15"/>
        <v>#N/A</v>
      </c>
      <c r="R71" s="281" t="e">
        <f t="shared" ca="1" si="16"/>
        <v>#N/A</v>
      </c>
    </row>
    <row r="72" spans="1:18">
      <c r="A72" s="97">
        <v>68</v>
      </c>
      <c r="B72" s="99"/>
      <c r="C72" s="270" t="e">
        <f>VLOOKUP(B72,'Cadastro de funcionarios'!$A$4:$G$4814,2)</f>
        <v>#N/A</v>
      </c>
      <c r="D72" s="271" t="e">
        <f>VLOOKUP(B72,'Cadastro de funcionarios'!$A$4:$G$4814,4)</f>
        <v>#N/A</v>
      </c>
      <c r="E72" s="272" t="e">
        <f>VLOOKUP(B72,'Cadastro de funcionarios'!$A$4:$G$4814,5)</f>
        <v>#N/A</v>
      </c>
      <c r="F72" s="103"/>
      <c r="G72" s="274" t="e">
        <f>VLOOKUP(B72,'Cadastro de funcionarios'!$A$4:$G$4814,6)</f>
        <v>#N/A</v>
      </c>
      <c r="H72" s="105"/>
      <c r="I72" s="106"/>
      <c r="J72" s="107"/>
      <c r="K72" s="278">
        <f ca="1">SUMIF(Descontos!$A$5:$A$3260,'Pagamentos salários'!$A$5:A$1174,Descontos!$H$5:$H$2800)</f>
        <v>0</v>
      </c>
      <c r="L72" s="279" t="e">
        <f t="shared" si="12"/>
        <v>#N/A</v>
      </c>
      <c r="M72" s="279" t="e">
        <f t="shared" si="13"/>
        <v>#N/A</v>
      </c>
      <c r="N72" s="280" t="e">
        <f t="shared" si="14"/>
        <v>#N/A</v>
      </c>
      <c r="O72" s="99">
        <v>0</v>
      </c>
      <c r="P72" s="282">
        <f t="shared" ref="P72:P135" si="17">IF(O72&gt;0,179.71*O72,0)</f>
        <v>0</v>
      </c>
      <c r="Q72" s="274" t="e">
        <f t="shared" ca="1" si="15"/>
        <v>#N/A</v>
      </c>
      <c r="R72" s="283" t="e">
        <f t="shared" ca="1" si="16"/>
        <v>#N/A</v>
      </c>
    </row>
    <row r="73" spans="1:18">
      <c r="A73" s="96">
        <v>69</v>
      </c>
      <c r="B73" s="25"/>
      <c r="C73" s="239" t="e">
        <f>VLOOKUP(B73,'Cadastro de funcionarios'!$A$4:$G$4814,2)</f>
        <v>#N/A</v>
      </c>
      <c r="D73" s="249" t="e">
        <f>VLOOKUP(B73,'Cadastro de funcionarios'!$A$4:$G$4814,4)</f>
        <v>#N/A</v>
      </c>
      <c r="E73" s="269" t="e">
        <f>VLOOKUP(B73,'Cadastro de funcionarios'!$A$4:$G$4814,5)</f>
        <v>#N/A</v>
      </c>
      <c r="F73" s="29"/>
      <c r="G73" s="273" t="e">
        <f>VLOOKUP(B73,'Cadastro de funcionarios'!$A$4:$G$4814,6)</f>
        <v>#N/A</v>
      </c>
      <c r="H73" s="108"/>
      <c r="I73" s="6"/>
      <c r="J73" s="34"/>
      <c r="K73" s="275">
        <f ca="1">SUMIF(Descontos!$A$5:$A$3260,'Pagamentos salários'!$A$5:A$1174,Descontos!$H$5:$H$2800)</f>
        <v>0</v>
      </c>
      <c r="L73" s="276" t="e">
        <f t="shared" si="12"/>
        <v>#N/A</v>
      </c>
      <c r="M73" s="276" t="e">
        <f t="shared" si="13"/>
        <v>#N/A</v>
      </c>
      <c r="N73" s="277" t="e">
        <f t="shared" si="14"/>
        <v>#N/A</v>
      </c>
      <c r="O73" s="25">
        <v>0</v>
      </c>
      <c r="P73" s="252">
        <f t="shared" si="17"/>
        <v>0</v>
      </c>
      <c r="Q73" s="273" t="e">
        <f t="shared" ca="1" si="15"/>
        <v>#N/A</v>
      </c>
      <c r="R73" s="281" t="e">
        <f t="shared" ca="1" si="16"/>
        <v>#N/A</v>
      </c>
    </row>
    <row r="74" spans="1:18">
      <c r="A74" s="97">
        <v>70</v>
      </c>
      <c r="B74" s="99"/>
      <c r="C74" s="270" t="e">
        <f>VLOOKUP(B74,'Cadastro de funcionarios'!$A$4:$G$4814,2)</f>
        <v>#N/A</v>
      </c>
      <c r="D74" s="271" t="e">
        <f>VLOOKUP(B74,'Cadastro de funcionarios'!$A$4:$G$4814,4)</f>
        <v>#N/A</v>
      </c>
      <c r="E74" s="272" t="e">
        <f>VLOOKUP(B74,'Cadastro de funcionarios'!$A$4:$G$4814,5)</f>
        <v>#N/A</v>
      </c>
      <c r="F74" s="103"/>
      <c r="G74" s="274" t="e">
        <f>VLOOKUP(B74,'Cadastro de funcionarios'!$A$4:$G$4814,6)</f>
        <v>#N/A</v>
      </c>
      <c r="H74" s="105"/>
      <c r="I74" s="106"/>
      <c r="J74" s="107"/>
      <c r="K74" s="278">
        <f ca="1">SUMIF(Descontos!$A$5:$A$3260,'Pagamentos salários'!$A$5:A$1174,Descontos!$H$5:$H$2800)</f>
        <v>0</v>
      </c>
      <c r="L74" s="279" t="e">
        <f t="shared" si="12"/>
        <v>#N/A</v>
      </c>
      <c r="M74" s="279" t="e">
        <f t="shared" si="13"/>
        <v>#N/A</v>
      </c>
      <c r="N74" s="280" t="e">
        <f t="shared" si="14"/>
        <v>#N/A</v>
      </c>
      <c r="O74" s="99">
        <v>0</v>
      </c>
      <c r="P74" s="282">
        <f t="shared" si="17"/>
        <v>0</v>
      </c>
      <c r="Q74" s="274" t="e">
        <f t="shared" ca="1" si="15"/>
        <v>#N/A</v>
      </c>
      <c r="R74" s="283" t="e">
        <f t="shared" ca="1" si="16"/>
        <v>#N/A</v>
      </c>
    </row>
    <row r="75" spans="1:18">
      <c r="A75" s="96">
        <v>71</v>
      </c>
      <c r="B75" s="25"/>
      <c r="C75" s="239" t="e">
        <f>VLOOKUP(B75,'Cadastro de funcionarios'!$A$4:$G$4814,2)</f>
        <v>#N/A</v>
      </c>
      <c r="D75" s="249" t="e">
        <f>VLOOKUP(B75,'Cadastro de funcionarios'!$A$4:$G$4814,4)</f>
        <v>#N/A</v>
      </c>
      <c r="E75" s="269" t="e">
        <f>VLOOKUP(B75,'Cadastro de funcionarios'!$A$4:$G$4814,5)</f>
        <v>#N/A</v>
      </c>
      <c r="F75" s="29"/>
      <c r="G75" s="273" t="e">
        <f>VLOOKUP(B75,'Cadastro de funcionarios'!$A$4:$G$4814,6)</f>
        <v>#N/A</v>
      </c>
      <c r="H75" s="108"/>
      <c r="I75" s="6"/>
      <c r="J75" s="34"/>
      <c r="K75" s="275">
        <f ca="1">SUMIF(Descontos!$A$5:$A$3260,'Pagamentos salários'!$A$5:A$1174,Descontos!$H$5:$H$2800)</f>
        <v>0</v>
      </c>
      <c r="L75" s="276" t="e">
        <f t="shared" si="12"/>
        <v>#N/A</v>
      </c>
      <c r="M75" s="276" t="e">
        <f t="shared" si="13"/>
        <v>#N/A</v>
      </c>
      <c r="N75" s="277" t="e">
        <f t="shared" si="14"/>
        <v>#N/A</v>
      </c>
      <c r="O75" s="25">
        <v>0</v>
      </c>
      <c r="P75" s="252">
        <f t="shared" si="17"/>
        <v>0</v>
      </c>
      <c r="Q75" s="273" t="e">
        <f t="shared" ca="1" si="15"/>
        <v>#N/A</v>
      </c>
      <c r="R75" s="281" t="e">
        <f t="shared" ca="1" si="16"/>
        <v>#N/A</v>
      </c>
    </row>
    <row r="76" spans="1:18">
      <c r="A76" s="97">
        <v>72</v>
      </c>
      <c r="B76" s="99"/>
      <c r="C76" s="270" t="e">
        <f>VLOOKUP(B76,'Cadastro de funcionarios'!$A$4:$G$4814,2)</f>
        <v>#N/A</v>
      </c>
      <c r="D76" s="271" t="e">
        <f>VLOOKUP(B76,'Cadastro de funcionarios'!$A$4:$G$4814,4)</f>
        <v>#N/A</v>
      </c>
      <c r="E76" s="272" t="e">
        <f>VLOOKUP(B76,'Cadastro de funcionarios'!$A$4:$G$4814,5)</f>
        <v>#N/A</v>
      </c>
      <c r="F76" s="103"/>
      <c r="G76" s="274" t="e">
        <f>VLOOKUP(B76,'Cadastro de funcionarios'!$A$4:$G$4814,6)</f>
        <v>#N/A</v>
      </c>
      <c r="H76" s="105"/>
      <c r="I76" s="106"/>
      <c r="J76" s="107"/>
      <c r="K76" s="278">
        <f ca="1">SUMIF(Descontos!$A$5:$A$3260,'Pagamentos salários'!$A$5:A$1174,Descontos!$H$5:$H$2800)</f>
        <v>0</v>
      </c>
      <c r="L76" s="279" t="e">
        <f t="shared" si="12"/>
        <v>#N/A</v>
      </c>
      <c r="M76" s="279" t="e">
        <f t="shared" si="13"/>
        <v>#N/A</v>
      </c>
      <c r="N76" s="280" t="e">
        <f t="shared" si="14"/>
        <v>#N/A</v>
      </c>
      <c r="O76" s="99">
        <v>0</v>
      </c>
      <c r="P76" s="282">
        <f t="shared" si="17"/>
        <v>0</v>
      </c>
      <c r="Q76" s="274" t="e">
        <f t="shared" ca="1" si="15"/>
        <v>#N/A</v>
      </c>
      <c r="R76" s="283" t="e">
        <f t="shared" ca="1" si="16"/>
        <v>#N/A</v>
      </c>
    </row>
    <row r="77" spans="1:18">
      <c r="A77" s="96">
        <v>73</v>
      </c>
      <c r="B77" s="25"/>
      <c r="C77" s="239" t="e">
        <f>VLOOKUP(B77,'Cadastro de funcionarios'!$A$4:$G$4814,2)</f>
        <v>#N/A</v>
      </c>
      <c r="D77" s="249" t="e">
        <f>VLOOKUP(B77,'Cadastro de funcionarios'!$A$4:$G$4814,4)</f>
        <v>#N/A</v>
      </c>
      <c r="E77" s="269" t="e">
        <f>VLOOKUP(B77,'Cadastro de funcionarios'!$A$4:$G$4814,5)</f>
        <v>#N/A</v>
      </c>
      <c r="F77" s="29"/>
      <c r="G77" s="273" t="e">
        <f>VLOOKUP(B77,'Cadastro de funcionarios'!$A$4:$G$4814,6)</f>
        <v>#N/A</v>
      </c>
      <c r="H77" s="108"/>
      <c r="I77" s="6"/>
      <c r="J77" s="34"/>
      <c r="K77" s="275">
        <f ca="1">SUMIF(Descontos!$A$5:$A$3260,'Pagamentos salários'!$A$5:A$1174,Descontos!$H$5:$H$2800)</f>
        <v>0</v>
      </c>
      <c r="L77" s="276" t="e">
        <f t="shared" si="12"/>
        <v>#N/A</v>
      </c>
      <c r="M77" s="276" t="e">
        <f t="shared" si="13"/>
        <v>#N/A</v>
      </c>
      <c r="N77" s="277" t="e">
        <f t="shared" si="14"/>
        <v>#N/A</v>
      </c>
      <c r="O77" s="25">
        <v>0</v>
      </c>
      <c r="P77" s="252">
        <f t="shared" si="17"/>
        <v>0</v>
      </c>
      <c r="Q77" s="273" t="e">
        <f t="shared" ca="1" si="15"/>
        <v>#N/A</v>
      </c>
      <c r="R77" s="281" t="e">
        <f t="shared" ca="1" si="16"/>
        <v>#N/A</v>
      </c>
    </row>
    <row r="78" spans="1:18">
      <c r="A78" s="97">
        <v>74</v>
      </c>
      <c r="B78" s="99"/>
      <c r="C78" s="270" t="e">
        <f>VLOOKUP(B78,'Cadastro de funcionarios'!$A$4:$G$4814,2)</f>
        <v>#N/A</v>
      </c>
      <c r="D78" s="271" t="e">
        <f>VLOOKUP(B78,'Cadastro de funcionarios'!$A$4:$G$4814,4)</f>
        <v>#N/A</v>
      </c>
      <c r="E78" s="272" t="e">
        <f>VLOOKUP(B78,'Cadastro de funcionarios'!$A$4:$G$4814,5)</f>
        <v>#N/A</v>
      </c>
      <c r="F78" s="103"/>
      <c r="G78" s="274" t="e">
        <f>VLOOKUP(B78,'Cadastro de funcionarios'!$A$4:$G$4814,6)</f>
        <v>#N/A</v>
      </c>
      <c r="H78" s="105"/>
      <c r="I78" s="106"/>
      <c r="J78" s="107"/>
      <c r="K78" s="278">
        <f ca="1">SUMIF(Descontos!$A$5:$A$3260,'Pagamentos salários'!$A$5:A$1174,Descontos!$H$5:$H$2800)</f>
        <v>0</v>
      </c>
      <c r="L78" s="279" t="e">
        <f t="shared" si="12"/>
        <v>#N/A</v>
      </c>
      <c r="M78" s="279" t="e">
        <f t="shared" si="13"/>
        <v>#N/A</v>
      </c>
      <c r="N78" s="280" t="e">
        <f t="shared" si="14"/>
        <v>#N/A</v>
      </c>
      <c r="O78" s="99">
        <v>0</v>
      </c>
      <c r="P78" s="282">
        <f t="shared" si="17"/>
        <v>0</v>
      </c>
      <c r="Q78" s="274" t="e">
        <f t="shared" ca="1" si="15"/>
        <v>#N/A</v>
      </c>
      <c r="R78" s="283" t="e">
        <f t="shared" ca="1" si="16"/>
        <v>#N/A</v>
      </c>
    </row>
    <row r="79" spans="1:18">
      <c r="A79" s="96">
        <v>75</v>
      </c>
      <c r="B79" s="25"/>
      <c r="C79" s="239" t="e">
        <f>VLOOKUP(B79,'Cadastro de funcionarios'!$A$4:$G$4814,2)</f>
        <v>#N/A</v>
      </c>
      <c r="D79" s="249" t="e">
        <f>VLOOKUP(B79,'Cadastro de funcionarios'!$A$4:$G$4814,4)</f>
        <v>#N/A</v>
      </c>
      <c r="E79" s="269" t="e">
        <f>VLOOKUP(B79,'Cadastro de funcionarios'!$A$4:$G$4814,5)</f>
        <v>#N/A</v>
      </c>
      <c r="F79" s="29"/>
      <c r="G79" s="273" t="e">
        <f>VLOOKUP(B79,'Cadastro de funcionarios'!$A$4:$G$4814,6)</f>
        <v>#N/A</v>
      </c>
      <c r="H79" s="108"/>
      <c r="I79" s="6"/>
      <c r="J79" s="34"/>
      <c r="K79" s="275">
        <f ca="1">SUMIF(Descontos!$A$5:$A$3260,'Pagamentos salários'!$A$5:A$1174,Descontos!$H$5:$H$2800)</f>
        <v>0</v>
      </c>
      <c r="L79" s="276" t="e">
        <f t="shared" si="12"/>
        <v>#N/A</v>
      </c>
      <c r="M79" s="276" t="e">
        <f t="shared" si="13"/>
        <v>#N/A</v>
      </c>
      <c r="N79" s="277" t="e">
        <f t="shared" si="14"/>
        <v>#N/A</v>
      </c>
      <c r="O79" s="25">
        <v>0</v>
      </c>
      <c r="P79" s="252">
        <f t="shared" si="17"/>
        <v>0</v>
      </c>
      <c r="Q79" s="273" t="e">
        <f t="shared" ca="1" si="15"/>
        <v>#N/A</v>
      </c>
      <c r="R79" s="281" t="e">
        <f t="shared" ca="1" si="16"/>
        <v>#N/A</v>
      </c>
    </row>
    <row r="80" spans="1:18">
      <c r="A80" s="97">
        <v>76</v>
      </c>
      <c r="B80" s="99"/>
      <c r="C80" s="270" t="e">
        <f>VLOOKUP(B80,'Cadastro de funcionarios'!$A$4:$G$4814,2)</f>
        <v>#N/A</v>
      </c>
      <c r="D80" s="271" t="e">
        <f>VLOOKUP(B80,'Cadastro de funcionarios'!$A$4:$G$4814,4)</f>
        <v>#N/A</v>
      </c>
      <c r="E80" s="272" t="e">
        <f>VLOOKUP(B80,'Cadastro de funcionarios'!$A$4:$G$4814,5)</f>
        <v>#N/A</v>
      </c>
      <c r="F80" s="103"/>
      <c r="G80" s="274" t="e">
        <f>VLOOKUP(B80,'Cadastro de funcionarios'!$A$4:$G$4814,6)</f>
        <v>#N/A</v>
      </c>
      <c r="H80" s="105"/>
      <c r="I80" s="106"/>
      <c r="J80" s="107"/>
      <c r="K80" s="278">
        <f ca="1">SUMIF(Descontos!$A$5:$A$3260,'Pagamentos salários'!$A$5:A$1174,Descontos!$H$5:$H$2800)</f>
        <v>0</v>
      </c>
      <c r="L80" s="279" t="e">
        <f t="shared" si="12"/>
        <v>#N/A</v>
      </c>
      <c r="M80" s="279" t="e">
        <f t="shared" si="13"/>
        <v>#N/A</v>
      </c>
      <c r="N80" s="280" t="e">
        <f t="shared" si="14"/>
        <v>#N/A</v>
      </c>
      <c r="O80" s="99">
        <v>0</v>
      </c>
      <c r="P80" s="282">
        <f t="shared" si="17"/>
        <v>0</v>
      </c>
      <c r="Q80" s="274" t="e">
        <f t="shared" ca="1" si="15"/>
        <v>#N/A</v>
      </c>
      <c r="R80" s="283" t="e">
        <f t="shared" ca="1" si="16"/>
        <v>#N/A</v>
      </c>
    </row>
    <row r="81" spans="1:18">
      <c r="A81" s="96">
        <v>77</v>
      </c>
      <c r="B81" s="25"/>
      <c r="C81" s="239" t="e">
        <f>VLOOKUP(B81,'Cadastro de funcionarios'!$A$4:$G$4814,2)</f>
        <v>#N/A</v>
      </c>
      <c r="D81" s="249" t="e">
        <f>VLOOKUP(B81,'Cadastro de funcionarios'!$A$4:$G$4814,4)</f>
        <v>#N/A</v>
      </c>
      <c r="E81" s="269" t="e">
        <f>VLOOKUP(B81,'Cadastro de funcionarios'!$A$4:$G$4814,5)</f>
        <v>#N/A</v>
      </c>
      <c r="F81" s="29"/>
      <c r="G81" s="273" t="e">
        <f>VLOOKUP(B81,'Cadastro de funcionarios'!$A$4:$G$4814,6)</f>
        <v>#N/A</v>
      </c>
      <c r="H81" s="108"/>
      <c r="I81" s="6"/>
      <c r="J81" s="34"/>
      <c r="K81" s="275">
        <f ca="1">SUMIF(Descontos!$A$5:$A$3260,'Pagamentos salários'!$A$5:A$1174,Descontos!$H$5:$H$2800)</f>
        <v>0</v>
      </c>
      <c r="L81" s="276" t="e">
        <f t="shared" si="12"/>
        <v>#N/A</v>
      </c>
      <c r="M81" s="276" t="e">
        <f t="shared" si="13"/>
        <v>#N/A</v>
      </c>
      <c r="N81" s="277" t="e">
        <f t="shared" si="14"/>
        <v>#N/A</v>
      </c>
      <c r="O81" s="25">
        <v>0</v>
      </c>
      <c r="P81" s="252">
        <f t="shared" si="17"/>
        <v>0</v>
      </c>
      <c r="Q81" s="273" t="e">
        <f t="shared" ca="1" si="15"/>
        <v>#N/A</v>
      </c>
      <c r="R81" s="281" t="e">
        <f t="shared" ca="1" si="16"/>
        <v>#N/A</v>
      </c>
    </row>
    <row r="82" spans="1:18">
      <c r="A82" s="97">
        <v>78</v>
      </c>
      <c r="B82" s="99"/>
      <c r="C82" s="270" t="e">
        <f>VLOOKUP(B82,'Cadastro de funcionarios'!$A$4:$G$4814,2)</f>
        <v>#N/A</v>
      </c>
      <c r="D82" s="271" t="e">
        <f>VLOOKUP(B82,'Cadastro de funcionarios'!$A$4:$G$4814,4)</f>
        <v>#N/A</v>
      </c>
      <c r="E82" s="272" t="e">
        <f>VLOOKUP(B82,'Cadastro de funcionarios'!$A$4:$G$4814,5)</f>
        <v>#N/A</v>
      </c>
      <c r="F82" s="103"/>
      <c r="G82" s="274" t="e">
        <f>VLOOKUP(B82,'Cadastro de funcionarios'!$A$4:$G$4814,6)</f>
        <v>#N/A</v>
      </c>
      <c r="H82" s="105"/>
      <c r="I82" s="106"/>
      <c r="J82" s="107"/>
      <c r="K82" s="278">
        <f ca="1">SUMIF(Descontos!$A$5:$A$3260,'Pagamentos salários'!$A$5:A$1174,Descontos!$H$5:$H$2800)</f>
        <v>0</v>
      </c>
      <c r="L82" s="279" t="e">
        <f t="shared" si="12"/>
        <v>#N/A</v>
      </c>
      <c r="M82" s="279" t="e">
        <f t="shared" si="13"/>
        <v>#N/A</v>
      </c>
      <c r="N82" s="280" t="e">
        <f t="shared" si="14"/>
        <v>#N/A</v>
      </c>
      <c r="O82" s="99">
        <v>0</v>
      </c>
      <c r="P82" s="282">
        <f t="shared" si="17"/>
        <v>0</v>
      </c>
      <c r="Q82" s="274" t="e">
        <f t="shared" ca="1" si="15"/>
        <v>#N/A</v>
      </c>
      <c r="R82" s="283" t="e">
        <f t="shared" ca="1" si="16"/>
        <v>#N/A</v>
      </c>
    </row>
    <row r="83" spans="1:18">
      <c r="A83" s="96">
        <v>79</v>
      </c>
      <c r="B83" s="25"/>
      <c r="C83" s="239" t="e">
        <f>VLOOKUP(B83,'Cadastro de funcionarios'!$A$4:$G$4814,2)</f>
        <v>#N/A</v>
      </c>
      <c r="D83" s="249" t="e">
        <f>VLOOKUP(B83,'Cadastro de funcionarios'!$A$4:$G$4814,4)</f>
        <v>#N/A</v>
      </c>
      <c r="E83" s="269" t="e">
        <f>VLOOKUP(B83,'Cadastro de funcionarios'!$A$4:$G$4814,5)</f>
        <v>#N/A</v>
      </c>
      <c r="F83" s="29"/>
      <c r="G83" s="273" t="e">
        <f>VLOOKUP(B83,'Cadastro de funcionarios'!$A$4:$G$4814,6)</f>
        <v>#N/A</v>
      </c>
      <c r="H83" s="108"/>
      <c r="I83" s="6"/>
      <c r="J83" s="34"/>
      <c r="K83" s="275">
        <f ca="1">SUMIF(Descontos!$A$5:$A$3260,'Pagamentos salários'!$A$5:A$1174,Descontos!$H$5:$H$2800)</f>
        <v>0</v>
      </c>
      <c r="L83" s="276" t="e">
        <f t="shared" si="12"/>
        <v>#N/A</v>
      </c>
      <c r="M83" s="276" t="e">
        <f t="shared" si="13"/>
        <v>#N/A</v>
      </c>
      <c r="N83" s="277" t="e">
        <f t="shared" si="14"/>
        <v>#N/A</v>
      </c>
      <c r="O83" s="25">
        <v>0</v>
      </c>
      <c r="P83" s="252">
        <f t="shared" si="17"/>
        <v>0</v>
      </c>
      <c r="Q83" s="273" t="e">
        <f t="shared" ca="1" si="15"/>
        <v>#N/A</v>
      </c>
      <c r="R83" s="281" t="e">
        <f t="shared" ca="1" si="16"/>
        <v>#N/A</v>
      </c>
    </row>
    <row r="84" spans="1:18">
      <c r="A84" s="97">
        <v>80</v>
      </c>
      <c r="B84" s="99"/>
      <c r="C84" s="270" t="e">
        <f>VLOOKUP(B84,'Cadastro de funcionarios'!$A$4:$G$4814,2)</f>
        <v>#N/A</v>
      </c>
      <c r="D84" s="271" t="e">
        <f>VLOOKUP(B84,'Cadastro de funcionarios'!$A$4:$G$4814,4)</f>
        <v>#N/A</v>
      </c>
      <c r="E84" s="272" t="e">
        <f>VLOOKUP(B84,'Cadastro de funcionarios'!$A$4:$G$4814,5)</f>
        <v>#N/A</v>
      </c>
      <c r="F84" s="103"/>
      <c r="G84" s="274" t="e">
        <f>VLOOKUP(B84,'Cadastro de funcionarios'!$A$4:$G$4814,6)</f>
        <v>#N/A</v>
      </c>
      <c r="H84" s="105"/>
      <c r="I84" s="106"/>
      <c r="J84" s="107"/>
      <c r="K84" s="278">
        <f ca="1">SUMIF(Descontos!$A$5:$A$3260,'Pagamentos salários'!$A$5:A$1174,Descontos!$H$5:$H$2800)</f>
        <v>0</v>
      </c>
      <c r="L84" s="279" t="e">
        <f t="shared" si="12"/>
        <v>#N/A</v>
      </c>
      <c r="M84" s="279" t="e">
        <f t="shared" si="13"/>
        <v>#N/A</v>
      </c>
      <c r="N84" s="280" t="e">
        <f t="shared" si="14"/>
        <v>#N/A</v>
      </c>
      <c r="O84" s="99">
        <v>0</v>
      </c>
      <c r="P84" s="282">
        <f t="shared" si="17"/>
        <v>0</v>
      </c>
      <c r="Q84" s="274" t="e">
        <f t="shared" ca="1" si="15"/>
        <v>#N/A</v>
      </c>
      <c r="R84" s="283" t="e">
        <f t="shared" ca="1" si="16"/>
        <v>#N/A</v>
      </c>
    </row>
    <row r="85" spans="1:18">
      <c r="A85" s="96">
        <v>81</v>
      </c>
      <c r="B85" s="25"/>
      <c r="C85" s="239" t="e">
        <f>VLOOKUP(B85,'Cadastro de funcionarios'!$A$4:$G$4814,2)</f>
        <v>#N/A</v>
      </c>
      <c r="D85" s="249" t="e">
        <f>VLOOKUP(B85,'Cadastro de funcionarios'!$A$4:$G$4814,4)</f>
        <v>#N/A</v>
      </c>
      <c r="E85" s="269" t="e">
        <f>VLOOKUP(B85,'Cadastro de funcionarios'!$A$4:$G$4814,5)</f>
        <v>#N/A</v>
      </c>
      <c r="F85" s="29"/>
      <c r="G85" s="273" t="e">
        <f>VLOOKUP(B85,'Cadastro de funcionarios'!$A$4:$G$4814,6)</f>
        <v>#N/A</v>
      </c>
      <c r="H85" s="108"/>
      <c r="I85" s="6"/>
      <c r="J85" s="34"/>
      <c r="K85" s="275">
        <f ca="1">SUMIF(Descontos!$A$5:$A$3260,'Pagamentos salários'!$A$5:A$1174,Descontos!$H$5:$H$2800)</f>
        <v>0</v>
      </c>
      <c r="L85" s="276" t="e">
        <f t="shared" si="12"/>
        <v>#N/A</v>
      </c>
      <c r="M85" s="276" t="e">
        <f t="shared" si="13"/>
        <v>#N/A</v>
      </c>
      <c r="N85" s="277" t="e">
        <f t="shared" si="14"/>
        <v>#N/A</v>
      </c>
      <c r="O85" s="25">
        <v>0</v>
      </c>
      <c r="P85" s="252">
        <f t="shared" si="17"/>
        <v>0</v>
      </c>
      <c r="Q85" s="273" t="e">
        <f t="shared" ca="1" si="15"/>
        <v>#N/A</v>
      </c>
      <c r="R85" s="281" t="e">
        <f t="shared" ca="1" si="16"/>
        <v>#N/A</v>
      </c>
    </row>
    <row r="86" spans="1:18">
      <c r="A86" s="97">
        <v>82</v>
      </c>
      <c r="B86" s="99"/>
      <c r="C86" s="270" t="e">
        <f>VLOOKUP(B86,'Cadastro de funcionarios'!$A$4:$G$4814,2)</f>
        <v>#N/A</v>
      </c>
      <c r="D86" s="271" t="e">
        <f>VLOOKUP(B86,'Cadastro de funcionarios'!$A$4:$G$4814,4)</f>
        <v>#N/A</v>
      </c>
      <c r="E86" s="272" t="e">
        <f>VLOOKUP(B86,'Cadastro de funcionarios'!$A$4:$G$4814,5)</f>
        <v>#N/A</v>
      </c>
      <c r="F86" s="103"/>
      <c r="G86" s="274" t="e">
        <f>VLOOKUP(B86,'Cadastro de funcionarios'!$A$4:$G$4814,6)</f>
        <v>#N/A</v>
      </c>
      <c r="H86" s="105"/>
      <c r="I86" s="106"/>
      <c r="J86" s="107"/>
      <c r="K86" s="278">
        <f ca="1">SUMIF(Descontos!$A$5:$A$3260,'Pagamentos salários'!$A$5:A$1174,Descontos!$H$5:$H$2800)</f>
        <v>0</v>
      </c>
      <c r="L86" s="279" t="e">
        <f t="shared" si="12"/>
        <v>#N/A</v>
      </c>
      <c r="M86" s="279" t="e">
        <f t="shared" si="13"/>
        <v>#N/A</v>
      </c>
      <c r="N86" s="280" t="e">
        <f t="shared" si="14"/>
        <v>#N/A</v>
      </c>
      <c r="O86" s="99">
        <v>0</v>
      </c>
      <c r="P86" s="282">
        <f t="shared" si="17"/>
        <v>0</v>
      </c>
      <c r="Q86" s="274" t="e">
        <f t="shared" ca="1" si="15"/>
        <v>#N/A</v>
      </c>
      <c r="R86" s="283" t="e">
        <f t="shared" ca="1" si="16"/>
        <v>#N/A</v>
      </c>
    </row>
    <row r="87" spans="1:18">
      <c r="A87" s="96">
        <v>83</v>
      </c>
      <c r="B87" s="25"/>
      <c r="C87" s="239" t="e">
        <f>VLOOKUP(B87,'Cadastro de funcionarios'!$A$4:$G$4814,2)</f>
        <v>#N/A</v>
      </c>
      <c r="D87" s="249" t="e">
        <f>VLOOKUP(B87,'Cadastro de funcionarios'!$A$4:$G$4814,4)</f>
        <v>#N/A</v>
      </c>
      <c r="E87" s="269" t="e">
        <f>VLOOKUP(B87,'Cadastro de funcionarios'!$A$4:$G$4814,5)</f>
        <v>#N/A</v>
      </c>
      <c r="F87" s="29"/>
      <c r="G87" s="273" t="e">
        <f>VLOOKUP(B87,'Cadastro de funcionarios'!$A$4:$G$4814,6)</f>
        <v>#N/A</v>
      </c>
      <c r="H87" s="108"/>
      <c r="I87" s="6"/>
      <c r="J87" s="34"/>
      <c r="K87" s="275">
        <f ca="1">SUMIF(Descontos!$A$5:$A$3260,'Pagamentos salários'!$A$5:A$1174,Descontos!$H$5:$H$2800)</f>
        <v>0</v>
      </c>
      <c r="L87" s="276" t="e">
        <f t="shared" si="12"/>
        <v>#N/A</v>
      </c>
      <c r="M87" s="276" t="e">
        <f t="shared" si="13"/>
        <v>#N/A</v>
      </c>
      <c r="N87" s="277" t="e">
        <f t="shared" si="14"/>
        <v>#N/A</v>
      </c>
      <c r="O87" s="25">
        <v>0</v>
      </c>
      <c r="P87" s="252">
        <f t="shared" si="17"/>
        <v>0</v>
      </c>
      <c r="Q87" s="273" t="e">
        <f t="shared" ca="1" si="15"/>
        <v>#N/A</v>
      </c>
      <c r="R87" s="281" t="e">
        <f t="shared" ca="1" si="16"/>
        <v>#N/A</v>
      </c>
    </row>
    <row r="88" spans="1:18">
      <c r="A88" s="97">
        <v>84</v>
      </c>
      <c r="B88" s="99"/>
      <c r="C88" s="270" t="e">
        <f>VLOOKUP(B88,'Cadastro de funcionarios'!$A$4:$G$4814,2)</f>
        <v>#N/A</v>
      </c>
      <c r="D88" s="271" t="e">
        <f>VLOOKUP(B88,'Cadastro de funcionarios'!$A$4:$G$4814,4)</f>
        <v>#N/A</v>
      </c>
      <c r="E88" s="272" t="e">
        <f>VLOOKUP(B88,'Cadastro de funcionarios'!$A$4:$G$4814,5)</f>
        <v>#N/A</v>
      </c>
      <c r="F88" s="103"/>
      <c r="G88" s="274" t="e">
        <f>VLOOKUP(B88,'Cadastro de funcionarios'!$A$4:$G$4814,6)</f>
        <v>#N/A</v>
      </c>
      <c r="H88" s="105"/>
      <c r="I88" s="106"/>
      <c r="J88" s="107"/>
      <c r="K88" s="278">
        <f ca="1">SUMIF(Descontos!$A$5:$A$3260,'Pagamentos salários'!$A$5:A$1174,Descontos!$H$5:$H$2800)</f>
        <v>0</v>
      </c>
      <c r="L88" s="279" t="e">
        <f t="shared" si="12"/>
        <v>#N/A</v>
      </c>
      <c r="M88" s="279" t="e">
        <f t="shared" si="13"/>
        <v>#N/A</v>
      </c>
      <c r="N88" s="280" t="e">
        <f t="shared" si="14"/>
        <v>#N/A</v>
      </c>
      <c r="O88" s="99">
        <v>0</v>
      </c>
      <c r="P88" s="282">
        <f t="shared" si="17"/>
        <v>0</v>
      </c>
      <c r="Q88" s="274" t="e">
        <f t="shared" ca="1" si="15"/>
        <v>#N/A</v>
      </c>
      <c r="R88" s="283" t="e">
        <f t="shared" ca="1" si="16"/>
        <v>#N/A</v>
      </c>
    </row>
    <row r="89" spans="1:18">
      <c r="A89" s="96">
        <v>85</v>
      </c>
      <c r="B89" s="25"/>
      <c r="C89" s="239" t="e">
        <f>VLOOKUP(B89,'Cadastro de funcionarios'!$A$4:$G$4814,2)</f>
        <v>#N/A</v>
      </c>
      <c r="D89" s="249" t="e">
        <f>VLOOKUP(B89,'Cadastro de funcionarios'!$A$4:$G$4814,4)</f>
        <v>#N/A</v>
      </c>
      <c r="E89" s="269" t="e">
        <f>VLOOKUP(B89,'Cadastro de funcionarios'!$A$4:$G$4814,5)</f>
        <v>#N/A</v>
      </c>
      <c r="F89" s="29"/>
      <c r="G89" s="273" t="e">
        <f>VLOOKUP(B89,'Cadastro de funcionarios'!$A$4:$G$4814,6)</f>
        <v>#N/A</v>
      </c>
      <c r="H89" s="108"/>
      <c r="I89" s="6"/>
      <c r="J89" s="34"/>
      <c r="K89" s="275">
        <f ca="1">SUMIF(Descontos!$A$5:$A$3260,'Pagamentos salários'!$A$5:A$1174,Descontos!$H$5:$H$2800)</f>
        <v>0</v>
      </c>
      <c r="L89" s="276" t="e">
        <f t="shared" si="12"/>
        <v>#N/A</v>
      </c>
      <c r="M89" s="276" t="e">
        <f t="shared" si="13"/>
        <v>#N/A</v>
      </c>
      <c r="N89" s="277" t="e">
        <f t="shared" si="14"/>
        <v>#N/A</v>
      </c>
      <c r="O89" s="25">
        <v>0</v>
      </c>
      <c r="P89" s="252">
        <f t="shared" si="17"/>
        <v>0</v>
      </c>
      <c r="Q89" s="273" t="e">
        <f t="shared" ca="1" si="15"/>
        <v>#N/A</v>
      </c>
      <c r="R89" s="281" t="e">
        <f t="shared" ca="1" si="16"/>
        <v>#N/A</v>
      </c>
    </row>
    <row r="90" spans="1:18">
      <c r="A90" s="97">
        <v>86</v>
      </c>
      <c r="B90" s="99"/>
      <c r="C90" s="270" t="e">
        <f>VLOOKUP(B90,'Cadastro de funcionarios'!$A$4:$G$4814,2)</f>
        <v>#N/A</v>
      </c>
      <c r="D90" s="271" t="e">
        <f>VLOOKUP(B90,'Cadastro de funcionarios'!$A$4:$G$4814,4)</f>
        <v>#N/A</v>
      </c>
      <c r="E90" s="272" t="e">
        <f>VLOOKUP(B90,'Cadastro de funcionarios'!$A$4:$G$4814,5)</f>
        <v>#N/A</v>
      </c>
      <c r="F90" s="103"/>
      <c r="G90" s="274" t="e">
        <f>VLOOKUP(B90,'Cadastro de funcionarios'!$A$4:$G$4814,6)</f>
        <v>#N/A</v>
      </c>
      <c r="H90" s="105"/>
      <c r="I90" s="106"/>
      <c r="J90" s="107"/>
      <c r="K90" s="278">
        <f ca="1">SUMIF(Descontos!$A$5:$A$3260,'Pagamentos salários'!$A$5:A$1174,Descontos!$H$5:$H$2800)</f>
        <v>0</v>
      </c>
      <c r="L90" s="279" t="e">
        <f t="shared" si="12"/>
        <v>#N/A</v>
      </c>
      <c r="M90" s="279" t="e">
        <f t="shared" si="13"/>
        <v>#N/A</v>
      </c>
      <c r="N90" s="280" t="e">
        <f t="shared" si="14"/>
        <v>#N/A</v>
      </c>
      <c r="O90" s="99">
        <v>0</v>
      </c>
      <c r="P90" s="282">
        <f t="shared" si="17"/>
        <v>0</v>
      </c>
      <c r="Q90" s="274" t="e">
        <f t="shared" ca="1" si="15"/>
        <v>#N/A</v>
      </c>
      <c r="R90" s="283" t="e">
        <f t="shared" ca="1" si="16"/>
        <v>#N/A</v>
      </c>
    </row>
    <row r="91" spans="1:18">
      <c r="A91" s="96">
        <v>87</v>
      </c>
      <c r="B91" s="25"/>
      <c r="C91" s="239" t="e">
        <f>VLOOKUP(B91,'Cadastro de funcionarios'!$A$4:$G$4814,2)</f>
        <v>#N/A</v>
      </c>
      <c r="D91" s="249" t="e">
        <f>VLOOKUP(B91,'Cadastro de funcionarios'!$A$4:$G$4814,4)</f>
        <v>#N/A</v>
      </c>
      <c r="E91" s="269" t="e">
        <f>VLOOKUP(B91,'Cadastro de funcionarios'!$A$4:$G$4814,5)</f>
        <v>#N/A</v>
      </c>
      <c r="F91" s="29"/>
      <c r="G91" s="273" t="e">
        <f>VLOOKUP(B91,'Cadastro de funcionarios'!$A$4:$G$4814,6)</f>
        <v>#N/A</v>
      </c>
      <c r="H91" s="108"/>
      <c r="I91" s="6"/>
      <c r="J91" s="34"/>
      <c r="K91" s="275">
        <f ca="1">SUMIF(Descontos!$A$5:$A$3260,'Pagamentos salários'!$A$5:A$1174,Descontos!$H$5:$H$2800)</f>
        <v>0</v>
      </c>
      <c r="L91" s="276" t="e">
        <f t="shared" si="12"/>
        <v>#N/A</v>
      </c>
      <c r="M91" s="276" t="e">
        <f t="shared" si="13"/>
        <v>#N/A</v>
      </c>
      <c r="N91" s="277" t="e">
        <f t="shared" si="14"/>
        <v>#N/A</v>
      </c>
      <c r="O91" s="25">
        <v>0</v>
      </c>
      <c r="P91" s="252">
        <f t="shared" si="17"/>
        <v>0</v>
      </c>
      <c r="Q91" s="273" t="e">
        <f t="shared" ca="1" si="15"/>
        <v>#N/A</v>
      </c>
      <c r="R91" s="281" t="e">
        <f t="shared" ca="1" si="16"/>
        <v>#N/A</v>
      </c>
    </row>
    <row r="92" spans="1:18">
      <c r="A92" s="97">
        <v>88</v>
      </c>
      <c r="B92" s="99"/>
      <c r="C92" s="270" t="e">
        <f>VLOOKUP(B92,'Cadastro de funcionarios'!$A$4:$G$4814,2)</f>
        <v>#N/A</v>
      </c>
      <c r="D92" s="271" t="e">
        <f>VLOOKUP(B92,'Cadastro de funcionarios'!$A$4:$G$4814,4)</f>
        <v>#N/A</v>
      </c>
      <c r="E92" s="272" t="e">
        <f>VLOOKUP(B92,'Cadastro de funcionarios'!$A$4:$G$4814,5)</f>
        <v>#N/A</v>
      </c>
      <c r="F92" s="103"/>
      <c r="G92" s="274" t="e">
        <f>VLOOKUP(B92,'Cadastro de funcionarios'!$A$4:$G$4814,6)</f>
        <v>#N/A</v>
      </c>
      <c r="H92" s="105"/>
      <c r="I92" s="106"/>
      <c r="J92" s="107"/>
      <c r="K92" s="278">
        <f ca="1">SUMIF(Descontos!$A$5:$A$3260,'Pagamentos salários'!$A$5:A$1174,Descontos!$H$5:$H$2800)</f>
        <v>0</v>
      </c>
      <c r="L92" s="279" t="e">
        <f t="shared" si="12"/>
        <v>#N/A</v>
      </c>
      <c r="M92" s="279" t="e">
        <f t="shared" si="13"/>
        <v>#N/A</v>
      </c>
      <c r="N92" s="280" t="e">
        <f t="shared" si="14"/>
        <v>#N/A</v>
      </c>
      <c r="O92" s="99">
        <v>0</v>
      </c>
      <c r="P92" s="282">
        <f t="shared" si="17"/>
        <v>0</v>
      </c>
      <c r="Q92" s="274" t="e">
        <f t="shared" ca="1" si="15"/>
        <v>#N/A</v>
      </c>
      <c r="R92" s="283" t="e">
        <f t="shared" ca="1" si="16"/>
        <v>#N/A</v>
      </c>
    </row>
    <row r="93" spans="1:18">
      <c r="A93" s="96">
        <v>89</v>
      </c>
      <c r="B93" s="25"/>
      <c r="C93" s="239" t="e">
        <f>VLOOKUP(B93,'Cadastro de funcionarios'!$A$4:$G$4814,2)</f>
        <v>#N/A</v>
      </c>
      <c r="D93" s="249" t="e">
        <f>VLOOKUP(B93,'Cadastro de funcionarios'!$A$4:$G$4814,4)</f>
        <v>#N/A</v>
      </c>
      <c r="E93" s="269" t="e">
        <f>VLOOKUP(B93,'Cadastro de funcionarios'!$A$4:$G$4814,5)</f>
        <v>#N/A</v>
      </c>
      <c r="F93" s="29"/>
      <c r="G93" s="273" t="e">
        <f>VLOOKUP(B93,'Cadastro de funcionarios'!$A$4:$G$4814,6)</f>
        <v>#N/A</v>
      </c>
      <c r="H93" s="108"/>
      <c r="I93" s="6"/>
      <c r="J93" s="34"/>
      <c r="K93" s="275">
        <f ca="1">SUMIF(Descontos!$A$5:$A$3260,'Pagamentos salários'!$A$5:A$1174,Descontos!$H$5:$H$2800)</f>
        <v>0</v>
      </c>
      <c r="L93" s="276" t="e">
        <f t="shared" si="12"/>
        <v>#N/A</v>
      </c>
      <c r="M93" s="276" t="e">
        <f t="shared" si="13"/>
        <v>#N/A</v>
      </c>
      <c r="N93" s="277" t="e">
        <f t="shared" si="14"/>
        <v>#N/A</v>
      </c>
      <c r="O93" s="25">
        <v>0</v>
      </c>
      <c r="P93" s="252">
        <f t="shared" si="17"/>
        <v>0</v>
      </c>
      <c r="Q93" s="273" t="e">
        <f t="shared" ca="1" si="15"/>
        <v>#N/A</v>
      </c>
      <c r="R93" s="281" t="e">
        <f t="shared" ca="1" si="16"/>
        <v>#N/A</v>
      </c>
    </row>
    <row r="94" spans="1:18">
      <c r="A94" s="97">
        <v>90</v>
      </c>
      <c r="B94" s="99"/>
      <c r="C94" s="270" t="e">
        <f>VLOOKUP(B94,'Cadastro de funcionarios'!$A$4:$G$4814,2)</f>
        <v>#N/A</v>
      </c>
      <c r="D94" s="271" t="e">
        <f>VLOOKUP(B94,'Cadastro de funcionarios'!$A$4:$G$4814,4)</f>
        <v>#N/A</v>
      </c>
      <c r="E94" s="272" t="e">
        <f>VLOOKUP(B94,'Cadastro de funcionarios'!$A$4:$G$4814,5)</f>
        <v>#N/A</v>
      </c>
      <c r="F94" s="103"/>
      <c r="G94" s="274" t="e">
        <f>VLOOKUP(B94,'Cadastro de funcionarios'!$A$4:$G$4814,6)</f>
        <v>#N/A</v>
      </c>
      <c r="H94" s="105"/>
      <c r="I94" s="106"/>
      <c r="J94" s="107"/>
      <c r="K94" s="278">
        <f ca="1">SUMIF(Descontos!$A$5:$A$3260,'Pagamentos salários'!$A$5:A$1174,Descontos!$H$5:$H$2800)</f>
        <v>0</v>
      </c>
      <c r="L94" s="279" t="e">
        <f t="shared" si="12"/>
        <v>#N/A</v>
      </c>
      <c r="M94" s="279" t="e">
        <f t="shared" si="13"/>
        <v>#N/A</v>
      </c>
      <c r="N94" s="280" t="e">
        <f t="shared" si="14"/>
        <v>#N/A</v>
      </c>
      <c r="O94" s="99">
        <v>0</v>
      </c>
      <c r="P94" s="282">
        <f t="shared" si="17"/>
        <v>0</v>
      </c>
      <c r="Q94" s="274" t="e">
        <f t="shared" ca="1" si="15"/>
        <v>#N/A</v>
      </c>
      <c r="R94" s="283" t="e">
        <f t="shared" ca="1" si="16"/>
        <v>#N/A</v>
      </c>
    </row>
    <row r="95" spans="1:18">
      <c r="A95" s="96">
        <v>91</v>
      </c>
      <c r="B95" s="25"/>
      <c r="C95" s="239" t="e">
        <f>VLOOKUP(B95,'Cadastro de funcionarios'!$A$4:$G$4814,2)</f>
        <v>#N/A</v>
      </c>
      <c r="D95" s="249" t="e">
        <f>VLOOKUP(B95,'Cadastro de funcionarios'!$A$4:$G$4814,4)</f>
        <v>#N/A</v>
      </c>
      <c r="E95" s="269" t="e">
        <f>VLOOKUP(B95,'Cadastro de funcionarios'!$A$4:$G$4814,5)</f>
        <v>#N/A</v>
      </c>
      <c r="F95" s="29"/>
      <c r="G95" s="273" t="e">
        <f>VLOOKUP(B95,'Cadastro de funcionarios'!$A$4:$G$4814,6)</f>
        <v>#N/A</v>
      </c>
      <c r="H95" s="108"/>
      <c r="I95" s="6"/>
      <c r="J95" s="34"/>
      <c r="K95" s="275">
        <f ca="1">SUMIF(Descontos!$A$5:$A$3260,'Pagamentos salários'!$A$5:A$1174,Descontos!$H$5:$H$2800)</f>
        <v>0</v>
      </c>
      <c r="L95" s="276" t="e">
        <f t="shared" si="12"/>
        <v>#N/A</v>
      </c>
      <c r="M95" s="276" t="e">
        <f t="shared" si="13"/>
        <v>#N/A</v>
      </c>
      <c r="N95" s="277" t="e">
        <f t="shared" si="14"/>
        <v>#N/A</v>
      </c>
      <c r="O95" s="25">
        <v>0</v>
      </c>
      <c r="P95" s="252">
        <f t="shared" si="17"/>
        <v>0</v>
      </c>
      <c r="Q95" s="273" t="e">
        <f t="shared" ca="1" si="15"/>
        <v>#N/A</v>
      </c>
      <c r="R95" s="281" t="e">
        <f t="shared" ca="1" si="16"/>
        <v>#N/A</v>
      </c>
    </row>
    <row r="96" spans="1:18">
      <c r="A96" s="97">
        <v>92</v>
      </c>
      <c r="B96" s="99"/>
      <c r="C96" s="270" t="e">
        <f>VLOOKUP(B96,'Cadastro de funcionarios'!$A$4:$G$4814,2)</f>
        <v>#N/A</v>
      </c>
      <c r="D96" s="271" t="e">
        <f>VLOOKUP(B96,'Cadastro de funcionarios'!$A$4:$G$4814,4)</f>
        <v>#N/A</v>
      </c>
      <c r="E96" s="272" t="e">
        <f>VLOOKUP(B96,'Cadastro de funcionarios'!$A$4:$G$4814,5)</f>
        <v>#N/A</v>
      </c>
      <c r="F96" s="103"/>
      <c r="G96" s="274" t="e">
        <f>VLOOKUP(B96,'Cadastro de funcionarios'!$A$4:$G$4814,6)</f>
        <v>#N/A</v>
      </c>
      <c r="H96" s="105"/>
      <c r="I96" s="106"/>
      <c r="J96" s="107"/>
      <c r="K96" s="278">
        <f ca="1">SUMIF(Descontos!$A$5:$A$3260,'Pagamentos salários'!$A$5:A$1174,Descontos!$H$5:$H$2800)</f>
        <v>0</v>
      </c>
      <c r="L96" s="279" t="e">
        <f t="shared" si="12"/>
        <v>#N/A</v>
      </c>
      <c r="M96" s="279" t="e">
        <f t="shared" si="13"/>
        <v>#N/A</v>
      </c>
      <c r="N96" s="280" t="e">
        <f t="shared" si="14"/>
        <v>#N/A</v>
      </c>
      <c r="O96" s="99">
        <v>0</v>
      </c>
      <c r="P96" s="282">
        <f t="shared" si="17"/>
        <v>0</v>
      </c>
      <c r="Q96" s="274" t="e">
        <f t="shared" ca="1" si="15"/>
        <v>#N/A</v>
      </c>
      <c r="R96" s="283" t="e">
        <f t="shared" ca="1" si="16"/>
        <v>#N/A</v>
      </c>
    </row>
    <row r="97" spans="1:18">
      <c r="A97" s="96">
        <v>93</v>
      </c>
      <c r="B97" s="25"/>
      <c r="C97" s="239" t="e">
        <f>VLOOKUP(B97,'Cadastro de funcionarios'!$A$4:$G$4814,2)</f>
        <v>#N/A</v>
      </c>
      <c r="D97" s="249" t="e">
        <f>VLOOKUP(B97,'Cadastro de funcionarios'!$A$4:$G$4814,4)</f>
        <v>#N/A</v>
      </c>
      <c r="E97" s="269" t="e">
        <f>VLOOKUP(B97,'Cadastro de funcionarios'!$A$4:$G$4814,5)</f>
        <v>#N/A</v>
      </c>
      <c r="F97" s="29"/>
      <c r="G97" s="273" t="e">
        <f>VLOOKUP(B97,'Cadastro de funcionarios'!$A$4:$G$4814,6)</f>
        <v>#N/A</v>
      </c>
      <c r="H97" s="108"/>
      <c r="I97" s="6"/>
      <c r="J97" s="34"/>
      <c r="K97" s="275">
        <f ca="1">SUMIF(Descontos!$A$5:$A$3260,'Pagamentos salários'!$A$5:A$1174,Descontos!$H$5:$H$2800)</f>
        <v>0</v>
      </c>
      <c r="L97" s="276" t="e">
        <f t="shared" si="12"/>
        <v>#N/A</v>
      </c>
      <c r="M97" s="276" t="e">
        <f t="shared" si="13"/>
        <v>#N/A</v>
      </c>
      <c r="N97" s="277" t="e">
        <f t="shared" si="14"/>
        <v>#N/A</v>
      </c>
      <c r="O97" s="25">
        <v>0</v>
      </c>
      <c r="P97" s="252">
        <f t="shared" si="17"/>
        <v>0</v>
      </c>
      <c r="Q97" s="273" t="e">
        <f t="shared" ca="1" si="15"/>
        <v>#N/A</v>
      </c>
      <c r="R97" s="281" t="e">
        <f t="shared" ca="1" si="16"/>
        <v>#N/A</v>
      </c>
    </row>
    <row r="98" spans="1:18">
      <c r="A98" s="97">
        <v>94</v>
      </c>
      <c r="B98" s="99"/>
      <c r="C98" s="270" t="e">
        <f>VLOOKUP(B98,'Cadastro de funcionarios'!$A$4:$G$4814,2)</f>
        <v>#N/A</v>
      </c>
      <c r="D98" s="271" t="e">
        <f>VLOOKUP(B98,'Cadastro de funcionarios'!$A$4:$G$4814,4)</f>
        <v>#N/A</v>
      </c>
      <c r="E98" s="272" t="e">
        <f>VLOOKUP(B98,'Cadastro de funcionarios'!$A$4:$G$4814,5)</f>
        <v>#N/A</v>
      </c>
      <c r="F98" s="103"/>
      <c r="G98" s="274" t="e">
        <f>VLOOKUP(B98,'Cadastro de funcionarios'!$A$4:$G$4814,6)</f>
        <v>#N/A</v>
      </c>
      <c r="H98" s="105"/>
      <c r="I98" s="106"/>
      <c r="J98" s="107"/>
      <c r="K98" s="278">
        <f ca="1">SUMIF(Descontos!$A$5:$A$3260,'Pagamentos salários'!$A$5:A$1174,Descontos!$H$5:$H$2800)</f>
        <v>0</v>
      </c>
      <c r="L98" s="279" t="e">
        <f t="shared" si="12"/>
        <v>#N/A</v>
      </c>
      <c r="M98" s="279" t="e">
        <f t="shared" si="13"/>
        <v>#N/A</v>
      </c>
      <c r="N98" s="280" t="e">
        <f t="shared" si="14"/>
        <v>#N/A</v>
      </c>
      <c r="O98" s="99">
        <v>0</v>
      </c>
      <c r="P98" s="282">
        <f t="shared" si="17"/>
        <v>0</v>
      </c>
      <c r="Q98" s="274" t="e">
        <f t="shared" ca="1" si="15"/>
        <v>#N/A</v>
      </c>
      <c r="R98" s="283" t="e">
        <f t="shared" ca="1" si="16"/>
        <v>#N/A</v>
      </c>
    </row>
    <row r="99" spans="1:18">
      <c r="A99" s="96">
        <v>95</v>
      </c>
      <c r="B99" s="25"/>
      <c r="C99" s="239" t="e">
        <f>VLOOKUP(B99,'Cadastro de funcionarios'!$A$4:$G$4814,2)</f>
        <v>#N/A</v>
      </c>
      <c r="D99" s="249" t="e">
        <f>VLOOKUP(B99,'Cadastro de funcionarios'!$A$4:$G$4814,4)</f>
        <v>#N/A</v>
      </c>
      <c r="E99" s="269" t="e">
        <f>VLOOKUP(B99,'Cadastro de funcionarios'!$A$4:$G$4814,5)</f>
        <v>#N/A</v>
      </c>
      <c r="F99" s="29"/>
      <c r="G99" s="273" t="e">
        <f>VLOOKUP(B99,'Cadastro de funcionarios'!$A$4:$G$4814,6)</f>
        <v>#N/A</v>
      </c>
      <c r="H99" s="108"/>
      <c r="I99" s="6"/>
      <c r="J99" s="34"/>
      <c r="K99" s="275">
        <f ca="1">SUMIF(Descontos!$A$5:$A$3260,'Pagamentos salários'!$A$5:A$1174,Descontos!$H$5:$H$2800)</f>
        <v>0</v>
      </c>
      <c r="L99" s="276" t="e">
        <f t="shared" si="12"/>
        <v>#N/A</v>
      </c>
      <c r="M99" s="276" t="e">
        <f t="shared" si="13"/>
        <v>#N/A</v>
      </c>
      <c r="N99" s="277" t="e">
        <f t="shared" si="14"/>
        <v>#N/A</v>
      </c>
      <c r="O99" s="25">
        <v>0</v>
      </c>
      <c r="P99" s="252">
        <f t="shared" si="17"/>
        <v>0</v>
      </c>
      <c r="Q99" s="273" t="e">
        <f t="shared" ca="1" si="15"/>
        <v>#N/A</v>
      </c>
      <c r="R99" s="281" t="e">
        <f t="shared" ca="1" si="16"/>
        <v>#N/A</v>
      </c>
    </row>
    <row r="100" spans="1:18">
      <c r="A100" s="97">
        <v>96</v>
      </c>
      <c r="B100" s="99"/>
      <c r="C100" s="270" t="e">
        <f>VLOOKUP(B100,'Cadastro de funcionarios'!$A$4:$G$4814,2)</f>
        <v>#N/A</v>
      </c>
      <c r="D100" s="271" t="e">
        <f>VLOOKUP(B100,'Cadastro de funcionarios'!$A$4:$G$4814,4)</f>
        <v>#N/A</v>
      </c>
      <c r="E100" s="272" t="e">
        <f>VLOOKUP(B100,'Cadastro de funcionarios'!$A$4:$G$4814,5)</f>
        <v>#N/A</v>
      </c>
      <c r="F100" s="103"/>
      <c r="G100" s="274" t="e">
        <f>VLOOKUP(B100,'Cadastro de funcionarios'!$A$4:$G$4814,6)</f>
        <v>#N/A</v>
      </c>
      <c r="H100" s="105"/>
      <c r="I100" s="106"/>
      <c r="J100" s="107"/>
      <c r="K100" s="278">
        <f ca="1">SUMIF(Descontos!$A$5:$A$3260,'Pagamentos salários'!$A$5:A$1174,Descontos!$H$5:$H$2800)</f>
        <v>0</v>
      </c>
      <c r="L100" s="279" t="e">
        <f t="shared" si="12"/>
        <v>#N/A</v>
      </c>
      <c r="M100" s="279" t="e">
        <f t="shared" si="13"/>
        <v>#N/A</v>
      </c>
      <c r="N100" s="280" t="e">
        <f t="shared" si="14"/>
        <v>#N/A</v>
      </c>
      <c r="O100" s="99">
        <v>0</v>
      </c>
      <c r="P100" s="282">
        <f t="shared" si="17"/>
        <v>0</v>
      </c>
      <c r="Q100" s="274" t="e">
        <f t="shared" ca="1" si="15"/>
        <v>#N/A</v>
      </c>
      <c r="R100" s="283" t="e">
        <f t="shared" ca="1" si="16"/>
        <v>#N/A</v>
      </c>
    </row>
    <row r="101" spans="1:18">
      <c r="A101" s="96">
        <v>97</v>
      </c>
      <c r="B101" s="25"/>
      <c r="C101" s="239" t="e">
        <f>VLOOKUP(B101,'Cadastro de funcionarios'!$A$4:$G$4814,2)</f>
        <v>#N/A</v>
      </c>
      <c r="D101" s="249" t="e">
        <f>VLOOKUP(B101,'Cadastro de funcionarios'!$A$4:$G$4814,4)</f>
        <v>#N/A</v>
      </c>
      <c r="E101" s="269" t="e">
        <f>VLOOKUP(B101,'Cadastro de funcionarios'!$A$4:$G$4814,5)</f>
        <v>#N/A</v>
      </c>
      <c r="F101" s="29"/>
      <c r="G101" s="273" t="e">
        <f>VLOOKUP(B101,'Cadastro de funcionarios'!$A$4:$G$4814,6)</f>
        <v>#N/A</v>
      </c>
      <c r="H101" s="108"/>
      <c r="I101" s="6"/>
      <c r="J101" s="34"/>
      <c r="K101" s="275">
        <f ca="1">SUMIF(Descontos!$A$5:$A$3260,'Pagamentos salários'!$A$5:A$1174,Descontos!$H$5:$H$2800)</f>
        <v>0</v>
      </c>
      <c r="L101" s="276" t="e">
        <f t="shared" si="12"/>
        <v>#N/A</v>
      </c>
      <c r="M101" s="276" t="e">
        <f t="shared" si="13"/>
        <v>#N/A</v>
      </c>
      <c r="N101" s="277" t="e">
        <f t="shared" si="14"/>
        <v>#N/A</v>
      </c>
      <c r="O101" s="25">
        <v>0</v>
      </c>
      <c r="P101" s="252">
        <f t="shared" si="17"/>
        <v>0</v>
      </c>
      <c r="Q101" s="273" t="e">
        <f t="shared" ca="1" si="15"/>
        <v>#N/A</v>
      </c>
      <c r="R101" s="281" t="e">
        <f t="shared" ca="1" si="16"/>
        <v>#N/A</v>
      </c>
    </row>
    <row r="102" spans="1:18">
      <c r="A102" s="97">
        <v>98</v>
      </c>
      <c r="B102" s="99"/>
      <c r="C102" s="270" t="e">
        <f>VLOOKUP(B102,'Cadastro de funcionarios'!$A$4:$G$4814,2)</f>
        <v>#N/A</v>
      </c>
      <c r="D102" s="271" t="e">
        <f>VLOOKUP(B102,'Cadastro de funcionarios'!$A$4:$G$4814,4)</f>
        <v>#N/A</v>
      </c>
      <c r="E102" s="272" t="e">
        <f>VLOOKUP(B102,'Cadastro de funcionarios'!$A$4:$G$4814,5)</f>
        <v>#N/A</v>
      </c>
      <c r="F102" s="103"/>
      <c r="G102" s="274" t="e">
        <f>VLOOKUP(B102,'Cadastro de funcionarios'!$A$4:$G$4814,6)</f>
        <v>#N/A</v>
      </c>
      <c r="H102" s="105"/>
      <c r="I102" s="106"/>
      <c r="J102" s="107"/>
      <c r="K102" s="278">
        <f ca="1">SUMIF(Descontos!$A$5:$A$3260,'Pagamentos salários'!$A$5:A$1174,Descontos!$H$5:$H$2800)</f>
        <v>0</v>
      </c>
      <c r="L102" s="279" t="e">
        <f t="shared" si="12"/>
        <v>#N/A</v>
      </c>
      <c r="M102" s="279" t="e">
        <f t="shared" si="13"/>
        <v>#N/A</v>
      </c>
      <c r="N102" s="280" t="e">
        <f t="shared" si="14"/>
        <v>#N/A</v>
      </c>
      <c r="O102" s="99">
        <v>0</v>
      </c>
      <c r="P102" s="282">
        <f t="shared" si="17"/>
        <v>0</v>
      </c>
      <c r="Q102" s="274" t="e">
        <f t="shared" ca="1" si="15"/>
        <v>#N/A</v>
      </c>
      <c r="R102" s="283" t="e">
        <f t="shared" ca="1" si="16"/>
        <v>#N/A</v>
      </c>
    </row>
    <row r="103" spans="1:18">
      <c r="A103" s="96">
        <v>99</v>
      </c>
      <c r="B103" s="25"/>
      <c r="C103" s="239" t="e">
        <f>VLOOKUP(B103,'Cadastro de funcionarios'!$A$4:$G$4814,2)</f>
        <v>#N/A</v>
      </c>
      <c r="D103" s="249" t="e">
        <f>VLOOKUP(B103,'Cadastro de funcionarios'!$A$4:$G$4814,4)</f>
        <v>#N/A</v>
      </c>
      <c r="E103" s="269" t="e">
        <f>VLOOKUP(B103,'Cadastro de funcionarios'!$A$4:$G$4814,5)</f>
        <v>#N/A</v>
      </c>
      <c r="F103" s="29"/>
      <c r="G103" s="273" t="e">
        <f>VLOOKUP(B103,'Cadastro de funcionarios'!$A$4:$G$4814,6)</f>
        <v>#N/A</v>
      </c>
      <c r="H103" s="108"/>
      <c r="I103" s="6"/>
      <c r="J103" s="34"/>
      <c r="K103" s="275">
        <f ca="1">SUMIF(Descontos!$A$5:$A$3260,'Pagamentos salários'!$A$5:A$1174,Descontos!$H$5:$H$2800)</f>
        <v>0</v>
      </c>
      <c r="L103" s="276" t="e">
        <f t="shared" si="12"/>
        <v>#N/A</v>
      </c>
      <c r="M103" s="276" t="e">
        <f t="shared" si="13"/>
        <v>#N/A</v>
      </c>
      <c r="N103" s="277" t="e">
        <f t="shared" si="14"/>
        <v>#N/A</v>
      </c>
      <c r="O103" s="25">
        <v>0</v>
      </c>
      <c r="P103" s="252">
        <f t="shared" si="17"/>
        <v>0</v>
      </c>
      <c r="Q103" s="273" t="e">
        <f t="shared" ca="1" si="15"/>
        <v>#N/A</v>
      </c>
      <c r="R103" s="281" t="e">
        <f t="shared" ca="1" si="16"/>
        <v>#N/A</v>
      </c>
    </row>
    <row r="104" spans="1:18">
      <c r="A104" s="97">
        <v>100</v>
      </c>
      <c r="B104" s="99"/>
      <c r="C104" s="270" t="e">
        <f>VLOOKUP(B104,'Cadastro de funcionarios'!$A$4:$G$4814,2)</f>
        <v>#N/A</v>
      </c>
      <c r="D104" s="271" t="e">
        <f>VLOOKUP(B104,'Cadastro de funcionarios'!$A$4:$G$4814,4)</f>
        <v>#N/A</v>
      </c>
      <c r="E104" s="272" t="e">
        <f>VLOOKUP(B104,'Cadastro de funcionarios'!$A$4:$G$4814,5)</f>
        <v>#N/A</v>
      </c>
      <c r="F104" s="103"/>
      <c r="G104" s="274" t="e">
        <f>VLOOKUP(B104,'Cadastro de funcionarios'!$A$4:$G$4814,6)</f>
        <v>#N/A</v>
      </c>
      <c r="H104" s="105"/>
      <c r="I104" s="106"/>
      <c r="J104" s="107"/>
      <c r="K104" s="278">
        <f ca="1">SUMIF(Descontos!$A$5:$A$3260,'Pagamentos salários'!$A$5:A$1174,Descontos!$H$5:$H$2800)</f>
        <v>0</v>
      </c>
      <c r="L104" s="279" t="e">
        <f t="shared" si="12"/>
        <v>#N/A</v>
      </c>
      <c r="M104" s="279" t="e">
        <f t="shared" si="13"/>
        <v>#N/A</v>
      </c>
      <c r="N104" s="280" t="e">
        <f t="shared" si="14"/>
        <v>#N/A</v>
      </c>
      <c r="O104" s="99">
        <v>0</v>
      </c>
      <c r="P104" s="282">
        <f t="shared" si="17"/>
        <v>0</v>
      </c>
      <c r="Q104" s="274" t="e">
        <f t="shared" ca="1" si="15"/>
        <v>#N/A</v>
      </c>
      <c r="R104" s="283" t="e">
        <f t="shared" ca="1" si="16"/>
        <v>#N/A</v>
      </c>
    </row>
    <row r="105" spans="1:18">
      <c r="A105" s="96">
        <v>101</v>
      </c>
      <c r="B105" s="25"/>
      <c r="C105" s="239" t="e">
        <f>VLOOKUP(B105,'Cadastro de funcionarios'!$A$4:$G$4814,2)</f>
        <v>#N/A</v>
      </c>
      <c r="D105" s="249" t="e">
        <f>VLOOKUP(B105,'Cadastro de funcionarios'!$A$4:$G$4814,4)</f>
        <v>#N/A</v>
      </c>
      <c r="E105" s="269" t="e">
        <f>VLOOKUP(B105,'Cadastro de funcionarios'!$A$4:$G$4814,5)</f>
        <v>#N/A</v>
      </c>
      <c r="F105" s="29"/>
      <c r="G105" s="273" t="e">
        <f>VLOOKUP(B105,'Cadastro de funcionarios'!$A$4:$G$4814,6)</f>
        <v>#N/A</v>
      </c>
      <c r="H105" s="108"/>
      <c r="I105" s="6"/>
      <c r="J105" s="34"/>
      <c r="K105" s="275">
        <f ca="1">SUMIF(Descontos!$A$5:$A$3260,'Pagamentos salários'!$A$5:A$1174,Descontos!$H$5:$H$2800)</f>
        <v>0</v>
      </c>
      <c r="L105" s="276" t="e">
        <f t="shared" si="12"/>
        <v>#N/A</v>
      </c>
      <c r="M105" s="276" t="e">
        <f t="shared" si="13"/>
        <v>#N/A</v>
      </c>
      <c r="N105" s="277" t="e">
        <f t="shared" si="14"/>
        <v>#N/A</v>
      </c>
      <c r="O105" s="25">
        <v>0</v>
      </c>
      <c r="P105" s="252">
        <f t="shared" si="17"/>
        <v>0</v>
      </c>
      <c r="Q105" s="273" t="e">
        <f t="shared" ca="1" si="15"/>
        <v>#N/A</v>
      </c>
      <c r="R105" s="281" t="e">
        <f t="shared" ca="1" si="16"/>
        <v>#N/A</v>
      </c>
    </row>
    <row r="106" spans="1:18">
      <c r="A106" s="97">
        <v>102</v>
      </c>
      <c r="B106" s="99"/>
      <c r="C106" s="270" t="e">
        <f>VLOOKUP(B106,'Cadastro de funcionarios'!$A$4:$G$4814,2)</f>
        <v>#N/A</v>
      </c>
      <c r="D106" s="271" t="e">
        <f>VLOOKUP(B106,'Cadastro de funcionarios'!$A$4:$G$4814,4)</f>
        <v>#N/A</v>
      </c>
      <c r="E106" s="272" t="e">
        <f>VLOOKUP(B106,'Cadastro de funcionarios'!$A$4:$G$4814,5)</f>
        <v>#N/A</v>
      </c>
      <c r="F106" s="103"/>
      <c r="G106" s="274" t="e">
        <f>VLOOKUP(B106,'Cadastro de funcionarios'!$A$4:$G$4814,6)</f>
        <v>#N/A</v>
      </c>
      <c r="H106" s="105"/>
      <c r="I106" s="106"/>
      <c r="J106" s="107"/>
      <c r="K106" s="278">
        <f ca="1">SUMIF(Descontos!$A$5:$A$3260,'Pagamentos salários'!$A$5:A$1174,Descontos!$H$5:$H$2800)</f>
        <v>0</v>
      </c>
      <c r="L106" s="279" t="e">
        <f t="shared" si="12"/>
        <v>#N/A</v>
      </c>
      <c r="M106" s="279" t="e">
        <f t="shared" si="13"/>
        <v>#N/A</v>
      </c>
      <c r="N106" s="280" t="e">
        <f t="shared" si="14"/>
        <v>#N/A</v>
      </c>
      <c r="O106" s="99">
        <v>0</v>
      </c>
      <c r="P106" s="282">
        <f t="shared" si="17"/>
        <v>0</v>
      </c>
      <c r="Q106" s="274" t="e">
        <f t="shared" ca="1" si="15"/>
        <v>#N/A</v>
      </c>
      <c r="R106" s="283" t="e">
        <f t="shared" ca="1" si="16"/>
        <v>#N/A</v>
      </c>
    </row>
    <row r="107" spans="1:18">
      <c r="A107" s="96">
        <v>103</v>
      </c>
      <c r="B107" s="25"/>
      <c r="C107" s="239" t="e">
        <f>VLOOKUP(B107,'Cadastro de funcionarios'!$A$4:$G$4814,2)</f>
        <v>#N/A</v>
      </c>
      <c r="D107" s="249" t="e">
        <f>VLOOKUP(B107,'Cadastro de funcionarios'!$A$4:$G$4814,4)</f>
        <v>#N/A</v>
      </c>
      <c r="E107" s="269" t="e">
        <f>VLOOKUP(B107,'Cadastro de funcionarios'!$A$4:$G$4814,5)</f>
        <v>#N/A</v>
      </c>
      <c r="F107" s="29"/>
      <c r="G107" s="273" t="e">
        <f>VLOOKUP(B107,'Cadastro de funcionarios'!$A$4:$G$4814,6)</f>
        <v>#N/A</v>
      </c>
      <c r="H107" s="108"/>
      <c r="I107" s="6"/>
      <c r="J107" s="34"/>
      <c r="K107" s="275">
        <f ca="1">SUMIF(Descontos!$A$5:$A$3260,'Pagamentos salários'!$A$5:A$1174,Descontos!$H$5:$H$2800)</f>
        <v>0</v>
      </c>
      <c r="L107" s="276" t="e">
        <f t="shared" si="12"/>
        <v>#N/A</v>
      </c>
      <c r="M107" s="276" t="e">
        <f t="shared" si="13"/>
        <v>#N/A</v>
      </c>
      <c r="N107" s="277" t="e">
        <f t="shared" si="14"/>
        <v>#N/A</v>
      </c>
      <c r="O107" s="25">
        <v>0</v>
      </c>
      <c r="P107" s="252">
        <f t="shared" si="17"/>
        <v>0</v>
      </c>
      <c r="Q107" s="273" t="e">
        <f t="shared" ca="1" si="15"/>
        <v>#N/A</v>
      </c>
      <c r="R107" s="281" t="e">
        <f t="shared" ca="1" si="16"/>
        <v>#N/A</v>
      </c>
    </row>
    <row r="108" spans="1:18">
      <c r="A108" s="97">
        <v>104</v>
      </c>
      <c r="B108" s="99"/>
      <c r="C108" s="270" t="e">
        <f>VLOOKUP(B108,'Cadastro de funcionarios'!$A$4:$G$4814,2)</f>
        <v>#N/A</v>
      </c>
      <c r="D108" s="271" t="e">
        <f>VLOOKUP(B108,'Cadastro de funcionarios'!$A$4:$G$4814,4)</f>
        <v>#N/A</v>
      </c>
      <c r="E108" s="272" t="e">
        <f>VLOOKUP(B108,'Cadastro de funcionarios'!$A$4:$G$4814,5)</f>
        <v>#N/A</v>
      </c>
      <c r="F108" s="103"/>
      <c r="G108" s="274" t="e">
        <f>VLOOKUP(B108,'Cadastro de funcionarios'!$A$4:$G$4814,6)</f>
        <v>#N/A</v>
      </c>
      <c r="H108" s="105"/>
      <c r="I108" s="106"/>
      <c r="J108" s="107"/>
      <c r="K108" s="278">
        <f ca="1">SUMIF(Descontos!$A$5:$A$3260,'Pagamentos salários'!$A$5:A$1174,Descontos!$H$5:$H$2800)</f>
        <v>0</v>
      </c>
      <c r="L108" s="279" t="e">
        <f t="shared" si="12"/>
        <v>#N/A</v>
      </c>
      <c r="M108" s="279" t="e">
        <f t="shared" si="13"/>
        <v>#N/A</v>
      </c>
      <c r="N108" s="280" t="e">
        <f t="shared" si="14"/>
        <v>#N/A</v>
      </c>
      <c r="O108" s="99">
        <v>0</v>
      </c>
      <c r="P108" s="282">
        <f t="shared" si="17"/>
        <v>0</v>
      </c>
      <c r="Q108" s="274" t="e">
        <f t="shared" ca="1" si="15"/>
        <v>#N/A</v>
      </c>
      <c r="R108" s="283" t="e">
        <f t="shared" ca="1" si="16"/>
        <v>#N/A</v>
      </c>
    </row>
    <row r="109" spans="1:18">
      <c r="A109" s="96">
        <v>105</v>
      </c>
      <c r="B109" s="25"/>
      <c r="C109" s="239" t="e">
        <f>VLOOKUP(B109,'Cadastro de funcionarios'!$A$4:$G$4814,2)</f>
        <v>#N/A</v>
      </c>
      <c r="D109" s="249" t="e">
        <f>VLOOKUP(B109,'Cadastro de funcionarios'!$A$4:$G$4814,4)</f>
        <v>#N/A</v>
      </c>
      <c r="E109" s="269" t="e">
        <f>VLOOKUP(B109,'Cadastro de funcionarios'!$A$4:$G$4814,5)</f>
        <v>#N/A</v>
      </c>
      <c r="F109" s="29"/>
      <c r="G109" s="273" t="e">
        <f>VLOOKUP(B109,'Cadastro de funcionarios'!$A$4:$G$4814,6)</f>
        <v>#N/A</v>
      </c>
      <c r="H109" s="108"/>
      <c r="I109" s="6"/>
      <c r="J109" s="34"/>
      <c r="K109" s="275">
        <f ca="1">SUMIF(Descontos!$A$5:$A$3260,'Pagamentos salários'!$A$5:A$1174,Descontos!$H$5:$H$2800)</f>
        <v>0</v>
      </c>
      <c r="L109" s="276" t="e">
        <f t="shared" si="12"/>
        <v>#N/A</v>
      </c>
      <c r="M109" s="276" t="e">
        <f t="shared" si="13"/>
        <v>#N/A</v>
      </c>
      <c r="N109" s="277" t="e">
        <f t="shared" si="14"/>
        <v>#N/A</v>
      </c>
      <c r="O109" s="25">
        <v>0</v>
      </c>
      <c r="P109" s="252">
        <f t="shared" si="17"/>
        <v>0</v>
      </c>
      <c r="Q109" s="273" t="e">
        <f t="shared" ca="1" si="15"/>
        <v>#N/A</v>
      </c>
      <c r="R109" s="281" t="e">
        <f t="shared" ca="1" si="16"/>
        <v>#N/A</v>
      </c>
    </row>
    <row r="110" spans="1:18">
      <c r="A110" s="97">
        <v>106</v>
      </c>
      <c r="B110" s="99"/>
      <c r="C110" s="270" t="e">
        <f>VLOOKUP(B110,'Cadastro de funcionarios'!$A$4:$G$4814,2)</f>
        <v>#N/A</v>
      </c>
      <c r="D110" s="271" t="e">
        <f>VLOOKUP(B110,'Cadastro de funcionarios'!$A$4:$G$4814,4)</f>
        <v>#N/A</v>
      </c>
      <c r="E110" s="272" t="e">
        <f>VLOOKUP(B110,'Cadastro de funcionarios'!$A$4:$G$4814,5)</f>
        <v>#N/A</v>
      </c>
      <c r="F110" s="103"/>
      <c r="G110" s="274" t="e">
        <f>VLOOKUP(B110,'Cadastro de funcionarios'!$A$4:$G$4814,6)</f>
        <v>#N/A</v>
      </c>
      <c r="H110" s="105"/>
      <c r="I110" s="106"/>
      <c r="J110" s="107"/>
      <c r="K110" s="278">
        <f ca="1">SUMIF(Descontos!$A$5:$A$3260,'Pagamentos salários'!$A$5:A$1174,Descontos!$H$5:$H$2800)</f>
        <v>0</v>
      </c>
      <c r="L110" s="279" t="e">
        <f t="shared" si="12"/>
        <v>#N/A</v>
      </c>
      <c r="M110" s="279" t="e">
        <f t="shared" si="13"/>
        <v>#N/A</v>
      </c>
      <c r="N110" s="280" t="e">
        <f t="shared" si="14"/>
        <v>#N/A</v>
      </c>
      <c r="O110" s="99">
        <v>0</v>
      </c>
      <c r="P110" s="282">
        <f t="shared" si="17"/>
        <v>0</v>
      </c>
      <c r="Q110" s="274" t="e">
        <f t="shared" ca="1" si="15"/>
        <v>#N/A</v>
      </c>
      <c r="R110" s="283" t="e">
        <f t="shared" ca="1" si="16"/>
        <v>#N/A</v>
      </c>
    </row>
    <row r="111" spans="1:18">
      <c r="A111" s="96">
        <v>107</v>
      </c>
      <c r="B111" s="25"/>
      <c r="C111" s="239" t="e">
        <f>VLOOKUP(B111,'Cadastro de funcionarios'!$A$4:$G$4814,2)</f>
        <v>#N/A</v>
      </c>
      <c r="D111" s="249" t="e">
        <f>VLOOKUP(B111,'Cadastro de funcionarios'!$A$4:$G$4814,4)</f>
        <v>#N/A</v>
      </c>
      <c r="E111" s="269" t="e">
        <f>VLOOKUP(B111,'Cadastro de funcionarios'!$A$4:$G$4814,5)</f>
        <v>#N/A</v>
      </c>
      <c r="F111" s="29"/>
      <c r="G111" s="273" t="e">
        <f>VLOOKUP(B111,'Cadastro de funcionarios'!$A$4:$G$4814,6)</f>
        <v>#N/A</v>
      </c>
      <c r="H111" s="108"/>
      <c r="I111" s="6"/>
      <c r="J111" s="34"/>
      <c r="K111" s="275">
        <f ca="1">SUMIF(Descontos!$A$5:$A$3260,'Pagamentos salários'!$A$5:A$1174,Descontos!$H$5:$H$2800)</f>
        <v>0</v>
      </c>
      <c r="L111" s="276" t="e">
        <f t="shared" si="12"/>
        <v>#N/A</v>
      </c>
      <c r="M111" s="276" t="e">
        <f t="shared" si="13"/>
        <v>#N/A</v>
      </c>
      <c r="N111" s="277" t="e">
        <f t="shared" si="14"/>
        <v>#N/A</v>
      </c>
      <c r="O111" s="25">
        <v>0</v>
      </c>
      <c r="P111" s="252">
        <f t="shared" si="17"/>
        <v>0</v>
      </c>
      <c r="Q111" s="273" t="e">
        <f t="shared" ca="1" si="15"/>
        <v>#N/A</v>
      </c>
      <c r="R111" s="281" t="e">
        <f t="shared" ca="1" si="16"/>
        <v>#N/A</v>
      </c>
    </row>
    <row r="112" spans="1:18">
      <c r="A112" s="97">
        <v>108</v>
      </c>
      <c r="B112" s="99"/>
      <c r="C112" s="270" t="e">
        <f>VLOOKUP(B112,'Cadastro de funcionarios'!$A$4:$G$4814,2)</f>
        <v>#N/A</v>
      </c>
      <c r="D112" s="271" t="e">
        <f>VLOOKUP(B112,'Cadastro de funcionarios'!$A$4:$G$4814,4)</f>
        <v>#N/A</v>
      </c>
      <c r="E112" s="272" t="e">
        <f>VLOOKUP(B112,'Cadastro de funcionarios'!$A$4:$G$4814,5)</f>
        <v>#N/A</v>
      </c>
      <c r="F112" s="103"/>
      <c r="G112" s="274" t="e">
        <f>VLOOKUP(B112,'Cadastro de funcionarios'!$A$4:$G$4814,6)</f>
        <v>#N/A</v>
      </c>
      <c r="H112" s="105"/>
      <c r="I112" s="106"/>
      <c r="J112" s="107"/>
      <c r="K112" s="278">
        <f ca="1">SUMIF(Descontos!$A$5:$A$3260,'Pagamentos salários'!$A$5:A$1174,Descontos!$H$5:$H$2800)</f>
        <v>0</v>
      </c>
      <c r="L112" s="279" t="e">
        <f t="shared" si="12"/>
        <v>#N/A</v>
      </c>
      <c r="M112" s="279" t="e">
        <f t="shared" si="13"/>
        <v>#N/A</v>
      </c>
      <c r="N112" s="280" t="e">
        <f t="shared" si="14"/>
        <v>#N/A</v>
      </c>
      <c r="O112" s="99">
        <v>0</v>
      </c>
      <c r="P112" s="282">
        <f t="shared" si="17"/>
        <v>0</v>
      </c>
      <c r="Q112" s="274" t="e">
        <f t="shared" ca="1" si="15"/>
        <v>#N/A</v>
      </c>
      <c r="R112" s="283" t="e">
        <f t="shared" ca="1" si="16"/>
        <v>#N/A</v>
      </c>
    </row>
    <row r="113" spans="1:18">
      <c r="A113" s="96">
        <v>109</v>
      </c>
      <c r="B113" s="25"/>
      <c r="C113" s="239" t="e">
        <f>VLOOKUP(B113,'Cadastro de funcionarios'!$A$4:$G$4814,2)</f>
        <v>#N/A</v>
      </c>
      <c r="D113" s="249" t="e">
        <f>VLOOKUP(B113,'Cadastro de funcionarios'!$A$4:$G$4814,4)</f>
        <v>#N/A</v>
      </c>
      <c r="E113" s="269" t="e">
        <f>VLOOKUP(B113,'Cadastro de funcionarios'!$A$4:$G$4814,5)</f>
        <v>#N/A</v>
      </c>
      <c r="F113" s="29"/>
      <c r="G113" s="273" t="e">
        <f>VLOOKUP(B113,'Cadastro de funcionarios'!$A$4:$G$4814,6)</f>
        <v>#N/A</v>
      </c>
      <c r="H113" s="108"/>
      <c r="I113" s="6"/>
      <c r="J113" s="34"/>
      <c r="K113" s="275">
        <f ca="1">SUMIF(Descontos!$A$5:$A$3260,'Pagamentos salários'!$A$5:A$1174,Descontos!$H$5:$H$2800)</f>
        <v>0</v>
      </c>
      <c r="L113" s="276" t="e">
        <f t="shared" si="12"/>
        <v>#N/A</v>
      </c>
      <c r="M113" s="276" t="e">
        <f t="shared" si="13"/>
        <v>#N/A</v>
      </c>
      <c r="N113" s="277" t="e">
        <f t="shared" si="14"/>
        <v>#N/A</v>
      </c>
      <c r="O113" s="25">
        <v>0</v>
      </c>
      <c r="P113" s="252">
        <f t="shared" si="17"/>
        <v>0</v>
      </c>
      <c r="Q113" s="273" t="e">
        <f t="shared" ca="1" si="15"/>
        <v>#N/A</v>
      </c>
      <c r="R113" s="281" t="e">
        <f t="shared" ca="1" si="16"/>
        <v>#N/A</v>
      </c>
    </row>
    <row r="114" spans="1:18">
      <c r="A114" s="97">
        <v>110</v>
      </c>
      <c r="B114" s="99"/>
      <c r="C114" s="270" t="e">
        <f>VLOOKUP(B114,'Cadastro de funcionarios'!$A$4:$G$4814,2)</f>
        <v>#N/A</v>
      </c>
      <c r="D114" s="271" t="e">
        <f>VLOOKUP(B114,'Cadastro de funcionarios'!$A$4:$G$4814,4)</f>
        <v>#N/A</v>
      </c>
      <c r="E114" s="272" t="e">
        <f>VLOOKUP(B114,'Cadastro de funcionarios'!$A$4:$G$4814,5)</f>
        <v>#N/A</v>
      </c>
      <c r="F114" s="103"/>
      <c r="G114" s="274" t="e">
        <f>VLOOKUP(B114,'Cadastro de funcionarios'!$A$4:$G$4814,6)</f>
        <v>#N/A</v>
      </c>
      <c r="H114" s="105"/>
      <c r="I114" s="106"/>
      <c r="J114" s="107"/>
      <c r="K114" s="278">
        <f ca="1">SUMIF(Descontos!$A$5:$A$3260,'Pagamentos salários'!$A$5:A$1174,Descontos!$H$5:$H$2800)</f>
        <v>0</v>
      </c>
      <c r="L114" s="279" t="e">
        <f t="shared" si="12"/>
        <v>#N/A</v>
      </c>
      <c r="M114" s="279" t="e">
        <f t="shared" si="13"/>
        <v>#N/A</v>
      </c>
      <c r="N114" s="280" t="e">
        <f t="shared" si="14"/>
        <v>#N/A</v>
      </c>
      <c r="O114" s="99">
        <v>0</v>
      </c>
      <c r="P114" s="282">
        <f t="shared" si="17"/>
        <v>0</v>
      </c>
      <c r="Q114" s="274" t="e">
        <f t="shared" ca="1" si="15"/>
        <v>#N/A</v>
      </c>
      <c r="R114" s="283" t="e">
        <f t="shared" ca="1" si="16"/>
        <v>#N/A</v>
      </c>
    </row>
    <row r="115" spans="1:18">
      <c r="A115" s="96">
        <v>111</v>
      </c>
      <c r="B115" s="25"/>
      <c r="C115" s="239" t="e">
        <f>VLOOKUP(B115,'Cadastro de funcionarios'!$A$4:$G$4814,2)</f>
        <v>#N/A</v>
      </c>
      <c r="D115" s="249" t="e">
        <f>VLOOKUP(B115,'Cadastro de funcionarios'!$A$4:$G$4814,4)</f>
        <v>#N/A</v>
      </c>
      <c r="E115" s="269" t="e">
        <f>VLOOKUP(B115,'Cadastro de funcionarios'!$A$4:$G$4814,5)</f>
        <v>#N/A</v>
      </c>
      <c r="F115" s="29"/>
      <c r="G115" s="273" t="e">
        <f>VLOOKUP(B115,'Cadastro de funcionarios'!$A$4:$G$4814,6)</f>
        <v>#N/A</v>
      </c>
      <c r="H115" s="108"/>
      <c r="I115" s="6"/>
      <c r="J115" s="34"/>
      <c r="K115" s="275">
        <f ca="1">SUMIF(Descontos!$A$5:$A$3260,'Pagamentos salários'!$A$5:A$1174,Descontos!$H$5:$H$2800)</f>
        <v>0</v>
      </c>
      <c r="L115" s="276" t="e">
        <f t="shared" si="12"/>
        <v>#N/A</v>
      </c>
      <c r="M115" s="276" t="e">
        <f t="shared" si="13"/>
        <v>#N/A</v>
      </c>
      <c r="N115" s="277" t="e">
        <f t="shared" si="14"/>
        <v>#N/A</v>
      </c>
      <c r="O115" s="25">
        <v>0</v>
      </c>
      <c r="P115" s="252">
        <f t="shared" si="17"/>
        <v>0</v>
      </c>
      <c r="Q115" s="273" t="e">
        <f t="shared" ca="1" si="15"/>
        <v>#N/A</v>
      </c>
      <c r="R115" s="281" t="e">
        <f t="shared" ca="1" si="16"/>
        <v>#N/A</v>
      </c>
    </row>
    <row r="116" spans="1:18">
      <c r="A116" s="97">
        <v>112</v>
      </c>
      <c r="B116" s="99"/>
      <c r="C116" s="270" t="e">
        <f>VLOOKUP(B116,'Cadastro de funcionarios'!$A$4:$G$4814,2)</f>
        <v>#N/A</v>
      </c>
      <c r="D116" s="271" t="e">
        <f>VLOOKUP(B116,'Cadastro de funcionarios'!$A$4:$G$4814,4)</f>
        <v>#N/A</v>
      </c>
      <c r="E116" s="272" t="e">
        <f>VLOOKUP(B116,'Cadastro de funcionarios'!$A$4:$G$4814,5)</f>
        <v>#N/A</v>
      </c>
      <c r="F116" s="103"/>
      <c r="G116" s="274" t="e">
        <f>VLOOKUP(B116,'Cadastro de funcionarios'!$A$4:$G$4814,6)</f>
        <v>#N/A</v>
      </c>
      <c r="H116" s="105"/>
      <c r="I116" s="106"/>
      <c r="J116" s="107"/>
      <c r="K116" s="278">
        <f ca="1">SUMIF(Descontos!$A$5:$A$3260,'Pagamentos salários'!$A$5:A$1174,Descontos!$H$5:$H$2800)</f>
        <v>0</v>
      </c>
      <c r="L116" s="279" t="e">
        <f t="shared" si="12"/>
        <v>#N/A</v>
      </c>
      <c r="M116" s="279" t="e">
        <f t="shared" si="13"/>
        <v>#N/A</v>
      </c>
      <c r="N116" s="280" t="e">
        <f t="shared" si="14"/>
        <v>#N/A</v>
      </c>
      <c r="O116" s="99">
        <v>0</v>
      </c>
      <c r="P116" s="282">
        <f t="shared" si="17"/>
        <v>0</v>
      </c>
      <c r="Q116" s="274" t="e">
        <f t="shared" ca="1" si="15"/>
        <v>#N/A</v>
      </c>
      <c r="R116" s="283" t="e">
        <f t="shared" ca="1" si="16"/>
        <v>#N/A</v>
      </c>
    </row>
    <row r="117" spans="1:18">
      <c r="A117" s="96">
        <v>113</v>
      </c>
      <c r="B117" s="25"/>
      <c r="C117" s="239" t="e">
        <f>VLOOKUP(B117,'Cadastro de funcionarios'!$A$4:$G$4814,2)</f>
        <v>#N/A</v>
      </c>
      <c r="D117" s="249" t="e">
        <f>VLOOKUP(B117,'Cadastro de funcionarios'!$A$4:$G$4814,4)</f>
        <v>#N/A</v>
      </c>
      <c r="E117" s="269" t="e">
        <f>VLOOKUP(B117,'Cadastro de funcionarios'!$A$4:$G$4814,5)</f>
        <v>#N/A</v>
      </c>
      <c r="F117" s="29"/>
      <c r="G117" s="273" t="e">
        <f>VLOOKUP(B117,'Cadastro de funcionarios'!$A$4:$G$4814,6)</f>
        <v>#N/A</v>
      </c>
      <c r="H117" s="108"/>
      <c r="I117" s="6"/>
      <c r="J117" s="34"/>
      <c r="K117" s="275">
        <f ca="1">SUMIF(Descontos!$A$5:$A$3260,'Pagamentos salários'!$A$5:A$1174,Descontos!$H$5:$H$2800)</f>
        <v>0</v>
      </c>
      <c r="L117" s="276" t="e">
        <f t="shared" si="12"/>
        <v>#N/A</v>
      </c>
      <c r="M117" s="276" t="e">
        <f t="shared" si="13"/>
        <v>#N/A</v>
      </c>
      <c r="N117" s="277" t="e">
        <f t="shared" si="14"/>
        <v>#N/A</v>
      </c>
      <c r="O117" s="25">
        <v>0</v>
      </c>
      <c r="P117" s="252">
        <f t="shared" si="17"/>
        <v>0</v>
      </c>
      <c r="Q117" s="273" t="e">
        <f t="shared" ca="1" si="15"/>
        <v>#N/A</v>
      </c>
      <c r="R117" s="281" t="e">
        <f t="shared" ca="1" si="16"/>
        <v>#N/A</v>
      </c>
    </row>
    <row r="118" spans="1:18">
      <c r="A118" s="97">
        <v>114</v>
      </c>
      <c r="B118" s="99"/>
      <c r="C118" s="270" t="e">
        <f>VLOOKUP(B118,'Cadastro de funcionarios'!$A$4:$G$4814,2)</f>
        <v>#N/A</v>
      </c>
      <c r="D118" s="271" t="e">
        <f>VLOOKUP(B118,'Cadastro de funcionarios'!$A$4:$G$4814,4)</f>
        <v>#N/A</v>
      </c>
      <c r="E118" s="272" t="e">
        <f>VLOOKUP(B118,'Cadastro de funcionarios'!$A$4:$G$4814,5)</f>
        <v>#N/A</v>
      </c>
      <c r="F118" s="103"/>
      <c r="G118" s="274" t="e">
        <f>VLOOKUP(B118,'Cadastro de funcionarios'!$A$4:$G$4814,6)</f>
        <v>#N/A</v>
      </c>
      <c r="H118" s="105"/>
      <c r="I118" s="106"/>
      <c r="J118" s="107"/>
      <c r="K118" s="278">
        <f ca="1">SUMIF(Descontos!$A$5:$A$3260,'Pagamentos salários'!$A$5:A$1174,Descontos!$H$5:$H$2800)</f>
        <v>0</v>
      </c>
      <c r="L118" s="279" t="e">
        <f t="shared" si="12"/>
        <v>#N/A</v>
      </c>
      <c r="M118" s="279" t="e">
        <f t="shared" si="13"/>
        <v>#N/A</v>
      </c>
      <c r="N118" s="280" t="e">
        <f t="shared" si="14"/>
        <v>#N/A</v>
      </c>
      <c r="O118" s="99">
        <v>0</v>
      </c>
      <c r="P118" s="282">
        <f t="shared" si="17"/>
        <v>0</v>
      </c>
      <c r="Q118" s="274" t="e">
        <f t="shared" ca="1" si="15"/>
        <v>#N/A</v>
      </c>
      <c r="R118" s="283" t="e">
        <f t="shared" ca="1" si="16"/>
        <v>#N/A</v>
      </c>
    </row>
    <row r="119" spans="1:18">
      <c r="A119" s="96">
        <v>115</v>
      </c>
      <c r="B119" s="25"/>
      <c r="C119" s="239" t="e">
        <f>VLOOKUP(B119,'Cadastro de funcionarios'!$A$4:$G$4814,2)</f>
        <v>#N/A</v>
      </c>
      <c r="D119" s="249" t="e">
        <f>VLOOKUP(B119,'Cadastro de funcionarios'!$A$4:$G$4814,4)</f>
        <v>#N/A</v>
      </c>
      <c r="E119" s="269" t="e">
        <f>VLOOKUP(B119,'Cadastro de funcionarios'!$A$4:$G$4814,5)</f>
        <v>#N/A</v>
      </c>
      <c r="F119" s="29"/>
      <c r="G119" s="273" t="e">
        <f>VLOOKUP(B119,'Cadastro de funcionarios'!$A$4:$G$4814,6)</f>
        <v>#N/A</v>
      </c>
      <c r="H119" s="108"/>
      <c r="I119" s="6"/>
      <c r="J119" s="34"/>
      <c r="K119" s="275">
        <f ca="1">SUMIF(Descontos!$A$5:$A$3260,'Pagamentos salários'!$A$5:A$1174,Descontos!$H$5:$H$2800)</f>
        <v>0</v>
      </c>
      <c r="L119" s="276" t="e">
        <f t="shared" si="12"/>
        <v>#N/A</v>
      </c>
      <c r="M119" s="276" t="e">
        <f t="shared" si="13"/>
        <v>#N/A</v>
      </c>
      <c r="N119" s="277" t="e">
        <f t="shared" si="14"/>
        <v>#N/A</v>
      </c>
      <c r="O119" s="25">
        <v>0</v>
      </c>
      <c r="P119" s="252">
        <f t="shared" si="17"/>
        <v>0</v>
      </c>
      <c r="Q119" s="273" t="e">
        <f t="shared" ca="1" si="15"/>
        <v>#N/A</v>
      </c>
      <c r="R119" s="281" t="e">
        <f t="shared" ca="1" si="16"/>
        <v>#N/A</v>
      </c>
    </row>
    <row r="120" spans="1:18">
      <c r="A120" s="97">
        <v>116</v>
      </c>
      <c r="B120" s="99"/>
      <c r="C120" s="270" t="e">
        <f>VLOOKUP(B120,'Cadastro de funcionarios'!$A$4:$G$4814,2)</f>
        <v>#N/A</v>
      </c>
      <c r="D120" s="271" t="e">
        <f>VLOOKUP(B120,'Cadastro de funcionarios'!$A$4:$G$4814,4)</f>
        <v>#N/A</v>
      </c>
      <c r="E120" s="272" t="e">
        <f>VLOOKUP(B120,'Cadastro de funcionarios'!$A$4:$G$4814,5)</f>
        <v>#N/A</v>
      </c>
      <c r="F120" s="103"/>
      <c r="G120" s="274" t="e">
        <f>VLOOKUP(B120,'Cadastro de funcionarios'!$A$4:$G$4814,6)</f>
        <v>#N/A</v>
      </c>
      <c r="H120" s="105"/>
      <c r="I120" s="106"/>
      <c r="J120" s="107"/>
      <c r="K120" s="278">
        <f ca="1">SUMIF(Descontos!$A$5:$A$3260,'Pagamentos salários'!$A$5:A$1174,Descontos!$H$5:$H$2800)</f>
        <v>0</v>
      </c>
      <c r="L120" s="279" t="e">
        <f t="shared" si="12"/>
        <v>#N/A</v>
      </c>
      <c r="M120" s="279" t="e">
        <f t="shared" si="13"/>
        <v>#N/A</v>
      </c>
      <c r="N120" s="280" t="e">
        <f t="shared" si="14"/>
        <v>#N/A</v>
      </c>
      <c r="O120" s="99">
        <v>0</v>
      </c>
      <c r="P120" s="282">
        <f t="shared" si="17"/>
        <v>0</v>
      </c>
      <c r="Q120" s="274" t="e">
        <f t="shared" ca="1" si="15"/>
        <v>#N/A</v>
      </c>
      <c r="R120" s="283" t="e">
        <f t="shared" ca="1" si="16"/>
        <v>#N/A</v>
      </c>
    </row>
    <row r="121" spans="1:18">
      <c r="A121" s="96">
        <v>117</v>
      </c>
      <c r="B121" s="25"/>
      <c r="C121" s="239" t="e">
        <f>VLOOKUP(B121,'Cadastro de funcionarios'!$A$4:$G$4814,2)</f>
        <v>#N/A</v>
      </c>
      <c r="D121" s="249" t="e">
        <f>VLOOKUP(B121,'Cadastro de funcionarios'!$A$4:$G$4814,4)</f>
        <v>#N/A</v>
      </c>
      <c r="E121" s="269" t="e">
        <f>VLOOKUP(B121,'Cadastro de funcionarios'!$A$4:$G$4814,5)</f>
        <v>#N/A</v>
      </c>
      <c r="F121" s="29"/>
      <c r="G121" s="273" t="e">
        <f>VLOOKUP(B121,'Cadastro de funcionarios'!$A$4:$G$4814,6)</f>
        <v>#N/A</v>
      </c>
      <c r="H121" s="108"/>
      <c r="I121" s="6"/>
      <c r="J121" s="34"/>
      <c r="K121" s="275">
        <f ca="1">SUMIF(Descontos!$A$5:$A$3260,'Pagamentos salários'!$A$5:A$1174,Descontos!$H$5:$H$2800)</f>
        <v>0</v>
      </c>
      <c r="L121" s="276" t="e">
        <f t="shared" si="12"/>
        <v>#N/A</v>
      </c>
      <c r="M121" s="276" t="e">
        <f t="shared" si="13"/>
        <v>#N/A</v>
      </c>
      <c r="N121" s="277" t="e">
        <f t="shared" si="14"/>
        <v>#N/A</v>
      </c>
      <c r="O121" s="25">
        <v>0</v>
      </c>
      <c r="P121" s="252">
        <f t="shared" si="17"/>
        <v>0</v>
      </c>
      <c r="Q121" s="273" t="e">
        <f t="shared" ca="1" si="15"/>
        <v>#N/A</v>
      </c>
      <c r="R121" s="281" t="e">
        <f t="shared" ca="1" si="16"/>
        <v>#N/A</v>
      </c>
    </row>
    <row r="122" spans="1:18">
      <c r="A122" s="97">
        <v>118</v>
      </c>
      <c r="B122" s="99"/>
      <c r="C122" s="270" t="e">
        <f>VLOOKUP(B122,'Cadastro de funcionarios'!$A$4:$G$4814,2)</f>
        <v>#N/A</v>
      </c>
      <c r="D122" s="271" t="e">
        <f>VLOOKUP(B122,'Cadastro de funcionarios'!$A$4:$G$4814,4)</f>
        <v>#N/A</v>
      </c>
      <c r="E122" s="272" t="e">
        <f>VLOOKUP(B122,'Cadastro de funcionarios'!$A$4:$G$4814,5)</f>
        <v>#N/A</v>
      </c>
      <c r="F122" s="103"/>
      <c r="G122" s="274" t="e">
        <f>VLOOKUP(B122,'Cadastro de funcionarios'!$A$4:$G$4814,6)</f>
        <v>#N/A</v>
      </c>
      <c r="H122" s="105"/>
      <c r="I122" s="106"/>
      <c r="J122" s="107"/>
      <c r="K122" s="278">
        <f ca="1">SUMIF(Descontos!$A$5:$A$3260,'Pagamentos salários'!$A$5:A$1174,Descontos!$H$5:$H$2800)</f>
        <v>0</v>
      </c>
      <c r="L122" s="279" t="e">
        <f t="shared" si="12"/>
        <v>#N/A</v>
      </c>
      <c r="M122" s="279" t="e">
        <f t="shared" si="13"/>
        <v>#N/A</v>
      </c>
      <c r="N122" s="280" t="e">
        <f t="shared" si="14"/>
        <v>#N/A</v>
      </c>
      <c r="O122" s="99">
        <v>0</v>
      </c>
      <c r="P122" s="282">
        <f t="shared" si="17"/>
        <v>0</v>
      </c>
      <c r="Q122" s="274" t="e">
        <f t="shared" ca="1" si="15"/>
        <v>#N/A</v>
      </c>
      <c r="R122" s="283" t="e">
        <f t="shared" ca="1" si="16"/>
        <v>#N/A</v>
      </c>
    </row>
    <row r="123" spans="1:18">
      <c r="A123" s="96">
        <v>119</v>
      </c>
      <c r="B123" s="25"/>
      <c r="C123" s="239" t="e">
        <f>VLOOKUP(B123,'Cadastro de funcionarios'!$A$4:$G$4814,2)</f>
        <v>#N/A</v>
      </c>
      <c r="D123" s="249" t="e">
        <f>VLOOKUP(B123,'Cadastro de funcionarios'!$A$4:$G$4814,4)</f>
        <v>#N/A</v>
      </c>
      <c r="E123" s="269" t="e">
        <f>VLOOKUP(B123,'Cadastro de funcionarios'!$A$4:$G$4814,5)</f>
        <v>#N/A</v>
      </c>
      <c r="F123" s="29"/>
      <c r="G123" s="273" t="e">
        <f>VLOOKUP(B123,'Cadastro de funcionarios'!$A$4:$G$4814,6)</f>
        <v>#N/A</v>
      </c>
      <c r="H123" s="108"/>
      <c r="I123" s="6"/>
      <c r="J123" s="34"/>
      <c r="K123" s="275">
        <f ca="1">SUMIF(Descontos!$A$5:$A$3260,'Pagamentos salários'!$A$5:A$1174,Descontos!$H$5:$H$2800)</f>
        <v>0</v>
      </c>
      <c r="L123" s="276" t="e">
        <f t="shared" si="12"/>
        <v>#N/A</v>
      </c>
      <c r="M123" s="276" t="e">
        <f t="shared" si="13"/>
        <v>#N/A</v>
      </c>
      <c r="N123" s="277" t="e">
        <f t="shared" si="14"/>
        <v>#N/A</v>
      </c>
      <c r="O123" s="25">
        <v>0</v>
      </c>
      <c r="P123" s="252">
        <f t="shared" si="17"/>
        <v>0</v>
      </c>
      <c r="Q123" s="273" t="e">
        <f t="shared" ca="1" si="15"/>
        <v>#N/A</v>
      </c>
      <c r="R123" s="281" t="e">
        <f t="shared" ca="1" si="16"/>
        <v>#N/A</v>
      </c>
    </row>
    <row r="124" spans="1:18">
      <c r="A124" s="97">
        <v>120</v>
      </c>
      <c r="B124" s="99"/>
      <c r="C124" s="270" t="e">
        <f>VLOOKUP(B124,'Cadastro de funcionarios'!$A$4:$G$4814,2)</f>
        <v>#N/A</v>
      </c>
      <c r="D124" s="271" t="e">
        <f>VLOOKUP(B124,'Cadastro de funcionarios'!$A$4:$G$4814,4)</f>
        <v>#N/A</v>
      </c>
      <c r="E124" s="272" t="e">
        <f>VLOOKUP(B124,'Cadastro de funcionarios'!$A$4:$G$4814,5)</f>
        <v>#N/A</v>
      </c>
      <c r="F124" s="103"/>
      <c r="G124" s="274" t="e">
        <f>VLOOKUP(B124,'Cadastro de funcionarios'!$A$4:$G$4814,6)</f>
        <v>#N/A</v>
      </c>
      <c r="H124" s="105"/>
      <c r="I124" s="106"/>
      <c r="J124" s="107"/>
      <c r="K124" s="278">
        <f ca="1">SUMIF(Descontos!$A$5:$A$3260,'Pagamentos salários'!$A$5:A$1174,Descontos!$H$5:$H$2800)</f>
        <v>0</v>
      </c>
      <c r="L124" s="279" t="e">
        <f t="shared" si="12"/>
        <v>#N/A</v>
      </c>
      <c r="M124" s="279" t="e">
        <f t="shared" si="13"/>
        <v>#N/A</v>
      </c>
      <c r="N124" s="280" t="e">
        <f t="shared" si="14"/>
        <v>#N/A</v>
      </c>
      <c r="O124" s="99">
        <v>0</v>
      </c>
      <c r="P124" s="282">
        <f t="shared" si="17"/>
        <v>0</v>
      </c>
      <c r="Q124" s="274" t="e">
        <f t="shared" ca="1" si="15"/>
        <v>#N/A</v>
      </c>
      <c r="R124" s="283" t="e">
        <f t="shared" ca="1" si="16"/>
        <v>#N/A</v>
      </c>
    </row>
    <row r="125" spans="1:18">
      <c r="A125" s="96">
        <v>121</v>
      </c>
      <c r="B125" s="25"/>
      <c r="C125" s="239" t="e">
        <f>VLOOKUP(B125,'Cadastro de funcionarios'!$A$4:$G$4814,2)</f>
        <v>#N/A</v>
      </c>
      <c r="D125" s="249" t="e">
        <f>VLOOKUP(B125,'Cadastro de funcionarios'!$A$4:$G$4814,4)</f>
        <v>#N/A</v>
      </c>
      <c r="E125" s="269" t="e">
        <f>VLOOKUP(B125,'Cadastro de funcionarios'!$A$4:$G$4814,5)</f>
        <v>#N/A</v>
      </c>
      <c r="F125" s="29"/>
      <c r="G125" s="273" t="e">
        <f>VLOOKUP(B125,'Cadastro de funcionarios'!$A$4:$G$4814,6)</f>
        <v>#N/A</v>
      </c>
      <c r="H125" s="108"/>
      <c r="I125" s="6"/>
      <c r="J125" s="34"/>
      <c r="K125" s="275">
        <f ca="1">SUMIF(Descontos!$A$5:$A$3260,'Pagamentos salários'!$A$5:A$1174,Descontos!$H$5:$H$2800)</f>
        <v>0</v>
      </c>
      <c r="L125" s="276" t="e">
        <f t="shared" si="12"/>
        <v>#N/A</v>
      </c>
      <c r="M125" s="276" t="e">
        <f t="shared" si="13"/>
        <v>#N/A</v>
      </c>
      <c r="N125" s="277" t="e">
        <f t="shared" si="14"/>
        <v>#N/A</v>
      </c>
      <c r="O125" s="25">
        <v>0</v>
      </c>
      <c r="P125" s="252">
        <f t="shared" si="17"/>
        <v>0</v>
      </c>
      <c r="Q125" s="273" t="e">
        <f t="shared" ca="1" si="15"/>
        <v>#N/A</v>
      </c>
      <c r="R125" s="281" t="e">
        <f t="shared" ca="1" si="16"/>
        <v>#N/A</v>
      </c>
    </row>
    <row r="126" spans="1:18">
      <c r="A126" s="97">
        <v>122</v>
      </c>
      <c r="B126" s="99"/>
      <c r="C126" s="270" t="e">
        <f>VLOOKUP(B126,'Cadastro de funcionarios'!$A$4:$G$4814,2)</f>
        <v>#N/A</v>
      </c>
      <c r="D126" s="271" t="e">
        <f>VLOOKUP(B126,'Cadastro de funcionarios'!$A$4:$G$4814,4)</f>
        <v>#N/A</v>
      </c>
      <c r="E126" s="272" t="e">
        <f>VLOOKUP(B126,'Cadastro de funcionarios'!$A$4:$G$4814,5)</f>
        <v>#N/A</v>
      </c>
      <c r="F126" s="103"/>
      <c r="G126" s="274" t="e">
        <f>VLOOKUP(B126,'Cadastro de funcionarios'!$A$4:$G$4814,6)</f>
        <v>#N/A</v>
      </c>
      <c r="H126" s="105"/>
      <c r="I126" s="106"/>
      <c r="J126" s="107"/>
      <c r="K126" s="278">
        <f ca="1">SUMIF(Descontos!$A$5:$A$3260,'Pagamentos salários'!$A$5:A$1174,Descontos!$H$5:$H$2800)</f>
        <v>0</v>
      </c>
      <c r="L126" s="279" t="e">
        <f t="shared" si="12"/>
        <v>#N/A</v>
      </c>
      <c r="M126" s="279" t="e">
        <f t="shared" si="13"/>
        <v>#N/A</v>
      </c>
      <c r="N126" s="280" t="e">
        <f t="shared" si="14"/>
        <v>#N/A</v>
      </c>
      <c r="O126" s="99">
        <v>0</v>
      </c>
      <c r="P126" s="282">
        <f t="shared" si="17"/>
        <v>0</v>
      </c>
      <c r="Q126" s="274" t="e">
        <f t="shared" ca="1" si="15"/>
        <v>#N/A</v>
      </c>
      <c r="R126" s="283" t="e">
        <f t="shared" ca="1" si="16"/>
        <v>#N/A</v>
      </c>
    </row>
    <row r="127" spans="1:18">
      <c r="A127" s="96">
        <v>123</v>
      </c>
      <c r="B127" s="25"/>
      <c r="C127" s="239" t="e">
        <f>VLOOKUP(B127,'Cadastro de funcionarios'!$A$4:$G$4814,2)</f>
        <v>#N/A</v>
      </c>
      <c r="D127" s="249" t="e">
        <f>VLOOKUP(B127,'Cadastro de funcionarios'!$A$4:$G$4814,4)</f>
        <v>#N/A</v>
      </c>
      <c r="E127" s="269" t="e">
        <f>VLOOKUP(B127,'Cadastro de funcionarios'!$A$4:$G$4814,5)</f>
        <v>#N/A</v>
      </c>
      <c r="F127" s="29"/>
      <c r="G127" s="273" t="e">
        <f>VLOOKUP(B127,'Cadastro de funcionarios'!$A$4:$G$4814,6)</f>
        <v>#N/A</v>
      </c>
      <c r="H127" s="108"/>
      <c r="I127" s="6"/>
      <c r="J127" s="34"/>
      <c r="K127" s="275">
        <f ca="1">SUMIF(Descontos!$A$5:$A$3260,'Pagamentos salários'!$A$5:A$1174,Descontos!$H$5:$H$2800)</f>
        <v>0</v>
      </c>
      <c r="L127" s="276" t="e">
        <f t="shared" si="12"/>
        <v>#N/A</v>
      </c>
      <c r="M127" s="276" t="e">
        <f t="shared" si="13"/>
        <v>#N/A</v>
      </c>
      <c r="N127" s="277" t="e">
        <f t="shared" si="14"/>
        <v>#N/A</v>
      </c>
      <c r="O127" s="25">
        <v>0</v>
      </c>
      <c r="P127" s="252">
        <f t="shared" si="17"/>
        <v>0</v>
      </c>
      <c r="Q127" s="273" t="e">
        <f t="shared" ca="1" si="15"/>
        <v>#N/A</v>
      </c>
      <c r="R127" s="281" t="e">
        <f t="shared" ca="1" si="16"/>
        <v>#N/A</v>
      </c>
    </row>
    <row r="128" spans="1:18">
      <c r="A128" s="97">
        <v>124</v>
      </c>
      <c r="B128" s="99"/>
      <c r="C128" s="270" t="e">
        <f>VLOOKUP(B128,'Cadastro de funcionarios'!$A$4:$G$4814,2)</f>
        <v>#N/A</v>
      </c>
      <c r="D128" s="271" t="e">
        <f>VLOOKUP(B128,'Cadastro de funcionarios'!$A$4:$G$4814,4)</f>
        <v>#N/A</v>
      </c>
      <c r="E128" s="272" t="e">
        <f>VLOOKUP(B128,'Cadastro de funcionarios'!$A$4:$G$4814,5)</f>
        <v>#N/A</v>
      </c>
      <c r="F128" s="103"/>
      <c r="G128" s="274" t="e">
        <f>VLOOKUP(B128,'Cadastro de funcionarios'!$A$4:$G$4814,6)</f>
        <v>#N/A</v>
      </c>
      <c r="H128" s="105"/>
      <c r="I128" s="106"/>
      <c r="J128" s="107"/>
      <c r="K128" s="278">
        <f ca="1">SUMIF(Descontos!$A$5:$A$3260,'Pagamentos salários'!$A$5:A$1174,Descontos!$H$5:$H$2800)</f>
        <v>0</v>
      </c>
      <c r="L128" s="279" t="e">
        <f t="shared" si="12"/>
        <v>#N/A</v>
      </c>
      <c r="M128" s="279" t="e">
        <f t="shared" si="13"/>
        <v>#N/A</v>
      </c>
      <c r="N128" s="280" t="e">
        <f t="shared" si="14"/>
        <v>#N/A</v>
      </c>
      <c r="O128" s="99">
        <v>0</v>
      </c>
      <c r="P128" s="282">
        <f t="shared" si="17"/>
        <v>0</v>
      </c>
      <c r="Q128" s="274" t="e">
        <f t="shared" ca="1" si="15"/>
        <v>#N/A</v>
      </c>
      <c r="R128" s="283" t="e">
        <f t="shared" ca="1" si="16"/>
        <v>#N/A</v>
      </c>
    </row>
    <row r="129" spans="1:18">
      <c r="A129" s="96">
        <v>125</v>
      </c>
      <c r="B129" s="25"/>
      <c r="C129" s="239" t="e">
        <f>VLOOKUP(B129,'Cadastro de funcionarios'!$A$4:$G$4814,2)</f>
        <v>#N/A</v>
      </c>
      <c r="D129" s="249" t="e">
        <f>VLOOKUP(B129,'Cadastro de funcionarios'!$A$4:$G$4814,4)</f>
        <v>#N/A</v>
      </c>
      <c r="E129" s="269" t="e">
        <f>VLOOKUP(B129,'Cadastro de funcionarios'!$A$4:$G$4814,5)</f>
        <v>#N/A</v>
      </c>
      <c r="F129" s="29"/>
      <c r="G129" s="273" t="e">
        <f>VLOOKUP(B129,'Cadastro de funcionarios'!$A$4:$G$4814,6)</f>
        <v>#N/A</v>
      </c>
      <c r="H129" s="108"/>
      <c r="I129" s="6"/>
      <c r="J129" s="34"/>
      <c r="K129" s="275">
        <f ca="1">SUMIF(Descontos!$A$5:$A$3260,'Pagamentos salários'!$A$5:A$1174,Descontos!$H$5:$H$2800)</f>
        <v>0</v>
      </c>
      <c r="L129" s="276" t="e">
        <f t="shared" si="12"/>
        <v>#N/A</v>
      </c>
      <c r="M129" s="276" t="e">
        <f t="shared" si="13"/>
        <v>#N/A</v>
      </c>
      <c r="N129" s="277" t="e">
        <f t="shared" si="14"/>
        <v>#N/A</v>
      </c>
      <c r="O129" s="25">
        <v>0</v>
      </c>
      <c r="P129" s="252">
        <f t="shared" si="17"/>
        <v>0</v>
      </c>
      <c r="Q129" s="273" t="e">
        <f t="shared" ca="1" si="15"/>
        <v>#N/A</v>
      </c>
      <c r="R129" s="281" t="e">
        <f t="shared" ca="1" si="16"/>
        <v>#N/A</v>
      </c>
    </row>
    <row r="130" spans="1:18">
      <c r="A130" s="97">
        <v>126</v>
      </c>
      <c r="B130" s="99"/>
      <c r="C130" s="270" t="e">
        <f>VLOOKUP(B130,'Cadastro de funcionarios'!$A$4:$G$4814,2)</f>
        <v>#N/A</v>
      </c>
      <c r="D130" s="271" t="e">
        <f>VLOOKUP(B130,'Cadastro de funcionarios'!$A$4:$G$4814,4)</f>
        <v>#N/A</v>
      </c>
      <c r="E130" s="272" t="e">
        <f>VLOOKUP(B130,'Cadastro de funcionarios'!$A$4:$G$4814,5)</f>
        <v>#N/A</v>
      </c>
      <c r="F130" s="103"/>
      <c r="G130" s="274" t="e">
        <f>VLOOKUP(B130,'Cadastro de funcionarios'!$A$4:$G$4814,6)</f>
        <v>#N/A</v>
      </c>
      <c r="H130" s="105"/>
      <c r="I130" s="106"/>
      <c r="J130" s="107"/>
      <c r="K130" s="278">
        <f ca="1">SUMIF(Descontos!$A$5:$A$3260,'Pagamentos salários'!$A$5:A$1174,Descontos!$H$5:$H$2800)</f>
        <v>0</v>
      </c>
      <c r="L130" s="279" t="e">
        <f t="shared" si="12"/>
        <v>#N/A</v>
      </c>
      <c r="M130" s="279" t="e">
        <f t="shared" si="13"/>
        <v>#N/A</v>
      </c>
      <c r="N130" s="280" t="e">
        <f t="shared" si="14"/>
        <v>#N/A</v>
      </c>
      <c r="O130" s="99">
        <v>0</v>
      </c>
      <c r="P130" s="282">
        <f t="shared" si="17"/>
        <v>0</v>
      </c>
      <c r="Q130" s="274" t="e">
        <f t="shared" ca="1" si="15"/>
        <v>#N/A</v>
      </c>
      <c r="R130" s="283" t="e">
        <f t="shared" ca="1" si="16"/>
        <v>#N/A</v>
      </c>
    </row>
    <row r="131" spans="1:18">
      <c r="A131" s="96">
        <v>127</v>
      </c>
      <c r="B131" s="25"/>
      <c r="C131" s="239" t="e">
        <f>VLOOKUP(B131,'Cadastro de funcionarios'!$A$4:$G$4814,2)</f>
        <v>#N/A</v>
      </c>
      <c r="D131" s="249" t="e">
        <f>VLOOKUP(B131,'Cadastro de funcionarios'!$A$4:$G$4814,4)</f>
        <v>#N/A</v>
      </c>
      <c r="E131" s="269" t="e">
        <f>VLOOKUP(B131,'Cadastro de funcionarios'!$A$4:$G$4814,5)</f>
        <v>#N/A</v>
      </c>
      <c r="F131" s="29"/>
      <c r="G131" s="273" t="e">
        <f>VLOOKUP(B131,'Cadastro de funcionarios'!$A$4:$G$4814,6)</f>
        <v>#N/A</v>
      </c>
      <c r="H131" s="108"/>
      <c r="I131" s="6"/>
      <c r="J131" s="34"/>
      <c r="K131" s="275">
        <f ca="1">SUMIF(Descontos!$A$5:$A$3260,'Pagamentos salários'!$A$5:A$1174,Descontos!$H$5:$H$2800)</f>
        <v>0</v>
      </c>
      <c r="L131" s="276" t="e">
        <f t="shared" si="12"/>
        <v>#N/A</v>
      </c>
      <c r="M131" s="276" t="e">
        <f t="shared" si="13"/>
        <v>#N/A</v>
      </c>
      <c r="N131" s="277" t="e">
        <f t="shared" si="14"/>
        <v>#N/A</v>
      </c>
      <c r="O131" s="25">
        <v>0</v>
      </c>
      <c r="P131" s="252">
        <f t="shared" si="17"/>
        <v>0</v>
      </c>
      <c r="Q131" s="273" t="e">
        <f t="shared" ca="1" si="15"/>
        <v>#N/A</v>
      </c>
      <c r="R131" s="281" t="e">
        <f t="shared" ca="1" si="16"/>
        <v>#N/A</v>
      </c>
    </row>
    <row r="132" spans="1:18">
      <c r="A132" s="97">
        <v>128</v>
      </c>
      <c r="B132" s="99"/>
      <c r="C132" s="270" t="e">
        <f>VLOOKUP(B132,'Cadastro de funcionarios'!$A$4:$G$4814,2)</f>
        <v>#N/A</v>
      </c>
      <c r="D132" s="271" t="e">
        <f>VLOOKUP(B132,'Cadastro de funcionarios'!$A$4:$G$4814,4)</f>
        <v>#N/A</v>
      </c>
      <c r="E132" s="272" t="e">
        <f>VLOOKUP(B132,'Cadastro de funcionarios'!$A$4:$G$4814,5)</f>
        <v>#N/A</v>
      </c>
      <c r="F132" s="103"/>
      <c r="G132" s="274" t="e">
        <f>VLOOKUP(B132,'Cadastro de funcionarios'!$A$4:$G$4814,6)</f>
        <v>#N/A</v>
      </c>
      <c r="H132" s="105"/>
      <c r="I132" s="106"/>
      <c r="J132" s="107"/>
      <c r="K132" s="278">
        <f ca="1">SUMIF(Descontos!$A$5:$A$3260,'Pagamentos salários'!$A$5:A$1174,Descontos!$H$5:$H$2800)</f>
        <v>0</v>
      </c>
      <c r="L132" s="279" t="e">
        <f t="shared" si="12"/>
        <v>#N/A</v>
      </c>
      <c r="M132" s="279" t="e">
        <f t="shared" si="13"/>
        <v>#N/A</v>
      </c>
      <c r="N132" s="280" t="e">
        <f t="shared" si="14"/>
        <v>#N/A</v>
      </c>
      <c r="O132" s="99">
        <v>0</v>
      </c>
      <c r="P132" s="282">
        <f t="shared" si="17"/>
        <v>0</v>
      </c>
      <c r="Q132" s="274" t="e">
        <f t="shared" ca="1" si="15"/>
        <v>#N/A</v>
      </c>
      <c r="R132" s="283" t="e">
        <f t="shared" ca="1" si="16"/>
        <v>#N/A</v>
      </c>
    </row>
    <row r="133" spans="1:18">
      <c r="A133" s="96">
        <v>129</v>
      </c>
      <c r="B133" s="25"/>
      <c r="C133" s="239" t="e">
        <f>VLOOKUP(B133,'Cadastro de funcionarios'!$A$4:$G$4814,2)</f>
        <v>#N/A</v>
      </c>
      <c r="D133" s="249" t="e">
        <f>VLOOKUP(B133,'Cadastro de funcionarios'!$A$4:$G$4814,4)</f>
        <v>#N/A</v>
      </c>
      <c r="E133" s="269" t="e">
        <f>VLOOKUP(B133,'Cadastro de funcionarios'!$A$4:$G$4814,5)</f>
        <v>#N/A</v>
      </c>
      <c r="F133" s="29"/>
      <c r="G133" s="273" t="e">
        <f>VLOOKUP(B133,'Cadastro de funcionarios'!$A$4:$G$4814,6)</f>
        <v>#N/A</v>
      </c>
      <c r="H133" s="108"/>
      <c r="I133" s="6"/>
      <c r="J133" s="34"/>
      <c r="K133" s="275">
        <f ca="1">SUMIF(Descontos!$A$5:$A$3260,'Pagamentos salários'!$A$5:A$1174,Descontos!$H$5:$H$2800)</f>
        <v>0</v>
      </c>
      <c r="L133" s="276" t="e">
        <f t="shared" si="12"/>
        <v>#N/A</v>
      </c>
      <c r="M133" s="276" t="e">
        <f t="shared" si="13"/>
        <v>#N/A</v>
      </c>
      <c r="N133" s="277" t="e">
        <f t="shared" si="14"/>
        <v>#N/A</v>
      </c>
      <c r="O133" s="25">
        <v>0</v>
      </c>
      <c r="P133" s="252">
        <f t="shared" si="17"/>
        <v>0</v>
      </c>
      <c r="Q133" s="273" t="e">
        <f t="shared" ca="1" si="15"/>
        <v>#N/A</v>
      </c>
      <c r="R133" s="281" t="e">
        <f t="shared" ca="1" si="16"/>
        <v>#N/A</v>
      </c>
    </row>
    <row r="134" spans="1:18">
      <c r="A134" s="97">
        <v>130</v>
      </c>
      <c r="B134" s="99"/>
      <c r="C134" s="270" t="e">
        <f>VLOOKUP(B134,'Cadastro de funcionarios'!$A$4:$G$4814,2)</f>
        <v>#N/A</v>
      </c>
      <c r="D134" s="271" t="e">
        <f>VLOOKUP(B134,'Cadastro de funcionarios'!$A$4:$G$4814,4)</f>
        <v>#N/A</v>
      </c>
      <c r="E134" s="272" t="e">
        <f>VLOOKUP(B134,'Cadastro de funcionarios'!$A$4:$G$4814,5)</f>
        <v>#N/A</v>
      </c>
      <c r="F134" s="103"/>
      <c r="G134" s="274" t="e">
        <f>VLOOKUP(B134,'Cadastro de funcionarios'!$A$4:$G$4814,6)</f>
        <v>#N/A</v>
      </c>
      <c r="H134" s="105"/>
      <c r="I134" s="106"/>
      <c r="J134" s="107"/>
      <c r="K134" s="278">
        <f ca="1">SUMIF(Descontos!$A$5:$A$3260,'Pagamentos salários'!$A$5:A$1174,Descontos!$H$5:$H$2800)</f>
        <v>0</v>
      </c>
      <c r="L134" s="279" t="e">
        <f t="shared" ref="L134:L197" si="18">IF((G134+J134)&gt;=2195.13,0.11,IF((G134+J134)&gt;1317.08,0.09,IF((G134+J134)&gt;0,0.08)))</f>
        <v>#N/A</v>
      </c>
      <c r="M134" s="279" t="e">
        <f t="shared" ref="M134:M197" si="19">IF(G134&gt;4463.81,0.275,IF(G134&gt;3572.44,0.225,IF(G134&gt;2679.3,0.15,IF(G134&gt;1787.78,0.075,IF(G134&gt;0,0,)))))</f>
        <v>#N/A</v>
      </c>
      <c r="N134" s="280" t="e">
        <f t="shared" ref="N134:N197" si="20">IF(G134&gt;0,0.08,)</f>
        <v>#N/A</v>
      </c>
      <c r="O134" s="99">
        <v>0</v>
      </c>
      <c r="P134" s="282">
        <f t="shared" si="17"/>
        <v>0</v>
      </c>
      <c r="Q134" s="274" t="e">
        <f t="shared" ref="Q134:Q197" ca="1" si="21">SUM(((L134+M134+N134))*((G134+H134+I134))+K134+P134)</f>
        <v>#N/A</v>
      </c>
      <c r="R134" s="283" t="e">
        <f t="shared" ref="R134:R197" ca="1" si="22">SUM(G134-Q134)+(J134+I134+H134)</f>
        <v>#N/A</v>
      </c>
    </row>
    <row r="135" spans="1:18">
      <c r="A135" s="96">
        <v>131</v>
      </c>
      <c r="B135" s="25"/>
      <c r="C135" s="239" t="e">
        <f>VLOOKUP(B135,'Cadastro de funcionarios'!$A$4:$G$4814,2)</f>
        <v>#N/A</v>
      </c>
      <c r="D135" s="249" t="e">
        <f>VLOOKUP(B135,'Cadastro de funcionarios'!$A$4:$G$4814,4)</f>
        <v>#N/A</v>
      </c>
      <c r="E135" s="269" t="e">
        <f>VLOOKUP(B135,'Cadastro de funcionarios'!$A$4:$G$4814,5)</f>
        <v>#N/A</v>
      </c>
      <c r="F135" s="29"/>
      <c r="G135" s="273" t="e">
        <f>VLOOKUP(B135,'Cadastro de funcionarios'!$A$4:$G$4814,6)</f>
        <v>#N/A</v>
      </c>
      <c r="H135" s="108"/>
      <c r="I135" s="6"/>
      <c r="J135" s="34"/>
      <c r="K135" s="275">
        <f ca="1">SUMIF(Descontos!$A$5:$A$3260,'Pagamentos salários'!$A$5:A$1174,Descontos!$H$5:$H$2800)</f>
        <v>0</v>
      </c>
      <c r="L135" s="276" t="e">
        <f t="shared" si="18"/>
        <v>#N/A</v>
      </c>
      <c r="M135" s="276" t="e">
        <f t="shared" si="19"/>
        <v>#N/A</v>
      </c>
      <c r="N135" s="277" t="e">
        <f t="shared" si="20"/>
        <v>#N/A</v>
      </c>
      <c r="O135" s="25">
        <v>0</v>
      </c>
      <c r="P135" s="252">
        <f t="shared" si="17"/>
        <v>0</v>
      </c>
      <c r="Q135" s="273" t="e">
        <f t="shared" ca="1" si="21"/>
        <v>#N/A</v>
      </c>
      <c r="R135" s="281" t="e">
        <f t="shared" ca="1" si="22"/>
        <v>#N/A</v>
      </c>
    </row>
    <row r="136" spans="1:18">
      <c r="A136" s="97">
        <v>132</v>
      </c>
      <c r="B136" s="99"/>
      <c r="C136" s="270" t="e">
        <f>VLOOKUP(B136,'Cadastro de funcionarios'!$A$4:$G$4814,2)</f>
        <v>#N/A</v>
      </c>
      <c r="D136" s="271" t="e">
        <f>VLOOKUP(B136,'Cadastro de funcionarios'!$A$4:$G$4814,4)</f>
        <v>#N/A</v>
      </c>
      <c r="E136" s="272" t="e">
        <f>VLOOKUP(B136,'Cadastro de funcionarios'!$A$4:$G$4814,5)</f>
        <v>#N/A</v>
      </c>
      <c r="F136" s="103"/>
      <c r="G136" s="274" t="e">
        <f>VLOOKUP(B136,'Cadastro de funcionarios'!$A$4:$G$4814,6)</f>
        <v>#N/A</v>
      </c>
      <c r="H136" s="105"/>
      <c r="I136" s="106"/>
      <c r="J136" s="107"/>
      <c r="K136" s="278">
        <f ca="1">SUMIF(Descontos!$A$5:$A$3260,'Pagamentos salários'!$A$5:A$1174,Descontos!$H$5:$H$2800)</f>
        <v>0</v>
      </c>
      <c r="L136" s="279" t="e">
        <f t="shared" si="18"/>
        <v>#N/A</v>
      </c>
      <c r="M136" s="279" t="e">
        <f t="shared" si="19"/>
        <v>#N/A</v>
      </c>
      <c r="N136" s="280" t="e">
        <f t="shared" si="20"/>
        <v>#N/A</v>
      </c>
      <c r="O136" s="99">
        <v>0</v>
      </c>
      <c r="P136" s="282">
        <f t="shared" ref="P136:P199" si="23">IF(O136&gt;0,179.71*O136,0)</f>
        <v>0</v>
      </c>
      <c r="Q136" s="274" t="e">
        <f t="shared" ca="1" si="21"/>
        <v>#N/A</v>
      </c>
      <c r="R136" s="283" t="e">
        <f t="shared" ca="1" si="22"/>
        <v>#N/A</v>
      </c>
    </row>
    <row r="137" spans="1:18">
      <c r="A137" s="96">
        <v>133</v>
      </c>
      <c r="B137" s="25"/>
      <c r="C137" s="239" t="e">
        <f>VLOOKUP(B137,'Cadastro de funcionarios'!$A$4:$G$4814,2)</f>
        <v>#N/A</v>
      </c>
      <c r="D137" s="249" t="e">
        <f>VLOOKUP(B137,'Cadastro de funcionarios'!$A$4:$G$4814,4)</f>
        <v>#N/A</v>
      </c>
      <c r="E137" s="269" t="e">
        <f>VLOOKUP(B137,'Cadastro de funcionarios'!$A$4:$G$4814,5)</f>
        <v>#N/A</v>
      </c>
      <c r="F137" s="29"/>
      <c r="G137" s="273" t="e">
        <f>VLOOKUP(B137,'Cadastro de funcionarios'!$A$4:$G$4814,6)</f>
        <v>#N/A</v>
      </c>
      <c r="H137" s="108"/>
      <c r="I137" s="6"/>
      <c r="J137" s="34"/>
      <c r="K137" s="275">
        <f ca="1">SUMIF(Descontos!$A$5:$A$3260,'Pagamentos salários'!$A$5:A$1174,Descontos!$H$5:$H$2800)</f>
        <v>0</v>
      </c>
      <c r="L137" s="276" t="e">
        <f t="shared" si="18"/>
        <v>#N/A</v>
      </c>
      <c r="M137" s="276" t="e">
        <f t="shared" si="19"/>
        <v>#N/A</v>
      </c>
      <c r="N137" s="277" t="e">
        <f t="shared" si="20"/>
        <v>#N/A</v>
      </c>
      <c r="O137" s="25">
        <v>0</v>
      </c>
      <c r="P137" s="252">
        <f t="shared" si="23"/>
        <v>0</v>
      </c>
      <c r="Q137" s="273" t="e">
        <f t="shared" ca="1" si="21"/>
        <v>#N/A</v>
      </c>
      <c r="R137" s="281" t="e">
        <f t="shared" ca="1" si="22"/>
        <v>#N/A</v>
      </c>
    </row>
    <row r="138" spans="1:18">
      <c r="A138" s="97">
        <v>134</v>
      </c>
      <c r="B138" s="99"/>
      <c r="C138" s="270" t="e">
        <f>VLOOKUP(B138,'Cadastro de funcionarios'!$A$4:$G$4814,2)</f>
        <v>#N/A</v>
      </c>
      <c r="D138" s="271" t="e">
        <f>VLOOKUP(B138,'Cadastro de funcionarios'!$A$4:$G$4814,4)</f>
        <v>#N/A</v>
      </c>
      <c r="E138" s="272" t="e">
        <f>VLOOKUP(B138,'Cadastro de funcionarios'!$A$4:$G$4814,5)</f>
        <v>#N/A</v>
      </c>
      <c r="F138" s="103"/>
      <c r="G138" s="274" t="e">
        <f>VLOOKUP(B138,'Cadastro de funcionarios'!$A$4:$G$4814,6)</f>
        <v>#N/A</v>
      </c>
      <c r="H138" s="105"/>
      <c r="I138" s="106"/>
      <c r="J138" s="107"/>
      <c r="K138" s="278">
        <f ca="1">SUMIF(Descontos!$A$5:$A$3260,'Pagamentos salários'!$A$5:A$1174,Descontos!$H$5:$H$2800)</f>
        <v>0</v>
      </c>
      <c r="L138" s="279" t="e">
        <f t="shared" si="18"/>
        <v>#N/A</v>
      </c>
      <c r="M138" s="279" t="e">
        <f t="shared" si="19"/>
        <v>#N/A</v>
      </c>
      <c r="N138" s="280" t="e">
        <f t="shared" si="20"/>
        <v>#N/A</v>
      </c>
      <c r="O138" s="99">
        <v>0</v>
      </c>
      <c r="P138" s="282">
        <f t="shared" si="23"/>
        <v>0</v>
      </c>
      <c r="Q138" s="274" t="e">
        <f t="shared" ca="1" si="21"/>
        <v>#N/A</v>
      </c>
      <c r="R138" s="283" t="e">
        <f t="shared" ca="1" si="22"/>
        <v>#N/A</v>
      </c>
    </row>
    <row r="139" spans="1:18">
      <c r="A139" s="96">
        <v>135</v>
      </c>
      <c r="B139" s="25"/>
      <c r="C139" s="239" t="e">
        <f>VLOOKUP(B139,'Cadastro de funcionarios'!$A$4:$G$4814,2)</f>
        <v>#N/A</v>
      </c>
      <c r="D139" s="249" t="e">
        <f>VLOOKUP(B139,'Cadastro de funcionarios'!$A$4:$G$4814,4)</f>
        <v>#N/A</v>
      </c>
      <c r="E139" s="269" t="e">
        <f>VLOOKUP(B139,'Cadastro de funcionarios'!$A$4:$G$4814,5)</f>
        <v>#N/A</v>
      </c>
      <c r="F139" s="29"/>
      <c r="G139" s="273" t="e">
        <f>VLOOKUP(B139,'Cadastro de funcionarios'!$A$4:$G$4814,6)</f>
        <v>#N/A</v>
      </c>
      <c r="H139" s="108"/>
      <c r="I139" s="6"/>
      <c r="J139" s="34"/>
      <c r="K139" s="275">
        <f ca="1">SUMIF(Descontos!$A$5:$A$3260,'Pagamentos salários'!$A$5:A$1174,Descontos!$H$5:$H$2800)</f>
        <v>0</v>
      </c>
      <c r="L139" s="276" t="e">
        <f t="shared" si="18"/>
        <v>#N/A</v>
      </c>
      <c r="M139" s="276" t="e">
        <f t="shared" si="19"/>
        <v>#N/A</v>
      </c>
      <c r="N139" s="277" t="e">
        <f t="shared" si="20"/>
        <v>#N/A</v>
      </c>
      <c r="O139" s="25">
        <v>0</v>
      </c>
      <c r="P139" s="252">
        <f t="shared" si="23"/>
        <v>0</v>
      </c>
      <c r="Q139" s="273" t="e">
        <f t="shared" ca="1" si="21"/>
        <v>#N/A</v>
      </c>
      <c r="R139" s="281" t="e">
        <f t="shared" ca="1" si="22"/>
        <v>#N/A</v>
      </c>
    </row>
    <row r="140" spans="1:18">
      <c r="A140" s="97">
        <v>136</v>
      </c>
      <c r="B140" s="99"/>
      <c r="C140" s="270" t="e">
        <f>VLOOKUP(B140,'Cadastro de funcionarios'!$A$4:$G$4814,2)</f>
        <v>#N/A</v>
      </c>
      <c r="D140" s="271" t="e">
        <f>VLOOKUP(B140,'Cadastro de funcionarios'!$A$4:$G$4814,4)</f>
        <v>#N/A</v>
      </c>
      <c r="E140" s="272" t="e">
        <f>VLOOKUP(B140,'Cadastro de funcionarios'!$A$4:$G$4814,5)</f>
        <v>#N/A</v>
      </c>
      <c r="F140" s="103"/>
      <c r="G140" s="274" t="e">
        <f>VLOOKUP(B140,'Cadastro de funcionarios'!$A$4:$G$4814,6)</f>
        <v>#N/A</v>
      </c>
      <c r="H140" s="105"/>
      <c r="I140" s="106"/>
      <c r="J140" s="107"/>
      <c r="K140" s="278">
        <f ca="1">SUMIF(Descontos!$A$5:$A$3260,'Pagamentos salários'!$A$5:A$1174,Descontos!$H$5:$H$2800)</f>
        <v>0</v>
      </c>
      <c r="L140" s="279" t="e">
        <f t="shared" si="18"/>
        <v>#N/A</v>
      </c>
      <c r="M140" s="279" t="e">
        <f t="shared" si="19"/>
        <v>#N/A</v>
      </c>
      <c r="N140" s="280" t="e">
        <f t="shared" si="20"/>
        <v>#N/A</v>
      </c>
      <c r="O140" s="99">
        <v>0</v>
      </c>
      <c r="P140" s="282">
        <f t="shared" si="23"/>
        <v>0</v>
      </c>
      <c r="Q140" s="274" t="e">
        <f t="shared" ca="1" si="21"/>
        <v>#N/A</v>
      </c>
      <c r="R140" s="283" t="e">
        <f t="shared" ca="1" si="22"/>
        <v>#N/A</v>
      </c>
    </row>
    <row r="141" spans="1:18">
      <c r="A141" s="96">
        <v>137</v>
      </c>
      <c r="B141" s="25"/>
      <c r="C141" s="239" t="e">
        <f>VLOOKUP(B141,'Cadastro de funcionarios'!$A$4:$G$4814,2)</f>
        <v>#N/A</v>
      </c>
      <c r="D141" s="249" t="e">
        <f>VLOOKUP(B141,'Cadastro de funcionarios'!$A$4:$G$4814,4)</f>
        <v>#N/A</v>
      </c>
      <c r="E141" s="269" t="e">
        <f>VLOOKUP(B141,'Cadastro de funcionarios'!$A$4:$G$4814,5)</f>
        <v>#N/A</v>
      </c>
      <c r="F141" s="29"/>
      <c r="G141" s="273" t="e">
        <f>VLOOKUP(B141,'Cadastro de funcionarios'!$A$4:$G$4814,6)</f>
        <v>#N/A</v>
      </c>
      <c r="H141" s="108"/>
      <c r="I141" s="6"/>
      <c r="J141" s="34"/>
      <c r="K141" s="275">
        <f ca="1">SUMIF(Descontos!$A$5:$A$3260,'Pagamentos salários'!$A$5:A$1174,Descontos!$H$5:$H$2800)</f>
        <v>0</v>
      </c>
      <c r="L141" s="276" t="e">
        <f t="shared" si="18"/>
        <v>#N/A</v>
      </c>
      <c r="M141" s="276" t="e">
        <f t="shared" si="19"/>
        <v>#N/A</v>
      </c>
      <c r="N141" s="277" t="e">
        <f t="shared" si="20"/>
        <v>#N/A</v>
      </c>
      <c r="O141" s="25">
        <v>0</v>
      </c>
      <c r="P141" s="252">
        <f t="shared" si="23"/>
        <v>0</v>
      </c>
      <c r="Q141" s="273" t="e">
        <f t="shared" ca="1" si="21"/>
        <v>#N/A</v>
      </c>
      <c r="R141" s="281" t="e">
        <f t="shared" ca="1" si="22"/>
        <v>#N/A</v>
      </c>
    </row>
    <row r="142" spans="1:18">
      <c r="A142" s="97">
        <v>138</v>
      </c>
      <c r="B142" s="99"/>
      <c r="C142" s="270" t="e">
        <f>VLOOKUP(B142,'Cadastro de funcionarios'!$A$4:$G$4814,2)</f>
        <v>#N/A</v>
      </c>
      <c r="D142" s="271" t="e">
        <f>VLOOKUP(B142,'Cadastro de funcionarios'!$A$4:$G$4814,4)</f>
        <v>#N/A</v>
      </c>
      <c r="E142" s="272" t="e">
        <f>VLOOKUP(B142,'Cadastro de funcionarios'!$A$4:$G$4814,5)</f>
        <v>#N/A</v>
      </c>
      <c r="F142" s="103"/>
      <c r="G142" s="274" t="e">
        <f>VLOOKUP(B142,'Cadastro de funcionarios'!$A$4:$G$4814,6)</f>
        <v>#N/A</v>
      </c>
      <c r="H142" s="105"/>
      <c r="I142" s="106"/>
      <c r="J142" s="107"/>
      <c r="K142" s="278">
        <f ca="1">SUMIF(Descontos!$A$5:$A$3260,'Pagamentos salários'!$A$5:A$1174,Descontos!$H$5:$H$2800)</f>
        <v>0</v>
      </c>
      <c r="L142" s="279" t="e">
        <f t="shared" si="18"/>
        <v>#N/A</v>
      </c>
      <c r="M142" s="279" t="e">
        <f t="shared" si="19"/>
        <v>#N/A</v>
      </c>
      <c r="N142" s="280" t="e">
        <f t="shared" si="20"/>
        <v>#N/A</v>
      </c>
      <c r="O142" s="99">
        <v>0</v>
      </c>
      <c r="P142" s="282">
        <f t="shared" si="23"/>
        <v>0</v>
      </c>
      <c r="Q142" s="274" t="e">
        <f t="shared" ca="1" si="21"/>
        <v>#N/A</v>
      </c>
      <c r="R142" s="283" t="e">
        <f t="shared" ca="1" si="22"/>
        <v>#N/A</v>
      </c>
    </row>
    <row r="143" spans="1:18">
      <c r="A143" s="96">
        <v>139</v>
      </c>
      <c r="B143" s="25"/>
      <c r="C143" s="239" t="e">
        <f>VLOOKUP(B143,'Cadastro de funcionarios'!$A$4:$G$4814,2)</f>
        <v>#N/A</v>
      </c>
      <c r="D143" s="249" t="e">
        <f>VLOOKUP(B143,'Cadastro de funcionarios'!$A$4:$G$4814,4)</f>
        <v>#N/A</v>
      </c>
      <c r="E143" s="269" t="e">
        <f>VLOOKUP(B143,'Cadastro de funcionarios'!$A$4:$G$4814,5)</f>
        <v>#N/A</v>
      </c>
      <c r="F143" s="29"/>
      <c r="G143" s="273" t="e">
        <f>VLOOKUP(B143,'Cadastro de funcionarios'!$A$4:$G$4814,6)</f>
        <v>#N/A</v>
      </c>
      <c r="H143" s="108"/>
      <c r="I143" s="6"/>
      <c r="J143" s="34"/>
      <c r="K143" s="275">
        <f ca="1">SUMIF(Descontos!$A$5:$A$3260,'Pagamentos salários'!$A$5:A$1174,Descontos!$H$5:$H$2800)</f>
        <v>0</v>
      </c>
      <c r="L143" s="276" t="e">
        <f t="shared" si="18"/>
        <v>#N/A</v>
      </c>
      <c r="M143" s="276" t="e">
        <f t="shared" si="19"/>
        <v>#N/A</v>
      </c>
      <c r="N143" s="277" t="e">
        <f t="shared" si="20"/>
        <v>#N/A</v>
      </c>
      <c r="O143" s="25">
        <v>0</v>
      </c>
      <c r="P143" s="252">
        <f t="shared" si="23"/>
        <v>0</v>
      </c>
      <c r="Q143" s="273" t="e">
        <f t="shared" ca="1" si="21"/>
        <v>#N/A</v>
      </c>
      <c r="R143" s="281" t="e">
        <f t="shared" ca="1" si="22"/>
        <v>#N/A</v>
      </c>
    </row>
    <row r="144" spans="1:18">
      <c r="A144" s="97">
        <v>140</v>
      </c>
      <c r="B144" s="99"/>
      <c r="C144" s="270" t="e">
        <f>VLOOKUP(B144,'Cadastro de funcionarios'!$A$4:$G$4814,2)</f>
        <v>#N/A</v>
      </c>
      <c r="D144" s="271" t="e">
        <f>VLOOKUP(B144,'Cadastro de funcionarios'!$A$4:$G$4814,4)</f>
        <v>#N/A</v>
      </c>
      <c r="E144" s="272" t="e">
        <f>VLOOKUP(B144,'Cadastro de funcionarios'!$A$4:$G$4814,5)</f>
        <v>#N/A</v>
      </c>
      <c r="F144" s="103"/>
      <c r="G144" s="274" t="e">
        <f>VLOOKUP(B144,'Cadastro de funcionarios'!$A$4:$G$4814,6)</f>
        <v>#N/A</v>
      </c>
      <c r="H144" s="105"/>
      <c r="I144" s="106"/>
      <c r="J144" s="107"/>
      <c r="K144" s="278">
        <f ca="1">SUMIF(Descontos!$A$5:$A$3260,'Pagamentos salários'!$A$5:A$1174,Descontos!$H$5:$H$2800)</f>
        <v>0</v>
      </c>
      <c r="L144" s="279" t="e">
        <f t="shared" si="18"/>
        <v>#N/A</v>
      </c>
      <c r="M144" s="279" t="e">
        <f t="shared" si="19"/>
        <v>#N/A</v>
      </c>
      <c r="N144" s="280" t="e">
        <f t="shared" si="20"/>
        <v>#N/A</v>
      </c>
      <c r="O144" s="99">
        <v>0</v>
      </c>
      <c r="P144" s="282">
        <f t="shared" si="23"/>
        <v>0</v>
      </c>
      <c r="Q144" s="274" t="e">
        <f t="shared" ca="1" si="21"/>
        <v>#N/A</v>
      </c>
      <c r="R144" s="283" t="e">
        <f t="shared" ca="1" si="22"/>
        <v>#N/A</v>
      </c>
    </row>
    <row r="145" spans="1:18">
      <c r="A145" s="96">
        <v>141</v>
      </c>
      <c r="B145" s="25"/>
      <c r="C145" s="239" t="e">
        <f>VLOOKUP(B145,'Cadastro de funcionarios'!$A$4:$G$4814,2)</f>
        <v>#N/A</v>
      </c>
      <c r="D145" s="249" t="e">
        <f>VLOOKUP(B145,'Cadastro de funcionarios'!$A$4:$G$4814,4)</f>
        <v>#N/A</v>
      </c>
      <c r="E145" s="269" t="e">
        <f>VLOOKUP(B145,'Cadastro de funcionarios'!$A$4:$G$4814,5)</f>
        <v>#N/A</v>
      </c>
      <c r="F145" s="29"/>
      <c r="G145" s="273" t="e">
        <f>VLOOKUP(B145,'Cadastro de funcionarios'!$A$4:$G$4814,6)</f>
        <v>#N/A</v>
      </c>
      <c r="H145" s="108"/>
      <c r="I145" s="6"/>
      <c r="J145" s="34"/>
      <c r="K145" s="275">
        <f ca="1">SUMIF(Descontos!$A$5:$A$3260,'Pagamentos salários'!$A$5:A$1174,Descontos!$H$5:$H$2800)</f>
        <v>0</v>
      </c>
      <c r="L145" s="276" t="e">
        <f t="shared" si="18"/>
        <v>#N/A</v>
      </c>
      <c r="M145" s="276" t="e">
        <f t="shared" si="19"/>
        <v>#N/A</v>
      </c>
      <c r="N145" s="277" t="e">
        <f t="shared" si="20"/>
        <v>#N/A</v>
      </c>
      <c r="O145" s="25">
        <v>0</v>
      </c>
      <c r="P145" s="252">
        <f t="shared" si="23"/>
        <v>0</v>
      </c>
      <c r="Q145" s="273" t="e">
        <f t="shared" ca="1" si="21"/>
        <v>#N/A</v>
      </c>
      <c r="R145" s="281" t="e">
        <f t="shared" ca="1" si="22"/>
        <v>#N/A</v>
      </c>
    </row>
    <row r="146" spans="1:18">
      <c r="A146" s="97">
        <v>142</v>
      </c>
      <c r="B146" s="99"/>
      <c r="C146" s="270" t="e">
        <f>VLOOKUP(B146,'Cadastro de funcionarios'!$A$4:$G$4814,2)</f>
        <v>#N/A</v>
      </c>
      <c r="D146" s="271" t="e">
        <f>VLOOKUP(B146,'Cadastro de funcionarios'!$A$4:$G$4814,4)</f>
        <v>#N/A</v>
      </c>
      <c r="E146" s="272" t="e">
        <f>VLOOKUP(B146,'Cadastro de funcionarios'!$A$4:$G$4814,5)</f>
        <v>#N/A</v>
      </c>
      <c r="F146" s="103"/>
      <c r="G146" s="274" t="e">
        <f>VLOOKUP(B146,'Cadastro de funcionarios'!$A$4:$G$4814,6)</f>
        <v>#N/A</v>
      </c>
      <c r="H146" s="105"/>
      <c r="I146" s="106"/>
      <c r="J146" s="107"/>
      <c r="K146" s="278">
        <f ca="1">SUMIF(Descontos!$A$5:$A$3260,'Pagamentos salários'!$A$5:A$1174,Descontos!$H$5:$H$2800)</f>
        <v>0</v>
      </c>
      <c r="L146" s="279" t="e">
        <f t="shared" si="18"/>
        <v>#N/A</v>
      </c>
      <c r="M146" s="279" t="e">
        <f t="shared" si="19"/>
        <v>#N/A</v>
      </c>
      <c r="N146" s="280" t="e">
        <f t="shared" si="20"/>
        <v>#N/A</v>
      </c>
      <c r="O146" s="99">
        <v>0</v>
      </c>
      <c r="P146" s="282">
        <f t="shared" si="23"/>
        <v>0</v>
      </c>
      <c r="Q146" s="274" t="e">
        <f t="shared" ca="1" si="21"/>
        <v>#N/A</v>
      </c>
      <c r="R146" s="283" t="e">
        <f t="shared" ca="1" si="22"/>
        <v>#N/A</v>
      </c>
    </row>
    <row r="147" spans="1:18">
      <c r="A147" s="96">
        <v>143</v>
      </c>
      <c r="B147" s="25"/>
      <c r="C147" s="239" t="e">
        <f>VLOOKUP(B147,'Cadastro de funcionarios'!$A$4:$G$4814,2)</f>
        <v>#N/A</v>
      </c>
      <c r="D147" s="249" t="e">
        <f>VLOOKUP(B147,'Cadastro de funcionarios'!$A$4:$G$4814,4)</f>
        <v>#N/A</v>
      </c>
      <c r="E147" s="269" t="e">
        <f>VLOOKUP(B147,'Cadastro de funcionarios'!$A$4:$G$4814,5)</f>
        <v>#N/A</v>
      </c>
      <c r="F147" s="29"/>
      <c r="G147" s="273" t="e">
        <f>VLOOKUP(B147,'Cadastro de funcionarios'!$A$4:$G$4814,6)</f>
        <v>#N/A</v>
      </c>
      <c r="H147" s="108"/>
      <c r="I147" s="6"/>
      <c r="J147" s="34"/>
      <c r="K147" s="275">
        <f ca="1">SUMIF(Descontos!$A$5:$A$3260,'Pagamentos salários'!$A$5:A$1174,Descontos!$H$5:$H$2800)</f>
        <v>0</v>
      </c>
      <c r="L147" s="276" t="e">
        <f t="shared" si="18"/>
        <v>#N/A</v>
      </c>
      <c r="M147" s="276" t="e">
        <f t="shared" si="19"/>
        <v>#N/A</v>
      </c>
      <c r="N147" s="277" t="e">
        <f t="shared" si="20"/>
        <v>#N/A</v>
      </c>
      <c r="O147" s="25">
        <v>0</v>
      </c>
      <c r="P147" s="252">
        <f t="shared" si="23"/>
        <v>0</v>
      </c>
      <c r="Q147" s="273" t="e">
        <f t="shared" ca="1" si="21"/>
        <v>#N/A</v>
      </c>
      <c r="R147" s="281" t="e">
        <f t="shared" ca="1" si="22"/>
        <v>#N/A</v>
      </c>
    </row>
    <row r="148" spans="1:18">
      <c r="A148" s="97">
        <v>144</v>
      </c>
      <c r="B148" s="99"/>
      <c r="C148" s="270" t="e">
        <f>VLOOKUP(B148,'Cadastro de funcionarios'!$A$4:$G$4814,2)</f>
        <v>#N/A</v>
      </c>
      <c r="D148" s="271" t="e">
        <f>VLOOKUP(B148,'Cadastro de funcionarios'!$A$4:$G$4814,4)</f>
        <v>#N/A</v>
      </c>
      <c r="E148" s="272" t="e">
        <f>VLOOKUP(B148,'Cadastro de funcionarios'!$A$4:$G$4814,5)</f>
        <v>#N/A</v>
      </c>
      <c r="F148" s="103"/>
      <c r="G148" s="274" t="e">
        <f>VLOOKUP(B148,'Cadastro de funcionarios'!$A$4:$G$4814,6)</f>
        <v>#N/A</v>
      </c>
      <c r="H148" s="105"/>
      <c r="I148" s="106"/>
      <c r="J148" s="107"/>
      <c r="K148" s="278">
        <f ca="1">SUMIF(Descontos!$A$5:$A$3260,'Pagamentos salários'!$A$5:A$1174,Descontos!$H$5:$H$2800)</f>
        <v>0</v>
      </c>
      <c r="L148" s="279" t="e">
        <f t="shared" si="18"/>
        <v>#N/A</v>
      </c>
      <c r="M148" s="279" t="e">
        <f t="shared" si="19"/>
        <v>#N/A</v>
      </c>
      <c r="N148" s="280" t="e">
        <f t="shared" si="20"/>
        <v>#N/A</v>
      </c>
      <c r="O148" s="99">
        <v>0</v>
      </c>
      <c r="P148" s="282">
        <f t="shared" si="23"/>
        <v>0</v>
      </c>
      <c r="Q148" s="274" t="e">
        <f t="shared" ca="1" si="21"/>
        <v>#N/A</v>
      </c>
      <c r="R148" s="283" t="e">
        <f t="shared" ca="1" si="22"/>
        <v>#N/A</v>
      </c>
    </row>
    <row r="149" spans="1:18">
      <c r="A149" s="96">
        <v>145</v>
      </c>
      <c r="B149" s="25"/>
      <c r="C149" s="239" t="e">
        <f>VLOOKUP(B149,'Cadastro de funcionarios'!$A$4:$G$4814,2)</f>
        <v>#N/A</v>
      </c>
      <c r="D149" s="249" t="e">
        <f>VLOOKUP(B149,'Cadastro de funcionarios'!$A$4:$G$4814,4)</f>
        <v>#N/A</v>
      </c>
      <c r="E149" s="269" t="e">
        <f>VLOOKUP(B149,'Cadastro de funcionarios'!$A$4:$G$4814,5)</f>
        <v>#N/A</v>
      </c>
      <c r="F149" s="29"/>
      <c r="G149" s="273" t="e">
        <f>VLOOKUP(B149,'Cadastro de funcionarios'!$A$4:$G$4814,6)</f>
        <v>#N/A</v>
      </c>
      <c r="H149" s="108"/>
      <c r="I149" s="6"/>
      <c r="J149" s="34"/>
      <c r="K149" s="275">
        <f ca="1">SUMIF(Descontos!$A$5:$A$3260,'Pagamentos salários'!$A$5:A$1174,Descontos!$H$5:$H$2800)</f>
        <v>0</v>
      </c>
      <c r="L149" s="276" t="e">
        <f t="shared" si="18"/>
        <v>#N/A</v>
      </c>
      <c r="M149" s="276" t="e">
        <f t="shared" si="19"/>
        <v>#N/A</v>
      </c>
      <c r="N149" s="277" t="e">
        <f t="shared" si="20"/>
        <v>#N/A</v>
      </c>
      <c r="O149" s="25">
        <v>0</v>
      </c>
      <c r="P149" s="252">
        <f t="shared" si="23"/>
        <v>0</v>
      </c>
      <c r="Q149" s="273" t="e">
        <f t="shared" ca="1" si="21"/>
        <v>#N/A</v>
      </c>
      <c r="R149" s="281" t="e">
        <f t="shared" ca="1" si="22"/>
        <v>#N/A</v>
      </c>
    </row>
    <row r="150" spans="1:18">
      <c r="A150" s="97">
        <v>146</v>
      </c>
      <c r="B150" s="99"/>
      <c r="C150" s="270" t="e">
        <f>VLOOKUP(B150,'Cadastro de funcionarios'!$A$4:$G$4814,2)</f>
        <v>#N/A</v>
      </c>
      <c r="D150" s="271" t="e">
        <f>VLOOKUP(B150,'Cadastro de funcionarios'!$A$4:$G$4814,4)</f>
        <v>#N/A</v>
      </c>
      <c r="E150" s="272" t="e">
        <f>VLOOKUP(B150,'Cadastro de funcionarios'!$A$4:$G$4814,5)</f>
        <v>#N/A</v>
      </c>
      <c r="F150" s="103"/>
      <c r="G150" s="274" t="e">
        <f>VLOOKUP(B150,'Cadastro de funcionarios'!$A$4:$G$4814,6)</f>
        <v>#N/A</v>
      </c>
      <c r="H150" s="105"/>
      <c r="I150" s="106"/>
      <c r="J150" s="107"/>
      <c r="K150" s="278">
        <f ca="1">SUMIF(Descontos!$A$5:$A$3260,'Pagamentos salários'!$A$5:A$1174,Descontos!$H$5:$H$2800)</f>
        <v>0</v>
      </c>
      <c r="L150" s="279" t="e">
        <f t="shared" si="18"/>
        <v>#N/A</v>
      </c>
      <c r="M150" s="279" t="e">
        <f t="shared" si="19"/>
        <v>#N/A</v>
      </c>
      <c r="N150" s="280" t="e">
        <f t="shared" si="20"/>
        <v>#N/A</v>
      </c>
      <c r="O150" s="99">
        <v>0</v>
      </c>
      <c r="P150" s="282">
        <f t="shared" si="23"/>
        <v>0</v>
      </c>
      <c r="Q150" s="274" t="e">
        <f t="shared" ca="1" si="21"/>
        <v>#N/A</v>
      </c>
      <c r="R150" s="283" t="e">
        <f t="shared" ca="1" si="22"/>
        <v>#N/A</v>
      </c>
    </row>
    <row r="151" spans="1:18">
      <c r="A151" s="96">
        <v>147</v>
      </c>
      <c r="B151" s="25"/>
      <c r="C151" s="239" t="e">
        <f>VLOOKUP(B151,'Cadastro de funcionarios'!$A$4:$G$4814,2)</f>
        <v>#N/A</v>
      </c>
      <c r="D151" s="249" t="e">
        <f>VLOOKUP(B151,'Cadastro de funcionarios'!$A$4:$G$4814,4)</f>
        <v>#N/A</v>
      </c>
      <c r="E151" s="269" t="e">
        <f>VLOOKUP(B151,'Cadastro de funcionarios'!$A$4:$G$4814,5)</f>
        <v>#N/A</v>
      </c>
      <c r="F151" s="29"/>
      <c r="G151" s="273" t="e">
        <f>VLOOKUP(B151,'Cadastro de funcionarios'!$A$4:$G$4814,6)</f>
        <v>#N/A</v>
      </c>
      <c r="H151" s="108"/>
      <c r="I151" s="6"/>
      <c r="J151" s="34"/>
      <c r="K151" s="275">
        <f ca="1">SUMIF(Descontos!$A$5:$A$3260,'Pagamentos salários'!$A$5:A$1174,Descontos!$H$5:$H$2800)</f>
        <v>0</v>
      </c>
      <c r="L151" s="276" t="e">
        <f t="shared" si="18"/>
        <v>#N/A</v>
      </c>
      <c r="M151" s="276" t="e">
        <f t="shared" si="19"/>
        <v>#N/A</v>
      </c>
      <c r="N151" s="277" t="e">
        <f t="shared" si="20"/>
        <v>#N/A</v>
      </c>
      <c r="O151" s="25">
        <v>0</v>
      </c>
      <c r="P151" s="252">
        <f t="shared" si="23"/>
        <v>0</v>
      </c>
      <c r="Q151" s="273" t="e">
        <f t="shared" ca="1" si="21"/>
        <v>#N/A</v>
      </c>
      <c r="R151" s="281" t="e">
        <f t="shared" ca="1" si="22"/>
        <v>#N/A</v>
      </c>
    </row>
    <row r="152" spans="1:18">
      <c r="A152" s="97">
        <v>148</v>
      </c>
      <c r="B152" s="99"/>
      <c r="C152" s="270" t="e">
        <f>VLOOKUP(B152,'Cadastro de funcionarios'!$A$4:$G$4814,2)</f>
        <v>#N/A</v>
      </c>
      <c r="D152" s="271" t="e">
        <f>VLOOKUP(B152,'Cadastro de funcionarios'!$A$4:$G$4814,4)</f>
        <v>#N/A</v>
      </c>
      <c r="E152" s="272" t="e">
        <f>VLOOKUP(B152,'Cadastro de funcionarios'!$A$4:$G$4814,5)</f>
        <v>#N/A</v>
      </c>
      <c r="F152" s="103"/>
      <c r="G152" s="274" t="e">
        <f>VLOOKUP(B152,'Cadastro de funcionarios'!$A$4:$G$4814,6)</f>
        <v>#N/A</v>
      </c>
      <c r="H152" s="105"/>
      <c r="I152" s="106"/>
      <c r="J152" s="107"/>
      <c r="K152" s="278">
        <f ca="1">SUMIF(Descontos!$A$5:$A$3260,'Pagamentos salários'!$A$5:A$1174,Descontos!$H$5:$H$2800)</f>
        <v>0</v>
      </c>
      <c r="L152" s="279" t="e">
        <f t="shared" si="18"/>
        <v>#N/A</v>
      </c>
      <c r="M152" s="279" t="e">
        <f t="shared" si="19"/>
        <v>#N/A</v>
      </c>
      <c r="N152" s="280" t="e">
        <f t="shared" si="20"/>
        <v>#N/A</v>
      </c>
      <c r="O152" s="99">
        <v>0</v>
      </c>
      <c r="P152" s="282">
        <f t="shared" si="23"/>
        <v>0</v>
      </c>
      <c r="Q152" s="274" t="e">
        <f t="shared" ca="1" si="21"/>
        <v>#N/A</v>
      </c>
      <c r="R152" s="283" t="e">
        <f t="shared" ca="1" si="22"/>
        <v>#N/A</v>
      </c>
    </row>
    <row r="153" spans="1:18">
      <c r="A153" s="96">
        <v>149</v>
      </c>
      <c r="B153" s="25"/>
      <c r="C153" s="239" t="e">
        <f>VLOOKUP(B153,'Cadastro de funcionarios'!$A$4:$G$4814,2)</f>
        <v>#N/A</v>
      </c>
      <c r="D153" s="249" t="e">
        <f>VLOOKUP(B153,'Cadastro de funcionarios'!$A$4:$G$4814,4)</f>
        <v>#N/A</v>
      </c>
      <c r="E153" s="269" t="e">
        <f>VLOOKUP(B153,'Cadastro de funcionarios'!$A$4:$G$4814,5)</f>
        <v>#N/A</v>
      </c>
      <c r="F153" s="29"/>
      <c r="G153" s="273" t="e">
        <f>VLOOKUP(B153,'Cadastro de funcionarios'!$A$4:$G$4814,6)</f>
        <v>#N/A</v>
      </c>
      <c r="H153" s="108"/>
      <c r="I153" s="6"/>
      <c r="J153" s="34"/>
      <c r="K153" s="275">
        <f ca="1">SUMIF(Descontos!$A$5:$A$3260,'Pagamentos salários'!$A$5:A$1174,Descontos!$H$5:$H$2800)</f>
        <v>0</v>
      </c>
      <c r="L153" s="276" t="e">
        <f t="shared" si="18"/>
        <v>#N/A</v>
      </c>
      <c r="M153" s="276" t="e">
        <f t="shared" si="19"/>
        <v>#N/A</v>
      </c>
      <c r="N153" s="277" t="e">
        <f t="shared" si="20"/>
        <v>#N/A</v>
      </c>
      <c r="O153" s="25">
        <v>0</v>
      </c>
      <c r="P153" s="252">
        <f t="shared" si="23"/>
        <v>0</v>
      </c>
      <c r="Q153" s="273" t="e">
        <f t="shared" ca="1" si="21"/>
        <v>#N/A</v>
      </c>
      <c r="R153" s="281" t="e">
        <f t="shared" ca="1" si="22"/>
        <v>#N/A</v>
      </c>
    </row>
    <row r="154" spans="1:18">
      <c r="A154" s="97">
        <v>150</v>
      </c>
      <c r="B154" s="99"/>
      <c r="C154" s="270" t="e">
        <f>VLOOKUP(B154,'Cadastro de funcionarios'!$A$4:$G$4814,2)</f>
        <v>#N/A</v>
      </c>
      <c r="D154" s="271" t="e">
        <f>VLOOKUP(B154,'Cadastro de funcionarios'!$A$4:$G$4814,4)</f>
        <v>#N/A</v>
      </c>
      <c r="E154" s="272" t="e">
        <f>VLOOKUP(B154,'Cadastro de funcionarios'!$A$4:$G$4814,5)</f>
        <v>#N/A</v>
      </c>
      <c r="F154" s="103"/>
      <c r="G154" s="274" t="e">
        <f>VLOOKUP(B154,'Cadastro de funcionarios'!$A$4:$G$4814,6)</f>
        <v>#N/A</v>
      </c>
      <c r="H154" s="105"/>
      <c r="I154" s="106"/>
      <c r="J154" s="107"/>
      <c r="K154" s="278">
        <f ca="1">SUMIF(Descontos!$A$5:$A$3260,'Pagamentos salários'!$A$5:A$1174,Descontos!$H$5:$H$2800)</f>
        <v>0</v>
      </c>
      <c r="L154" s="279" t="e">
        <f t="shared" si="18"/>
        <v>#N/A</v>
      </c>
      <c r="M154" s="279" t="e">
        <f t="shared" si="19"/>
        <v>#N/A</v>
      </c>
      <c r="N154" s="280" t="e">
        <f t="shared" si="20"/>
        <v>#N/A</v>
      </c>
      <c r="O154" s="99">
        <v>0</v>
      </c>
      <c r="P154" s="282">
        <f t="shared" si="23"/>
        <v>0</v>
      </c>
      <c r="Q154" s="274" t="e">
        <f t="shared" ca="1" si="21"/>
        <v>#N/A</v>
      </c>
      <c r="R154" s="283" t="e">
        <f t="shared" ca="1" si="22"/>
        <v>#N/A</v>
      </c>
    </row>
    <row r="155" spans="1:18">
      <c r="A155" s="96">
        <v>151</v>
      </c>
      <c r="B155" s="25"/>
      <c r="C155" s="239" t="e">
        <f>VLOOKUP(B155,'Cadastro de funcionarios'!$A$4:$G$4814,2)</f>
        <v>#N/A</v>
      </c>
      <c r="D155" s="249" t="e">
        <f>VLOOKUP(B155,'Cadastro de funcionarios'!$A$4:$G$4814,4)</f>
        <v>#N/A</v>
      </c>
      <c r="E155" s="269" t="e">
        <f>VLOOKUP(B155,'Cadastro de funcionarios'!$A$4:$G$4814,5)</f>
        <v>#N/A</v>
      </c>
      <c r="F155" s="29"/>
      <c r="G155" s="273" t="e">
        <f>VLOOKUP(B155,'Cadastro de funcionarios'!$A$4:$G$4814,6)</f>
        <v>#N/A</v>
      </c>
      <c r="H155" s="108"/>
      <c r="I155" s="6"/>
      <c r="J155" s="34"/>
      <c r="K155" s="275">
        <f ca="1">SUMIF(Descontos!$A$5:$A$3260,'Pagamentos salários'!$A$5:A$1174,Descontos!$H$5:$H$2800)</f>
        <v>0</v>
      </c>
      <c r="L155" s="276" t="e">
        <f t="shared" si="18"/>
        <v>#N/A</v>
      </c>
      <c r="M155" s="276" t="e">
        <f t="shared" si="19"/>
        <v>#N/A</v>
      </c>
      <c r="N155" s="277" t="e">
        <f t="shared" si="20"/>
        <v>#N/A</v>
      </c>
      <c r="O155" s="25">
        <v>0</v>
      </c>
      <c r="P155" s="252">
        <f t="shared" si="23"/>
        <v>0</v>
      </c>
      <c r="Q155" s="273" t="e">
        <f t="shared" ca="1" si="21"/>
        <v>#N/A</v>
      </c>
      <c r="R155" s="281" t="e">
        <f t="shared" ca="1" si="22"/>
        <v>#N/A</v>
      </c>
    </row>
    <row r="156" spans="1:18">
      <c r="A156" s="97">
        <v>152</v>
      </c>
      <c r="B156" s="99"/>
      <c r="C156" s="270" t="e">
        <f>VLOOKUP(B156,'Cadastro de funcionarios'!$A$4:$G$4814,2)</f>
        <v>#N/A</v>
      </c>
      <c r="D156" s="271" t="e">
        <f>VLOOKUP(B156,'Cadastro de funcionarios'!$A$4:$G$4814,4)</f>
        <v>#N/A</v>
      </c>
      <c r="E156" s="272" t="e">
        <f>VLOOKUP(B156,'Cadastro de funcionarios'!$A$4:$G$4814,5)</f>
        <v>#N/A</v>
      </c>
      <c r="F156" s="103"/>
      <c r="G156" s="274" t="e">
        <f>VLOOKUP(B156,'Cadastro de funcionarios'!$A$4:$G$4814,6)</f>
        <v>#N/A</v>
      </c>
      <c r="H156" s="105"/>
      <c r="I156" s="106"/>
      <c r="J156" s="107"/>
      <c r="K156" s="278">
        <f ca="1">SUMIF(Descontos!$A$5:$A$3260,'Pagamentos salários'!$A$5:A$1174,Descontos!$H$5:$H$2800)</f>
        <v>0</v>
      </c>
      <c r="L156" s="279" t="e">
        <f t="shared" si="18"/>
        <v>#N/A</v>
      </c>
      <c r="M156" s="279" t="e">
        <f t="shared" si="19"/>
        <v>#N/A</v>
      </c>
      <c r="N156" s="280" t="e">
        <f t="shared" si="20"/>
        <v>#N/A</v>
      </c>
      <c r="O156" s="99">
        <v>0</v>
      </c>
      <c r="P156" s="282">
        <f t="shared" si="23"/>
        <v>0</v>
      </c>
      <c r="Q156" s="274" t="e">
        <f t="shared" ca="1" si="21"/>
        <v>#N/A</v>
      </c>
      <c r="R156" s="283" t="e">
        <f t="shared" ca="1" si="22"/>
        <v>#N/A</v>
      </c>
    </row>
    <row r="157" spans="1:18">
      <c r="A157" s="96">
        <v>153</v>
      </c>
      <c r="B157" s="25"/>
      <c r="C157" s="239" t="e">
        <f>VLOOKUP(B157,'Cadastro de funcionarios'!$A$4:$G$4814,2)</f>
        <v>#N/A</v>
      </c>
      <c r="D157" s="249" t="e">
        <f>VLOOKUP(B157,'Cadastro de funcionarios'!$A$4:$G$4814,4)</f>
        <v>#N/A</v>
      </c>
      <c r="E157" s="269" t="e">
        <f>VLOOKUP(B157,'Cadastro de funcionarios'!$A$4:$G$4814,5)</f>
        <v>#N/A</v>
      </c>
      <c r="F157" s="29"/>
      <c r="G157" s="273" t="e">
        <f>VLOOKUP(B157,'Cadastro de funcionarios'!$A$4:$G$4814,6)</f>
        <v>#N/A</v>
      </c>
      <c r="H157" s="108"/>
      <c r="I157" s="6"/>
      <c r="J157" s="34"/>
      <c r="K157" s="275">
        <f ca="1">SUMIF(Descontos!$A$5:$A$3260,'Pagamentos salários'!$A$5:A$1174,Descontos!$H$5:$H$2800)</f>
        <v>0</v>
      </c>
      <c r="L157" s="276" t="e">
        <f t="shared" si="18"/>
        <v>#N/A</v>
      </c>
      <c r="M157" s="276" t="e">
        <f t="shared" si="19"/>
        <v>#N/A</v>
      </c>
      <c r="N157" s="277" t="e">
        <f t="shared" si="20"/>
        <v>#N/A</v>
      </c>
      <c r="O157" s="25">
        <v>0</v>
      </c>
      <c r="P157" s="252">
        <f t="shared" si="23"/>
        <v>0</v>
      </c>
      <c r="Q157" s="273" t="e">
        <f t="shared" ca="1" si="21"/>
        <v>#N/A</v>
      </c>
      <c r="R157" s="281" t="e">
        <f t="shared" ca="1" si="22"/>
        <v>#N/A</v>
      </c>
    </row>
    <row r="158" spans="1:18">
      <c r="A158" s="97">
        <v>154</v>
      </c>
      <c r="B158" s="99"/>
      <c r="C158" s="270" t="e">
        <f>VLOOKUP(B158,'Cadastro de funcionarios'!$A$4:$G$4814,2)</f>
        <v>#N/A</v>
      </c>
      <c r="D158" s="271" t="e">
        <f>VLOOKUP(B158,'Cadastro de funcionarios'!$A$4:$G$4814,4)</f>
        <v>#N/A</v>
      </c>
      <c r="E158" s="272" t="e">
        <f>VLOOKUP(B158,'Cadastro de funcionarios'!$A$4:$G$4814,5)</f>
        <v>#N/A</v>
      </c>
      <c r="F158" s="103"/>
      <c r="G158" s="274" t="e">
        <f>VLOOKUP(B158,'Cadastro de funcionarios'!$A$4:$G$4814,6)</f>
        <v>#N/A</v>
      </c>
      <c r="H158" s="105"/>
      <c r="I158" s="106"/>
      <c r="J158" s="107"/>
      <c r="K158" s="278">
        <f ca="1">SUMIF(Descontos!$A$5:$A$3260,'Pagamentos salários'!$A$5:A$1174,Descontos!$H$5:$H$2800)</f>
        <v>0</v>
      </c>
      <c r="L158" s="279" t="e">
        <f t="shared" si="18"/>
        <v>#N/A</v>
      </c>
      <c r="M158" s="279" t="e">
        <f t="shared" si="19"/>
        <v>#N/A</v>
      </c>
      <c r="N158" s="280" t="e">
        <f t="shared" si="20"/>
        <v>#N/A</v>
      </c>
      <c r="O158" s="99">
        <v>0</v>
      </c>
      <c r="P158" s="282">
        <f t="shared" si="23"/>
        <v>0</v>
      </c>
      <c r="Q158" s="274" t="e">
        <f t="shared" ca="1" si="21"/>
        <v>#N/A</v>
      </c>
      <c r="R158" s="283" t="e">
        <f t="shared" ca="1" si="22"/>
        <v>#N/A</v>
      </c>
    </row>
    <row r="159" spans="1:18">
      <c r="A159" s="96">
        <v>155</v>
      </c>
      <c r="B159" s="25"/>
      <c r="C159" s="239" t="e">
        <f>VLOOKUP(B159,'Cadastro de funcionarios'!$A$4:$G$4814,2)</f>
        <v>#N/A</v>
      </c>
      <c r="D159" s="249" t="e">
        <f>VLOOKUP(B159,'Cadastro de funcionarios'!$A$4:$G$4814,4)</f>
        <v>#N/A</v>
      </c>
      <c r="E159" s="269" t="e">
        <f>VLOOKUP(B159,'Cadastro de funcionarios'!$A$4:$G$4814,5)</f>
        <v>#N/A</v>
      </c>
      <c r="F159" s="29"/>
      <c r="G159" s="273" t="e">
        <f>VLOOKUP(B159,'Cadastro de funcionarios'!$A$4:$G$4814,6)</f>
        <v>#N/A</v>
      </c>
      <c r="H159" s="108"/>
      <c r="I159" s="6"/>
      <c r="J159" s="34"/>
      <c r="K159" s="275">
        <f ca="1">SUMIF(Descontos!$A$5:$A$3260,'Pagamentos salários'!$A$5:A$1174,Descontos!$H$5:$H$2800)</f>
        <v>0</v>
      </c>
      <c r="L159" s="276" t="e">
        <f t="shared" si="18"/>
        <v>#N/A</v>
      </c>
      <c r="M159" s="276" t="e">
        <f t="shared" si="19"/>
        <v>#N/A</v>
      </c>
      <c r="N159" s="277" t="e">
        <f t="shared" si="20"/>
        <v>#N/A</v>
      </c>
      <c r="O159" s="25">
        <v>0</v>
      </c>
      <c r="P159" s="252">
        <f t="shared" si="23"/>
        <v>0</v>
      </c>
      <c r="Q159" s="273" t="e">
        <f t="shared" ca="1" si="21"/>
        <v>#N/A</v>
      </c>
      <c r="R159" s="281" t="e">
        <f t="shared" ca="1" si="22"/>
        <v>#N/A</v>
      </c>
    </row>
    <row r="160" spans="1:18">
      <c r="A160" s="97">
        <v>156</v>
      </c>
      <c r="B160" s="99"/>
      <c r="C160" s="270" t="e">
        <f>VLOOKUP(B160,'Cadastro de funcionarios'!$A$4:$G$4814,2)</f>
        <v>#N/A</v>
      </c>
      <c r="D160" s="271" t="e">
        <f>VLOOKUP(B160,'Cadastro de funcionarios'!$A$4:$G$4814,4)</f>
        <v>#N/A</v>
      </c>
      <c r="E160" s="272" t="e">
        <f>VLOOKUP(B160,'Cadastro de funcionarios'!$A$4:$G$4814,5)</f>
        <v>#N/A</v>
      </c>
      <c r="F160" s="103"/>
      <c r="G160" s="274" t="e">
        <f>VLOOKUP(B160,'Cadastro de funcionarios'!$A$4:$G$4814,6)</f>
        <v>#N/A</v>
      </c>
      <c r="H160" s="105"/>
      <c r="I160" s="106"/>
      <c r="J160" s="107"/>
      <c r="K160" s="278">
        <f ca="1">SUMIF(Descontos!$A$5:$A$3260,'Pagamentos salários'!$A$5:A$1174,Descontos!$H$5:$H$2800)</f>
        <v>0</v>
      </c>
      <c r="L160" s="279" t="e">
        <f t="shared" si="18"/>
        <v>#N/A</v>
      </c>
      <c r="M160" s="279" t="e">
        <f t="shared" si="19"/>
        <v>#N/A</v>
      </c>
      <c r="N160" s="280" t="e">
        <f t="shared" si="20"/>
        <v>#N/A</v>
      </c>
      <c r="O160" s="99">
        <v>0</v>
      </c>
      <c r="P160" s="282">
        <f t="shared" si="23"/>
        <v>0</v>
      </c>
      <c r="Q160" s="274" t="e">
        <f t="shared" ca="1" si="21"/>
        <v>#N/A</v>
      </c>
      <c r="R160" s="283" t="e">
        <f t="shared" ca="1" si="22"/>
        <v>#N/A</v>
      </c>
    </row>
    <row r="161" spans="1:18">
      <c r="A161" s="96">
        <v>157</v>
      </c>
      <c r="B161" s="25"/>
      <c r="C161" s="239" t="e">
        <f>VLOOKUP(B161,'Cadastro de funcionarios'!$A$4:$G$4814,2)</f>
        <v>#N/A</v>
      </c>
      <c r="D161" s="249" t="e">
        <f>VLOOKUP(B161,'Cadastro de funcionarios'!$A$4:$G$4814,4)</f>
        <v>#N/A</v>
      </c>
      <c r="E161" s="269" t="e">
        <f>VLOOKUP(B161,'Cadastro de funcionarios'!$A$4:$G$4814,5)</f>
        <v>#N/A</v>
      </c>
      <c r="F161" s="29"/>
      <c r="G161" s="273" t="e">
        <f>VLOOKUP(B161,'Cadastro de funcionarios'!$A$4:$G$4814,6)</f>
        <v>#N/A</v>
      </c>
      <c r="H161" s="108"/>
      <c r="I161" s="6"/>
      <c r="J161" s="34"/>
      <c r="K161" s="275">
        <f ca="1">SUMIF(Descontos!$A$5:$A$3260,'Pagamentos salários'!$A$5:A$1174,Descontos!$H$5:$H$2800)</f>
        <v>0</v>
      </c>
      <c r="L161" s="276" t="e">
        <f t="shared" si="18"/>
        <v>#N/A</v>
      </c>
      <c r="M161" s="276" t="e">
        <f t="shared" si="19"/>
        <v>#N/A</v>
      </c>
      <c r="N161" s="277" t="e">
        <f t="shared" si="20"/>
        <v>#N/A</v>
      </c>
      <c r="O161" s="25"/>
      <c r="P161" s="252">
        <f t="shared" si="23"/>
        <v>0</v>
      </c>
      <c r="Q161" s="273" t="e">
        <f t="shared" ca="1" si="21"/>
        <v>#N/A</v>
      </c>
      <c r="R161" s="281" t="e">
        <f t="shared" ca="1" si="22"/>
        <v>#N/A</v>
      </c>
    </row>
    <row r="162" spans="1:18">
      <c r="A162" s="97">
        <v>158</v>
      </c>
      <c r="B162" s="99"/>
      <c r="C162" s="270" t="e">
        <f>VLOOKUP(B162,'Cadastro de funcionarios'!$A$4:$G$4814,2)</f>
        <v>#N/A</v>
      </c>
      <c r="D162" s="271" t="e">
        <f>VLOOKUP(B162,'Cadastro de funcionarios'!$A$4:$G$4814,4)</f>
        <v>#N/A</v>
      </c>
      <c r="E162" s="272" t="e">
        <f>VLOOKUP(B162,'Cadastro de funcionarios'!$A$4:$G$4814,5)</f>
        <v>#N/A</v>
      </c>
      <c r="F162" s="103"/>
      <c r="G162" s="274" t="e">
        <f>VLOOKUP(B162,'Cadastro de funcionarios'!$A$4:$G$4814,6)</f>
        <v>#N/A</v>
      </c>
      <c r="H162" s="105"/>
      <c r="I162" s="106"/>
      <c r="J162" s="107"/>
      <c r="K162" s="278">
        <f ca="1">SUMIF(Descontos!$A$5:$A$3260,'Pagamentos salários'!$A$5:A$1174,Descontos!$H$5:$H$2800)</f>
        <v>0</v>
      </c>
      <c r="L162" s="279" t="e">
        <f t="shared" si="18"/>
        <v>#N/A</v>
      </c>
      <c r="M162" s="279" t="e">
        <f t="shared" si="19"/>
        <v>#N/A</v>
      </c>
      <c r="N162" s="280" t="e">
        <f t="shared" si="20"/>
        <v>#N/A</v>
      </c>
      <c r="O162" s="99"/>
      <c r="P162" s="282">
        <f t="shared" si="23"/>
        <v>0</v>
      </c>
      <c r="Q162" s="274" t="e">
        <f t="shared" ca="1" si="21"/>
        <v>#N/A</v>
      </c>
      <c r="R162" s="283" t="e">
        <f t="shared" ca="1" si="22"/>
        <v>#N/A</v>
      </c>
    </row>
    <row r="163" spans="1:18">
      <c r="A163" s="96">
        <v>159</v>
      </c>
      <c r="B163" s="25"/>
      <c r="C163" s="239" t="e">
        <f>VLOOKUP(B163,'Cadastro de funcionarios'!$A$4:$G$4814,2)</f>
        <v>#N/A</v>
      </c>
      <c r="D163" s="249" t="e">
        <f>VLOOKUP(B163,'Cadastro de funcionarios'!$A$4:$G$4814,4)</f>
        <v>#N/A</v>
      </c>
      <c r="E163" s="269" t="e">
        <f>VLOOKUP(B163,'Cadastro de funcionarios'!$A$4:$G$4814,5)</f>
        <v>#N/A</v>
      </c>
      <c r="F163" s="29"/>
      <c r="G163" s="273" t="e">
        <f>VLOOKUP(B163,'Cadastro de funcionarios'!$A$4:$G$4814,6)</f>
        <v>#N/A</v>
      </c>
      <c r="H163" s="108"/>
      <c r="I163" s="6"/>
      <c r="J163" s="34"/>
      <c r="K163" s="275">
        <f ca="1">SUMIF(Descontos!$A$5:$A$3260,'Pagamentos salários'!$A$5:A$1174,Descontos!$H$5:$H$2800)</f>
        <v>0</v>
      </c>
      <c r="L163" s="276" t="e">
        <f t="shared" si="18"/>
        <v>#N/A</v>
      </c>
      <c r="M163" s="276" t="e">
        <f t="shared" si="19"/>
        <v>#N/A</v>
      </c>
      <c r="N163" s="277" t="e">
        <f t="shared" si="20"/>
        <v>#N/A</v>
      </c>
      <c r="O163" s="25"/>
      <c r="P163" s="252">
        <f t="shared" si="23"/>
        <v>0</v>
      </c>
      <c r="Q163" s="273" t="e">
        <f t="shared" ca="1" si="21"/>
        <v>#N/A</v>
      </c>
      <c r="R163" s="281" t="e">
        <f t="shared" ca="1" si="22"/>
        <v>#N/A</v>
      </c>
    </row>
    <row r="164" spans="1:18">
      <c r="A164" s="97">
        <v>160</v>
      </c>
      <c r="B164" s="99"/>
      <c r="C164" s="270" t="e">
        <f>VLOOKUP(B164,'Cadastro de funcionarios'!$A$4:$G$4814,2)</f>
        <v>#N/A</v>
      </c>
      <c r="D164" s="271" t="e">
        <f>VLOOKUP(B164,'Cadastro de funcionarios'!$A$4:$G$4814,4)</f>
        <v>#N/A</v>
      </c>
      <c r="E164" s="272" t="e">
        <f>VLOOKUP(B164,'Cadastro de funcionarios'!$A$4:$G$4814,5)</f>
        <v>#N/A</v>
      </c>
      <c r="F164" s="103"/>
      <c r="G164" s="274" t="e">
        <f>VLOOKUP(B164,'Cadastro de funcionarios'!$A$4:$G$4814,6)</f>
        <v>#N/A</v>
      </c>
      <c r="H164" s="105"/>
      <c r="I164" s="106"/>
      <c r="J164" s="107"/>
      <c r="K164" s="278">
        <f ca="1">SUMIF(Descontos!$A$5:$A$3260,'Pagamentos salários'!$A$5:A$1174,Descontos!$H$5:$H$2800)</f>
        <v>0</v>
      </c>
      <c r="L164" s="279" t="e">
        <f t="shared" si="18"/>
        <v>#N/A</v>
      </c>
      <c r="M164" s="279" t="e">
        <f t="shared" si="19"/>
        <v>#N/A</v>
      </c>
      <c r="N164" s="280" t="e">
        <f t="shared" si="20"/>
        <v>#N/A</v>
      </c>
      <c r="O164" s="99"/>
      <c r="P164" s="282">
        <f t="shared" si="23"/>
        <v>0</v>
      </c>
      <c r="Q164" s="274" t="e">
        <f t="shared" ca="1" si="21"/>
        <v>#N/A</v>
      </c>
      <c r="R164" s="283" t="e">
        <f t="shared" ca="1" si="22"/>
        <v>#N/A</v>
      </c>
    </row>
    <row r="165" spans="1:18">
      <c r="A165" s="96">
        <v>161</v>
      </c>
      <c r="B165" s="25"/>
      <c r="C165" s="239" t="e">
        <f>VLOOKUP(B165,'Cadastro de funcionarios'!$A$4:$G$4814,2)</f>
        <v>#N/A</v>
      </c>
      <c r="D165" s="249" t="e">
        <f>VLOOKUP(B165,'Cadastro de funcionarios'!$A$4:$G$4814,4)</f>
        <v>#N/A</v>
      </c>
      <c r="E165" s="269" t="e">
        <f>VLOOKUP(B165,'Cadastro de funcionarios'!$A$4:$G$4814,5)</f>
        <v>#N/A</v>
      </c>
      <c r="F165" s="29"/>
      <c r="G165" s="273" t="e">
        <f>VLOOKUP(B165,'Cadastro de funcionarios'!$A$4:$G$4814,6)</f>
        <v>#N/A</v>
      </c>
      <c r="H165" s="108"/>
      <c r="I165" s="6"/>
      <c r="J165" s="34"/>
      <c r="K165" s="275">
        <f ca="1">SUMIF(Descontos!$A$5:$A$3260,'Pagamentos salários'!$A$5:A$1174,Descontos!$H$5:$H$2800)</f>
        <v>0</v>
      </c>
      <c r="L165" s="276" t="e">
        <f t="shared" si="18"/>
        <v>#N/A</v>
      </c>
      <c r="M165" s="276" t="e">
        <f t="shared" si="19"/>
        <v>#N/A</v>
      </c>
      <c r="N165" s="277" t="e">
        <f t="shared" si="20"/>
        <v>#N/A</v>
      </c>
      <c r="O165" s="25"/>
      <c r="P165" s="252">
        <f t="shared" si="23"/>
        <v>0</v>
      </c>
      <c r="Q165" s="273" t="e">
        <f t="shared" ca="1" si="21"/>
        <v>#N/A</v>
      </c>
      <c r="R165" s="281" t="e">
        <f t="shared" ca="1" si="22"/>
        <v>#N/A</v>
      </c>
    </row>
    <row r="166" spans="1:18">
      <c r="A166" s="97">
        <v>162</v>
      </c>
      <c r="B166" s="99"/>
      <c r="C166" s="270" t="e">
        <f>VLOOKUP(B166,'Cadastro de funcionarios'!$A$4:$G$4814,2)</f>
        <v>#N/A</v>
      </c>
      <c r="D166" s="271" t="e">
        <f>VLOOKUP(B166,'Cadastro de funcionarios'!$A$4:$G$4814,4)</f>
        <v>#N/A</v>
      </c>
      <c r="E166" s="272" t="e">
        <f>VLOOKUP(B166,'Cadastro de funcionarios'!$A$4:$G$4814,5)</f>
        <v>#N/A</v>
      </c>
      <c r="F166" s="103"/>
      <c r="G166" s="274" t="e">
        <f>VLOOKUP(B166,'Cadastro de funcionarios'!$A$4:$G$4814,6)</f>
        <v>#N/A</v>
      </c>
      <c r="H166" s="105"/>
      <c r="I166" s="106"/>
      <c r="J166" s="107"/>
      <c r="K166" s="278">
        <f ca="1">SUMIF(Descontos!$A$5:$A$3260,'Pagamentos salários'!$A$5:A$1174,Descontos!$H$5:$H$2800)</f>
        <v>0</v>
      </c>
      <c r="L166" s="279" t="e">
        <f t="shared" si="18"/>
        <v>#N/A</v>
      </c>
      <c r="M166" s="279" t="e">
        <f t="shared" si="19"/>
        <v>#N/A</v>
      </c>
      <c r="N166" s="280" t="e">
        <f t="shared" si="20"/>
        <v>#N/A</v>
      </c>
      <c r="O166" s="99"/>
      <c r="P166" s="282">
        <f t="shared" si="23"/>
        <v>0</v>
      </c>
      <c r="Q166" s="274" t="e">
        <f t="shared" ca="1" si="21"/>
        <v>#N/A</v>
      </c>
      <c r="R166" s="283" t="e">
        <f t="shared" ca="1" si="22"/>
        <v>#N/A</v>
      </c>
    </row>
    <row r="167" spans="1:18">
      <c r="A167" s="96">
        <v>163</v>
      </c>
      <c r="B167" s="25"/>
      <c r="C167" s="239" t="e">
        <f>VLOOKUP(B167,'Cadastro de funcionarios'!$A$4:$G$4814,2)</f>
        <v>#N/A</v>
      </c>
      <c r="D167" s="249" t="e">
        <f>VLOOKUP(B167,'Cadastro de funcionarios'!$A$4:$G$4814,4)</f>
        <v>#N/A</v>
      </c>
      <c r="E167" s="269" t="e">
        <f>VLOOKUP(B167,'Cadastro de funcionarios'!$A$4:$G$4814,5)</f>
        <v>#N/A</v>
      </c>
      <c r="F167" s="29"/>
      <c r="G167" s="273" t="e">
        <f>VLOOKUP(B167,'Cadastro de funcionarios'!$A$4:$G$4814,6)</f>
        <v>#N/A</v>
      </c>
      <c r="H167" s="108"/>
      <c r="I167" s="6"/>
      <c r="J167" s="34"/>
      <c r="K167" s="275">
        <f ca="1">SUMIF(Descontos!$A$5:$A$3260,'Pagamentos salários'!$A$5:A$1174,Descontos!$H$5:$H$2800)</f>
        <v>0</v>
      </c>
      <c r="L167" s="276" t="e">
        <f t="shared" si="18"/>
        <v>#N/A</v>
      </c>
      <c r="M167" s="276" t="e">
        <f t="shared" si="19"/>
        <v>#N/A</v>
      </c>
      <c r="N167" s="277" t="e">
        <f t="shared" si="20"/>
        <v>#N/A</v>
      </c>
      <c r="O167" s="25"/>
      <c r="P167" s="252">
        <f t="shared" si="23"/>
        <v>0</v>
      </c>
      <c r="Q167" s="273" t="e">
        <f t="shared" ca="1" si="21"/>
        <v>#N/A</v>
      </c>
      <c r="R167" s="281" t="e">
        <f t="shared" ca="1" si="22"/>
        <v>#N/A</v>
      </c>
    </row>
    <row r="168" spans="1:18">
      <c r="A168" s="97">
        <v>164</v>
      </c>
      <c r="B168" s="99"/>
      <c r="C168" s="270" t="e">
        <f>VLOOKUP(B168,'Cadastro de funcionarios'!$A$4:$G$4814,2)</f>
        <v>#N/A</v>
      </c>
      <c r="D168" s="271" t="e">
        <f>VLOOKUP(B168,'Cadastro de funcionarios'!$A$4:$G$4814,4)</f>
        <v>#N/A</v>
      </c>
      <c r="E168" s="272" t="e">
        <f>VLOOKUP(B168,'Cadastro de funcionarios'!$A$4:$G$4814,5)</f>
        <v>#N/A</v>
      </c>
      <c r="F168" s="103"/>
      <c r="G168" s="274" t="e">
        <f>VLOOKUP(B168,'Cadastro de funcionarios'!$A$4:$G$4814,6)</f>
        <v>#N/A</v>
      </c>
      <c r="H168" s="105"/>
      <c r="I168" s="106"/>
      <c r="J168" s="107"/>
      <c r="K168" s="278">
        <f ca="1">SUMIF(Descontos!$A$5:$A$3260,'Pagamentos salários'!$A$5:A$1174,Descontos!$H$5:$H$2800)</f>
        <v>0</v>
      </c>
      <c r="L168" s="279" t="e">
        <f t="shared" si="18"/>
        <v>#N/A</v>
      </c>
      <c r="M168" s="279" t="e">
        <f t="shared" si="19"/>
        <v>#N/A</v>
      </c>
      <c r="N168" s="280" t="e">
        <f t="shared" si="20"/>
        <v>#N/A</v>
      </c>
      <c r="O168" s="99"/>
      <c r="P168" s="282">
        <f t="shared" si="23"/>
        <v>0</v>
      </c>
      <c r="Q168" s="274" t="e">
        <f t="shared" ca="1" si="21"/>
        <v>#N/A</v>
      </c>
      <c r="R168" s="283" t="e">
        <f t="shared" ca="1" si="22"/>
        <v>#N/A</v>
      </c>
    </row>
    <row r="169" spans="1:18">
      <c r="A169" s="96">
        <v>165</v>
      </c>
      <c r="B169" s="25"/>
      <c r="C169" s="239" t="e">
        <f>VLOOKUP(B169,'Cadastro de funcionarios'!$A$4:$G$4814,2)</f>
        <v>#N/A</v>
      </c>
      <c r="D169" s="249" t="e">
        <f>VLOOKUP(B169,'Cadastro de funcionarios'!$A$4:$G$4814,4)</f>
        <v>#N/A</v>
      </c>
      <c r="E169" s="269" t="e">
        <f>VLOOKUP(B169,'Cadastro de funcionarios'!$A$4:$G$4814,5)</f>
        <v>#N/A</v>
      </c>
      <c r="F169" s="29"/>
      <c r="G169" s="273" t="e">
        <f>VLOOKUP(B169,'Cadastro de funcionarios'!$A$4:$G$4814,6)</f>
        <v>#N/A</v>
      </c>
      <c r="H169" s="108"/>
      <c r="I169" s="6"/>
      <c r="J169" s="34"/>
      <c r="K169" s="275">
        <f ca="1">SUMIF(Descontos!$A$5:$A$3260,'Pagamentos salários'!$A$5:A$1174,Descontos!$H$5:$H$2800)</f>
        <v>0</v>
      </c>
      <c r="L169" s="276" t="e">
        <f t="shared" si="18"/>
        <v>#N/A</v>
      </c>
      <c r="M169" s="276" t="e">
        <f t="shared" si="19"/>
        <v>#N/A</v>
      </c>
      <c r="N169" s="277" t="e">
        <f t="shared" si="20"/>
        <v>#N/A</v>
      </c>
      <c r="O169" s="25"/>
      <c r="P169" s="252">
        <f t="shared" si="23"/>
        <v>0</v>
      </c>
      <c r="Q169" s="273" t="e">
        <f t="shared" ca="1" si="21"/>
        <v>#N/A</v>
      </c>
      <c r="R169" s="281" t="e">
        <f t="shared" ca="1" si="22"/>
        <v>#N/A</v>
      </c>
    </row>
    <row r="170" spans="1:18">
      <c r="A170" s="97">
        <v>166</v>
      </c>
      <c r="B170" s="99"/>
      <c r="C170" s="270" t="e">
        <f>VLOOKUP(B170,'Cadastro de funcionarios'!$A$4:$G$4814,2)</f>
        <v>#N/A</v>
      </c>
      <c r="D170" s="271" t="e">
        <f>VLOOKUP(B170,'Cadastro de funcionarios'!$A$4:$G$4814,4)</f>
        <v>#N/A</v>
      </c>
      <c r="E170" s="272" t="e">
        <f>VLOOKUP(B170,'Cadastro de funcionarios'!$A$4:$G$4814,5)</f>
        <v>#N/A</v>
      </c>
      <c r="F170" s="103"/>
      <c r="G170" s="274" t="e">
        <f>VLOOKUP(B170,'Cadastro de funcionarios'!$A$4:$G$4814,6)</f>
        <v>#N/A</v>
      </c>
      <c r="H170" s="105"/>
      <c r="I170" s="106"/>
      <c r="J170" s="107"/>
      <c r="K170" s="278">
        <f ca="1">SUMIF(Descontos!$A$5:$A$3260,'Pagamentos salários'!$A$5:A$1174,Descontos!$H$5:$H$2800)</f>
        <v>0</v>
      </c>
      <c r="L170" s="279" t="e">
        <f t="shared" si="18"/>
        <v>#N/A</v>
      </c>
      <c r="M170" s="279" t="e">
        <f t="shared" si="19"/>
        <v>#N/A</v>
      </c>
      <c r="N170" s="280" t="e">
        <f t="shared" si="20"/>
        <v>#N/A</v>
      </c>
      <c r="O170" s="99"/>
      <c r="P170" s="282">
        <f t="shared" si="23"/>
        <v>0</v>
      </c>
      <c r="Q170" s="274" t="e">
        <f t="shared" ca="1" si="21"/>
        <v>#N/A</v>
      </c>
      <c r="R170" s="283" t="e">
        <f t="shared" ca="1" si="22"/>
        <v>#N/A</v>
      </c>
    </row>
    <row r="171" spans="1:18">
      <c r="A171" s="96">
        <v>167</v>
      </c>
      <c r="B171" s="25"/>
      <c r="C171" s="239" t="e">
        <f>VLOOKUP(B171,'Cadastro de funcionarios'!$A$4:$G$4814,2)</f>
        <v>#N/A</v>
      </c>
      <c r="D171" s="249" t="e">
        <f>VLOOKUP(B171,'Cadastro de funcionarios'!$A$4:$G$4814,4)</f>
        <v>#N/A</v>
      </c>
      <c r="E171" s="269" t="e">
        <f>VLOOKUP(B171,'Cadastro de funcionarios'!$A$4:$G$4814,5)</f>
        <v>#N/A</v>
      </c>
      <c r="F171" s="29"/>
      <c r="G171" s="273" t="e">
        <f>VLOOKUP(B171,'Cadastro de funcionarios'!$A$4:$G$4814,6)</f>
        <v>#N/A</v>
      </c>
      <c r="H171" s="108"/>
      <c r="I171" s="6"/>
      <c r="J171" s="34"/>
      <c r="K171" s="275">
        <f ca="1">SUMIF(Descontos!$A$5:$A$3260,'Pagamentos salários'!$A$5:A$1174,Descontos!$H$5:$H$2800)</f>
        <v>0</v>
      </c>
      <c r="L171" s="276" t="e">
        <f t="shared" si="18"/>
        <v>#N/A</v>
      </c>
      <c r="M171" s="276" t="e">
        <f t="shared" si="19"/>
        <v>#N/A</v>
      </c>
      <c r="N171" s="277" t="e">
        <f t="shared" si="20"/>
        <v>#N/A</v>
      </c>
      <c r="O171" s="25"/>
      <c r="P171" s="252">
        <f t="shared" si="23"/>
        <v>0</v>
      </c>
      <c r="Q171" s="273" t="e">
        <f t="shared" ca="1" si="21"/>
        <v>#N/A</v>
      </c>
      <c r="R171" s="281" t="e">
        <f t="shared" ca="1" si="22"/>
        <v>#N/A</v>
      </c>
    </row>
    <row r="172" spans="1:18">
      <c r="A172" s="97">
        <v>168</v>
      </c>
      <c r="B172" s="99"/>
      <c r="C172" s="270" t="e">
        <f>VLOOKUP(B172,'Cadastro de funcionarios'!$A$4:$G$4814,2)</f>
        <v>#N/A</v>
      </c>
      <c r="D172" s="271" t="e">
        <f>VLOOKUP(B172,'Cadastro de funcionarios'!$A$4:$G$4814,4)</f>
        <v>#N/A</v>
      </c>
      <c r="E172" s="272" t="e">
        <f>VLOOKUP(B172,'Cadastro de funcionarios'!$A$4:$G$4814,5)</f>
        <v>#N/A</v>
      </c>
      <c r="F172" s="103"/>
      <c r="G172" s="274" t="e">
        <f>VLOOKUP(B172,'Cadastro de funcionarios'!$A$4:$G$4814,6)</f>
        <v>#N/A</v>
      </c>
      <c r="H172" s="105"/>
      <c r="I172" s="106"/>
      <c r="J172" s="107"/>
      <c r="K172" s="278">
        <f ca="1">SUMIF(Descontos!$A$5:$A$3260,'Pagamentos salários'!$A$5:A$1174,Descontos!$H$5:$H$2800)</f>
        <v>0</v>
      </c>
      <c r="L172" s="279" t="e">
        <f t="shared" si="18"/>
        <v>#N/A</v>
      </c>
      <c r="M172" s="279" t="e">
        <f t="shared" si="19"/>
        <v>#N/A</v>
      </c>
      <c r="N172" s="280" t="e">
        <f t="shared" si="20"/>
        <v>#N/A</v>
      </c>
      <c r="O172" s="99"/>
      <c r="P172" s="282">
        <f t="shared" si="23"/>
        <v>0</v>
      </c>
      <c r="Q172" s="274" t="e">
        <f t="shared" ca="1" si="21"/>
        <v>#N/A</v>
      </c>
      <c r="R172" s="283" t="e">
        <f t="shared" ca="1" si="22"/>
        <v>#N/A</v>
      </c>
    </row>
    <row r="173" spans="1:18">
      <c r="A173" s="96">
        <v>169</v>
      </c>
      <c r="B173" s="25"/>
      <c r="C173" s="239" t="e">
        <f>VLOOKUP(B173,'Cadastro de funcionarios'!$A$4:$G$4814,2)</f>
        <v>#N/A</v>
      </c>
      <c r="D173" s="249" t="e">
        <f>VLOOKUP(B173,'Cadastro de funcionarios'!$A$4:$G$4814,4)</f>
        <v>#N/A</v>
      </c>
      <c r="E173" s="269" t="e">
        <f>VLOOKUP(B173,'Cadastro de funcionarios'!$A$4:$G$4814,5)</f>
        <v>#N/A</v>
      </c>
      <c r="F173" s="29"/>
      <c r="G173" s="273" t="e">
        <f>VLOOKUP(B173,'Cadastro de funcionarios'!$A$4:$G$4814,6)</f>
        <v>#N/A</v>
      </c>
      <c r="H173" s="108"/>
      <c r="I173" s="6"/>
      <c r="J173" s="34"/>
      <c r="K173" s="275">
        <f ca="1">SUMIF(Descontos!$A$5:$A$3260,'Pagamentos salários'!$A$5:A$1174,Descontos!$H$5:$H$2800)</f>
        <v>0</v>
      </c>
      <c r="L173" s="276" t="e">
        <f t="shared" si="18"/>
        <v>#N/A</v>
      </c>
      <c r="M173" s="276" t="e">
        <f t="shared" si="19"/>
        <v>#N/A</v>
      </c>
      <c r="N173" s="277" t="e">
        <f t="shared" si="20"/>
        <v>#N/A</v>
      </c>
      <c r="O173" s="25"/>
      <c r="P173" s="252">
        <f t="shared" si="23"/>
        <v>0</v>
      </c>
      <c r="Q173" s="273" t="e">
        <f t="shared" ca="1" si="21"/>
        <v>#N/A</v>
      </c>
      <c r="R173" s="281" t="e">
        <f t="shared" ca="1" si="22"/>
        <v>#N/A</v>
      </c>
    </row>
    <row r="174" spans="1:18">
      <c r="A174" s="97">
        <v>170</v>
      </c>
      <c r="B174" s="99"/>
      <c r="C174" s="270" t="e">
        <f>VLOOKUP(B174,'Cadastro de funcionarios'!$A$4:$G$4814,2)</f>
        <v>#N/A</v>
      </c>
      <c r="D174" s="271" t="e">
        <f>VLOOKUP(B174,'Cadastro de funcionarios'!$A$4:$G$4814,4)</f>
        <v>#N/A</v>
      </c>
      <c r="E174" s="272" t="e">
        <f>VLOOKUP(B174,'Cadastro de funcionarios'!$A$4:$G$4814,5)</f>
        <v>#N/A</v>
      </c>
      <c r="F174" s="103"/>
      <c r="G174" s="274" t="e">
        <f>VLOOKUP(B174,'Cadastro de funcionarios'!$A$4:$G$4814,6)</f>
        <v>#N/A</v>
      </c>
      <c r="H174" s="105"/>
      <c r="I174" s="106"/>
      <c r="J174" s="107"/>
      <c r="K174" s="278">
        <f ca="1">SUMIF(Descontos!$A$5:$A$3260,'Pagamentos salários'!$A$5:A$1174,Descontos!$H$5:$H$2800)</f>
        <v>0</v>
      </c>
      <c r="L174" s="279" t="e">
        <f t="shared" si="18"/>
        <v>#N/A</v>
      </c>
      <c r="M174" s="279" t="e">
        <f t="shared" si="19"/>
        <v>#N/A</v>
      </c>
      <c r="N174" s="280" t="e">
        <f t="shared" si="20"/>
        <v>#N/A</v>
      </c>
      <c r="O174" s="99"/>
      <c r="P174" s="282">
        <f t="shared" si="23"/>
        <v>0</v>
      </c>
      <c r="Q174" s="274" t="e">
        <f t="shared" ca="1" si="21"/>
        <v>#N/A</v>
      </c>
      <c r="R174" s="283" t="e">
        <f t="shared" ca="1" si="22"/>
        <v>#N/A</v>
      </c>
    </row>
    <row r="175" spans="1:18">
      <c r="A175" s="96">
        <v>171</v>
      </c>
      <c r="B175" s="25"/>
      <c r="C175" s="239" t="e">
        <f>VLOOKUP(B175,'Cadastro de funcionarios'!$A$4:$G$4814,2)</f>
        <v>#N/A</v>
      </c>
      <c r="D175" s="249" t="e">
        <f>VLOOKUP(B175,'Cadastro de funcionarios'!$A$4:$G$4814,4)</f>
        <v>#N/A</v>
      </c>
      <c r="E175" s="269" t="e">
        <f>VLOOKUP(B175,'Cadastro de funcionarios'!$A$4:$G$4814,5)</f>
        <v>#N/A</v>
      </c>
      <c r="F175" s="29"/>
      <c r="G175" s="273" t="e">
        <f>VLOOKUP(B175,'Cadastro de funcionarios'!$A$4:$G$4814,6)</f>
        <v>#N/A</v>
      </c>
      <c r="H175" s="108"/>
      <c r="I175" s="6"/>
      <c r="J175" s="34"/>
      <c r="K175" s="275">
        <f ca="1">SUMIF(Descontos!$A$5:$A$3260,'Pagamentos salários'!$A$5:A$1174,Descontos!$H$5:$H$2800)</f>
        <v>0</v>
      </c>
      <c r="L175" s="276" t="e">
        <f t="shared" si="18"/>
        <v>#N/A</v>
      </c>
      <c r="M175" s="276" t="e">
        <f t="shared" si="19"/>
        <v>#N/A</v>
      </c>
      <c r="N175" s="277" t="e">
        <f t="shared" si="20"/>
        <v>#N/A</v>
      </c>
      <c r="O175" s="25"/>
      <c r="P175" s="252">
        <f t="shared" si="23"/>
        <v>0</v>
      </c>
      <c r="Q175" s="273" t="e">
        <f t="shared" ca="1" si="21"/>
        <v>#N/A</v>
      </c>
      <c r="R175" s="281" t="e">
        <f t="shared" ca="1" si="22"/>
        <v>#N/A</v>
      </c>
    </row>
    <row r="176" spans="1:18">
      <c r="A176" s="97">
        <v>172</v>
      </c>
      <c r="B176" s="99"/>
      <c r="C176" s="270" t="e">
        <f>VLOOKUP(B176,'Cadastro de funcionarios'!$A$4:$G$4814,2)</f>
        <v>#N/A</v>
      </c>
      <c r="D176" s="271" t="e">
        <f>VLOOKUP(B176,'Cadastro de funcionarios'!$A$4:$G$4814,4)</f>
        <v>#N/A</v>
      </c>
      <c r="E176" s="272" t="e">
        <f>VLOOKUP(B176,'Cadastro de funcionarios'!$A$4:$G$4814,5)</f>
        <v>#N/A</v>
      </c>
      <c r="F176" s="103"/>
      <c r="G176" s="274" t="e">
        <f>VLOOKUP(B176,'Cadastro de funcionarios'!$A$4:$G$4814,6)</f>
        <v>#N/A</v>
      </c>
      <c r="H176" s="105"/>
      <c r="I176" s="106"/>
      <c r="J176" s="107"/>
      <c r="K176" s="278">
        <f ca="1">SUMIF(Descontos!$A$5:$A$3260,'Pagamentos salários'!$A$5:A$1174,Descontos!$H$5:$H$2800)</f>
        <v>0</v>
      </c>
      <c r="L176" s="279" t="e">
        <f t="shared" si="18"/>
        <v>#N/A</v>
      </c>
      <c r="M176" s="279" t="e">
        <f t="shared" si="19"/>
        <v>#N/A</v>
      </c>
      <c r="N176" s="280" t="e">
        <f t="shared" si="20"/>
        <v>#N/A</v>
      </c>
      <c r="O176" s="99"/>
      <c r="P176" s="282">
        <f t="shared" si="23"/>
        <v>0</v>
      </c>
      <c r="Q176" s="274" t="e">
        <f t="shared" ca="1" si="21"/>
        <v>#N/A</v>
      </c>
      <c r="R176" s="283" t="e">
        <f t="shared" ca="1" si="22"/>
        <v>#N/A</v>
      </c>
    </row>
    <row r="177" spans="1:18">
      <c r="A177" s="96">
        <v>173</v>
      </c>
      <c r="B177" s="25"/>
      <c r="C177" s="239" t="e">
        <f>VLOOKUP(B177,'Cadastro de funcionarios'!$A$4:$G$4814,2)</f>
        <v>#N/A</v>
      </c>
      <c r="D177" s="249" t="e">
        <f>VLOOKUP(B177,'Cadastro de funcionarios'!$A$4:$G$4814,4)</f>
        <v>#N/A</v>
      </c>
      <c r="E177" s="269" t="e">
        <f>VLOOKUP(B177,'Cadastro de funcionarios'!$A$4:$G$4814,5)</f>
        <v>#N/A</v>
      </c>
      <c r="F177" s="29"/>
      <c r="G177" s="273" t="e">
        <f>VLOOKUP(B177,'Cadastro de funcionarios'!$A$4:$G$4814,6)</f>
        <v>#N/A</v>
      </c>
      <c r="H177" s="108"/>
      <c r="I177" s="6"/>
      <c r="J177" s="34"/>
      <c r="K177" s="275">
        <f ca="1">SUMIF(Descontos!$A$5:$A$3260,'Pagamentos salários'!$A$5:A$1174,Descontos!$H$5:$H$2800)</f>
        <v>0</v>
      </c>
      <c r="L177" s="276" t="e">
        <f t="shared" si="18"/>
        <v>#N/A</v>
      </c>
      <c r="M177" s="276" t="e">
        <f t="shared" si="19"/>
        <v>#N/A</v>
      </c>
      <c r="N177" s="277" t="e">
        <f t="shared" si="20"/>
        <v>#N/A</v>
      </c>
      <c r="O177" s="25"/>
      <c r="P177" s="252">
        <f t="shared" si="23"/>
        <v>0</v>
      </c>
      <c r="Q177" s="273" t="e">
        <f t="shared" ca="1" si="21"/>
        <v>#N/A</v>
      </c>
      <c r="R177" s="281" t="e">
        <f t="shared" ca="1" si="22"/>
        <v>#N/A</v>
      </c>
    </row>
    <row r="178" spans="1:18">
      <c r="A178" s="97">
        <v>174</v>
      </c>
      <c r="B178" s="99"/>
      <c r="C178" s="270" t="e">
        <f>VLOOKUP(B178,'Cadastro de funcionarios'!$A$4:$G$4814,2)</f>
        <v>#N/A</v>
      </c>
      <c r="D178" s="271" t="e">
        <f>VLOOKUP(B178,'Cadastro de funcionarios'!$A$4:$G$4814,4)</f>
        <v>#N/A</v>
      </c>
      <c r="E178" s="272" t="e">
        <f>VLOOKUP(B178,'Cadastro de funcionarios'!$A$4:$G$4814,5)</f>
        <v>#N/A</v>
      </c>
      <c r="F178" s="103"/>
      <c r="G178" s="274" t="e">
        <f>VLOOKUP(B178,'Cadastro de funcionarios'!$A$4:$G$4814,6)</f>
        <v>#N/A</v>
      </c>
      <c r="H178" s="105"/>
      <c r="I178" s="106"/>
      <c r="J178" s="107"/>
      <c r="K178" s="278">
        <f ca="1">SUMIF(Descontos!$A$5:$A$3260,'Pagamentos salários'!$A$5:A$1174,Descontos!$H$5:$H$2800)</f>
        <v>0</v>
      </c>
      <c r="L178" s="279" t="e">
        <f t="shared" si="18"/>
        <v>#N/A</v>
      </c>
      <c r="M178" s="279" t="e">
        <f t="shared" si="19"/>
        <v>#N/A</v>
      </c>
      <c r="N178" s="280" t="e">
        <f t="shared" si="20"/>
        <v>#N/A</v>
      </c>
      <c r="O178" s="99"/>
      <c r="P178" s="282">
        <f t="shared" si="23"/>
        <v>0</v>
      </c>
      <c r="Q178" s="274" t="e">
        <f t="shared" ca="1" si="21"/>
        <v>#N/A</v>
      </c>
      <c r="R178" s="283" t="e">
        <f t="shared" ca="1" si="22"/>
        <v>#N/A</v>
      </c>
    </row>
    <row r="179" spans="1:18">
      <c r="A179" s="96">
        <v>175</v>
      </c>
      <c r="B179" s="25"/>
      <c r="C179" s="239" t="e">
        <f>VLOOKUP(B179,'Cadastro de funcionarios'!$A$4:$G$4814,2)</f>
        <v>#N/A</v>
      </c>
      <c r="D179" s="249" t="e">
        <f>VLOOKUP(B179,'Cadastro de funcionarios'!$A$4:$G$4814,4)</f>
        <v>#N/A</v>
      </c>
      <c r="E179" s="269" t="e">
        <f>VLOOKUP(B179,'Cadastro de funcionarios'!$A$4:$G$4814,5)</f>
        <v>#N/A</v>
      </c>
      <c r="F179" s="29"/>
      <c r="G179" s="273" t="e">
        <f>VLOOKUP(B179,'Cadastro de funcionarios'!$A$4:$G$4814,6)</f>
        <v>#N/A</v>
      </c>
      <c r="H179" s="108"/>
      <c r="I179" s="6"/>
      <c r="J179" s="34"/>
      <c r="K179" s="275">
        <f ca="1">SUMIF(Descontos!$A$5:$A$3260,'Pagamentos salários'!$A$5:A$1174,Descontos!$H$5:$H$2800)</f>
        <v>0</v>
      </c>
      <c r="L179" s="276" t="e">
        <f t="shared" si="18"/>
        <v>#N/A</v>
      </c>
      <c r="M179" s="276" t="e">
        <f t="shared" si="19"/>
        <v>#N/A</v>
      </c>
      <c r="N179" s="277" t="e">
        <f t="shared" si="20"/>
        <v>#N/A</v>
      </c>
      <c r="O179" s="25"/>
      <c r="P179" s="252">
        <f t="shared" si="23"/>
        <v>0</v>
      </c>
      <c r="Q179" s="273" t="e">
        <f t="shared" ca="1" si="21"/>
        <v>#N/A</v>
      </c>
      <c r="R179" s="281" t="e">
        <f t="shared" ca="1" si="22"/>
        <v>#N/A</v>
      </c>
    </row>
    <row r="180" spans="1:18">
      <c r="A180" s="97">
        <v>176</v>
      </c>
      <c r="B180" s="99"/>
      <c r="C180" s="270" t="e">
        <f>VLOOKUP(B180,'Cadastro de funcionarios'!$A$4:$G$4814,2)</f>
        <v>#N/A</v>
      </c>
      <c r="D180" s="271" t="e">
        <f>VLOOKUP(B180,'Cadastro de funcionarios'!$A$4:$G$4814,4)</f>
        <v>#N/A</v>
      </c>
      <c r="E180" s="272" t="e">
        <f>VLOOKUP(B180,'Cadastro de funcionarios'!$A$4:$G$4814,5)</f>
        <v>#N/A</v>
      </c>
      <c r="F180" s="103"/>
      <c r="G180" s="274" t="e">
        <f>VLOOKUP(B180,'Cadastro de funcionarios'!$A$4:$G$4814,6)</f>
        <v>#N/A</v>
      </c>
      <c r="H180" s="105"/>
      <c r="I180" s="106"/>
      <c r="J180" s="107"/>
      <c r="K180" s="278">
        <f ca="1">SUMIF(Descontos!$A$5:$A$3260,'Pagamentos salários'!$A$5:A$1174,Descontos!$H$5:$H$2800)</f>
        <v>0</v>
      </c>
      <c r="L180" s="279" t="e">
        <f t="shared" si="18"/>
        <v>#N/A</v>
      </c>
      <c r="M180" s="279" t="e">
        <f t="shared" si="19"/>
        <v>#N/A</v>
      </c>
      <c r="N180" s="280" t="e">
        <f t="shared" si="20"/>
        <v>#N/A</v>
      </c>
      <c r="O180" s="99"/>
      <c r="P180" s="282">
        <f t="shared" si="23"/>
        <v>0</v>
      </c>
      <c r="Q180" s="274" t="e">
        <f t="shared" ca="1" si="21"/>
        <v>#N/A</v>
      </c>
      <c r="R180" s="283" t="e">
        <f t="shared" ca="1" si="22"/>
        <v>#N/A</v>
      </c>
    </row>
    <row r="181" spans="1:18">
      <c r="A181" s="96">
        <v>177</v>
      </c>
      <c r="B181" s="25"/>
      <c r="C181" s="239" t="e">
        <f>VLOOKUP(B181,'Cadastro de funcionarios'!$A$4:$G$4814,2)</f>
        <v>#N/A</v>
      </c>
      <c r="D181" s="249" t="e">
        <f>VLOOKUP(B181,'Cadastro de funcionarios'!$A$4:$G$4814,4)</f>
        <v>#N/A</v>
      </c>
      <c r="E181" s="269" t="e">
        <f>VLOOKUP(B181,'Cadastro de funcionarios'!$A$4:$G$4814,5)</f>
        <v>#N/A</v>
      </c>
      <c r="F181" s="29"/>
      <c r="G181" s="273" t="e">
        <f>VLOOKUP(B181,'Cadastro de funcionarios'!$A$4:$G$4814,6)</f>
        <v>#N/A</v>
      </c>
      <c r="H181" s="108"/>
      <c r="I181" s="6"/>
      <c r="J181" s="34"/>
      <c r="K181" s="275">
        <f ca="1">SUMIF(Descontos!$A$5:$A$3260,'Pagamentos salários'!$A$5:A$1174,Descontos!$H$5:$H$2800)</f>
        <v>0</v>
      </c>
      <c r="L181" s="276" t="e">
        <f t="shared" si="18"/>
        <v>#N/A</v>
      </c>
      <c r="M181" s="276" t="e">
        <f t="shared" si="19"/>
        <v>#N/A</v>
      </c>
      <c r="N181" s="277" t="e">
        <f t="shared" si="20"/>
        <v>#N/A</v>
      </c>
      <c r="O181" s="25"/>
      <c r="P181" s="252">
        <f t="shared" si="23"/>
        <v>0</v>
      </c>
      <c r="Q181" s="273" t="e">
        <f t="shared" ca="1" si="21"/>
        <v>#N/A</v>
      </c>
      <c r="R181" s="281" t="e">
        <f t="shared" ca="1" si="22"/>
        <v>#N/A</v>
      </c>
    </row>
    <row r="182" spans="1:18">
      <c r="A182" s="97">
        <v>178</v>
      </c>
      <c r="B182" s="99"/>
      <c r="C182" s="270" t="e">
        <f>VLOOKUP(B182,'Cadastro de funcionarios'!$A$4:$G$4814,2)</f>
        <v>#N/A</v>
      </c>
      <c r="D182" s="271" t="e">
        <f>VLOOKUP(B182,'Cadastro de funcionarios'!$A$4:$G$4814,4)</f>
        <v>#N/A</v>
      </c>
      <c r="E182" s="272" t="e">
        <f>VLOOKUP(B182,'Cadastro de funcionarios'!$A$4:$G$4814,5)</f>
        <v>#N/A</v>
      </c>
      <c r="F182" s="103"/>
      <c r="G182" s="274" t="e">
        <f>VLOOKUP(B182,'Cadastro de funcionarios'!$A$4:$G$4814,6)</f>
        <v>#N/A</v>
      </c>
      <c r="H182" s="105"/>
      <c r="I182" s="106"/>
      <c r="J182" s="107"/>
      <c r="K182" s="278">
        <f ca="1">SUMIF(Descontos!$A$5:$A$3260,'Pagamentos salários'!$A$5:A$1174,Descontos!$H$5:$H$2800)</f>
        <v>0</v>
      </c>
      <c r="L182" s="279" t="e">
        <f t="shared" si="18"/>
        <v>#N/A</v>
      </c>
      <c r="M182" s="279" t="e">
        <f t="shared" si="19"/>
        <v>#N/A</v>
      </c>
      <c r="N182" s="280" t="e">
        <f t="shared" si="20"/>
        <v>#N/A</v>
      </c>
      <c r="O182" s="99"/>
      <c r="P182" s="282">
        <f t="shared" si="23"/>
        <v>0</v>
      </c>
      <c r="Q182" s="274" t="e">
        <f t="shared" ca="1" si="21"/>
        <v>#N/A</v>
      </c>
      <c r="R182" s="283" t="e">
        <f t="shared" ca="1" si="22"/>
        <v>#N/A</v>
      </c>
    </row>
    <row r="183" spans="1:18">
      <c r="A183" s="96">
        <v>179</v>
      </c>
      <c r="B183" s="25"/>
      <c r="C183" s="239" t="e">
        <f>VLOOKUP(B183,'Cadastro de funcionarios'!$A$4:$G$4814,2)</f>
        <v>#N/A</v>
      </c>
      <c r="D183" s="249" t="e">
        <f>VLOOKUP(B183,'Cadastro de funcionarios'!$A$4:$G$4814,4)</f>
        <v>#N/A</v>
      </c>
      <c r="E183" s="269" t="e">
        <f>VLOOKUP(B183,'Cadastro de funcionarios'!$A$4:$G$4814,5)</f>
        <v>#N/A</v>
      </c>
      <c r="F183" s="29"/>
      <c r="G183" s="273" t="e">
        <f>VLOOKUP(B183,'Cadastro de funcionarios'!$A$4:$G$4814,6)</f>
        <v>#N/A</v>
      </c>
      <c r="H183" s="108"/>
      <c r="I183" s="6"/>
      <c r="J183" s="34"/>
      <c r="K183" s="275">
        <f ca="1">SUMIF(Descontos!$A$5:$A$3260,'Pagamentos salários'!$A$5:A$1174,Descontos!$H$5:$H$2800)</f>
        <v>0</v>
      </c>
      <c r="L183" s="276" t="e">
        <f t="shared" si="18"/>
        <v>#N/A</v>
      </c>
      <c r="M183" s="276" t="e">
        <f t="shared" si="19"/>
        <v>#N/A</v>
      </c>
      <c r="N183" s="277" t="e">
        <f t="shared" si="20"/>
        <v>#N/A</v>
      </c>
      <c r="O183" s="25"/>
      <c r="P183" s="252">
        <f t="shared" si="23"/>
        <v>0</v>
      </c>
      <c r="Q183" s="273" t="e">
        <f t="shared" ca="1" si="21"/>
        <v>#N/A</v>
      </c>
      <c r="R183" s="281" t="e">
        <f t="shared" ca="1" si="22"/>
        <v>#N/A</v>
      </c>
    </row>
    <row r="184" spans="1:18">
      <c r="A184" s="97">
        <v>180</v>
      </c>
      <c r="B184" s="99"/>
      <c r="C184" s="270" t="e">
        <f>VLOOKUP(B184,'Cadastro de funcionarios'!$A$4:$G$4814,2)</f>
        <v>#N/A</v>
      </c>
      <c r="D184" s="271" t="e">
        <f>VLOOKUP(B184,'Cadastro de funcionarios'!$A$4:$G$4814,4)</f>
        <v>#N/A</v>
      </c>
      <c r="E184" s="272" t="e">
        <f>VLOOKUP(B184,'Cadastro de funcionarios'!$A$4:$G$4814,5)</f>
        <v>#N/A</v>
      </c>
      <c r="F184" s="103"/>
      <c r="G184" s="274" t="e">
        <f>VLOOKUP(B184,'Cadastro de funcionarios'!$A$4:$G$4814,6)</f>
        <v>#N/A</v>
      </c>
      <c r="H184" s="105"/>
      <c r="I184" s="106"/>
      <c r="J184" s="107"/>
      <c r="K184" s="278">
        <f ca="1">SUMIF(Descontos!$A$5:$A$3260,'Pagamentos salários'!$A$5:A$1174,Descontos!$H$5:$H$2800)</f>
        <v>0</v>
      </c>
      <c r="L184" s="279" t="e">
        <f t="shared" si="18"/>
        <v>#N/A</v>
      </c>
      <c r="M184" s="279" t="e">
        <f t="shared" si="19"/>
        <v>#N/A</v>
      </c>
      <c r="N184" s="280" t="e">
        <f t="shared" si="20"/>
        <v>#N/A</v>
      </c>
      <c r="O184" s="99"/>
      <c r="P184" s="282">
        <f t="shared" si="23"/>
        <v>0</v>
      </c>
      <c r="Q184" s="274" t="e">
        <f t="shared" ca="1" si="21"/>
        <v>#N/A</v>
      </c>
      <c r="R184" s="283" t="e">
        <f t="shared" ca="1" si="22"/>
        <v>#N/A</v>
      </c>
    </row>
    <row r="185" spans="1:18">
      <c r="A185" s="96">
        <v>181</v>
      </c>
      <c r="B185" s="25"/>
      <c r="C185" s="239" t="e">
        <f>VLOOKUP(B185,'Cadastro de funcionarios'!$A$4:$G$4814,2)</f>
        <v>#N/A</v>
      </c>
      <c r="D185" s="249" t="e">
        <f>VLOOKUP(B185,'Cadastro de funcionarios'!$A$4:$G$4814,4)</f>
        <v>#N/A</v>
      </c>
      <c r="E185" s="269" t="e">
        <f>VLOOKUP(B185,'Cadastro de funcionarios'!$A$4:$G$4814,5)</f>
        <v>#N/A</v>
      </c>
      <c r="F185" s="29"/>
      <c r="G185" s="273" t="e">
        <f>VLOOKUP(B185,'Cadastro de funcionarios'!$A$4:$G$4814,6)</f>
        <v>#N/A</v>
      </c>
      <c r="H185" s="108"/>
      <c r="I185" s="6"/>
      <c r="J185" s="34"/>
      <c r="K185" s="275">
        <f ca="1">SUMIF(Descontos!$A$5:$A$3260,'Pagamentos salários'!$A$5:A$1174,Descontos!$H$5:$H$2800)</f>
        <v>0</v>
      </c>
      <c r="L185" s="276" t="e">
        <f t="shared" si="18"/>
        <v>#N/A</v>
      </c>
      <c r="M185" s="276" t="e">
        <f t="shared" si="19"/>
        <v>#N/A</v>
      </c>
      <c r="N185" s="277" t="e">
        <f t="shared" si="20"/>
        <v>#N/A</v>
      </c>
      <c r="O185" s="25"/>
      <c r="P185" s="252">
        <f t="shared" si="23"/>
        <v>0</v>
      </c>
      <c r="Q185" s="273" t="e">
        <f t="shared" ca="1" si="21"/>
        <v>#N/A</v>
      </c>
      <c r="R185" s="281" t="e">
        <f t="shared" ca="1" si="22"/>
        <v>#N/A</v>
      </c>
    </row>
    <row r="186" spans="1:18">
      <c r="A186" s="97">
        <v>182</v>
      </c>
      <c r="B186" s="99"/>
      <c r="C186" s="270" t="e">
        <f>VLOOKUP(B186,'Cadastro de funcionarios'!$A$4:$G$4814,2)</f>
        <v>#N/A</v>
      </c>
      <c r="D186" s="271" t="e">
        <f>VLOOKUP(B186,'Cadastro de funcionarios'!$A$4:$G$4814,4)</f>
        <v>#N/A</v>
      </c>
      <c r="E186" s="272" t="e">
        <f>VLOOKUP(B186,'Cadastro de funcionarios'!$A$4:$G$4814,5)</f>
        <v>#N/A</v>
      </c>
      <c r="F186" s="103"/>
      <c r="G186" s="274" t="e">
        <f>VLOOKUP(B186,'Cadastro de funcionarios'!$A$4:$G$4814,6)</f>
        <v>#N/A</v>
      </c>
      <c r="H186" s="105"/>
      <c r="I186" s="106"/>
      <c r="J186" s="107"/>
      <c r="K186" s="278">
        <f ca="1">SUMIF(Descontos!$A$5:$A$3260,'Pagamentos salários'!$A$5:A$1174,Descontos!$H$5:$H$2800)</f>
        <v>0</v>
      </c>
      <c r="L186" s="279" t="e">
        <f t="shared" si="18"/>
        <v>#N/A</v>
      </c>
      <c r="M186" s="279" t="e">
        <f t="shared" si="19"/>
        <v>#N/A</v>
      </c>
      <c r="N186" s="280" t="e">
        <f t="shared" si="20"/>
        <v>#N/A</v>
      </c>
      <c r="O186" s="99"/>
      <c r="P186" s="282">
        <f t="shared" si="23"/>
        <v>0</v>
      </c>
      <c r="Q186" s="274" t="e">
        <f t="shared" ca="1" si="21"/>
        <v>#N/A</v>
      </c>
      <c r="R186" s="283" t="e">
        <f t="shared" ca="1" si="22"/>
        <v>#N/A</v>
      </c>
    </row>
    <row r="187" spans="1:18">
      <c r="A187" s="96">
        <v>183</v>
      </c>
      <c r="B187" s="25"/>
      <c r="C187" s="239" t="e">
        <f>VLOOKUP(B187,'Cadastro de funcionarios'!$A$4:$G$4814,2)</f>
        <v>#N/A</v>
      </c>
      <c r="D187" s="249" t="e">
        <f>VLOOKUP(B187,'Cadastro de funcionarios'!$A$4:$G$4814,4)</f>
        <v>#N/A</v>
      </c>
      <c r="E187" s="269" t="e">
        <f>VLOOKUP(B187,'Cadastro de funcionarios'!$A$4:$G$4814,5)</f>
        <v>#N/A</v>
      </c>
      <c r="F187" s="29"/>
      <c r="G187" s="273" t="e">
        <f>VLOOKUP(B187,'Cadastro de funcionarios'!$A$4:$G$4814,6)</f>
        <v>#N/A</v>
      </c>
      <c r="H187" s="108"/>
      <c r="I187" s="6"/>
      <c r="J187" s="34"/>
      <c r="K187" s="275">
        <f ca="1">SUMIF(Descontos!$A$5:$A$3260,'Pagamentos salários'!$A$5:A$1174,Descontos!$H$5:$H$2800)</f>
        <v>0</v>
      </c>
      <c r="L187" s="276" t="e">
        <f t="shared" si="18"/>
        <v>#N/A</v>
      </c>
      <c r="M187" s="276" t="e">
        <f t="shared" si="19"/>
        <v>#N/A</v>
      </c>
      <c r="N187" s="277" t="e">
        <f t="shared" si="20"/>
        <v>#N/A</v>
      </c>
      <c r="O187" s="25"/>
      <c r="P187" s="252">
        <f t="shared" si="23"/>
        <v>0</v>
      </c>
      <c r="Q187" s="273" t="e">
        <f t="shared" ca="1" si="21"/>
        <v>#N/A</v>
      </c>
      <c r="R187" s="281" t="e">
        <f t="shared" ca="1" si="22"/>
        <v>#N/A</v>
      </c>
    </row>
    <row r="188" spans="1:18">
      <c r="A188" s="97">
        <v>184</v>
      </c>
      <c r="B188" s="99"/>
      <c r="C188" s="270" t="e">
        <f>VLOOKUP(B188,'Cadastro de funcionarios'!$A$4:$G$4814,2)</f>
        <v>#N/A</v>
      </c>
      <c r="D188" s="271" t="e">
        <f>VLOOKUP(B188,'Cadastro de funcionarios'!$A$4:$G$4814,4)</f>
        <v>#N/A</v>
      </c>
      <c r="E188" s="272" t="e">
        <f>VLOOKUP(B188,'Cadastro de funcionarios'!$A$4:$G$4814,5)</f>
        <v>#N/A</v>
      </c>
      <c r="F188" s="103"/>
      <c r="G188" s="274" t="e">
        <f>VLOOKUP(B188,'Cadastro de funcionarios'!$A$4:$G$4814,6)</f>
        <v>#N/A</v>
      </c>
      <c r="H188" s="105"/>
      <c r="I188" s="106"/>
      <c r="J188" s="107"/>
      <c r="K188" s="278">
        <f ca="1">SUMIF(Descontos!$A$5:$A$3260,'Pagamentos salários'!$A$5:A$1174,Descontos!$H$5:$H$2800)</f>
        <v>0</v>
      </c>
      <c r="L188" s="279" t="e">
        <f t="shared" si="18"/>
        <v>#N/A</v>
      </c>
      <c r="M188" s="279" t="e">
        <f t="shared" si="19"/>
        <v>#N/A</v>
      </c>
      <c r="N188" s="280" t="e">
        <f t="shared" si="20"/>
        <v>#N/A</v>
      </c>
      <c r="O188" s="99"/>
      <c r="P188" s="282">
        <f t="shared" si="23"/>
        <v>0</v>
      </c>
      <c r="Q188" s="274" t="e">
        <f t="shared" ca="1" si="21"/>
        <v>#N/A</v>
      </c>
      <c r="R188" s="283" t="e">
        <f t="shared" ca="1" si="22"/>
        <v>#N/A</v>
      </c>
    </row>
    <row r="189" spans="1:18">
      <c r="A189" s="96">
        <v>185</v>
      </c>
      <c r="B189" s="25"/>
      <c r="C189" s="239" t="e">
        <f>VLOOKUP(B189,'Cadastro de funcionarios'!$A$4:$G$4814,2)</f>
        <v>#N/A</v>
      </c>
      <c r="D189" s="249" t="e">
        <f>VLOOKUP(B189,'Cadastro de funcionarios'!$A$4:$G$4814,4)</f>
        <v>#N/A</v>
      </c>
      <c r="E189" s="269" t="e">
        <f>VLOOKUP(B189,'Cadastro de funcionarios'!$A$4:$G$4814,5)</f>
        <v>#N/A</v>
      </c>
      <c r="F189" s="29"/>
      <c r="G189" s="273" t="e">
        <f>VLOOKUP(B189,'Cadastro de funcionarios'!$A$4:$G$4814,6)</f>
        <v>#N/A</v>
      </c>
      <c r="H189" s="108"/>
      <c r="I189" s="6"/>
      <c r="J189" s="34"/>
      <c r="K189" s="275">
        <f ca="1">SUMIF(Descontos!$A$5:$A$3260,'Pagamentos salários'!$A$5:A$1174,Descontos!$H$5:$H$2800)</f>
        <v>0</v>
      </c>
      <c r="L189" s="276" t="e">
        <f t="shared" si="18"/>
        <v>#N/A</v>
      </c>
      <c r="M189" s="276" t="e">
        <f t="shared" si="19"/>
        <v>#N/A</v>
      </c>
      <c r="N189" s="277" t="e">
        <f t="shared" si="20"/>
        <v>#N/A</v>
      </c>
      <c r="O189" s="25"/>
      <c r="P189" s="252">
        <f t="shared" si="23"/>
        <v>0</v>
      </c>
      <c r="Q189" s="273" t="e">
        <f t="shared" ca="1" si="21"/>
        <v>#N/A</v>
      </c>
      <c r="R189" s="281" t="e">
        <f t="shared" ca="1" si="22"/>
        <v>#N/A</v>
      </c>
    </row>
    <row r="190" spans="1:18">
      <c r="A190" s="97">
        <v>186</v>
      </c>
      <c r="B190" s="99"/>
      <c r="C190" s="270" t="e">
        <f>VLOOKUP(B190,'Cadastro de funcionarios'!$A$4:$G$4814,2)</f>
        <v>#N/A</v>
      </c>
      <c r="D190" s="271" t="e">
        <f>VLOOKUP(B190,'Cadastro de funcionarios'!$A$4:$G$4814,4)</f>
        <v>#N/A</v>
      </c>
      <c r="E190" s="272" t="e">
        <f>VLOOKUP(B190,'Cadastro de funcionarios'!$A$4:$G$4814,5)</f>
        <v>#N/A</v>
      </c>
      <c r="F190" s="103"/>
      <c r="G190" s="274" t="e">
        <f>VLOOKUP(B190,'Cadastro de funcionarios'!$A$4:$G$4814,6)</f>
        <v>#N/A</v>
      </c>
      <c r="H190" s="105"/>
      <c r="I190" s="106"/>
      <c r="J190" s="107"/>
      <c r="K190" s="278">
        <f ca="1">SUMIF(Descontos!$A$5:$A$3260,'Pagamentos salários'!$A$5:A$1174,Descontos!$H$5:$H$2800)</f>
        <v>0</v>
      </c>
      <c r="L190" s="279" t="e">
        <f t="shared" si="18"/>
        <v>#N/A</v>
      </c>
      <c r="M190" s="279" t="e">
        <f t="shared" si="19"/>
        <v>#N/A</v>
      </c>
      <c r="N190" s="280" t="e">
        <f t="shared" si="20"/>
        <v>#N/A</v>
      </c>
      <c r="O190" s="99"/>
      <c r="P190" s="282">
        <f t="shared" si="23"/>
        <v>0</v>
      </c>
      <c r="Q190" s="274" t="e">
        <f t="shared" ca="1" si="21"/>
        <v>#N/A</v>
      </c>
      <c r="R190" s="283" t="e">
        <f t="shared" ca="1" si="22"/>
        <v>#N/A</v>
      </c>
    </row>
    <row r="191" spans="1:18">
      <c r="A191" s="96">
        <v>187</v>
      </c>
      <c r="B191" s="25"/>
      <c r="C191" s="239" t="e">
        <f>VLOOKUP(B191,'Cadastro de funcionarios'!$A$4:$G$4814,2)</f>
        <v>#N/A</v>
      </c>
      <c r="D191" s="249" t="e">
        <f>VLOOKUP(B191,'Cadastro de funcionarios'!$A$4:$G$4814,4)</f>
        <v>#N/A</v>
      </c>
      <c r="E191" s="269" t="e">
        <f>VLOOKUP(B191,'Cadastro de funcionarios'!$A$4:$G$4814,5)</f>
        <v>#N/A</v>
      </c>
      <c r="F191" s="29"/>
      <c r="G191" s="273" t="e">
        <f>VLOOKUP(B191,'Cadastro de funcionarios'!$A$4:$G$4814,6)</f>
        <v>#N/A</v>
      </c>
      <c r="H191" s="108"/>
      <c r="I191" s="6"/>
      <c r="J191" s="34"/>
      <c r="K191" s="275">
        <f ca="1">SUMIF(Descontos!$A$5:$A$3260,'Pagamentos salários'!$A$5:A$1174,Descontos!$H$5:$H$2800)</f>
        <v>0</v>
      </c>
      <c r="L191" s="276" t="e">
        <f t="shared" si="18"/>
        <v>#N/A</v>
      </c>
      <c r="M191" s="276" t="e">
        <f t="shared" si="19"/>
        <v>#N/A</v>
      </c>
      <c r="N191" s="277" t="e">
        <f t="shared" si="20"/>
        <v>#N/A</v>
      </c>
      <c r="O191" s="25"/>
      <c r="P191" s="252">
        <f t="shared" si="23"/>
        <v>0</v>
      </c>
      <c r="Q191" s="273" t="e">
        <f t="shared" ca="1" si="21"/>
        <v>#N/A</v>
      </c>
      <c r="R191" s="281" t="e">
        <f t="shared" ca="1" si="22"/>
        <v>#N/A</v>
      </c>
    </row>
    <row r="192" spans="1:18">
      <c r="A192" s="97">
        <v>188</v>
      </c>
      <c r="B192" s="99"/>
      <c r="C192" s="270" t="e">
        <f>VLOOKUP(B192,'Cadastro de funcionarios'!$A$4:$G$4814,2)</f>
        <v>#N/A</v>
      </c>
      <c r="D192" s="271" t="e">
        <f>VLOOKUP(B192,'Cadastro de funcionarios'!$A$4:$G$4814,4)</f>
        <v>#N/A</v>
      </c>
      <c r="E192" s="272" t="e">
        <f>VLOOKUP(B192,'Cadastro de funcionarios'!$A$4:$G$4814,5)</f>
        <v>#N/A</v>
      </c>
      <c r="F192" s="103"/>
      <c r="G192" s="274" t="e">
        <f>VLOOKUP(B192,'Cadastro de funcionarios'!$A$4:$G$4814,6)</f>
        <v>#N/A</v>
      </c>
      <c r="H192" s="105"/>
      <c r="I192" s="106"/>
      <c r="J192" s="107"/>
      <c r="K192" s="278">
        <f ca="1">SUMIF(Descontos!$A$5:$A$3260,'Pagamentos salários'!$A$5:A$1174,Descontos!$H$5:$H$2800)</f>
        <v>0</v>
      </c>
      <c r="L192" s="279" t="e">
        <f t="shared" si="18"/>
        <v>#N/A</v>
      </c>
      <c r="M192" s="279" t="e">
        <f t="shared" si="19"/>
        <v>#N/A</v>
      </c>
      <c r="N192" s="280" t="e">
        <f t="shared" si="20"/>
        <v>#N/A</v>
      </c>
      <c r="O192" s="99"/>
      <c r="P192" s="282">
        <f t="shared" si="23"/>
        <v>0</v>
      </c>
      <c r="Q192" s="274" t="e">
        <f t="shared" ca="1" si="21"/>
        <v>#N/A</v>
      </c>
      <c r="R192" s="283" t="e">
        <f t="shared" ca="1" si="22"/>
        <v>#N/A</v>
      </c>
    </row>
    <row r="193" spans="1:18">
      <c r="A193" s="96">
        <v>189</v>
      </c>
      <c r="B193" s="25"/>
      <c r="C193" s="239" t="e">
        <f>VLOOKUP(B193,'Cadastro de funcionarios'!$A$4:$G$4814,2)</f>
        <v>#N/A</v>
      </c>
      <c r="D193" s="249" t="e">
        <f>VLOOKUP(B193,'Cadastro de funcionarios'!$A$4:$G$4814,4)</f>
        <v>#N/A</v>
      </c>
      <c r="E193" s="269" t="e">
        <f>VLOOKUP(B193,'Cadastro de funcionarios'!$A$4:$G$4814,5)</f>
        <v>#N/A</v>
      </c>
      <c r="F193" s="29"/>
      <c r="G193" s="273" t="e">
        <f>VLOOKUP(B193,'Cadastro de funcionarios'!$A$4:$G$4814,6)</f>
        <v>#N/A</v>
      </c>
      <c r="H193" s="108"/>
      <c r="I193" s="6"/>
      <c r="J193" s="34"/>
      <c r="K193" s="275">
        <f ca="1">SUMIF(Descontos!$A$5:$A$3260,'Pagamentos salários'!$A$5:A$1174,Descontos!$H$5:$H$2800)</f>
        <v>0</v>
      </c>
      <c r="L193" s="276" t="e">
        <f t="shared" si="18"/>
        <v>#N/A</v>
      </c>
      <c r="M193" s="276" t="e">
        <f t="shared" si="19"/>
        <v>#N/A</v>
      </c>
      <c r="N193" s="277" t="e">
        <f t="shared" si="20"/>
        <v>#N/A</v>
      </c>
      <c r="O193" s="25"/>
      <c r="P193" s="252">
        <f t="shared" si="23"/>
        <v>0</v>
      </c>
      <c r="Q193" s="273" t="e">
        <f t="shared" ca="1" si="21"/>
        <v>#N/A</v>
      </c>
      <c r="R193" s="281" t="e">
        <f t="shared" ca="1" si="22"/>
        <v>#N/A</v>
      </c>
    </row>
    <row r="194" spans="1:18">
      <c r="A194" s="97">
        <v>190</v>
      </c>
      <c r="B194" s="99"/>
      <c r="C194" s="270" t="e">
        <f>VLOOKUP(B194,'Cadastro de funcionarios'!$A$4:$G$4814,2)</f>
        <v>#N/A</v>
      </c>
      <c r="D194" s="271" t="e">
        <f>VLOOKUP(B194,'Cadastro de funcionarios'!$A$4:$G$4814,4)</f>
        <v>#N/A</v>
      </c>
      <c r="E194" s="272" t="e">
        <f>VLOOKUP(B194,'Cadastro de funcionarios'!$A$4:$G$4814,5)</f>
        <v>#N/A</v>
      </c>
      <c r="F194" s="103"/>
      <c r="G194" s="274" t="e">
        <f>VLOOKUP(B194,'Cadastro de funcionarios'!$A$4:$G$4814,6)</f>
        <v>#N/A</v>
      </c>
      <c r="H194" s="105"/>
      <c r="I194" s="106"/>
      <c r="J194" s="107"/>
      <c r="K194" s="278">
        <f ca="1">SUMIF(Descontos!$A$5:$A$3260,'Pagamentos salários'!$A$5:A$1174,Descontos!$H$5:$H$2800)</f>
        <v>0</v>
      </c>
      <c r="L194" s="279" t="e">
        <f t="shared" si="18"/>
        <v>#N/A</v>
      </c>
      <c r="M194" s="279" t="e">
        <f t="shared" si="19"/>
        <v>#N/A</v>
      </c>
      <c r="N194" s="280" t="e">
        <f t="shared" si="20"/>
        <v>#N/A</v>
      </c>
      <c r="O194" s="99"/>
      <c r="P194" s="282">
        <f t="shared" si="23"/>
        <v>0</v>
      </c>
      <c r="Q194" s="274" t="e">
        <f t="shared" ca="1" si="21"/>
        <v>#N/A</v>
      </c>
      <c r="R194" s="283" t="e">
        <f t="shared" ca="1" si="22"/>
        <v>#N/A</v>
      </c>
    </row>
    <row r="195" spans="1:18">
      <c r="A195" s="96">
        <v>191</v>
      </c>
      <c r="B195" s="25"/>
      <c r="C195" s="239" t="e">
        <f>VLOOKUP(B195,'Cadastro de funcionarios'!$A$4:$G$4814,2)</f>
        <v>#N/A</v>
      </c>
      <c r="D195" s="249" t="e">
        <f>VLOOKUP(B195,'Cadastro de funcionarios'!$A$4:$G$4814,4)</f>
        <v>#N/A</v>
      </c>
      <c r="E195" s="269" t="e">
        <f>VLOOKUP(B195,'Cadastro de funcionarios'!$A$4:$G$4814,5)</f>
        <v>#N/A</v>
      </c>
      <c r="F195" s="29"/>
      <c r="G195" s="273" t="e">
        <f>VLOOKUP(B195,'Cadastro de funcionarios'!$A$4:$G$4814,6)</f>
        <v>#N/A</v>
      </c>
      <c r="H195" s="108"/>
      <c r="I195" s="6"/>
      <c r="J195" s="34"/>
      <c r="K195" s="275">
        <f ca="1">SUMIF(Descontos!$A$5:$A$3260,'Pagamentos salários'!$A$5:A$1174,Descontos!$H$5:$H$2800)</f>
        <v>0</v>
      </c>
      <c r="L195" s="276" t="e">
        <f t="shared" si="18"/>
        <v>#N/A</v>
      </c>
      <c r="M195" s="276" t="e">
        <f t="shared" si="19"/>
        <v>#N/A</v>
      </c>
      <c r="N195" s="277" t="e">
        <f t="shared" si="20"/>
        <v>#N/A</v>
      </c>
      <c r="O195" s="25"/>
      <c r="P195" s="252">
        <f t="shared" si="23"/>
        <v>0</v>
      </c>
      <c r="Q195" s="273" t="e">
        <f t="shared" ca="1" si="21"/>
        <v>#N/A</v>
      </c>
      <c r="R195" s="281" t="e">
        <f t="shared" ca="1" si="22"/>
        <v>#N/A</v>
      </c>
    </row>
    <row r="196" spans="1:18">
      <c r="A196" s="97">
        <v>192</v>
      </c>
      <c r="B196" s="99"/>
      <c r="C196" s="270" t="e">
        <f>VLOOKUP(B196,'Cadastro de funcionarios'!$A$4:$G$4814,2)</f>
        <v>#N/A</v>
      </c>
      <c r="D196" s="271" t="e">
        <f>VLOOKUP(B196,'Cadastro de funcionarios'!$A$4:$G$4814,4)</f>
        <v>#N/A</v>
      </c>
      <c r="E196" s="272" t="e">
        <f>VLOOKUP(B196,'Cadastro de funcionarios'!$A$4:$G$4814,5)</f>
        <v>#N/A</v>
      </c>
      <c r="F196" s="103"/>
      <c r="G196" s="274" t="e">
        <f>VLOOKUP(B196,'Cadastro de funcionarios'!$A$4:$G$4814,6)</f>
        <v>#N/A</v>
      </c>
      <c r="H196" s="105"/>
      <c r="I196" s="106"/>
      <c r="J196" s="107"/>
      <c r="K196" s="278">
        <f ca="1">SUMIF(Descontos!$A$5:$A$3260,'Pagamentos salários'!$A$5:A$1174,Descontos!$H$5:$H$2800)</f>
        <v>0</v>
      </c>
      <c r="L196" s="279" t="e">
        <f t="shared" si="18"/>
        <v>#N/A</v>
      </c>
      <c r="M196" s="279" t="e">
        <f t="shared" si="19"/>
        <v>#N/A</v>
      </c>
      <c r="N196" s="280" t="e">
        <f t="shared" si="20"/>
        <v>#N/A</v>
      </c>
      <c r="O196" s="99"/>
      <c r="P196" s="282">
        <f t="shared" si="23"/>
        <v>0</v>
      </c>
      <c r="Q196" s="274" t="e">
        <f t="shared" ca="1" si="21"/>
        <v>#N/A</v>
      </c>
      <c r="R196" s="283" t="e">
        <f t="shared" ca="1" si="22"/>
        <v>#N/A</v>
      </c>
    </row>
    <row r="197" spans="1:18">
      <c r="A197" s="96">
        <v>193</v>
      </c>
      <c r="B197" s="25"/>
      <c r="C197" s="239" t="e">
        <f>VLOOKUP(B197,'Cadastro de funcionarios'!$A$4:$G$4814,2)</f>
        <v>#N/A</v>
      </c>
      <c r="D197" s="249" t="e">
        <f>VLOOKUP(B197,'Cadastro de funcionarios'!$A$4:$G$4814,4)</f>
        <v>#N/A</v>
      </c>
      <c r="E197" s="269" t="e">
        <f>VLOOKUP(B197,'Cadastro de funcionarios'!$A$4:$G$4814,5)</f>
        <v>#N/A</v>
      </c>
      <c r="F197" s="29"/>
      <c r="G197" s="273" t="e">
        <f>VLOOKUP(B197,'Cadastro de funcionarios'!$A$4:$G$4814,6)</f>
        <v>#N/A</v>
      </c>
      <c r="H197" s="108"/>
      <c r="I197" s="6"/>
      <c r="J197" s="34"/>
      <c r="K197" s="275">
        <f ca="1">SUMIF(Descontos!$A$5:$A$3260,'Pagamentos salários'!$A$5:A$1174,Descontos!$H$5:$H$2800)</f>
        <v>0</v>
      </c>
      <c r="L197" s="276" t="e">
        <f t="shared" si="18"/>
        <v>#N/A</v>
      </c>
      <c r="M197" s="276" t="e">
        <f t="shared" si="19"/>
        <v>#N/A</v>
      </c>
      <c r="N197" s="277" t="e">
        <f t="shared" si="20"/>
        <v>#N/A</v>
      </c>
      <c r="O197" s="25"/>
      <c r="P197" s="252">
        <f t="shared" si="23"/>
        <v>0</v>
      </c>
      <c r="Q197" s="273" t="e">
        <f t="shared" ca="1" si="21"/>
        <v>#N/A</v>
      </c>
      <c r="R197" s="281" t="e">
        <f t="shared" ca="1" si="22"/>
        <v>#N/A</v>
      </c>
    </row>
    <row r="198" spans="1:18">
      <c r="A198" s="97">
        <v>194</v>
      </c>
      <c r="B198" s="99"/>
      <c r="C198" s="270" t="e">
        <f>VLOOKUP(B198,'Cadastro de funcionarios'!$A$4:$G$4814,2)</f>
        <v>#N/A</v>
      </c>
      <c r="D198" s="271" t="e">
        <f>VLOOKUP(B198,'Cadastro de funcionarios'!$A$4:$G$4814,4)</f>
        <v>#N/A</v>
      </c>
      <c r="E198" s="272" t="e">
        <f>VLOOKUP(B198,'Cadastro de funcionarios'!$A$4:$G$4814,5)</f>
        <v>#N/A</v>
      </c>
      <c r="F198" s="103"/>
      <c r="G198" s="274" t="e">
        <f>VLOOKUP(B198,'Cadastro de funcionarios'!$A$4:$G$4814,6)</f>
        <v>#N/A</v>
      </c>
      <c r="H198" s="105"/>
      <c r="I198" s="106"/>
      <c r="J198" s="107"/>
      <c r="K198" s="278">
        <f ca="1">SUMIF(Descontos!$A$5:$A$3260,'Pagamentos salários'!$A$5:A$1174,Descontos!$H$5:$H$2800)</f>
        <v>0</v>
      </c>
      <c r="L198" s="279" t="e">
        <f t="shared" ref="L198:L261" si="24">IF((G198+J198)&gt;=2195.13,0.11,IF((G198+J198)&gt;1317.08,0.09,IF((G198+J198)&gt;0,0.08)))</f>
        <v>#N/A</v>
      </c>
      <c r="M198" s="279" t="e">
        <f t="shared" ref="M198:M261" si="25">IF(G198&gt;4463.81,0.275,IF(G198&gt;3572.44,0.225,IF(G198&gt;2679.3,0.15,IF(G198&gt;1787.78,0.075,IF(G198&gt;0,0,)))))</f>
        <v>#N/A</v>
      </c>
      <c r="N198" s="280" t="e">
        <f t="shared" ref="N198:N261" si="26">IF(G198&gt;0,0.08,)</f>
        <v>#N/A</v>
      </c>
      <c r="O198" s="99"/>
      <c r="P198" s="282">
        <f t="shared" si="23"/>
        <v>0</v>
      </c>
      <c r="Q198" s="274" t="e">
        <f t="shared" ref="Q198:Q261" ca="1" si="27">SUM(((L198+M198+N198))*((G198+H198+I198))+K198+P198)</f>
        <v>#N/A</v>
      </c>
      <c r="R198" s="283" t="e">
        <f t="shared" ref="R198:R261" ca="1" si="28">SUM(G198-Q198)+(J198+I198+H198)</f>
        <v>#N/A</v>
      </c>
    </row>
    <row r="199" spans="1:18">
      <c r="A199" s="96">
        <v>195</v>
      </c>
      <c r="B199" s="25"/>
      <c r="C199" s="239" t="e">
        <f>VLOOKUP(B199,'Cadastro de funcionarios'!$A$4:$G$4814,2)</f>
        <v>#N/A</v>
      </c>
      <c r="D199" s="249" t="e">
        <f>VLOOKUP(B199,'Cadastro de funcionarios'!$A$4:$G$4814,4)</f>
        <v>#N/A</v>
      </c>
      <c r="E199" s="269" t="e">
        <f>VLOOKUP(B199,'Cadastro de funcionarios'!$A$4:$G$4814,5)</f>
        <v>#N/A</v>
      </c>
      <c r="F199" s="29"/>
      <c r="G199" s="273" t="e">
        <f>VLOOKUP(B199,'Cadastro de funcionarios'!$A$4:$G$4814,6)</f>
        <v>#N/A</v>
      </c>
      <c r="H199" s="108"/>
      <c r="I199" s="6"/>
      <c r="J199" s="34"/>
      <c r="K199" s="275">
        <f ca="1">SUMIF(Descontos!$A$5:$A$3260,'Pagamentos salários'!$A$5:A$1174,Descontos!$H$5:$H$2800)</f>
        <v>0</v>
      </c>
      <c r="L199" s="276" t="e">
        <f t="shared" si="24"/>
        <v>#N/A</v>
      </c>
      <c r="M199" s="276" t="e">
        <f t="shared" si="25"/>
        <v>#N/A</v>
      </c>
      <c r="N199" s="277" t="e">
        <f t="shared" si="26"/>
        <v>#N/A</v>
      </c>
      <c r="O199" s="25"/>
      <c r="P199" s="252">
        <f t="shared" si="23"/>
        <v>0</v>
      </c>
      <c r="Q199" s="273" t="e">
        <f t="shared" ca="1" si="27"/>
        <v>#N/A</v>
      </c>
      <c r="R199" s="281" t="e">
        <f t="shared" ca="1" si="28"/>
        <v>#N/A</v>
      </c>
    </row>
    <row r="200" spans="1:18">
      <c r="A200" s="97">
        <v>196</v>
      </c>
      <c r="B200" s="99"/>
      <c r="C200" s="270" t="e">
        <f>VLOOKUP(B200,'Cadastro de funcionarios'!$A$4:$G$4814,2)</f>
        <v>#N/A</v>
      </c>
      <c r="D200" s="271" t="e">
        <f>VLOOKUP(B200,'Cadastro de funcionarios'!$A$4:$G$4814,4)</f>
        <v>#N/A</v>
      </c>
      <c r="E200" s="272" t="e">
        <f>VLOOKUP(B200,'Cadastro de funcionarios'!$A$4:$G$4814,5)</f>
        <v>#N/A</v>
      </c>
      <c r="F200" s="103"/>
      <c r="G200" s="274" t="e">
        <f>VLOOKUP(B200,'Cadastro de funcionarios'!$A$4:$G$4814,6)</f>
        <v>#N/A</v>
      </c>
      <c r="H200" s="105"/>
      <c r="I200" s="106"/>
      <c r="J200" s="107"/>
      <c r="K200" s="278">
        <f ca="1">SUMIF(Descontos!$A$5:$A$3260,'Pagamentos salários'!$A$5:A$1174,Descontos!$H$5:$H$2800)</f>
        <v>0</v>
      </c>
      <c r="L200" s="279" t="e">
        <f t="shared" si="24"/>
        <v>#N/A</v>
      </c>
      <c r="M200" s="279" t="e">
        <f t="shared" si="25"/>
        <v>#N/A</v>
      </c>
      <c r="N200" s="280" t="e">
        <f t="shared" si="26"/>
        <v>#N/A</v>
      </c>
      <c r="O200" s="99"/>
      <c r="P200" s="282">
        <f t="shared" ref="P200:P263" si="29">IF(O200&gt;0,179.71*O200,0)</f>
        <v>0</v>
      </c>
      <c r="Q200" s="274" t="e">
        <f t="shared" ca="1" si="27"/>
        <v>#N/A</v>
      </c>
      <c r="R200" s="283" t="e">
        <f t="shared" ca="1" si="28"/>
        <v>#N/A</v>
      </c>
    </row>
    <row r="201" spans="1:18">
      <c r="A201" s="96">
        <v>197</v>
      </c>
      <c r="B201" s="25"/>
      <c r="C201" s="239" t="e">
        <f>VLOOKUP(B201,'Cadastro de funcionarios'!$A$4:$G$4814,2)</f>
        <v>#N/A</v>
      </c>
      <c r="D201" s="249" t="e">
        <f>VLOOKUP(B201,'Cadastro de funcionarios'!$A$4:$G$4814,4)</f>
        <v>#N/A</v>
      </c>
      <c r="E201" s="269" t="e">
        <f>VLOOKUP(B201,'Cadastro de funcionarios'!$A$4:$G$4814,5)</f>
        <v>#N/A</v>
      </c>
      <c r="F201" s="29"/>
      <c r="G201" s="273" t="e">
        <f>VLOOKUP(B201,'Cadastro de funcionarios'!$A$4:$G$4814,6)</f>
        <v>#N/A</v>
      </c>
      <c r="H201" s="108"/>
      <c r="I201" s="6"/>
      <c r="J201" s="34"/>
      <c r="K201" s="275">
        <f ca="1">SUMIF(Descontos!$A$5:$A$3260,'Pagamentos salários'!$A$5:A$1174,Descontos!$H$5:$H$2800)</f>
        <v>0</v>
      </c>
      <c r="L201" s="276" t="e">
        <f t="shared" si="24"/>
        <v>#N/A</v>
      </c>
      <c r="M201" s="276" t="e">
        <f t="shared" si="25"/>
        <v>#N/A</v>
      </c>
      <c r="N201" s="277" t="e">
        <f t="shared" si="26"/>
        <v>#N/A</v>
      </c>
      <c r="O201" s="25"/>
      <c r="P201" s="252">
        <f t="shared" si="29"/>
        <v>0</v>
      </c>
      <c r="Q201" s="273" t="e">
        <f t="shared" ca="1" si="27"/>
        <v>#N/A</v>
      </c>
      <c r="R201" s="281" t="e">
        <f t="shared" ca="1" si="28"/>
        <v>#N/A</v>
      </c>
    </row>
    <row r="202" spans="1:18">
      <c r="A202" s="97">
        <v>198</v>
      </c>
      <c r="B202" s="99"/>
      <c r="C202" s="270" t="e">
        <f>VLOOKUP(B202,'Cadastro de funcionarios'!$A$4:$G$4814,2)</f>
        <v>#N/A</v>
      </c>
      <c r="D202" s="271" t="e">
        <f>VLOOKUP(B202,'Cadastro de funcionarios'!$A$4:$G$4814,4)</f>
        <v>#N/A</v>
      </c>
      <c r="E202" s="272" t="e">
        <f>VLOOKUP(B202,'Cadastro de funcionarios'!$A$4:$G$4814,5)</f>
        <v>#N/A</v>
      </c>
      <c r="F202" s="103"/>
      <c r="G202" s="274" t="e">
        <f>VLOOKUP(B202,'Cadastro de funcionarios'!$A$4:$G$4814,6)</f>
        <v>#N/A</v>
      </c>
      <c r="H202" s="105"/>
      <c r="I202" s="106"/>
      <c r="J202" s="107"/>
      <c r="K202" s="278">
        <f ca="1">SUMIF(Descontos!$A$5:$A$3260,'Pagamentos salários'!$A$5:A$1174,Descontos!$H$5:$H$2800)</f>
        <v>0</v>
      </c>
      <c r="L202" s="279" t="e">
        <f t="shared" si="24"/>
        <v>#N/A</v>
      </c>
      <c r="M202" s="279" t="e">
        <f t="shared" si="25"/>
        <v>#N/A</v>
      </c>
      <c r="N202" s="280" t="e">
        <f t="shared" si="26"/>
        <v>#N/A</v>
      </c>
      <c r="O202" s="99"/>
      <c r="P202" s="282">
        <f t="shared" si="29"/>
        <v>0</v>
      </c>
      <c r="Q202" s="274" t="e">
        <f t="shared" ca="1" si="27"/>
        <v>#N/A</v>
      </c>
      <c r="R202" s="283" t="e">
        <f t="shared" ca="1" si="28"/>
        <v>#N/A</v>
      </c>
    </row>
    <row r="203" spans="1:18">
      <c r="A203" s="96">
        <v>199</v>
      </c>
      <c r="B203" s="25"/>
      <c r="C203" s="239" t="e">
        <f>VLOOKUP(B203,'Cadastro de funcionarios'!$A$4:$G$4814,2)</f>
        <v>#N/A</v>
      </c>
      <c r="D203" s="249" t="e">
        <f>VLOOKUP(B203,'Cadastro de funcionarios'!$A$4:$G$4814,4)</f>
        <v>#N/A</v>
      </c>
      <c r="E203" s="269" t="e">
        <f>VLOOKUP(B203,'Cadastro de funcionarios'!$A$4:$G$4814,5)</f>
        <v>#N/A</v>
      </c>
      <c r="F203" s="29"/>
      <c r="G203" s="273" t="e">
        <f>VLOOKUP(B203,'Cadastro de funcionarios'!$A$4:$G$4814,6)</f>
        <v>#N/A</v>
      </c>
      <c r="H203" s="108"/>
      <c r="I203" s="6"/>
      <c r="J203" s="34"/>
      <c r="K203" s="275">
        <f ca="1">SUMIF(Descontos!$A$5:$A$3260,'Pagamentos salários'!$A$5:A$1174,Descontos!$H$5:$H$2800)</f>
        <v>0</v>
      </c>
      <c r="L203" s="276" t="e">
        <f t="shared" si="24"/>
        <v>#N/A</v>
      </c>
      <c r="M203" s="276" t="e">
        <f t="shared" si="25"/>
        <v>#N/A</v>
      </c>
      <c r="N203" s="277" t="e">
        <f t="shared" si="26"/>
        <v>#N/A</v>
      </c>
      <c r="O203" s="25"/>
      <c r="P203" s="252">
        <f t="shared" si="29"/>
        <v>0</v>
      </c>
      <c r="Q203" s="273" t="e">
        <f t="shared" ca="1" si="27"/>
        <v>#N/A</v>
      </c>
      <c r="R203" s="281" t="e">
        <f t="shared" ca="1" si="28"/>
        <v>#N/A</v>
      </c>
    </row>
    <row r="204" spans="1:18">
      <c r="A204" s="97">
        <v>200</v>
      </c>
      <c r="B204" s="99"/>
      <c r="C204" s="270" t="e">
        <f>VLOOKUP(B204,'Cadastro de funcionarios'!$A$4:$G$4814,2)</f>
        <v>#N/A</v>
      </c>
      <c r="D204" s="271" t="e">
        <f>VLOOKUP(B204,'Cadastro de funcionarios'!$A$4:$G$4814,4)</f>
        <v>#N/A</v>
      </c>
      <c r="E204" s="272" t="e">
        <f>VLOOKUP(B204,'Cadastro de funcionarios'!$A$4:$G$4814,5)</f>
        <v>#N/A</v>
      </c>
      <c r="F204" s="103"/>
      <c r="G204" s="274" t="e">
        <f>VLOOKUP(B204,'Cadastro de funcionarios'!$A$4:$G$4814,6)</f>
        <v>#N/A</v>
      </c>
      <c r="H204" s="105"/>
      <c r="I204" s="106"/>
      <c r="J204" s="107"/>
      <c r="K204" s="278">
        <f ca="1">SUMIF(Descontos!$A$5:$A$3260,'Pagamentos salários'!$A$5:A$1174,Descontos!$H$5:$H$2800)</f>
        <v>0</v>
      </c>
      <c r="L204" s="279" t="e">
        <f t="shared" si="24"/>
        <v>#N/A</v>
      </c>
      <c r="M204" s="279" t="e">
        <f t="shared" si="25"/>
        <v>#N/A</v>
      </c>
      <c r="N204" s="280" t="e">
        <f t="shared" si="26"/>
        <v>#N/A</v>
      </c>
      <c r="O204" s="99"/>
      <c r="P204" s="282">
        <f t="shared" si="29"/>
        <v>0</v>
      </c>
      <c r="Q204" s="274" t="e">
        <f t="shared" ca="1" si="27"/>
        <v>#N/A</v>
      </c>
      <c r="R204" s="283" t="e">
        <f t="shared" ca="1" si="28"/>
        <v>#N/A</v>
      </c>
    </row>
    <row r="205" spans="1:18">
      <c r="A205" s="96">
        <v>201</v>
      </c>
      <c r="B205" s="25"/>
      <c r="C205" s="239" t="e">
        <f>VLOOKUP(B205,'Cadastro de funcionarios'!$A$4:$G$4814,2)</f>
        <v>#N/A</v>
      </c>
      <c r="D205" s="249" t="e">
        <f>VLOOKUP(B205,'Cadastro de funcionarios'!$A$4:$G$4814,4)</f>
        <v>#N/A</v>
      </c>
      <c r="E205" s="269" t="e">
        <f>VLOOKUP(B205,'Cadastro de funcionarios'!$A$4:$G$4814,5)</f>
        <v>#N/A</v>
      </c>
      <c r="F205" s="29"/>
      <c r="G205" s="273" t="e">
        <f>VLOOKUP(B205,'Cadastro de funcionarios'!$A$4:$G$4814,6)</f>
        <v>#N/A</v>
      </c>
      <c r="H205" s="108"/>
      <c r="I205" s="6"/>
      <c r="J205" s="34"/>
      <c r="K205" s="275">
        <f ca="1">SUMIF(Descontos!$A$5:$A$3260,'Pagamentos salários'!$A$5:A$1174,Descontos!$H$5:$H$2800)</f>
        <v>0</v>
      </c>
      <c r="L205" s="276" t="e">
        <f t="shared" si="24"/>
        <v>#N/A</v>
      </c>
      <c r="M205" s="276" t="e">
        <f t="shared" si="25"/>
        <v>#N/A</v>
      </c>
      <c r="N205" s="277" t="e">
        <f t="shared" si="26"/>
        <v>#N/A</v>
      </c>
      <c r="O205" s="25"/>
      <c r="P205" s="252">
        <f t="shared" si="29"/>
        <v>0</v>
      </c>
      <c r="Q205" s="273" t="e">
        <f t="shared" ca="1" si="27"/>
        <v>#N/A</v>
      </c>
      <c r="R205" s="281" t="e">
        <f t="shared" ca="1" si="28"/>
        <v>#N/A</v>
      </c>
    </row>
    <row r="206" spans="1:18">
      <c r="A206" s="97">
        <v>202</v>
      </c>
      <c r="B206" s="99"/>
      <c r="C206" s="270" t="e">
        <f>VLOOKUP(B206,'Cadastro de funcionarios'!$A$4:$G$4814,2)</f>
        <v>#N/A</v>
      </c>
      <c r="D206" s="271" t="e">
        <f>VLOOKUP(B206,'Cadastro de funcionarios'!$A$4:$G$4814,4)</f>
        <v>#N/A</v>
      </c>
      <c r="E206" s="272" t="e">
        <f>VLOOKUP(B206,'Cadastro de funcionarios'!$A$4:$G$4814,5)</f>
        <v>#N/A</v>
      </c>
      <c r="F206" s="103"/>
      <c r="G206" s="274" t="e">
        <f>VLOOKUP(B206,'Cadastro de funcionarios'!$A$4:$G$4814,6)</f>
        <v>#N/A</v>
      </c>
      <c r="H206" s="105"/>
      <c r="I206" s="106"/>
      <c r="J206" s="107"/>
      <c r="K206" s="278">
        <f ca="1">SUMIF(Descontos!$A$5:$A$3260,'Pagamentos salários'!$A$5:A$1174,Descontos!$H$5:$H$2800)</f>
        <v>0</v>
      </c>
      <c r="L206" s="279" t="e">
        <f t="shared" si="24"/>
        <v>#N/A</v>
      </c>
      <c r="M206" s="279" t="e">
        <f t="shared" si="25"/>
        <v>#N/A</v>
      </c>
      <c r="N206" s="280" t="e">
        <f t="shared" si="26"/>
        <v>#N/A</v>
      </c>
      <c r="O206" s="99"/>
      <c r="P206" s="282">
        <f t="shared" si="29"/>
        <v>0</v>
      </c>
      <c r="Q206" s="274" t="e">
        <f t="shared" ca="1" si="27"/>
        <v>#N/A</v>
      </c>
      <c r="R206" s="283" t="e">
        <f t="shared" ca="1" si="28"/>
        <v>#N/A</v>
      </c>
    </row>
    <row r="207" spans="1:18">
      <c r="A207" s="96">
        <v>203</v>
      </c>
      <c r="B207" s="25"/>
      <c r="C207" s="239" t="e">
        <f>VLOOKUP(B207,'Cadastro de funcionarios'!$A$4:$G$4814,2)</f>
        <v>#N/A</v>
      </c>
      <c r="D207" s="249" t="e">
        <f>VLOOKUP(B207,'Cadastro de funcionarios'!$A$4:$G$4814,4)</f>
        <v>#N/A</v>
      </c>
      <c r="E207" s="269" t="e">
        <f>VLOOKUP(B207,'Cadastro de funcionarios'!$A$4:$G$4814,5)</f>
        <v>#N/A</v>
      </c>
      <c r="F207" s="29"/>
      <c r="G207" s="273" t="e">
        <f>VLOOKUP(B207,'Cadastro de funcionarios'!$A$4:$G$4814,6)</f>
        <v>#N/A</v>
      </c>
      <c r="H207" s="108"/>
      <c r="I207" s="6"/>
      <c r="J207" s="34"/>
      <c r="K207" s="275">
        <f ca="1">SUMIF(Descontos!$A$5:$A$3260,'Pagamentos salários'!$A$5:A$1174,Descontos!$H$5:$H$2800)</f>
        <v>0</v>
      </c>
      <c r="L207" s="276" t="e">
        <f t="shared" si="24"/>
        <v>#N/A</v>
      </c>
      <c r="M207" s="276" t="e">
        <f t="shared" si="25"/>
        <v>#N/A</v>
      </c>
      <c r="N207" s="277" t="e">
        <f t="shared" si="26"/>
        <v>#N/A</v>
      </c>
      <c r="O207" s="25"/>
      <c r="P207" s="252">
        <f t="shared" si="29"/>
        <v>0</v>
      </c>
      <c r="Q207" s="273" t="e">
        <f t="shared" ca="1" si="27"/>
        <v>#N/A</v>
      </c>
      <c r="R207" s="281" t="e">
        <f t="shared" ca="1" si="28"/>
        <v>#N/A</v>
      </c>
    </row>
    <row r="208" spans="1:18">
      <c r="A208" s="97">
        <v>204</v>
      </c>
      <c r="B208" s="99"/>
      <c r="C208" s="270" t="e">
        <f>VLOOKUP(B208,'Cadastro de funcionarios'!$A$4:$G$4814,2)</f>
        <v>#N/A</v>
      </c>
      <c r="D208" s="271" t="e">
        <f>VLOOKUP(B208,'Cadastro de funcionarios'!$A$4:$G$4814,4)</f>
        <v>#N/A</v>
      </c>
      <c r="E208" s="272" t="e">
        <f>VLOOKUP(B208,'Cadastro de funcionarios'!$A$4:$G$4814,5)</f>
        <v>#N/A</v>
      </c>
      <c r="F208" s="103"/>
      <c r="G208" s="274" t="e">
        <f>VLOOKUP(B208,'Cadastro de funcionarios'!$A$4:$G$4814,6)</f>
        <v>#N/A</v>
      </c>
      <c r="H208" s="105"/>
      <c r="I208" s="106"/>
      <c r="J208" s="107"/>
      <c r="K208" s="278">
        <f ca="1">SUMIF(Descontos!$A$5:$A$3260,'Pagamentos salários'!$A$5:A$1174,Descontos!$H$5:$H$2800)</f>
        <v>0</v>
      </c>
      <c r="L208" s="279" t="e">
        <f t="shared" si="24"/>
        <v>#N/A</v>
      </c>
      <c r="M208" s="279" t="e">
        <f t="shared" si="25"/>
        <v>#N/A</v>
      </c>
      <c r="N208" s="280" t="e">
        <f t="shared" si="26"/>
        <v>#N/A</v>
      </c>
      <c r="O208" s="99"/>
      <c r="P208" s="282">
        <f t="shared" si="29"/>
        <v>0</v>
      </c>
      <c r="Q208" s="274" t="e">
        <f t="shared" ca="1" si="27"/>
        <v>#N/A</v>
      </c>
      <c r="R208" s="283" t="e">
        <f t="shared" ca="1" si="28"/>
        <v>#N/A</v>
      </c>
    </row>
    <row r="209" spans="1:18">
      <c r="A209" s="96">
        <v>205</v>
      </c>
      <c r="B209" s="25"/>
      <c r="C209" s="239" t="e">
        <f>VLOOKUP(B209,'Cadastro de funcionarios'!$A$4:$G$4814,2)</f>
        <v>#N/A</v>
      </c>
      <c r="D209" s="249" t="e">
        <f>VLOOKUP(B209,'Cadastro de funcionarios'!$A$4:$G$4814,4)</f>
        <v>#N/A</v>
      </c>
      <c r="E209" s="269" t="e">
        <f>VLOOKUP(B209,'Cadastro de funcionarios'!$A$4:$G$4814,5)</f>
        <v>#N/A</v>
      </c>
      <c r="F209" s="29"/>
      <c r="G209" s="273" t="e">
        <f>VLOOKUP(B209,'Cadastro de funcionarios'!$A$4:$G$4814,6)</f>
        <v>#N/A</v>
      </c>
      <c r="H209" s="108"/>
      <c r="I209" s="6"/>
      <c r="J209" s="34"/>
      <c r="K209" s="275">
        <f ca="1">SUMIF(Descontos!$A$5:$A$3260,'Pagamentos salários'!$A$5:A$1174,Descontos!$H$5:$H$2800)</f>
        <v>0</v>
      </c>
      <c r="L209" s="276" t="e">
        <f t="shared" si="24"/>
        <v>#N/A</v>
      </c>
      <c r="M209" s="276" t="e">
        <f t="shared" si="25"/>
        <v>#N/A</v>
      </c>
      <c r="N209" s="277" t="e">
        <f t="shared" si="26"/>
        <v>#N/A</v>
      </c>
      <c r="O209" s="25"/>
      <c r="P209" s="252">
        <f t="shared" si="29"/>
        <v>0</v>
      </c>
      <c r="Q209" s="273" t="e">
        <f t="shared" ca="1" si="27"/>
        <v>#N/A</v>
      </c>
      <c r="R209" s="281" t="e">
        <f t="shared" ca="1" si="28"/>
        <v>#N/A</v>
      </c>
    </row>
    <row r="210" spans="1:18">
      <c r="A210" s="97">
        <v>206</v>
      </c>
      <c r="B210" s="99"/>
      <c r="C210" s="270" t="e">
        <f>VLOOKUP(B210,'Cadastro de funcionarios'!$A$4:$G$4814,2)</f>
        <v>#N/A</v>
      </c>
      <c r="D210" s="271" t="e">
        <f>VLOOKUP(B210,'Cadastro de funcionarios'!$A$4:$G$4814,4)</f>
        <v>#N/A</v>
      </c>
      <c r="E210" s="272" t="e">
        <f>VLOOKUP(B210,'Cadastro de funcionarios'!$A$4:$G$4814,5)</f>
        <v>#N/A</v>
      </c>
      <c r="F210" s="103"/>
      <c r="G210" s="274" t="e">
        <f>VLOOKUP(B210,'Cadastro de funcionarios'!$A$4:$G$4814,6)</f>
        <v>#N/A</v>
      </c>
      <c r="H210" s="105"/>
      <c r="I210" s="106"/>
      <c r="J210" s="107"/>
      <c r="K210" s="278">
        <f ca="1">SUMIF(Descontos!$A$5:$A$3260,'Pagamentos salários'!$A$5:A$1174,Descontos!$H$5:$H$2800)</f>
        <v>0</v>
      </c>
      <c r="L210" s="279" t="e">
        <f t="shared" si="24"/>
        <v>#N/A</v>
      </c>
      <c r="M210" s="279" t="e">
        <f t="shared" si="25"/>
        <v>#N/A</v>
      </c>
      <c r="N210" s="280" t="e">
        <f t="shared" si="26"/>
        <v>#N/A</v>
      </c>
      <c r="O210" s="99"/>
      <c r="P210" s="282">
        <f t="shared" si="29"/>
        <v>0</v>
      </c>
      <c r="Q210" s="274" t="e">
        <f t="shared" ca="1" si="27"/>
        <v>#N/A</v>
      </c>
      <c r="R210" s="283" t="e">
        <f t="shared" ca="1" si="28"/>
        <v>#N/A</v>
      </c>
    </row>
    <row r="211" spans="1:18">
      <c r="A211" s="96">
        <v>207</v>
      </c>
      <c r="B211" s="25"/>
      <c r="C211" s="239" t="e">
        <f>VLOOKUP(B211,'Cadastro de funcionarios'!$A$4:$G$4814,2)</f>
        <v>#N/A</v>
      </c>
      <c r="D211" s="249" t="e">
        <f>VLOOKUP(B211,'Cadastro de funcionarios'!$A$4:$G$4814,4)</f>
        <v>#N/A</v>
      </c>
      <c r="E211" s="269" t="e">
        <f>VLOOKUP(B211,'Cadastro de funcionarios'!$A$4:$G$4814,5)</f>
        <v>#N/A</v>
      </c>
      <c r="F211" s="29"/>
      <c r="G211" s="273" t="e">
        <f>VLOOKUP(B211,'Cadastro de funcionarios'!$A$4:$G$4814,6)</f>
        <v>#N/A</v>
      </c>
      <c r="H211" s="108"/>
      <c r="I211" s="6"/>
      <c r="J211" s="34"/>
      <c r="K211" s="275">
        <f ca="1">SUMIF(Descontos!$A$5:$A$3260,'Pagamentos salários'!$A$5:A$1174,Descontos!$H$5:$H$2800)</f>
        <v>0</v>
      </c>
      <c r="L211" s="276" t="e">
        <f t="shared" si="24"/>
        <v>#N/A</v>
      </c>
      <c r="M211" s="276" t="e">
        <f t="shared" si="25"/>
        <v>#N/A</v>
      </c>
      <c r="N211" s="277" t="e">
        <f t="shared" si="26"/>
        <v>#N/A</v>
      </c>
      <c r="O211" s="25"/>
      <c r="P211" s="252">
        <f t="shared" si="29"/>
        <v>0</v>
      </c>
      <c r="Q211" s="273" t="e">
        <f t="shared" ca="1" si="27"/>
        <v>#N/A</v>
      </c>
      <c r="R211" s="281" t="e">
        <f t="shared" ca="1" si="28"/>
        <v>#N/A</v>
      </c>
    </row>
    <row r="212" spans="1:18">
      <c r="A212" s="97">
        <v>208</v>
      </c>
      <c r="B212" s="99"/>
      <c r="C212" s="270" t="e">
        <f>VLOOKUP(B212,'Cadastro de funcionarios'!$A$4:$G$4814,2)</f>
        <v>#N/A</v>
      </c>
      <c r="D212" s="271" t="e">
        <f>VLOOKUP(B212,'Cadastro de funcionarios'!$A$4:$G$4814,4)</f>
        <v>#N/A</v>
      </c>
      <c r="E212" s="272" t="e">
        <f>VLOOKUP(B212,'Cadastro de funcionarios'!$A$4:$G$4814,5)</f>
        <v>#N/A</v>
      </c>
      <c r="F212" s="103"/>
      <c r="G212" s="274" t="e">
        <f>VLOOKUP(B212,'Cadastro de funcionarios'!$A$4:$G$4814,6)</f>
        <v>#N/A</v>
      </c>
      <c r="H212" s="105"/>
      <c r="I212" s="106"/>
      <c r="J212" s="107"/>
      <c r="K212" s="278">
        <f ca="1">SUMIF(Descontos!$A$5:$A$3260,'Pagamentos salários'!$A$5:A$1174,Descontos!$H$5:$H$2800)</f>
        <v>0</v>
      </c>
      <c r="L212" s="279" t="e">
        <f t="shared" si="24"/>
        <v>#N/A</v>
      </c>
      <c r="M212" s="279" t="e">
        <f t="shared" si="25"/>
        <v>#N/A</v>
      </c>
      <c r="N212" s="280" t="e">
        <f t="shared" si="26"/>
        <v>#N/A</v>
      </c>
      <c r="O212" s="99"/>
      <c r="P212" s="282">
        <f t="shared" si="29"/>
        <v>0</v>
      </c>
      <c r="Q212" s="274" t="e">
        <f t="shared" ca="1" si="27"/>
        <v>#N/A</v>
      </c>
      <c r="R212" s="283" t="e">
        <f t="shared" ca="1" si="28"/>
        <v>#N/A</v>
      </c>
    </row>
    <row r="213" spans="1:18">
      <c r="A213" s="96">
        <v>209</v>
      </c>
      <c r="B213" s="25"/>
      <c r="C213" s="239" t="e">
        <f>VLOOKUP(B213,'Cadastro de funcionarios'!$A$4:$G$4814,2)</f>
        <v>#N/A</v>
      </c>
      <c r="D213" s="249" t="e">
        <f>VLOOKUP(B213,'Cadastro de funcionarios'!$A$4:$G$4814,4)</f>
        <v>#N/A</v>
      </c>
      <c r="E213" s="269" t="e">
        <f>VLOOKUP(B213,'Cadastro de funcionarios'!$A$4:$G$4814,5)</f>
        <v>#N/A</v>
      </c>
      <c r="F213" s="29"/>
      <c r="G213" s="273" t="e">
        <f>VLOOKUP(B213,'Cadastro de funcionarios'!$A$4:$G$4814,6)</f>
        <v>#N/A</v>
      </c>
      <c r="H213" s="108"/>
      <c r="I213" s="6"/>
      <c r="J213" s="34"/>
      <c r="K213" s="275">
        <f ca="1">SUMIF(Descontos!$A$5:$A$3260,'Pagamentos salários'!$A$5:A$1174,Descontos!$H$5:$H$2800)</f>
        <v>0</v>
      </c>
      <c r="L213" s="276" t="e">
        <f t="shared" si="24"/>
        <v>#N/A</v>
      </c>
      <c r="M213" s="276" t="e">
        <f t="shared" si="25"/>
        <v>#N/A</v>
      </c>
      <c r="N213" s="277" t="e">
        <f t="shared" si="26"/>
        <v>#N/A</v>
      </c>
      <c r="O213" s="25"/>
      <c r="P213" s="252">
        <f t="shared" si="29"/>
        <v>0</v>
      </c>
      <c r="Q213" s="273" t="e">
        <f t="shared" ca="1" si="27"/>
        <v>#N/A</v>
      </c>
      <c r="R213" s="281" t="e">
        <f t="shared" ca="1" si="28"/>
        <v>#N/A</v>
      </c>
    </row>
    <row r="214" spans="1:18">
      <c r="A214" s="97">
        <v>210</v>
      </c>
      <c r="B214" s="99"/>
      <c r="C214" s="270" t="e">
        <f>VLOOKUP(B214,'Cadastro de funcionarios'!$A$4:$G$4814,2)</f>
        <v>#N/A</v>
      </c>
      <c r="D214" s="271" t="e">
        <f>VLOOKUP(B214,'Cadastro de funcionarios'!$A$4:$G$4814,4)</f>
        <v>#N/A</v>
      </c>
      <c r="E214" s="272" t="e">
        <f>VLOOKUP(B214,'Cadastro de funcionarios'!$A$4:$G$4814,5)</f>
        <v>#N/A</v>
      </c>
      <c r="F214" s="103"/>
      <c r="G214" s="274" t="e">
        <f>VLOOKUP(B214,'Cadastro de funcionarios'!$A$4:$G$4814,6)</f>
        <v>#N/A</v>
      </c>
      <c r="H214" s="105"/>
      <c r="I214" s="106"/>
      <c r="J214" s="107"/>
      <c r="K214" s="278">
        <f ca="1">SUMIF(Descontos!$A$5:$A$3260,'Pagamentos salários'!$A$5:A$1174,Descontos!$H$5:$H$2800)</f>
        <v>0</v>
      </c>
      <c r="L214" s="279" t="e">
        <f t="shared" si="24"/>
        <v>#N/A</v>
      </c>
      <c r="M214" s="279" t="e">
        <f t="shared" si="25"/>
        <v>#N/A</v>
      </c>
      <c r="N214" s="280" t="e">
        <f t="shared" si="26"/>
        <v>#N/A</v>
      </c>
      <c r="O214" s="99"/>
      <c r="P214" s="282">
        <f t="shared" si="29"/>
        <v>0</v>
      </c>
      <c r="Q214" s="274" t="e">
        <f t="shared" ca="1" si="27"/>
        <v>#N/A</v>
      </c>
      <c r="R214" s="283" t="e">
        <f t="shared" ca="1" si="28"/>
        <v>#N/A</v>
      </c>
    </row>
    <row r="215" spans="1:18">
      <c r="A215" s="96">
        <v>211</v>
      </c>
      <c r="B215" s="25"/>
      <c r="C215" s="239" t="e">
        <f>VLOOKUP(B215,'Cadastro de funcionarios'!$A$4:$G$4814,2)</f>
        <v>#N/A</v>
      </c>
      <c r="D215" s="249" t="e">
        <f>VLOOKUP(B215,'Cadastro de funcionarios'!$A$4:$G$4814,4)</f>
        <v>#N/A</v>
      </c>
      <c r="E215" s="269" t="e">
        <f>VLOOKUP(B215,'Cadastro de funcionarios'!$A$4:$G$4814,5)</f>
        <v>#N/A</v>
      </c>
      <c r="F215" s="29"/>
      <c r="G215" s="273" t="e">
        <f>VLOOKUP(B215,'Cadastro de funcionarios'!$A$4:$G$4814,6)</f>
        <v>#N/A</v>
      </c>
      <c r="H215" s="108"/>
      <c r="I215" s="6"/>
      <c r="J215" s="34"/>
      <c r="K215" s="275">
        <f ca="1">SUMIF(Descontos!$A$5:$A$3260,'Pagamentos salários'!$A$5:A$1174,Descontos!$H$5:$H$2800)</f>
        <v>0</v>
      </c>
      <c r="L215" s="276" t="e">
        <f t="shared" si="24"/>
        <v>#N/A</v>
      </c>
      <c r="M215" s="276" t="e">
        <f t="shared" si="25"/>
        <v>#N/A</v>
      </c>
      <c r="N215" s="277" t="e">
        <f t="shared" si="26"/>
        <v>#N/A</v>
      </c>
      <c r="O215" s="25"/>
      <c r="P215" s="252">
        <f t="shared" si="29"/>
        <v>0</v>
      </c>
      <c r="Q215" s="273" t="e">
        <f t="shared" ca="1" si="27"/>
        <v>#N/A</v>
      </c>
      <c r="R215" s="281" t="e">
        <f t="shared" ca="1" si="28"/>
        <v>#N/A</v>
      </c>
    </row>
    <row r="216" spans="1:18">
      <c r="A216" s="97">
        <v>212</v>
      </c>
      <c r="B216" s="99"/>
      <c r="C216" s="270" t="e">
        <f>VLOOKUP(B216,'Cadastro de funcionarios'!$A$4:$G$4814,2)</f>
        <v>#N/A</v>
      </c>
      <c r="D216" s="271" t="e">
        <f>VLOOKUP(B216,'Cadastro de funcionarios'!$A$4:$G$4814,4)</f>
        <v>#N/A</v>
      </c>
      <c r="E216" s="272" t="e">
        <f>VLOOKUP(B216,'Cadastro de funcionarios'!$A$4:$G$4814,5)</f>
        <v>#N/A</v>
      </c>
      <c r="F216" s="103"/>
      <c r="G216" s="274" t="e">
        <f>VLOOKUP(B216,'Cadastro de funcionarios'!$A$4:$G$4814,6)</f>
        <v>#N/A</v>
      </c>
      <c r="H216" s="105"/>
      <c r="I216" s="106"/>
      <c r="J216" s="107"/>
      <c r="K216" s="278">
        <f ca="1">SUMIF(Descontos!$A$5:$A$3260,'Pagamentos salários'!$A$5:A$1174,Descontos!$H$5:$H$2800)</f>
        <v>0</v>
      </c>
      <c r="L216" s="279" t="e">
        <f t="shared" si="24"/>
        <v>#N/A</v>
      </c>
      <c r="M216" s="279" t="e">
        <f t="shared" si="25"/>
        <v>#N/A</v>
      </c>
      <c r="N216" s="280" t="e">
        <f t="shared" si="26"/>
        <v>#N/A</v>
      </c>
      <c r="O216" s="99"/>
      <c r="P216" s="282">
        <f t="shared" si="29"/>
        <v>0</v>
      </c>
      <c r="Q216" s="274" t="e">
        <f t="shared" ca="1" si="27"/>
        <v>#N/A</v>
      </c>
      <c r="R216" s="283" t="e">
        <f t="shared" ca="1" si="28"/>
        <v>#N/A</v>
      </c>
    </row>
    <row r="217" spans="1:18">
      <c r="A217" s="96">
        <v>213</v>
      </c>
      <c r="B217" s="25"/>
      <c r="C217" s="239" t="e">
        <f>VLOOKUP(B217,'Cadastro de funcionarios'!$A$4:$G$4814,2)</f>
        <v>#N/A</v>
      </c>
      <c r="D217" s="249" t="e">
        <f>VLOOKUP(B217,'Cadastro de funcionarios'!$A$4:$G$4814,4)</f>
        <v>#N/A</v>
      </c>
      <c r="E217" s="269" t="e">
        <f>VLOOKUP(B217,'Cadastro de funcionarios'!$A$4:$G$4814,5)</f>
        <v>#N/A</v>
      </c>
      <c r="F217" s="29"/>
      <c r="G217" s="273" t="e">
        <f>VLOOKUP(B217,'Cadastro de funcionarios'!$A$4:$G$4814,6)</f>
        <v>#N/A</v>
      </c>
      <c r="H217" s="108"/>
      <c r="I217" s="6"/>
      <c r="J217" s="34"/>
      <c r="K217" s="275">
        <f ca="1">SUMIF(Descontos!$A$5:$A$3260,'Pagamentos salários'!$A$5:A$1174,Descontos!$H$5:$H$2800)</f>
        <v>0</v>
      </c>
      <c r="L217" s="276" t="e">
        <f t="shared" si="24"/>
        <v>#N/A</v>
      </c>
      <c r="M217" s="276" t="e">
        <f t="shared" si="25"/>
        <v>#N/A</v>
      </c>
      <c r="N217" s="277" t="e">
        <f t="shared" si="26"/>
        <v>#N/A</v>
      </c>
      <c r="O217" s="25"/>
      <c r="P217" s="252">
        <f t="shared" si="29"/>
        <v>0</v>
      </c>
      <c r="Q217" s="273" t="e">
        <f t="shared" ca="1" si="27"/>
        <v>#N/A</v>
      </c>
      <c r="R217" s="281" t="e">
        <f t="shared" ca="1" si="28"/>
        <v>#N/A</v>
      </c>
    </row>
    <row r="218" spans="1:18">
      <c r="A218" s="97">
        <v>214</v>
      </c>
      <c r="B218" s="99"/>
      <c r="C218" s="270" t="e">
        <f>VLOOKUP(B218,'Cadastro de funcionarios'!$A$4:$G$4814,2)</f>
        <v>#N/A</v>
      </c>
      <c r="D218" s="271" t="e">
        <f>VLOOKUP(B218,'Cadastro de funcionarios'!$A$4:$G$4814,4)</f>
        <v>#N/A</v>
      </c>
      <c r="E218" s="272" t="e">
        <f>VLOOKUP(B218,'Cadastro de funcionarios'!$A$4:$G$4814,5)</f>
        <v>#N/A</v>
      </c>
      <c r="F218" s="103"/>
      <c r="G218" s="274" t="e">
        <f>VLOOKUP(B218,'Cadastro de funcionarios'!$A$4:$G$4814,6)</f>
        <v>#N/A</v>
      </c>
      <c r="H218" s="105"/>
      <c r="I218" s="106"/>
      <c r="J218" s="107"/>
      <c r="K218" s="278">
        <f ca="1">SUMIF(Descontos!$A$5:$A$3260,'Pagamentos salários'!$A$5:A$1174,Descontos!$H$5:$H$2800)</f>
        <v>0</v>
      </c>
      <c r="L218" s="279" t="e">
        <f t="shared" si="24"/>
        <v>#N/A</v>
      </c>
      <c r="M218" s="279" t="e">
        <f t="shared" si="25"/>
        <v>#N/A</v>
      </c>
      <c r="N218" s="280" t="e">
        <f t="shared" si="26"/>
        <v>#N/A</v>
      </c>
      <c r="O218" s="99"/>
      <c r="P218" s="282">
        <f t="shared" si="29"/>
        <v>0</v>
      </c>
      <c r="Q218" s="274" t="e">
        <f t="shared" ca="1" si="27"/>
        <v>#N/A</v>
      </c>
      <c r="R218" s="283" t="e">
        <f t="shared" ca="1" si="28"/>
        <v>#N/A</v>
      </c>
    </row>
    <row r="219" spans="1:18">
      <c r="A219" s="96">
        <v>215</v>
      </c>
      <c r="B219" s="25"/>
      <c r="C219" s="239" t="e">
        <f>VLOOKUP(B219,'Cadastro de funcionarios'!$A$4:$G$4814,2)</f>
        <v>#N/A</v>
      </c>
      <c r="D219" s="249" t="e">
        <f>VLOOKUP(B219,'Cadastro de funcionarios'!$A$4:$G$4814,4)</f>
        <v>#N/A</v>
      </c>
      <c r="E219" s="269" t="e">
        <f>VLOOKUP(B219,'Cadastro de funcionarios'!$A$4:$G$4814,5)</f>
        <v>#N/A</v>
      </c>
      <c r="F219" s="29"/>
      <c r="G219" s="273" t="e">
        <f>VLOOKUP(B219,'Cadastro de funcionarios'!$A$4:$G$4814,6)</f>
        <v>#N/A</v>
      </c>
      <c r="H219" s="108"/>
      <c r="I219" s="6"/>
      <c r="J219" s="34"/>
      <c r="K219" s="275">
        <f ca="1">SUMIF(Descontos!$A$5:$A$3260,'Pagamentos salários'!$A$5:A$1174,Descontos!$H$5:$H$2800)</f>
        <v>0</v>
      </c>
      <c r="L219" s="276" t="e">
        <f t="shared" si="24"/>
        <v>#N/A</v>
      </c>
      <c r="M219" s="276" t="e">
        <f t="shared" si="25"/>
        <v>#N/A</v>
      </c>
      <c r="N219" s="277" t="e">
        <f t="shared" si="26"/>
        <v>#N/A</v>
      </c>
      <c r="O219" s="25"/>
      <c r="P219" s="252">
        <f t="shared" si="29"/>
        <v>0</v>
      </c>
      <c r="Q219" s="273" t="e">
        <f t="shared" ca="1" si="27"/>
        <v>#N/A</v>
      </c>
      <c r="R219" s="281" t="e">
        <f t="shared" ca="1" si="28"/>
        <v>#N/A</v>
      </c>
    </row>
    <row r="220" spans="1:18">
      <c r="A220" s="97">
        <v>216</v>
      </c>
      <c r="B220" s="99"/>
      <c r="C220" s="270" t="e">
        <f>VLOOKUP(B220,'Cadastro de funcionarios'!$A$4:$G$4814,2)</f>
        <v>#N/A</v>
      </c>
      <c r="D220" s="271" t="e">
        <f>VLOOKUP(B220,'Cadastro de funcionarios'!$A$4:$G$4814,4)</f>
        <v>#N/A</v>
      </c>
      <c r="E220" s="272" t="e">
        <f>VLOOKUP(B220,'Cadastro de funcionarios'!$A$4:$G$4814,5)</f>
        <v>#N/A</v>
      </c>
      <c r="F220" s="103"/>
      <c r="G220" s="274" t="e">
        <f>VLOOKUP(B220,'Cadastro de funcionarios'!$A$4:$G$4814,6)</f>
        <v>#N/A</v>
      </c>
      <c r="H220" s="105"/>
      <c r="I220" s="106"/>
      <c r="J220" s="107"/>
      <c r="K220" s="278">
        <f ca="1">SUMIF(Descontos!$A$5:$A$3260,'Pagamentos salários'!$A$5:A$1174,Descontos!$H$5:$H$2800)</f>
        <v>0</v>
      </c>
      <c r="L220" s="279" t="e">
        <f t="shared" si="24"/>
        <v>#N/A</v>
      </c>
      <c r="M220" s="279" t="e">
        <f t="shared" si="25"/>
        <v>#N/A</v>
      </c>
      <c r="N220" s="280" t="e">
        <f t="shared" si="26"/>
        <v>#N/A</v>
      </c>
      <c r="O220" s="99"/>
      <c r="P220" s="282">
        <f t="shared" si="29"/>
        <v>0</v>
      </c>
      <c r="Q220" s="274" t="e">
        <f t="shared" ca="1" si="27"/>
        <v>#N/A</v>
      </c>
      <c r="R220" s="283" t="e">
        <f t="shared" ca="1" si="28"/>
        <v>#N/A</v>
      </c>
    </row>
    <row r="221" spans="1:18">
      <c r="A221" s="96">
        <v>217</v>
      </c>
      <c r="B221" s="25"/>
      <c r="C221" s="239" t="e">
        <f>VLOOKUP(B221,'Cadastro de funcionarios'!$A$4:$G$4814,2)</f>
        <v>#N/A</v>
      </c>
      <c r="D221" s="249" t="e">
        <f>VLOOKUP(B221,'Cadastro de funcionarios'!$A$4:$G$4814,4)</f>
        <v>#N/A</v>
      </c>
      <c r="E221" s="269" t="e">
        <f>VLOOKUP(B221,'Cadastro de funcionarios'!$A$4:$G$4814,5)</f>
        <v>#N/A</v>
      </c>
      <c r="F221" s="29"/>
      <c r="G221" s="273" t="e">
        <f>VLOOKUP(B221,'Cadastro de funcionarios'!$A$4:$G$4814,6)</f>
        <v>#N/A</v>
      </c>
      <c r="H221" s="108"/>
      <c r="I221" s="6"/>
      <c r="J221" s="34"/>
      <c r="K221" s="275">
        <f ca="1">SUMIF(Descontos!$A$5:$A$3260,'Pagamentos salários'!$A$5:A$1174,Descontos!$H$5:$H$2800)</f>
        <v>0</v>
      </c>
      <c r="L221" s="276" t="e">
        <f t="shared" si="24"/>
        <v>#N/A</v>
      </c>
      <c r="M221" s="276" t="e">
        <f t="shared" si="25"/>
        <v>#N/A</v>
      </c>
      <c r="N221" s="277" t="e">
        <f t="shared" si="26"/>
        <v>#N/A</v>
      </c>
      <c r="O221" s="25"/>
      <c r="P221" s="252">
        <f t="shared" si="29"/>
        <v>0</v>
      </c>
      <c r="Q221" s="273" t="e">
        <f t="shared" ca="1" si="27"/>
        <v>#N/A</v>
      </c>
      <c r="R221" s="281" t="e">
        <f t="shared" ca="1" si="28"/>
        <v>#N/A</v>
      </c>
    </row>
    <row r="222" spans="1:18">
      <c r="A222" s="97">
        <v>218</v>
      </c>
      <c r="B222" s="99"/>
      <c r="C222" s="270" t="e">
        <f>VLOOKUP(B222,'Cadastro de funcionarios'!$A$4:$G$4814,2)</f>
        <v>#N/A</v>
      </c>
      <c r="D222" s="271" t="e">
        <f>VLOOKUP(B222,'Cadastro de funcionarios'!$A$4:$G$4814,4)</f>
        <v>#N/A</v>
      </c>
      <c r="E222" s="272" t="e">
        <f>VLOOKUP(B222,'Cadastro de funcionarios'!$A$4:$G$4814,5)</f>
        <v>#N/A</v>
      </c>
      <c r="F222" s="103"/>
      <c r="G222" s="274" t="e">
        <f>VLOOKUP(B222,'Cadastro de funcionarios'!$A$4:$G$4814,6)</f>
        <v>#N/A</v>
      </c>
      <c r="H222" s="105"/>
      <c r="I222" s="106"/>
      <c r="J222" s="107"/>
      <c r="K222" s="278">
        <f ca="1">SUMIF(Descontos!$A$5:$A$3260,'Pagamentos salários'!$A$5:A$1174,Descontos!$H$5:$H$2800)</f>
        <v>0</v>
      </c>
      <c r="L222" s="279" t="e">
        <f t="shared" si="24"/>
        <v>#N/A</v>
      </c>
      <c r="M222" s="279" t="e">
        <f t="shared" si="25"/>
        <v>#N/A</v>
      </c>
      <c r="N222" s="280" t="e">
        <f t="shared" si="26"/>
        <v>#N/A</v>
      </c>
      <c r="O222" s="99"/>
      <c r="P222" s="282">
        <f t="shared" si="29"/>
        <v>0</v>
      </c>
      <c r="Q222" s="274" t="e">
        <f t="shared" ca="1" si="27"/>
        <v>#N/A</v>
      </c>
      <c r="R222" s="283" t="e">
        <f t="shared" ca="1" si="28"/>
        <v>#N/A</v>
      </c>
    </row>
    <row r="223" spans="1:18">
      <c r="A223" s="96">
        <v>219</v>
      </c>
      <c r="B223" s="25"/>
      <c r="C223" s="239" t="e">
        <f>VLOOKUP(B223,'Cadastro de funcionarios'!$A$4:$G$4814,2)</f>
        <v>#N/A</v>
      </c>
      <c r="D223" s="249" t="e">
        <f>VLOOKUP(B223,'Cadastro de funcionarios'!$A$4:$G$4814,4)</f>
        <v>#N/A</v>
      </c>
      <c r="E223" s="269" t="e">
        <f>VLOOKUP(B223,'Cadastro de funcionarios'!$A$4:$G$4814,5)</f>
        <v>#N/A</v>
      </c>
      <c r="F223" s="29"/>
      <c r="G223" s="273" t="e">
        <f>VLOOKUP(B223,'Cadastro de funcionarios'!$A$4:$G$4814,6)</f>
        <v>#N/A</v>
      </c>
      <c r="H223" s="108"/>
      <c r="I223" s="6"/>
      <c r="J223" s="34"/>
      <c r="K223" s="275">
        <f ca="1">SUMIF(Descontos!$A$5:$A$3260,'Pagamentos salários'!$A$5:A$1174,Descontos!$H$5:$H$2800)</f>
        <v>0</v>
      </c>
      <c r="L223" s="276" t="e">
        <f t="shared" si="24"/>
        <v>#N/A</v>
      </c>
      <c r="M223" s="276" t="e">
        <f t="shared" si="25"/>
        <v>#N/A</v>
      </c>
      <c r="N223" s="277" t="e">
        <f t="shared" si="26"/>
        <v>#N/A</v>
      </c>
      <c r="O223" s="25"/>
      <c r="P223" s="252">
        <f t="shared" si="29"/>
        <v>0</v>
      </c>
      <c r="Q223" s="273" t="e">
        <f t="shared" ca="1" si="27"/>
        <v>#N/A</v>
      </c>
      <c r="R223" s="281" t="e">
        <f t="shared" ca="1" si="28"/>
        <v>#N/A</v>
      </c>
    </row>
    <row r="224" spans="1:18">
      <c r="A224" s="97">
        <v>220</v>
      </c>
      <c r="B224" s="99"/>
      <c r="C224" s="270" t="e">
        <f>VLOOKUP(B224,'Cadastro de funcionarios'!$A$4:$G$4814,2)</f>
        <v>#N/A</v>
      </c>
      <c r="D224" s="271" t="e">
        <f>VLOOKUP(B224,'Cadastro de funcionarios'!$A$4:$G$4814,4)</f>
        <v>#N/A</v>
      </c>
      <c r="E224" s="272" t="e">
        <f>VLOOKUP(B224,'Cadastro de funcionarios'!$A$4:$G$4814,5)</f>
        <v>#N/A</v>
      </c>
      <c r="F224" s="103"/>
      <c r="G224" s="274" t="e">
        <f>VLOOKUP(B224,'Cadastro de funcionarios'!$A$4:$G$4814,6)</f>
        <v>#N/A</v>
      </c>
      <c r="H224" s="105"/>
      <c r="I224" s="106"/>
      <c r="J224" s="107"/>
      <c r="K224" s="278">
        <f ca="1">SUMIF(Descontos!$A$5:$A$3260,'Pagamentos salários'!$A$5:A$1174,Descontos!$H$5:$H$2800)</f>
        <v>0</v>
      </c>
      <c r="L224" s="279" t="e">
        <f t="shared" si="24"/>
        <v>#N/A</v>
      </c>
      <c r="M224" s="279" t="e">
        <f t="shared" si="25"/>
        <v>#N/A</v>
      </c>
      <c r="N224" s="280" t="e">
        <f t="shared" si="26"/>
        <v>#N/A</v>
      </c>
      <c r="O224" s="99"/>
      <c r="P224" s="282">
        <f t="shared" si="29"/>
        <v>0</v>
      </c>
      <c r="Q224" s="274" t="e">
        <f t="shared" ca="1" si="27"/>
        <v>#N/A</v>
      </c>
      <c r="R224" s="283" t="e">
        <f t="shared" ca="1" si="28"/>
        <v>#N/A</v>
      </c>
    </row>
    <row r="225" spans="1:18">
      <c r="A225" s="96">
        <v>221</v>
      </c>
      <c r="B225" s="25"/>
      <c r="C225" s="239" t="e">
        <f>VLOOKUP(B225,'Cadastro de funcionarios'!$A$4:$G$4814,2)</f>
        <v>#N/A</v>
      </c>
      <c r="D225" s="249" t="e">
        <f>VLOOKUP(B225,'Cadastro de funcionarios'!$A$4:$G$4814,4)</f>
        <v>#N/A</v>
      </c>
      <c r="E225" s="269" t="e">
        <f>VLOOKUP(B225,'Cadastro de funcionarios'!$A$4:$G$4814,5)</f>
        <v>#N/A</v>
      </c>
      <c r="F225" s="29"/>
      <c r="G225" s="273" t="e">
        <f>VLOOKUP(B225,'Cadastro de funcionarios'!$A$4:$G$4814,6)</f>
        <v>#N/A</v>
      </c>
      <c r="H225" s="108"/>
      <c r="I225" s="6"/>
      <c r="J225" s="34"/>
      <c r="K225" s="275">
        <f ca="1">SUMIF(Descontos!$A$5:$A$3260,'Pagamentos salários'!$A$5:A$1174,Descontos!$H$5:$H$2800)</f>
        <v>0</v>
      </c>
      <c r="L225" s="276" t="e">
        <f t="shared" si="24"/>
        <v>#N/A</v>
      </c>
      <c r="M225" s="276" t="e">
        <f t="shared" si="25"/>
        <v>#N/A</v>
      </c>
      <c r="N225" s="277" t="e">
        <f t="shared" si="26"/>
        <v>#N/A</v>
      </c>
      <c r="O225" s="25"/>
      <c r="P225" s="252">
        <f t="shared" si="29"/>
        <v>0</v>
      </c>
      <c r="Q225" s="273" t="e">
        <f t="shared" ca="1" si="27"/>
        <v>#N/A</v>
      </c>
      <c r="R225" s="281" t="e">
        <f t="shared" ca="1" si="28"/>
        <v>#N/A</v>
      </c>
    </row>
    <row r="226" spans="1:18">
      <c r="A226" s="97">
        <v>222</v>
      </c>
      <c r="B226" s="99"/>
      <c r="C226" s="270" t="e">
        <f>VLOOKUP(B226,'Cadastro de funcionarios'!$A$4:$G$4814,2)</f>
        <v>#N/A</v>
      </c>
      <c r="D226" s="271" t="e">
        <f>VLOOKUP(B226,'Cadastro de funcionarios'!$A$4:$G$4814,4)</f>
        <v>#N/A</v>
      </c>
      <c r="E226" s="272" t="e">
        <f>VLOOKUP(B226,'Cadastro de funcionarios'!$A$4:$G$4814,5)</f>
        <v>#N/A</v>
      </c>
      <c r="F226" s="103"/>
      <c r="G226" s="274" t="e">
        <f>VLOOKUP(B226,'Cadastro de funcionarios'!$A$4:$G$4814,6)</f>
        <v>#N/A</v>
      </c>
      <c r="H226" s="105"/>
      <c r="I226" s="106"/>
      <c r="J226" s="107"/>
      <c r="K226" s="278">
        <f ca="1">SUMIF(Descontos!$A$5:$A$3260,'Pagamentos salários'!$A$5:A$1174,Descontos!$H$5:$H$2800)</f>
        <v>0</v>
      </c>
      <c r="L226" s="279" t="e">
        <f t="shared" si="24"/>
        <v>#N/A</v>
      </c>
      <c r="M226" s="279" t="e">
        <f t="shared" si="25"/>
        <v>#N/A</v>
      </c>
      <c r="N226" s="280" t="e">
        <f t="shared" si="26"/>
        <v>#N/A</v>
      </c>
      <c r="O226" s="99"/>
      <c r="P226" s="282">
        <f t="shared" si="29"/>
        <v>0</v>
      </c>
      <c r="Q226" s="274" t="e">
        <f t="shared" ca="1" si="27"/>
        <v>#N/A</v>
      </c>
      <c r="R226" s="283" t="e">
        <f t="shared" ca="1" si="28"/>
        <v>#N/A</v>
      </c>
    </row>
    <row r="227" spans="1:18">
      <c r="A227" s="96">
        <v>223</v>
      </c>
      <c r="B227" s="25"/>
      <c r="C227" s="239" t="e">
        <f>VLOOKUP(B227,'Cadastro de funcionarios'!$A$4:$G$4814,2)</f>
        <v>#N/A</v>
      </c>
      <c r="D227" s="249" t="e">
        <f>VLOOKUP(B227,'Cadastro de funcionarios'!$A$4:$G$4814,4)</f>
        <v>#N/A</v>
      </c>
      <c r="E227" s="269" t="e">
        <f>VLOOKUP(B227,'Cadastro de funcionarios'!$A$4:$G$4814,5)</f>
        <v>#N/A</v>
      </c>
      <c r="F227" s="29"/>
      <c r="G227" s="273" t="e">
        <f>VLOOKUP(B227,'Cadastro de funcionarios'!$A$4:$G$4814,6)</f>
        <v>#N/A</v>
      </c>
      <c r="H227" s="108"/>
      <c r="I227" s="6"/>
      <c r="J227" s="34"/>
      <c r="K227" s="275">
        <f ca="1">SUMIF(Descontos!$A$5:$A$3260,'Pagamentos salários'!$A$5:A$1174,Descontos!$H$5:$H$2800)</f>
        <v>0</v>
      </c>
      <c r="L227" s="276" t="e">
        <f t="shared" si="24"/>
        <v>#N/A</v>
      </c>
      <c r="M227" s="276" t="e">
        <f t="shared" si="25"/>
        <v>#N/A</v>
      </c>
      <c r="N227" s="277" t="e">
        <f t="shared" si="26"/>
        <v>#N/A</v>
      </c>
      <c r="O227" s="25"/>
      <c r="P227" s="252">
        <f t="shared" si="29"/>
        <v>0</v>
      </c>
      <c r="Q227" s="273" t="e">
        <f t="shared" ca="1" si="27"/>
        <v>#N/A</v>
      </c>
      <c r="R227" s="281" t="e">
        <f t="shared" ca="1" si="28"/>
        <v>#N/A</v>
      </c>
    </row>
    <row r="228" spans="1:18">
      <c r="A228" s="97">
        <v>224</v>
      </c>
      <c r="B228" s="99"/>
      <c r="C228" s="270" t="e">
        <f>VLOOKUP(B228,'Cadastro de funcionarios'!$A$4:$G$4814,2)</f>
        <v>#N/A</v>
      </c>
      <c r="D228" s="271" t="e">
        <f>VLOOKUP(B228,'Cadastro de funcionarios'!$A$4:$G$4814,4)</f>
        <v>#N/A</v>
      </c>
      <c r="E228" s="272" t="e">
        <f>VLOOKUP(B228,'Cadastro de funcionarios'!$A$4:$G$4814,5)</f>
        <v>#N/A</v>
      </c>
      <c r="F228" s="103"/>
      <c r="G228" s="274" t="e">
        <f>VLOOKUP(B228,'Cadastro de funcionarios'!$A$4:$G$4814,6)</f>
        <v>#N/A</v>
      </c>
      <c r="H228" s="105"/>
      <c r="I228" s="106"/>
      <c r="J228" s="107"/>
      <c r="K228" s="278">
        <f ca="1">SUMIF(Descontos!$A$5:$A$3260,'Pagamentos salários'!$A$5:A$1174,Descontos!$H$5:$H$2800)</f>
        <v>0</v>
      </c>
      <c r="L228" s="279" t="e">
        <f t="shared" si="24"/>
        <v>#N/A</v>
      </c>
      <c r="M228" s="279" t="e">
        <f t="shared" si="25"/>
        <v>#N/A</v>
      </c>
      <c r="N228" s="280" t="e">
        <f t="shared" si="26"/>
        <v>#N/A</v>
      </c>
      <c r="O228" s="99"/>
      <c r="P228" s="282">
        <f t="shared" si="29"/>
        <v>0</v>
      </c>
      <c r="Q228" s="274" t="e">
        <f t="shared" ca="1" si="27"/>
        <v>#N/A</v>
      </c>
      <c r="R228" s="283" t="e">
        <f t="shared" ca="1" si="28"/>
        <v>#N/A</v>
      </c>
    </row>
    <row r="229" spans="1:18">
      <c r="A229" s="96">
        <v>225</v>
      </c>
      <c r="B229" s="25"/>
      <c r="C229" s="239" t="e">
        <f>VLOOKUP(B229,'Cadastro de funcionarios'!$A$4:$G$4814,2)</f>
        <v>#N/A</v>
      </c>
      <c r="D229" s="249" t="e">
        <f>VLOOKUP(B229,'Cadastro de funcionarios'!$A$4:$G$4814,4)</f>
        <v>#N/A</v>
      </c>
      <c r="E229" s="269" t="e">
        <f>VLOOKUP(B229,'Cadastro de funcionarios'!$A$4:$G$4814,5)</f>
        <v>#N/A</v>
      </c>
      <c r="F229" s="29"/>
      <c r="G229" s="273" t="e">
        <f>VLOOKUP(B229,'Cadastro de funcionarios'!$A$4:$G$4814,6)</f>
        <v>#N/A</v>
      </c>
      <c r="H229" s="108"/>
      <c r="I229" s="6"/>
      <c r="J229" s="34"/>
      <c r="K229" s="275">
        <f ca="1">SUMIF(Descontos!$A$5:$A$3260,'Pagamentos salários'!$A$5:A$1174,Descontos!$H$5:$H$2800)</f>
        <v>0</v>
      </c>
      <c r="L229" s="276" t="e">
        <f t="shared" si="24"/>
        <v>#N/A</v>
      </c>
      <c r="M229" s="276" t="e">
        <f t="shared" si="25"/>
        <v>#N/A</v>
      </c>
      <c r="N229" s="277" t="e">
        <f t="shared" si="26"/>
        <v>#N/A</v>
      </c>
      <c r="O229" s="25"/>
      <c r="P229" s="252">
        <f t="shared" si="29"/>
        <v>0</v>
      </c>
      <c r="Q229" s="273" t="e">
        <f t="shared" ca="1" si="27"/>
        <v>#N/A</v>
      </c>
      <c r="R229" s="281" t="e">
        <f t="shared" ca="1" si="28"/>
        <v>#N/A</v>
      </c>
    </row>
    <row r="230" spans="1:18">
      <c r="A230" s="97">
        <v>226</v>
      </c>
      <c r="B230" s="99"/>
      <c r="C230" s="270" t="e">
        <f>VLOOKUP(B230,'Cadastro de funcionarios'!$A$4:$G$4814,2)</f>
        <v>#N/A</v>
      </c>
      <c r="D230" s="271" t="e">
        <f>VLOOKUP(B230,'Cadastro de funcionarios'!$A$4:$G$4814,4)</f>
        <v>#N/A</v>
      </c>
      <c r="E230" s="272" t="e">
        <f>VLOOKUP(B230,'Cadastro de funcionarios'!$A$4:$G$4814,5)</f>
        <v>#N/A</v>
      </c>
      <c r="F230" s="103"/>
      <c r="G230" s="274" t="e">
        <f>VLOOKUP(B230,'Cadastro de funcionarios'!$A$4:$G$4814,6)</f>
        <v>#N/A</v>
      </c>
      <c r="H230" s="105"/>
      <c r="I230" s="106"/>
      <c r="J230" s="107"/>
      <c r="K230" s="278">
        <f ca="1">SUMIF(Descontos!$A$5:$A$3260,'Pagamentos salários'!$A$5:A$1174,Descontos!$H$5:$H$2800)</f>
        <v>0</v>
      </c>
      <c r="L230" s="279" t="e">
        <f t="shared" si="24"/>
        <v>#N/A</v>
      </c>
      <c r="M230" s="279" t="e">
        <f t="shared" si="25"/>
        <v>#N/A</v>
      </c>
      <c r="N230" s="280" t="e">
        <f t="shared" si="26"/>
        <v>#N/A</v>
      </c>
      <c r="O230" s="99"/>
      <c r="P230" s="282">
        <f t="shared" si="29"/>
        <v>0</v>
      </c>
      <c r="Q230" s="274" t="e">
        <f t="shared" ca="1" si="27"/>
        <v>#N/A</v>
      </c>
      <c r="R230" s="283" t="e">
        <f t="shared" ca="1" si="28"/>
        <v>#N/A</v>
      </c>
    </row>
    <row r="231" spans="1:18">
      <c r="A231" s="96">
        <v>227</v>
      </c>
      <c r="B231" s="25"/>
      <c r="C231" s="239" t="e">
        <f>VLOOKUP(B231,'Cadastro de funcionarios'!$A$4:$G$4814,2)</f>
        <v>#N/A</v>
      </c>
      <c r="D231" s="249" t="e">
        <f>VLOOKUP(B231,'Cadastro de funcionarios'!$A$4:$G$4814,4)</f>
        <v>#N/A</v>
      </c>
      <c r="E231" s="269" t="e">
        <f>VLOOKUP(B231,'Cadastro de funcionarios'!$A$4:$G$4814,5)</f>
        <v>#N/A</v>
      </c>
      <c r="F231" s="29"/>
      <c r="G231" s="273" t="e">
        <f>VLOOKUP(B231,'Cadastro de funcionarios'!$A$4:$G$4814,6)</f>
        <v>#N/A</v>
      </c>
      <c r="H231" s="108"/>
      <c r="I231" s="6"/>
      <c r="J231" s="34"/>
      <c r="K231" s="275">
        <f ca="1">SUMIF(Descontos!$A$5:$A$3260,'Pagamentos salários'!$A$5:A$1174,Descontos!$H$5:$H$2800)</f>
        <v>0</v>
      </c>
      <c r="L231" s="276" t="e">
        <f t="shared" si="24"/>
        <v>#N/A</v>
      </c>
      <c r="M231" s="276" t="e">
        <f t="shared" si="25"/>
        <v>#N/A</v>
      </c>
      <c r="N231" s="277" t="e">
        <f t="shared" si="26"/>
        <v>#N/A</v>
      </c>
      <c r="O231" s="25"/>
      <c r="P231" s="252">
        <f t="shared" si="29"/>
        <v>0</v>
      </c>
      <c r="Q231" s="273" t="e">
        <f t="shared" ca="1" si="27"/>
        <v>#N/A</v>
      </c>
      <c r="R231" s="281" t="e">
        <f t="shared" ca="1" si="28"/>
        <v>#N/A</v>
      </c>
    </row>
    <row r="232" spans="1:18">
      <c r="A232" s="97">
        <v>228</v>
      </c>
      <c r="B232" s="99"/>
      <c r="C232" s="270" t="e">
        <f>VLOOKUP(B232,'Cadastro de funcionarios'!$A$4:$G$4814,2)</f>
        <v>#N/A</v>
      </c>
      <c r="D232" s="271" t="e">
        <f>VLOOKUP(B232,'Cadastro de funcionarios'!$A$4:$G$4814,4)</f>
        <v>#N/A</v>
      </c>
      <c r="E232" s="272" t="e">
        <f>VLOOKUP(B232,'Cadastro de funcionarios'!$A$4:$G$4814,5)</f>
        <v>#N/A</v>
      </c>
      <c r="F232" s="103"/>
      <c r="G232" s="274" t="e">
        <f>VLOOKUP(B232,'Cadastro de funcionarios'!$A$4:$G$4814,6)</f>
        <v>#N/A</v>
      </c>
      <c r="H232" s="105"/>
      <c r="I232" s="106"/>
      <c r="J232" s="107"/>
      <c r="K232" s="278">
        <f ca="1">SUMIF(Descontos!$A$5:$A$3260,'Pagamentos salários'!$A$5:A$1174,Descontos!$H$5:$H$2800)</f>
        <v>0</v>
      </c>
      <c r="L232" s="279" t="e">
        <f t="shared" si="24"/>
        <v>#N/A</v>
      </c>
      <c r="M232" s="279" t="e">
        <f t="shared" si="25"/>
        <v>#N/A</v>
      </c>
      <c r="N232" s="280" t="e">
        <f t="shared" si="26"/>
        <v>#N/A</v>
      </c>
      <c r="O232" s="99"/>
      <c r="P232" s="282">
        <f t="shared" si="29"/>
        <v>0</v>
      </c>
      <c r="Q232" s="274" t="e">
        <f t="shared" ca="1" si="27"/>
        <v>#N/A</v>
      </c>
      <c r="R232" s="283" t="e">
        <f t="shared" ca="1" si="28"/>
        <v>#N/A</v>
      </c>
    </row>
    <row r="233" spans="1:18">
      <c r="A233" s="96">
        <v>229</v>
      </c>
      <c r="B233" s="25"/>
      <c r="C233" s="239" t="e">
        <f>VLOOKUP(B233,'Cadastro de funcionarios'!$A$4:$G$4814,2)</f>
        <v>#N/A</v>
      </c>
      <c r="D233" s="249" t="e">
        <f>VLOOKUP(B233,'Cadastro de funcionarios'!$A$4:$G$4814,4)</f>
        <v>#N/A</v>
      </c>
      <c r="E233" s="269" t="e">
        <f>VLOOKUP(B233,'Cadastro de funcionarios'!$A$4:$G$4814,5)</f>
        <v>#N/A</v>
      </c>
      <c r="F233" s="29"/>
      <c r="G233" s="273" t="e">
        <f>VLOOKUP(B233,'Cadastro de funcionarios'!$A$4:$G$4814,6)</f>
        <v>#N/A</v>
      </c>
      <c r="H233" s="108"/>
      <c r="I233" s="6"/>
      <c r="J233" s="34"/>
      <c r="K233" s="275">
        <f ca="1">SUMIF(Descontos!$A$5:$A$3260,'Pagamentos salários'!$A$5:A$1174,Descontos!$H$5:$H$2800)</f>
        <v>0</v>
      </c>
      <c r="L233" s="276" t="e">
        <f t="shared" si="24"/>
        <v>#N/A</v>
      </c>
      <c r="M233" s="276" t="e">
        <f t="shared" si="25"/>
        <v>#N/A</v>
      </c>
      <c r="N233" s="277" t="e">
        <f t="shared" si="26"/>
        <v>#N/A</v>
      </c>
      <c r="O233" s="25"/>
      <c r="P233" s="252">
        <f t="shared" si="29"/>
        <v>0</v>
      </c>
      <c r="Q233" s="273" t="e">
        <f t="shared" ca="1" si="27"/>
        <v>#N/A</v>
      </c>
      <c r="R233" s="281" t="e">
        <f t="shared" ca="1" si="28"/>
        <v>#N/A</v>
      </c>
    </row>
    <row r="234" spans="1:18">
      <c r="A234" s="97">
        <v>230</v>
      </c>
      <c r="B234" s="99"/>
      <c r="C234" s="270" t="e">
        <f>VLOOKUP(B234,'Cadastro de funcionarios'!$A$4:$G$4814,2)</f>
        <v>#N/A</v>
      </c>
      <c r="D234" s="271" t="e">
        <f>VLOOKUP(B234,'Cadastro de funcionarios'!$A$4:$G$4814,4)</f>
        <v>#N/A</v>
      </c>
      <c r="E234" s="272" t="e">
        <f>VLOOKUP(B234,'Cadastro de funcionarios'!$A$4:$G$4814,5)</f>
        <v>#N/A</v>
      </c>
      <c r="F234" s="103"/>
      <c r="G234" s="274" t="e">
        <f>VLOOKUP(B234,'Cadastro de funcionarios'!$A$4:$G$4814,6)</f>
        <v>#N/A</v>
      </c>
      <c r="H234" s="105"/>
      <c r="I234" s="106"/>
      <c r="J234" s="107"/>
      <c r="K234" s="278">
        <f ca="1">SUMIF(Descontos!$A$5:$A$3260,'Pagamentos salários'!$A$5:A$1174,Descontos!$H$5:$H$2800)</f>
        <v>0</v>
      </c>
      <c r="L234" s="279" t="e">
        <f t="shared" si="24"/>
        <v>#N/A</v>
      </c>
      <c r="M234" s="279" t="e">
        <f t="shared" si="25"/>
        <v>#N/A</v>
      </c>
      <c r="N234" s="280" t="e">
        <f t="shared" si="26"/>
        <v>#N/A</v>
      </c>
      <c r="O234" s="99"/>
      <c r="P234" s="282">
        <f t="shared" si="29"/>
        <v>0</v>
      </c>
      <c r="Q234" s="274" t="e">
        <f t="shared" ca="1" si="27"/>
        <v>#N/A</v>
      </c>
      <c r="R234" s="283" t="e">
        <f t="shared" ca="1" si="28"/>
        <v>#N/A</v>
      </c>
    </row>
    <row r="235" spans="1:18">
      <c r="A235" s="96">
        <v>231</v>
      </c>
      <c r="B235" s="25"/>
      <c r="C235" s="239" t="e">
        <f>VLOOKUP(B235,'Cadastro de funcionarios'!$A$4:$G$4814,2)</f>
        <v>#N/A</v>
      </c>
      <c r="D235" s="249" t="e">
        <f>VLOOKUP(B235,'Cadastro de funcionarios'!$A$4:$G$4814,4)</f>
        <v>#N/A</v>
      </c>
      <c r="E235" s="269" t="e">
        <f>VLOOKUP(B235,'Cadastro de funcionarios'!$A$4:$G$4814,5)</f>
        <v>#N/A</v>
      </c>
      <c r="F235" s="29"/>
      <c r="G235" s="273" t="e">
        <f>VLOOKUP(B235,'Cadastro de funcionarios'!$A$4:$G$4814,6)</f>
        <v>#N/A</v>
      </c>
      <c r="H235" s="108"/>
      <c r="I235" s="6"/>
      <c r="J235" s="34"/>
      <c r="K235" s="275">
        <f ca="1">SUMIF(Descontos!$A$5:$A$3260,'Pagamentos salários'!$A$5:A$1174,Descontos!$H$5:$H$2800)</f>
        <v>0</v>
      </c>
      <c r="L235" s="276" t="e">
        <f t="shared" si="24"/>
        <v>#N/A</v>
      </c>
      <c r="M235" s="276" t="e">
        <f t="shared" si="25"/>
        <v>#N/A</v>
      </c>
      <c r="N235" s="277" t="e">
        <f t="shared" si="26"/>
        <v>#N/A</v>
      </c>
      <c r="O235" s="25"/>
      <c r="P235" s="252">
        <f t="shared" si="29"/>
        <v>0</v>
      </c>
      <c r="Q235" s="273" t="e">
        <f t="shared" ca="1" si="27"/>
        <v>#N/A</v>
      </c>
      <c r="R235" s="281" t="e">
        <f t="shared" ca="1" si="28"/>
        <v>#N/A</v>
      </c>
    </row>
    <row r="236" spans="1:18">
      <c r="A236" s="97">
        <v>232</v>
      </c>
      <c r="B236" s="99"/>
      <c r="C236" s="270" t="e">
        <f>VLOOKUP(B236,'Cadastro de funcionarios'!$A$4:$G$4814,2)</f>
        <v>#N/A</v>
      </c>
      <c r="D236" s="271" t="e">
        <f>VLOOKUP(B236,'Cadastro de funcionarios'!$A$4:$G$4814,4)</f>
        <v>#N/A</v>
      </c>
      <c r="E236" s="272" t="e">
        <f>VLOOKUP(B236,'Cadastro de funcionarios'!$A$4:$G$4814,5)</f>
        <v>#N/A</v>
      </c>
      <c r="F236" s="103"/>
      <c r="G236" s="274" t="e">
        <f>VLOOKUP(B236,'Cadastro de funcionarios'!$A$4:$G$4814,6)</f>
        <v>#N/A</v>
      </c>
      <c r="H236" s="105"/>
      <c r="I236" s="106"/>
      <c r="J236" s="107"/>
      <c r="K236" s="278">
        <f ca="1">SUMIF(Descontos!$A$5:$A$3260,'Pagamentos salários'!$A$5:A$1174,Descontos!$H$5:$H$2800)</f>
        <v>0</v>
      </c>
      <c r="L236" s="279" t="e">
        <f t="shared" si="24"/>
        <v>#N/A</v>
      </c>
      <c r="M236" s="279" t="e">
        <f t="shared" si="25"/>
        <v>#N/A</v>
      </c>
      <c r="N236" s="280" t="e">
        <f t="shared" si="26"/>
        <v>#N/A</v>
      </c>
      <c r="O236" s="99"/>
      <c r="P236" s="282">
        <f t="shared" si="29"/>
        <v>0</v>
      </c>
      <c r="Q236" s="274" t="e">
        <f t="shared" ca="1" si="27"/>
        <v>#N/A</v>
      </c>
      <c r="R236" s="283" t="e">
        <f t="shared" ca="1" si="28"/>
        <v>#N/A</v>
      </c>
    </row>
    <row r="237" spans="1:18">
      <c r="A237" s="96">
        <v>233</v>
      </c>
      <c r="B237" s="25"/>
      <c r="C237" s="239" t="e">
        <f>VLOOKUP(B237,'Cadastro de funcionarios'!$A$4:$G$4814,2)</f>
        <v>#N/A</v>
      </c>
      <c r="D237" s="249" t="e">
        <f>VLOOKUP(B237,'Cadastro de funcionarios'!$A$4:$G$4814,4)</f>
        <v>#N/A</v>
      </c>
      <c r="E237" s="269" t="e">
        <f>VLOOKUP(B237,'Cadastro de funcionarios'!$A$4:$G$4814,5)</f>
        <v>#N/A</v>
      </c>
      <c r="F237" s="29"/>
      <c r="G237" s="273" t="e">
        <f>VLOOKUP(B237,'Cadastro de funcionarios'!$A$4:$G$4814,6)</f>
        <v>#N/A</v>
      </c>
      <c r="H237" s="108"/>
      <c r="I237" s="6"/>
      <c r="J237" s="34"/>
      <c r="K237" s="275">
        <f ca="1">SUMIF(Descontos!$A$5:$A$3260,'Pagamentos salários'!$A$5:A$1174,Descontos!$H$5:$H$2800)</f>
        <v>0</v>
      </c>
      <c r="L237" s="276" t="e">
        <f t="shared" si="24"/>
        <v>#N/A</v>
      </c>
      <c r="M237" s="276" t="e">
        <f t="shared" si="25"/>
        <v>#N/A</v>
      </c>
      <c r="N237" s="277" t="e">
        <f t="shared" si="26"/>
        <v>#N/A</v>
      </c>
      <c r="O237" s="25"/>
      <c r="P237" s="252">
        <f t="shared" si="29"/>
        <v>0</v>
      </c>
      <c r="Q237" s="273" t="e">
        <f t="shared" ca="1" si="27"/>
        <v>#N/A</v>
      </c>
      <c r="R237" s="281" t="e">
        <f t="shared" ca="1" si="28"/>
        <v>#N/A</v>
      </c>
    </row>
    <row r="238" spans="1:18">
      <c r="A238" s="97">
        <v>234</v>
      </c>
      <c r="B238" s="99"/>
      <c r="C238" s="270" t="e">
        <f>VLOOKUP(B238,'Cadastro de funcionarios'!$A$4:$G$4814,2)</f>
        <v>#N/A</v>
      </c>
      <c r="D238" s="271" t="e">
        <f>VLOOKUP(B238,'Cadastro de funcionarios'!$A$4:$G$4814,4)</f>
        <v>#N/A</v>
      </c>
      <c r="E238" s="272" t="e">
        <f>VLOOKUP(B238,'Cadastro de funcionarios'!$A$4:$G$4814,5)</f>
        <v>#N/A</v>
      </c>
      <c r="F238" s="103"/>
      <c r="G238" s="274" t="e">
        <f>VLOOKUP(B238,'Cadastro de funcionarios'!$A$4:$G$4814,6)</f>
        <v>#N/A</v>
      </c>
      <c r="H238" s="105"/>
      <c r="I238" s="106"/>
      <c r="J238" s="107"/>
      <c r="K238" s="278">
        <f ca="1">SUMIF(Descontos!$A$5:$A$3260,'Pagamentos salários'!$A$5:A$1174,Descontos!$H$5:$H$2800)</f>
        <v>0</v>
      </c>
      <c r="L238" s="279" t="e">
        <f t="shared" si="24"/>
        <v>#N/A</v>
      </c>
      <c r="M238" s="279" t="e">
        <f t="shared" si="25"/>
        <v>#N/A</v>
      </c>
      <c r="N238" s="280" t="e">
        <f t="shared" si="26"/>
        <v>#N/A</v>
      </c>
      <c r="O238" s="99"/>
      <c r="P238" s="282">
        <f t="shared" si="29"/>
        <v>0</v>
      </c>
      <c r="Q238" s="274" t="e">
        <f t="shared" ca="1" si="27"/>
        <v>#N/A</v>
      </c>
      <c r="R238" s="283" t="e">
        <f t="shared" ca="1" si="28"/>
        <v>#N/A</v>
      </c>
    </row>
    <row r="239" spans="1:18">
      <c r="A239" s="96">
        <v>235</v>
      </c>
      <c r="B239" s="25"/>
      <c r="C239" s="239" t="e">
        <f>VLOOKUP(B239,'Cadastro de funcionarios'!$A$4:$G$4814,2)</f>
        <v>#N/A</v>
      </c>
      <c r="D239" s="249" t="e">
        <f>VLOOKUP(B239,'Cadastro de funcionarios'!$A$4:$G$4814,4)</f>
        <v>#N/A</v>
      </c>
      <c r="E239" s="269" t="e">
        <f>VLOOKUP(B239,'Cadastro de funcionarios'!$A$4:$G$4814,5)</f>
        <v>#N/A</v>
      </c>
      <c r="F239" s="29"/>
      <c r="G239" s="273" t="e">
        <f>VLOOKUP(B239,'Cadastro de funcionarios'!$A$4:$G$4814,6)</f>
        <v>#N/A</v>
      </c>
      <c r="H239" s="108"/>
      <c r="I239" s="6"/>
      <c r="J239" s="34"/>
      <c r="K239" s="275">
        <f ca="1">SUMIF(Descontos!$A$5:$A$3260,'Pagamentos salários'!$A$5:A$1174,Descontos!$H$5:$H$2800)</f>
        <v>0</v>
      </c>
      <c r="L239" s="276" t="e">
        <f t="shared" si="24"/>
        <v>#N/A</v>
      </c>
      <c r="M239" s="276" t="e">
        <f t="shared" si="25"/>
        <v>#N/A</v>
      </c>
      <c r="N239" s="277" t="e">
        <f t="shared" si="26"/>
        <v>#N/A</v>
      </c>
      <c r="O239" s="25"/>
      <c r="P239" s="252">
        <f t="shared" si="29"/>
        <v>0</v>
      </c>
      <c r="Q239" s="273" t="e">
        <f t="shared" ca="1" si="27"/>
        <v>#N/A</v>
      </c>
      <c r="R239" s="281" t="e">
        <f t="shared" ca="1" si="28"/>
        <v>#N/A</v>
      </c>
    </row>
    <row r="240" spans="1:18">
      <c r="A240" s="97">
        <v>236</v>
      </c>
      <c r="B240" s="99"/>
      <c r="C240" s="270" t="e">
        <f>VLOOKUP(B240,'Cadastro de funcionarios'!$A$4:$G$4814,2)</f>
        <v>#N/A</v>
      </c>
      <c r="D240" s="271" t="e">
        <f>VLOOKUP(B240,'Cadastro de funcionarios'!$A$4:$G$4814,4)</f>
        <v>#N/A</v>
      </c>
      <c r="E240" s="272" t="e">
        <f>VLOOKUP(B240,'Cadastro de funcionarios'!$A$4:$G$4814,5)</f>
        <v>#N/A</v>
      </c>
      <c r="F240" s="103"/>
      <c r="G240" s="274" t="e">
        <f>VLOOKUP(B240,'Cadastro de funcionarios'!$A$4:$G$4814,6)</f>
        <v>#N/A</v>
      </c>
      <c r="H240" s="105"/>
      <c r="I240" s="106"/>
      <c r="J240" s="107"/>
      <c r="K240" s="278">
        <f ca="1">SUMIF(Descontos!$A$5:$A$3260,'Pagamentos salários'!$A$5:A$1174,Descontos!$H$5:$H$2800)</f>
        <v>0</v>
      </c>
      <c r="L240" s="279" t="e">
        <f t="shared" si="24"/>
        <v>#N/A</v>
      </c>
      <c r="M240" s="279" t="e">
        <f t="shared" si="25"/>
        <v>#N/A</v>
      </c>
      <c r="N240" s="280" t="e">
        <f t="shared" si="26"/>
        <v>#N/A</v>
      </c>
      <c r="O240" s="99"/>
      <c r="P240" s="282">
        <f t="shared" si="29"/>
        <v>0</v>
      </c>
      <c r="Q240" s="274" t="e">
        <f t="shared" ca="1" si="27"/>
        <v>#N/A</v>
      </c>
      <c r="R240" s="283" t="e">
        <f t="shared" ca="1" si="28"/>
        <v>#N/A</v>
      </c>
    </row>
    <row r="241" spans="1:18">
      <c r="A241" s="96">
        <v>237</v>
      </c>
      <c r="B241" s="25"/>
      <c r="C241" s="239" t="e">
        <f>VLOOKUP(B241,'Cadastro de funcionarios'!$A$4:$G$4814,2)</f>
        <v>#N/A</v>
      </c>
      <c r="D241" s="249" t="e">
        <f>VLOOKUP(B241,'Cadastro de funcionarios'!$A$4:$G$4814,4)</f>
        <v>#N/A</v>
      </c>
      <c r="E241" s="269" t="e">
        <f>VLOOKUP(B241,'Cadastro de funcionarios'!$A$4:$G$4814,5)</f>
        <v>#N/A</v>
      </c>
      <c r="F241" s="29"/>
      <c r="G241" s="273" t="e">
        <f>VLOOKUP(B241,'Cadastro de funcionarios'!$A$4:$G$4814,6)</f>
        <v>#N/A</v>
      </c>
      <c r="H241" s="108"/>
      <c r="I241" s="6"/>
      <c r="J241" s="34"/>
      <c r="K241" s="275">
        <f ca="1">SUMIF(Descontos!$A$5:$A$3260,'Pagamentos salários'!$A$5:A$1174,Descontos!$H$5:$H$2800)</f>
        <v>0</v>
      </c>
      <c r="L241" s="276" t="e">
        <f t="shared" si="24"/>
        <v>#N/A</v>
      </c>
      <c r="M241" s="276" t="e">
        <f t="shared" si="25"/>
        <v>#N/A</v>
      </c>
      <c r="N241" s="277" t="e">
        <f t="shared" si="26"/>
        <v>#N/A</v>
      </c>
      <c r="O241" s="25"/>
      <c r="P241" s="252">
        <f t="shared" si="29"/>
        <v>0</v>
      </c>
      <c r="Q241" s="273" t="e">
        <f t="shared" ca="1" si="27"/>
        <v>#N/A</v>
      </c>
      <c r="R241" s="281" t="e">
        <f t="shared" ca="1" si="28"/>
        <v>#N/A</v>
      </c>
    </row>
    <row r="242" spans="1:18">
      <c r="A242" s="97">
        <v>238</v>
      </c>
      <c r="B242" s="99"/>
      <c r="C242" s="270" t="e">
        <f>VLOOKUP(B242,'Cadastro de funcionarios'!$A$4:$G$4814,2)</f>
        <v>#N/A</v>
      </c>
      <c r="D242" s="271" t="e">
        <f>VLOOKUP(B242,'Cadastro de funcionarios'!$A$4:$G$4814,4)</f>
        <v>#N/A</v>
      </c>
      <c r="E242" s="272" t="e">
        <f>VLOOKUP(B242,'Cadastro de funcionarios'!$A$4:$G$4814,5)</f>
        <v>#N/A</v>
      </c>
      <c r="F242" s="103"/>
      <c r="G242" s="274" t="e">
        <f>VLOOKUP(B242,'Cadastro de funcionarios'!$A$4:$G$4814,6)</f>
        <v>#N/A</v>
      </c>
      <c r="H242" s="105"/>
      <c r="I242" s="106"/>
      <c r="J242" s="107"/>
      <c r="K242" s="278">
        <f ca="1">SUMIF(Descontos!$A$5:$A$3260,'Pagamentos salários'!$A$5:A$1174,Descontos!$H$5:$H$2800)</f>
        <v>0</v>
      </c>
      <c r="L242" s="279" t="e">
        <f t="shared" si="24"/>
        <v>#N/A</v>
      </c>
      <c r="M242" s="279" t="e">
        <f t="shared" si="25"/>
        <v>#N/A</v>
      </c>
      <c r="N242" s="280" t="e">
        <f t="shared" si="26"/>
        <v>#N/A</v>
      </c>
      <c r="O242" s="99"/>
      <c r="P242" s="282">
        <f t="shared" si="29"/>
        <v>0</v>
      </c>
      <c r="Q242" s="274" t="e">
        <f t="shared" ca="1" si="27"/>
        <v>#N/A</v>
      </c>
      <c r="R242" s="283" t="e">
        <f t="shared" ca="1" si="28"/>
        <v>#N/A</v>
      </c>
    </row>
    <row r="243" spans="1:18">
      <c r="A243" s="96">
        <v>239</v>
      </c>
      <c r="B243" s="25"/>
      <c r="C243" s="239" t="e">
        <f>VLOOKUP(B243,'Cadastro de funcionarios'!$A$4:$G$4814,2)</f>
        <v>#N/A</v>
      </c>
      <c r="D243" s="249" t="e">
        <f>VLOOKUP(B243,'Cadastro de funcionarios'!$A$4:$G$4814,4)</f>
        <v>#N/A</v>
      </c>
      <c r="E243" s="269" t="e">
        <f>VLOOKUP(B243,'Cadastro de funcionarios'!$A$4:$G$4814,5)</f>
        <v>#N/A</v>
      </c>
      <c r="F243" s="29"/>
      <c r="G243" s="273" t="e">
        <f>VLOOKUP(B243,'Cadastro de funcionarios'!$A$4:$G$4814,6)</f>
        <v>#N/A</v>
      </c>
      <c r="H243" s="108"/>
      <c r="I243" s="6"/>
      <c r="J243" s="34"/>
      <c r="K243" s="275">
        <f ca="1">SUMIF(Descontos!$A$5:$A$3260,'Pagamentos salários'!$A$5:A$1174,Descontos!$H$5:$H$2800)</f>
        <v>0</v>
      </c>
      <c r="L243" s="276" t="e">
        <f t="shared" si="24"/>
        <v>#N/A</v>
      </c>
      <c r="M243" s="276" t="e">
        <f t="shared" si="25"/>
        <v>#N/A</v>
      </c>
      <c r="N243" s="277" t="e">
        <f t="shared" si="26"/>
        <v>#N/A</v>
      </c>
      <c r="O243" s="25"/>
      <c r="P243" s="252">
        <f t="shared" si="29"/>
        <v>0</v>
      </c>
      <c r="Q243" s="273" t="e">
        <f t="shared" ca="1" si="27"/>
        <v>#N/A</v>
      </c>
      <c r="R243" s="281" t="e">
        <f t="shared" ca="1" si="28"/>
        <v>#N/A</v>
      </c>
    </row>
    <row r="244" spans="1:18">
      <c r="A244" s="97">
        <v>240</v>
      </c>
      <c r="B244" s="99"/>
      <c r="C244" s="270" t="e">
        <f>VLOOKUP(B244,'Cadastro de funcionarios'!$A$4:$G$4814,2)</f>
        <v>#N/A</v>
      </c>
      <c r="D244" s="271" t="e">
        <f>VLOOKUP(B244,'Cadastro de funcionarios'!$A$4:$G$4814,4)</f>
        <v>#N/A</v>
      </c>
      <c r="E244" s="272" t="e">
        <f>VLOOKUP(B244,'Cadastro de funcionarios'!$A$4:$G$4814,5)</f>
        <v>#N/A</v>
      </c>
      <c r="F244" s="103"/>
      <c r="G244" s="274" t="e">
        <f>VLOOKUP(B244,'Cadastro de funcionarios'!$A$4:$G$4814,6)</f>
        <v>#N/A</v>
      </c>
      <c r="H244" s="105"/>
      <c r="I244" s="106"/>
      <c r="J244" s="107"/>
      <c r="K244" s="278">
        <f ca="1">SUMIF(Descontos!$A$5:$A$3260,'Pagamentos salários'!$A$5:A$1174,Descontos!$H$5:$H$2800)</f>
        <v>0</v>
      </c>
      <c r="L244" s="279" t="e">
        <f t="shared" si="24"/>
        <v>#N/A</v>
      </c>
      <c r="M244" s="279" t="e">
        <f t="shared" si="25"/>
        <v>#N/A</v>
      </c>
      <c r="N244" s="280" t="e">
        <f t="shared" si="26"/>
        <v>#N/A</v>
      </c>
      <c r="O244" s="99"/>
      <c r="P244" s="282">
        <f t="shared" si="29"/>
        <v>0</v>
      </c>
      <c r="Q244" s="274" t="e">
        <f t="shared" ca="1" si="27"/>
        <v>#N/A</v>
      </c>
      <c r="R244" s="283" t="e">
        <f t="shared" ca="1" si="28"/>
        <v>#N/A</v>
      </c>
    </row>
    <row r="245" spans="1:18">
      <c r="A245" s="96">
        <v>241</v>
      </c>
      <c r="B245" s="25"/>
      <c r="C245" s="239" t="e">
        <f>VLOOKUP(B245,'Cadastro de funcionarios'!$A$4:$G$4814,2)</f>
        <v>#N/A</v>
      </c>
      <c r="D245" s="249" t="e">
        <f>VLOOKUP(B245,'Cadastro de funcionarios'!$A$4:$G$4814,4)</f>
        <v>#N/A</v>
      </c>
      <c r="E245" s="269" t="e">
        <f>VLOOKUP(B245,'Cadastro de funcionarios'!$A$4:$G$4814,5)</f>
        <v>#N/A</v>
      </c>
      <c r="F245" s="29"/>
      <c r="G245" s="273" t="e">
        <f>VLOOKUP(B245,'Cadastro de funcionarios'!$A$4:$G$4814,6)</f>
        <v>#N/A</v>
      </c>
      <c r="H245" s="108"/>
      <c r="I245" s="6"/>
      <c r="J245" s="34"/>
      <c r="K245" s="275">
        <f ca="1">SUMIF(Descontos!$A$5:$A$3260,'Pagamentos salários'!$A$5:A$1174,Descontos!$H$5:$H$2800)</f>
        <v>0</v>
      </c>
      <c r="L245" s="276" t="e">
        <f t="shared" si="24"/>
        <v>#N/A</v>
      </c>
      <c r="M245" s="276" t="e">
        <f t="shared" si="25"/>
        <v>#N/A</v>
      </c>
      <c r="N245" s="277" t="e">
        <f t="shared" si="26"/>
        <v>#N/A</v>
      </c>
      <c r="O245" s="25"/>
      <c r="P245" s="252">
        <f t="shared" si="29"/>
        <v>0</v>
      </c>
      <c r="Q245" s="273" t="e">
        <f t="shared" ca="1" si="27"/>
        <v>#N/A</v>
      </c>
      <c r="R245" s="281" t="e">
        <f t="shared" ca="1" si="28"/>
        <v>#N/A</v>
      </c>
    </row>
    <row r="246" spans="1:18">
      <c r="A246" s="97">
        <v>242</v>
      </c>
      <c r="B246" s="99"/>
      <c r="C246" s="270" t="e">
        <f>VLOOKUP(B246,'Cadastro de funcionarios'!$A$4:$G$4814,2)</f>
        <v>#N/A</v>
      </c>
      <c r="D246" s="271" t="e">
        <f>VLOOKUP(B246,'Cadastro de funcionarios'!$A$4:$G$4814,4)</f>
        <v>#N/A</v>
      </c>
      <c r="E246" s="272" t="e">
        <f>VLOOKUP(B246,'Cadastro de funcionarios'!$A$4:$G$4814,5)</f>
        <v>#N/A</v>
      </c>
      <c r="F246" s="103"/>
      <c r="G246" s="274" t="e">
        <f>VLOOKUP(B246,'Cadastro de funcionarios'!$A$4:$G$4814,6)</f>
        <v>#N/A</v>
      </c>
      <c r="H246" s="105"/>
      <c r="I246" s="106"/>
      <c r="J246" s="107"/>
      <c r="K246" s="278">
        <f ca="1">SUMIF(Descontos!$A$5:$A$3260,'Pagamentos salários'!$A$5:A$1174,Descontos!$H$5:$H$2800)</f>
        <v>0</v>
      </c>
      <c r="L246" s="279" t="e">
        <f t="shared" si="24"/>
        <v>#N/A</v>
      </c>
      <c r="M246" s="279" t="e">
        <f t="shared" si="25"/>
        <v>#N/A</v>
      </c>
      <c r="N246" s="280" t="e">
        <f t="shared" si="26"/>
        <v>#N/A</v>
      </c>
      <c r="O246" s="99"/>
      <c r="P246" s="282">
        <f t="shared" si="29"/>
        <v>0</v>
      </c>
      <c r="Q246" s="274" t="e">
        <f t="shared" ca="1" si="27"/>
        <v>#N/A</v>
      </c>
      <c r="R246" s="283" t="e">
        <f t="shared" ca="1" si="28"/>
        <v>#N/A</v>
      </c>
    </row>
    <row r="247" spans="1:18">
      <c r="A247" s="96">
        <v>243</v>
      </c>
      <c r="B247" s="25"/>
      <c r="C247" s="239" t="e">
        <f>VLOOKUP(B247,'Cadastro de funcionarios'!$A$4:$G$4814,2)</f>
        <v>#N/A</v>
      </c>
      <c r="D247" s="249" t="e">
        <f>VLOOKUP(B247,'Cadastro de funcionarios'!$A$4:$G$4814,4)</f>
        <v>#N/A</v>
      </c>
      <c r="E247" s="269" t="e">
        <f>VLOOKUP(B247,'Cadastro de funcionarios'!$A$4:$G$4814,5)</f>
        <v>#N/A</v>
      </c>
      <c r="F247" s="29"/>
      <c r="G247" s="273" t="e">
        <f>VLOOKUP(B247,'Cadastro de funcionarios'!$A$4:$G$4814,6)</f>
        <v>#N/A</v>
      </c>
      <c r="H247" s="108"/>
      <c r="I247" s="6"/>
      <c r="J247" s="34"/>
      <c r="K247" s="275">
        <f ca="1">SUMIF(Descontos!$A$5:$A$3260,'Pagamentos salários'!$A$5:A$1174,Descontos!$H$5:$H$2800)</f>
        <v>0</v>
      </c>
      <c r="L247" s="276" t="e">
        <f t="shared" si="24"/>
        <v>#N/A</v>
      </c>
      <c r="M247" s="276" t="e">
        <f t="shared" si="25"/>
        <v>#N/A</v>
      </c>
      <c r="N247" s="277" t="e">
        <f t="shared" si="26"/>
        <v>#N/A</v>
      </c>
      <c r="O247" s="25"/>
      <c r="P247" s="252">
        <f t="shared" si="29"/>
        <v>0</v>
      </c>
      <c r="Q247" s="273" t="e">
        <f t="shared" ca="1" si="27"/>
        <v>#N/A</v>
      </c>
      <c r="R247" s="281" t="e">
        <f t="shared" ca="1" si="28"/>
        <v>#N/A</v>
      </c>
    </row>
    <row r="248" spans="1:18">
      <c r="A248" s="97">
        <v>244</v>
      </c>
      <c r="B248" s="99"/>
      <c r="C248" s="270" t="e">
        <f>VLOOKUP(B248,'Cadastro de funcionarios'!$A$4:$G$4814,2)</f>
        <v>#N/A</v>
      </c>
      <c r="D248" s="271" t="e">
        <f>VLOOKUP(B248,'Cadastro de funcionarios'!$A$4:$G$4814,4)</f>
        <v>#N/A</v>
      </c>
      <c r="E248" s="272" t="e">
        <f>VLOOKUP(B248,'Cadastro de funcionarios'!$A$4:$G$4814,5)</f>
        <v>#N/A</v>
      </c>
      <c r="F248" s="103"/>
      <c r="G248" s="274" t="e">
        <f>VLOOKUP(B248,'Cadastro de funcionarios'!$A$4:$G$4814,6)</f>
        <v>#N/A</v>
      </c>
      <c r="H248" s="105"/>
      <c r="I248" s="106"/>
      <c r="J248" s="107"/>
      <c r="K248" s="278">
        <f ca="1">SUMIF(Descontos!$A$5:$A$3260,'Pagamentos salários'!$A$5:A$1174,Descontos!$H$5:$H$2800)</f>
        <v>0</v>
      </c>
      <c r="L248" s="279" t="e">
        <f t="shared" si="24"/>
        <v>#N/A</v>
      </c>
      <c r="M248" s="279" t="e">
        <f t="shared" si="25"/>
        <v>#N/A</v>
      </c>
      <c r="N248" s="280" t="e">
        <f t="shared" si="26"/>
        <v>#N/A</v>
      </c>
      <c r="O248" s="99"/>
      <c r="P248" s="282">
        <f t="shared" si="29"/>
        <v>0</v>
      </c>
      <c r="Q248" s="274" t="e">
        <f t="shared" ca="1" si="27"/>
        <v>#N/A</v>
      </c>
      <c r="R248" s="283" t="e">
        <f t="shared" ca="1" si="28"/>
        <v>#N/A</v>
      </c>
    </row>
    <row r="249" spans="1:18">
      <c r="A249" s="96">
        <v>245</v>
      </c>
      <c r="B249" s="25"/>
      <c r="C249" s="239" t="e">
        <f>VLOOKUP(B249,'Cadastro de funcionarios'!$A$4:$G$4814,2)</f>
        <v>#N/A</v>
      </c>
      <c r="D249" s="249" t="e">
        <f>VLOOKUP(B249,'Cadastro de funcionarios'!$A$4:$G$4814,4)</f>
        <v>#N/A</v>
      </c>
      <c r="E249" s="269" t="e">
        <f>VLOOKUP(B249,'Cadastro de funcionarios'!$A$4:$G$4814,5)</f>
        <v>#N/A</v>
      </c>
      <c r="F249" s="29"/>
      <c r="G249" s="273" t="e">
        <f>VLOOKUP(B249,'Cadastro de funcionarios'!$A$4:$G$4814,6)</f>
        <v>#N/A</v>
      </c>
      <c r="H249" s="108"/>
      <c r="I249" s="6"/>
      <c r="J249" s="34"/>
      <c r="K249" s="275">
        <f ca="1">SUMIF(Descontos!$A$5:$A$3260,'Pagamentos salários'!$A$5:A$1174,Descontos!$H$5:$H$2800)</f>
        <v>0</v>
      </c>
      <c r="L249" s="276" t="e">
        <f t="shared" si="24"/>
        <v>#N/A</v>
      </c>
      <c r="M249" s="276" t="e">
        <f t="shared" si="25"/>
        <v>#N/A</v>
      </c>
      <c r="N249" s="277" t="e">
        <f t="shared" si="26"/>
        <v>#N/A</v>
      </c>
      <c r="O249" s="25"/>
      <c r="P249" s="252">
        <f t="shared" si="29"/>
        <v>0</v>
      </c>
      <c r="Q249" s="273" t="e">
        <f t="shared" ca="1" si="27"/>
        <v>#N/A</v>
      </c>
      <c r="R249" s="281" t="e">
        <f t="shared" ca="1" si="28"/>
        <v>#N/A</v>
      </c>
    </row>
    <row r="250" spans="1:18">
      <c r="A250" s="97">
        <v>246</v>
      </c>
      <c r="B250" s="99"/>
      <c r="C250" s="270" t="e">
        <f>VLOOKUP(B250,'Cadastro de funcionarios'!$A$4:$G$4814,2)</f>
        <v>#N/A</v>
      </c>
      <c r="D250" s="271" t="e">
        <f>VLOOKUP(B250,'Cadastro de funcionarios'!$A$4:$G$4814,4)</f>
        <v>#N/A</v>
      </c>
      <c r="E250" s="272" t="e">
        <f>VLOOKUP(B250,'Cadastro de funcionarios'!$A$4:$G$4814,5)</f>
        <v>#N/A</v>
      </c>
      <c r="F250" s="103"/>
      <c r="G250" s="274" t="e">
        <f>VLOOKUP(B250,'Cadastro de funcionarios'!$A$4:$G$4814,6)</f>
        <v>#N/A</v>
      </c>
      <c r="H250" s="105"/>
      <c r="I250" s="106"/>
      <c r="J250" s="107"/>
      <c r="K250" s="278">
        <f ca="1">SUMIF(Descontos!$A$5:$A$3260,'Pagamentos salários'!$A$5:A$1174,Descontos!$H$5:$H$2800)</f>
        <v>0</v>
      </c>
      <c r="L250" s="279" t="e">
        <f t="shared" si="24"/>
        <v>#N/A</v>
      </c>
      <c r="M250" s="279" t="e">
        <f t="shared" si="25"/>
        <v>#N/A</v>
      </c>
      <c r="N250" s="280" t="e">
        <f t="shared" si="26"/>
        <v>#N/A</v>
      </c>
      <c r="O250" s="99"/>
      <c r="P250" s="282">
        <f t="shared" si="29"/>
        <v>0</v>
      </c>
      <c r="Q250" s="274" t="e">
        <f t="shared" ca="1" si="27"/>
        <v>#N/A</v>
      </c>
      <c r="R250" s="283" t="e">
        <f t="shared" ca="1" si="28"/>
        <v>#N/A</v>
      </c>
    </row>
    <row r="251" spans="1:18">
      <c r="A251" s="96">
        <v>247</v>
      </c>
      <c r="B251" s="25"/>
      <c r="C251" s="239" t="e">
        <f>VLOOKUP(B251,'Cadastro de funcionarios'!$A$4:$G$4814,2)</f>
        <v>#N/A</v>
      </c>
      <c r="D251" s="249" t="e">
        <f>VLOOKUP(B251,'Cadastro de funcionarios'!$A$4:$G$4814,4)</f>
        <v>#N/A</v>
      </c>
      <c r="E251" s="269" t="e">
        <f>VLOOKUP(B251,'Cadastro de funcionarios'!$A$4:$G$4814,5)</f>
        <v>#N/A</v>
      </c>
      <c r="F251" s="29"/>
      <c r="G251" s="273" t="e">
        <f>VLOOKUP(B251,'Cadastro de funcionarios'!$A$4:$G$4814,6)</f>
        <v>#N/A</v>
      </c>
      <c r="H251" s="108"/>
      <c r="I251" s="6"/>
      <c r="J251" s="34"/>
      <c r="K251" s="275">
        <f ca="1">SUMIF(Descontos!$A$5:$A$3260,'Pagamentos salários'!$A$5:A$1174,Descontos!$H$5:$H$2800)</f>
        <v>0</v>
      </c>
      <c r="L251" s="276" t="e">
        <f t="shared" si="24"/>
        <v>#N/A</v>
      </c>
      <c r="M251" s="276" t="e">
        <f t="shared" si="25"/>
        <v>#N/A</v>
      </c>
      <c r="N251" s="277" t="e">
        <f t="shared" si="26"/>
        <v>#N/A</v>
      </c>
      <c r="O251" s="25"/>
      <c r="P251" s="252">
        <f t="shared" si="29"/>
        <v>0</v>
      </c>
      <c r="Q251" s="273" t="e">
        <f t="shared" ca="1" si="27"/>
        <v>#N/A</v>
      </c>
      <c r="R251" s="281" t="e">
        <f t="shared" ca="1" si="28"/>
        <v>#N/A</v>
      </c>
    </row>
    <row r="252" spans="1:18">
      <c r="A252" s="97">
        <v>248</v>
      </c>
      <c r="B252" s="99"/>
      <c r="C252" s="270" t="e">
        <f>VLOOKUP(B252,'Cadastro de funcionarios'!$A$4:$G$4814,2)</f>
        <v>#N/A</v>
      </c>
      <c r="D252" s="271" t="e">
        <f>VLOOKUP(B252,'Cadastro de funcionarios'!$A$4:$G$4814,4)</f>
        <v>#N/A</v>
      </c>
      <c r="E252" s="272" t="e">
        <f>VLOOKUP(B252,'Cadastro de funcionarios'!$A$4:$G$4814,5)</f>
        <v>#N/A</v>
      </c>
      <c r="F252" s="103"/>
      <c r="G252" s="274" t="e">
        <f>VLOOKUP(B252,'Cadastro de funcionarios'!$A$4:$G$4814,6)</f>
        <v>#N/A</v>
      </c>
      <c r="H252" s="105"/>
      <c r="I252" s="106"/>
      <c r="J252" s="107"/>
      <c r="K252" s="278">
        <f ca="1">SUMIF(Descontos!$A$5:$A$3260,'Pagamentos salários'!$A$5:A$1174,Descontos!$H$5:$H$2800)</f>
        <v>0</v>
      </c>
      <c r="L252" s="279" t="e">
        <f t="shared" si="24"/>
        <v>#N/A</v>
      </c>
      <c r="M252" s="279" t="e">
        <f t="shared" si="25"/>
        <v>#N/A</v>
      </c>
      <c r="N252" s="280" t="e">
        <f t="shared" si="26"/>
        <v>#N/A</v>
      </c>
      <c r="O252" s="99"/>
      <c r="P252" s="282">
        <f t="shared" si="29"/>
        <v>0</v>
      </c>
      <c r="Q252" s="274" t="e">
        <f t="shared" ca="1" si="27"/>
        <v>#N/A</v>
      </c>
      <c r="R252" s="283" t="e">
        <f t="shared" ca="1" si="28"/>
        <v>#N/A</v>
      </c>
    </row>
    <row r="253" spans="1:18">
      <c r="A253" s="96">
        <v>249</v>
      </c>
      <c r="B253" s="25"/>
      <c r="C253" s="239" t="e">
        <f>VLOOKUP(B253,'Cadastro de funcionarios'!$A$4:$G$4814,2)</f>
        <v>#N/A</v>
      </c>
      <c r="D253" s="249" t="e">
        <f>VLOOKUP(B253,'Cadastro de funcionarios'!$A$4:$G$4814,4)</f>
        <v>#N/A</v>
      </c>
      <c r="E253" s="269" t="e">
        <f>VLOOKUP(B253,'Cadastro de funcionarios'!$A$4:$G$4814,5)</f>
        <v>#N/A</v>
      </c>
      <c r="F253" s="29"/>
      <c r="G253" s="273" t="e">
        <f>VLOOKUP(B253,'Cadastro de funcionarios'!$A$4:$G$4814,6)</f>
        <v>#N/A</v>
      </c>
      <c r="H253" s="108"/>
      <c r="I253" s="6"/>
      <c r="J253" s="34"/>
      <c r="K253" s="275">
        <f ca="1">SUMIF(Descontos!$A$5:$A$3260,'Pagamentos salários'!$A$5:A$1174,Descontos!$H$5:$H$2800)</f>
        <v>0</v>
      </c>
      <c r="L253" s="276" t="e">
        <f t="shared" si="24"/>
        <v>#N/A</v>
      </c>
      <c r="M253" s="276" t="e">
        <f t="shared" si="25"/>
        <v>#N/A</v>
      </c>
      <c r="N253" s="277" t="e">
        <f t="shared" si="26"/>
        <v>#N/A</v>
      </c>
      <c r="O253" s="25"/>
      <c r="P253" s="252">
        <f t="shared" si="29"/>
        <v>0</v>
      </c>
      <c r="Q253" s="273" t="e">
        <f t="shared" ca="1" si="27"/>
        <v>#N/A</v>
      </c>
      <c r="R253" s="281" t="e">
        <f t="shared" ca="1" si="28"/>
        <v>#N/A</v>
      </c>
    </row>
    <row r="254" spans="1:18">
      <c r="A254" s="97">
        <v>250</v>
      </c>
      <c r="B254" s="99"/>
      <c r="C254" s="270" t="e">
        <f>VLOOKUP(B254,'Cadastro de funcionarios'!$A$4:$G$4814,2)</f>
        <v>#N/A</v>
      </c>
      <c r="D254" s="271" t="e">
        <f>VLOOKUP(B254,'Cadastro de funcionarios'!$A$4:$G$4814,4)</f>
        <v>#N/A</v>
      </c>
      <c r="E254" s="272" t="e">
        <f>VLOOKUP(B254,'Cadastro de funcionarios'!$A$4:$G$4814,5)</f>
        <v>#N/A</v>
      </c>
      <c r="F254" s="103"/>
      <c r="G254" s="274" t="e">
        <f>VLOOKUP(B254,'Cadastro de funcionarios'!$A$4:$G$4814,6)</f>
        <v>#N/A</v>
      </c>
      <c r="H254" s="105"/>
      <c r="I254" s="106"/>
      <c r="J254" s="107"/>
      <c r="K254" s="278">
        <f ca="1">SUMIF(Descontos!$A$5:$A$3260,'Pagamentos salários'!$A$5:A$1174,Descontos!$H$5:$H$2800)</f>
        <v>0</v>
      </c>
      <c r="L254" s="279" t="e">
        <f t="shared" si="24"/>
        <v>#N/A</v>
      </c>
      <c r="M254" s="279" t="e">
        <f t="shared" si="25"/>
        <v>#N/A</v>
      </c>
      <c r="N254" s="280" t="e">
        <f t="shared" si="26"/>
        <v>#N/A</v>
      </c>
      <c r="O254" s="99"/>
      <c r="P254" s="282">
        <f t="shared" si="29"/>
        <v>0</v>
      </c>
      <c r="Q254" s="274" t="e">
        <f t="shared" ca="1" si="27"/>
        <v>#N/A</v>
      </c>
      <c r="R254" s="283" t="e">
        <f t="shared" ca="1" si="28"/>
        <v>#N/A</v>
      </c>
    </row>
    <row r="255" spans="1:18">
      <c r="A255" s="96">
        <v>251</v>
      </c>
      <c r="B255" s="25"/>
      <c r="C255" s="239" t="e">
        <f>VLOOKUP(B255,'Cadastro de funcionarios'!$A$4:$G$4814,2)</f>
        <v>#N/A</v>
      </c>
      <c r="D255" s="249" t="e">
        <f>VLOOKUP(B255,'Cadastro de funcionarios'!$A$4:$G$4814,4)</f>
        <v>#N/A</v>
      </c>
      <c r="E255" s="269" t="e">
        <f>VLOOKUP(B255,'Cadastro de funcionarios'!$A$4:$G$4814,5)</f>
        <v>#N/A</v>
      </c>
      <c r="F255" s="29"/>
      <c r="G255" s="273" t="e">
        <f>VLOOKUP(B255,'Cadastro de funcionarios'!$A$4:$G$4814,6)</f>
        <v>#N/A</v>
      </c>
      <c r="H255" s="108"/>
      <c r="I255" s="6"/>
      <c r="J255" s="34"/>
      <c r="K255" s="275">
        <f ca="1">SUMIF(Descontos!$A$5:$A$3260,'Pagamentos salários'!$A$5:A$1174,Descontos!$H$5:$H$2800)</f>
        <v>0</v>
      </c>
      <c r="L255" s="276" t="e">
        <f t="shared" si="24"/>
        <v>#N/A</v>
      </c>
      <c r="M255" s="276" t="e">
        <f t="shared" si="25"/>
        <v>#N/A</v>
      </c>
      <c r="N255" s="277" t="e">
        <f t="shared" si="26"/>
        <v>#N/A</v>
      </c>
      <c r="O255" s="25"/>
      <c r="P255" s="252">
        <f t="shared" si="29"/>
        <v>0</v>
      </c>
      <c r="Q255" s="273" t="e">
        <f t="shared" ca="1" si="27"/>
        <v>#N/A</v>
      </c>
      <c r="R255" s="281" t="e">
        <f t="shared" ca="1" si="28"/>
        <v>#N/A</v>
      </c>
    </row>
    <row r="256" spans="1:18">
      <c r="A256" s="97">
        <v>252</v>
      </c>
      <c r="B256" s="99"/>
      <c r="C256" s="270" t="e">
        <f>VLOOKUP(B256,'Cadastro de funcionarios'!$A$4:$G$4814,2)</f>
        <v>#N/A</v>
      </c>
      <c r="D256" s="271" t="e">
        <f>VLOOKUP(B256,'Cadastro de funcionarios'!$A$4:$G$4814,4)</f>
        <v>#N/A</v>
      </c>
      <c r="E256" s="272" t="e">
        <f>VLOOKUP(B256,'Cadastro de funcionarios'!$A$4:$G$4814,5)</f>
        <v>#N/A</v>
      </c>
      <c r="F256" s="103"/>
      <c r="G256" s="274" t="e">
        <f>VLOOKUP(B256,'Cadastro de funcionarios'!$A$4:$G$4814,6)</f>
        <v>#N/A</v>
      </c>
      <c r="H256" s="105"/>
      <c r="I256" s="106"/>
      <c r="J256" s="107"/>
      <c r="K256" s="278">
        <f ca="1">SUMIF(Descontos!$A$5:$A$3260,'Pagamentos salários'!$A$5:A$1174,Descontos!$H$5:$H$2800)</f>
        <v>0</v>
      </c>
      <c r="L256" s="279" t="e">
        <f t="shared" si="24"/>
        <v>#N/A</v>
      </c>
      <c r="M256" s="279" t="e">
        <f t="shared" si="25"/>
        <v>#N/A</v>
      </c>
      <c r="N256" s="280" t="e">
        <f t="shared" si="26"/>
        <v>#N/A</v>
      </c>
      <c r="O256" s="99"/>
      <c r="P256" s="282">
        <f t="shared" si="29"/>
        <v>0</v>
      </c>
      <c r="Q256" s="274" t="e">
        <f t="shared" ca="1" si="27"/>
        <v>#N/A</v>
      </c>
      <c r="R256" s="283" t="e">
        <f t="shared" ca="1" si="28"/>
        <v>#N/A</v>
      </c>
    </row>
    <row r="257" spans="1:18">
      <c r="A257" s="96">
        <v>253</v>
      </c>
      <c r="B257" s="25"/>
      <c r="C257" s="239" t="e">
        <f>VLOOKUP(B257,'Cadastro de funcionarios'!$A$4:$G$4814,2)</f>
        <v>#N/A</v>
      </c>
      <c r="D257" s="249" t="e">
        <f>VLOOKUP(B257,'Cadastro de funcionarios'!$A$4:$G$4814,4)</f>
        <v>#N/A</v>
      </c>
      <c r="E257" s="269" t="e">
        <f>VLOOKUP(B257,'Cadastro de funcionarios'!$A$4:$G$4814,5)</f>
        <v>#N/A</v>
      </c>
      <c r="F257" s="29"/>
      <c r="G257" s="273" t="e">
        <f>VLOOKUP(B257,'Cadastro de funcionarios'!$A$4:$G$4814,6)</f>
        <v>#N/A</v>
      </c>
      <c r="H257" s="108"/>
      <c r="I257" s="6"/>
      <c r="J257" s="34"/>
      <c r="K257" s="275">
        <f ca="1">SUMIF(Descontos!$A$5:$A$3260,'Pagamentos salários'!$A$5:A$1174,Descontos!$H$5:$H$2800)</f>
        <v>0</v>
      </c>
      <c r="L257" s="276" t="e">
        <f t="shared" si="24"/>
        <v>#N/A</v>
      </c>
      <c r="M257" s="276" t="e">
        <f t="shared" si="25"/>
        <v>#N/A</v>
      </c>
      <c r="N257" s="277" t="e">
        <f t="shared" si="26"/>
        <v>#N/A</v>
      </c>
      <c r="O257" s="25"/>
      <c r="P257" s="252">
        <f t="shared" si="29"/>
        <v>0</v>
      </c>
      <c r="Q257" s="273" t="e">
        <f t="shared" ca="1" si="27"/>
        <v>#N/A</v>
      </c>
      <c r="R257" s="281" t="e">
        <f t="shared" ca="1" si="28"/>
        <v>#N/A</v>
      </c>
    </row>
    <row r="258" spans="1:18">
      <c r="A258" s="97">
        <v>254</v>
      </c>
      <c r="B258" s="99"/>
      <c r="C258" s="270" t="e">
        <f>VLOOKUP(B258,'Cadastro de funcionarios'!$A$4:$G$4814,2)</f>
        <v>#N/A</v>
      </c>
      <c r="D258" s="271" t="e">
        <f>VLOOKUP(B258,'Cadastro de funcionarios'!$A$4:$G$4814,4)</f>
        <v>#N/A</v>
      </c>
      <c r="E258" s="272" t="e">
        <f>VLOOKUP(B258,'Cadastro de funcionarios'!$A$4:$G$4814,5)</f>
        <v>#N/A</v>
      </c>
      <c r="F258" s="103"/>
      <c r="G258" s="274" t="e">
        <f>VLOOKUP(B258,'Cadastro de funcionarios'!$A$4:$G$4814,6)</f>
        <v>#N/A</v>
      </c>
      <c r="H258" s="105"/>
      <c r="I258" s="106"/>
      <c r="J258" s="107"/>
      <c r="K258" s="278">
        <f ca="1">SUMIF(Descontos!$A$5:$A$3260,'Pagamentos salários'!$A$5:A$1174,Descontos!$H$5:$H$2800)</f>
        <v>0</v>
      </c>
      <c r="L258" s="279" t="e">
        <f t="shared" si="24"/>
        <v>#N/A</v>
      </c>
      <c r="M258" s="279" t="e">
        <f t="shared" si="25"/>
        <v>#N/A</v>
      </c>
      <c r="N258" s="280" t="e">
        <f t="shared" si="26"/>
        <v>#N/A</v>
      </c>
      <c r="O258" s="99"/>
      <c r="P258" s="282">
        <f t="shared" si="29"/>
        <v>0</v>
      </c>
      <c r="Q258" s="274" t="e">
        <f t="shared" ca="1" si="27"/>
        <v>#N/A</v>
      </c>
      <c r="R258" s="283" t="e">
        <f t="shared" ca="1" si="28"/>
        <v>#N/A</v>
      </c>
    </row>
    <row r="259" spans="1:18">
      <c r="A259" s="96">
        <v>255</v>
      </c>
      <c r="B259" s="25"/>
      <c r="C259" s="239" t="e">
        <f>VLOOKUP(B259,'Cadastro de funcionarios'!$A$4:$G$4814,2)</f>
        <v>#N/A</v>
      </c>
      <c r="D259" s="249" t="e">
        <f>VLOOKUP(B259,'Cadastro de funcionarios'!$A$4:$G$4814,4)</f>
        <v>#N/A</v>
      </c>
      <c r="E259" s="269" t="e">
        <f>VLOOKUP(B259,'Cadastro de funcionarios'!$A$4:$G$4814,5)</f>
        <v>#N/A</v>
      </c>
      <c r="F259" s="29"/>
      <c r="G259" s="273" t="e">
        <f>VLOOKUP(B259,'Cadastro de funcionarios'!$A$4:$G$4814,6)</f>
        <v>#N/A</v>
      </c>
      <c r="H259" s="108"/>
      <c r="I259" s="6"/>
      <c r="J259" s="34"/>
      <c r="K259" s="275">
        <f ca="1">SUMIF(Descontos!$A$5:$A$3260,'Pagamentos salários'!$A$5:A$1174,Descontos!$H$5:$H$2800)</f>
        <v>0</v>
      </c>
      <c r="L259" s="276" t="e">
        <f t="shared" si="24"/>
        <v>#N/A</v>
      </c>
      <c r="M259" s="276" t="e">
        <f t="shared" si="25"/>
        <v>#N/A</v>
      </c>
      <c r="N259" s="277" t="e">
        <f t="shared" si="26"/>
        <v>#N/A</v>
      </c>
      <c r="O259" s="25"/>
      <c r="P259" s="252">
        <f t="shared" si="29"/>
        <v>0</v>
      </c>
      <c r="Q259" s="273" t="e">
        <f t="shared" ca="1" si="27"/>
        <v>#N/A</v>
      </c>
      <c r="R259" s="281" t="e">
        <f t="shared" ca="1" si="28"/>
        <v>#N/A</v>
      </c>
    </row>
    <row r="260" spans="1:18">
      <c r="A260" s="97">
        <v>256</v>
      </c>
      <c r="B260" s="99"/>
      <c r="C260" s="270" t="e">
        <f>VLOOKUP(B260,'Cadastro de funcionarios'!$A$4:$G$4814,2)</f>
        <v>#N/A</v>
      </c>
      <c r="D260" s="271" t="e">
        <f>VLOOKUP(B260,'Cadastro de funcionarios'!$A$4:$G$4814,4)</f>
        <v>#N/A</v>
      </c>
      <c r="E260" s="272" t="e">
        <f>VLOOKUP(B260,'Cadastro de funcionarios'!$A$4:$G$4814,5)</f>
        <v>#N/A</v>
      </c>
      <c r="F260" s="103"/>
      <c r="G260" s="274" t="e">
        <f>VLOOKUP(B260,'Cadastro de funcionarios'!$A$4:$G$4814,6)</f>
        <v>#N/A</v>
      </c>
      <c r="H260" s="105"/>
      <c r="I260" s="106"/>
      <c r="J260" s="107"/>
      <c r="K260" s="278">
        <f ca="1">SUMIF(Descontos!$A$5:$A$3260,'Pagamentos salários'!$A$5:A$1174,Descontos!$H$5:$H$2800)</f>
        <v>0</v>
      </c>
      <c r="L260" s="279" t="e">
        <f t="shared" si="24"/>
        <v>#N/A</v>
      </c>
      <c r="M260" s="279" t="e">
        <f t="shared" si="25"/>
        <v>#N/A</v>
      </c>
      <c r="N260" s="280" t="e">
        <f t="shared" si="26"/>
        <v>#N/A</v>
      </c>
      <c r="O260" s="99"/>
      <c r="P260" s="282">
        <f t="shared" si="29"/>
        <v>0</v>
      </c>
      <c r="Q260" s="274" t="e">
        <f t="shared" ca="1" si="27"/>
        <v>#N/A</v>
      </c>
      <c r="R260" s="283" t="e">
        <f t="shared" ca="1" si="28"/>
        <v>#N/A</v>
      </c>
    </row>
    <row r="261" spans="1:18">
      <c r="A261" s="96">
        <v>257</v>
      </c>
      <c r="B261" s="25"/>
      <c r="C261" s="239" t="e">
        <f>VLOOKUP(B261,'Cadastro de funcionarios'!$A$4:$G$4814,2)</f>
        <v>#N/A</v>
      </c>
      <c r="D261" s="249" t="e">
        <f>VLOOKUP(B261,'Cadastro de funcionarios'!$A$4:$G$4814,4)</f>
        <v>#N/A</v>
      </c>
      <c r="E261" s="269" t="e">
        <f>VLOOKUP(B261,'Cadastro de funcionarios'!$A$4:$G$4814,5)</f>
        <v>#N/A</v>
      </c>
      <c r="F261" s="29"/>
      <c r="G261" s="273" t="e">
        <f>VLOOKUP(B261,'Cadastro de funcionarios'!$A$4:$G$4814,6)</f>
        <v>#N/A</v>
      </c>
      <c r="H261" s="108"/>
      <c r="I261" s="6"/>
      <c r="J261" s="34"/>
      <c r="K261" s="275">
        <f ca="1">SUMIF(Descontos!$A$5:$A$3260,'Pagamentos salários'!$A$5:A$1174,Descontos!$H$5:$H$2800)</f>
        <v>0</v>
      </c>
      <c r="L261" s="276" t="e">
        <f t="shared" si="24"/>
        <v>#N/A</v>
      </c>
      <c r="M261" s="276" t="e">
        <f t="shared" si="25"/>
        <v>#N/A</v>
      </c>
      <c r="N261" s="277" t="e">
        <f t="shared" si="26"/>
        <v>#N/A</v>
      </c>
      <c r="O261" s="25"/>
      <c r="P261" s="252">
        <f t="shared" si="29"/>
        <v>0</v>
      </c>
      <c r="Q261" s="273" t="e">
        <f t="shared" ca="1" si="27"/>
        <v>#N/A</v>
      </c>
      <c r="R261" s="281" t="e">
        <f t="shared" ca="1" si="28"/>
        <v>#N/A</v>
      </c>
    </row>
    <row r="262" spans="1:18">
      <c r="A262" s="97">
        <v>258</v>
      </c>
      <c r="B262" s="99"/>
      <c r="C262" s="270" t="e">
        <f>VLOOKUP(B262,'Cadastro de funcionarios'!$A$4:$G$4814,2)</f>
        <v>#N/A</v>
      </c>
      <c r="D262" s="271" t="e">
        <f>VLOOKUP(B262,'Cadastro de funcionarios'!$A$4:$G$4814,4)</f>
        <v>#N/A</v>
      </c>
      <c r="E262" s="272" t="e">
        <f>VLOOKUP(B262,'Cadastro de funcionarios'!$A$4:$G$4814,5)</f>
        <v>#N/A</v>
      </c>
      <c r="F262" s="103"/>
      <c r="G262" s="274" t="e">
        <f>VLOOKUP(B262,'Cadastro de funcionarios'!$A$4:$G$4814,6)</f>
        <v>#N/A</v>
      </c>
      <c r="H262" s="105"/>
      <c r="I262" s="106"/>
      <c r="J262" s="107"/>
      <c r="K262" s="278">
        <f ca="1">SUMIF(Descontos!$A$5:$A$3260,'Pagamentos salários'!$A$5:A$1174,Descontos!$H$5:$H$2800)</f>
        <v>0</v>
      </c>
      <c r="L262" s="279" t="e">
        <f t="shared" ref="L262:L308" si="30">IF((G262+J262)&gt;=2195.13,0.11,IF((G262+J262)&gt;1317.08,0.09,IF((G262+J262)&gt;0,0.08)))</f>
        <v>#N/A</v>
      </c>
      <c r="M262" s="279" t="e">
        <f t="shared" ref="M262:M308" si="31">IF(G262&gt;4463.81,0.275,IF(G262&gt;3572.44,0.225,IF(G262&gt;2679.3,0.15,IF(G262&gt;1787.78,0.075,IF(G262&gt;0,0,)))))</f>
        <v>#N/A</v>
      </c>
      <c r="N262" s="280" t="e">
        <f t="shared" ref="N262:N308" si="32">IF(G262&gt;0,0.08,)</f>
        <v>#N/A</v>
      </c>
      <c r="O262" s="99"/>
      <c r="P262" s="282">
        <f t="shared" si="29"/>
        <v>0</v>
      </c>
      <c r="Q262" s="274" t="e">
        <f t="shared" ref="Q262:Q308" ca="1" si="33">SUM(((L262+M262+N262))*((G262+H262+I262))+K262+P262)</f>
        <v>#N/A</v>
      </c>
      <c r="R262" s="283" t="e">
        <f t="shared" ref="R262:R308" ca="1" si="34">SUM(G262-Q262)+(J262+I262+H262)</f>
        <v>#N/A</v>
      </c>
    </row>
    <row r="263" spans="1:18">
      <c r="A263" s="96">
        <v>259</v>
      </c>
      <c r="B263" s="25"/>
      <c r="C263" s="239" t="e">
        <f>VLOOKUP(B263,'Cadastro de funcionarios'!$A$4:$G$4814,2)</f>
        <v>#N/A</v>
      </c>
      <c r="D263" s="249" t="e">
        <f>VLOOKUP(B263,'Cadastro de funcionarios'!$A$4:$G$4814,4)</f>
        <v>#N/A</v>
      </c>
      <c r="E263" s="269" t="e">
        <f>VLOOKUP(B263,'Cadastro de funcionarios'!$A$4:$G$4814,5)</f>
        <v>#N/A</v>
      </c>
      <c r="F263" s="29"/>
      <c r="G263" s="273" t="e">
        <f>VLOOKUP(B263,'Cadastro de funcionarios'!$A$4:$G$4814,6)</f>
        <v>#N/A</v>
      </c>
      <c r="H263" s="108"/>
      <c r="I263" s="6"/>
      <c r="J263" s="34"/>
      <c r="K263" s="275">
        <f ca="1">SUMIF(Descontos!$A$5:$A$3260,'Pagamentos salários'!$A$5:A$1174,Descontos!$H$5:$H$2800)</f>
        <v>0</v>
      </c>
      <c r="L263" s="276" t="e">
        <f t="shared" si="30"/>
        <v>#N/A</v>
      </c>
      <c r="M263" s="276" t="e">
        <f t="shared" si="31"/>
        <v>#N/A</v>
      </c>
      <c r="N263" s="277" t="e">
        <f t="shared" si="32"/>
        <v>#N/A</v>
      </c>
      <c r="O263" s="25"/>
      <c r="P263" s="252">
        <f t="shared" si="29"/>
        <v>0</v>
      </c>
      <c r="Q263" s="273" t="e">
        <f t="shared" ca="1" si="33"/>
        <v>#N/A</v>
      </c>
      <c r="R263" s="281" t="e">
        <f t="shared" ca="1" si="34"/>
        <v>#N/A</v>
      </c>
    </row>
    <row r="264" spans="1:18">
      <c r="A264" s="97">
        <v>260</v>
      </c>
      <c r="B264" s="99"/>
      <c r="C264" s="270" t="e">
        <f>VLOOKUP(B264,'Cadastro de funcionarios'!$A$4:$G$4814,2)</f>
        <v>#N/A</v>
      </c>
      <c r="D264" s="271" t="e">
        <f>VLOOKUP(B264,'Cadastro de funcionarios'!$A$4:$G$4814,4)</f>
        <v>#N/A</v>
      </c>
      <c r="E264" s="272" t="e">
        <f>VLOOKUP(B264,'Cadastro de funcionarios'!$A$4:$G$4814,5)</f>
        <v>#N/A</v>
      </c>
      <c r="F264" s="103"/>
      <c r="G264" s="274" t="e">
        <f>VLOOKUP(B264,'Cadastro de funcionarios'!$A$4:$G$4814,6)</f>
        <v>#N/A</v>
      </c>
      <c r="H264" s="105"/>
      <c r="I264" s="106"/>
      <c r="J264" s="107"/>
      <c r="K264" s="278">
        <f ca="1">SUMIF(Descontos!$A$5:$A$3260,'Pagamentos salários'!$A$5:A$1174,Descontos!$H$5:$H$2800)</f>
        <v>0</v>
      </c>
      <c r="L264" s="279" t="e">
        <f t="shared" si="30"/>
        <v>#N/A</v>
      </c>
      <c r="M264" s="279" t="e">
        <f t="shared" si="31"/>
        <v>#N/A</v>
      </c>
      <c r="N264" s="280" t="e">
        <f t="shared" si="32"/>
        <v>#N/A</v>
      </c>
      <c r="O264" s="99"/>
      <c r="P264" s="282">
        <f t="shared" ref="P264:P308" si="35">IF(O264&gt;0,179.71*O264,0)</f>
        <v>0</v>
      </c>
      <c r="Q264" s="274" t="e">
        <f t="shared" ca="1" si="33"/>
        <v>#N/A</v>
      </c>
      <c r="R264" s="283" t="e">
        <f t="shared" ca="1" si="34"/>
        <v>#N/A</v>
      </c>
    </row>
    <row r="265" spans="1:18">
      <c r="A265" s="96">
        <v>261</v>
      </c>
      <c r="B265" s="25"/>
      <c r="C265" s="239" t="e">
        <f>VLOOKUP(B265,'Cadastro de funcionarios'!$A$4:$G$4814,2)</f>
        <v>#N/A</v>
      </c>
      <c r="D265" s="249" t="e">
        <f>VLOOKUP(B265,'Cadastro de funcionarios'!$A$4:$G$4814,4)</f>
        <v>#N/A</v>
      </c>
      <c r="E265" s="269" t="e">
        <f>VLOOKUP(B265,'Cadastro de funcionarios'!$A$4:$G$4814,5)</f>
        <v>#N/A</v>
      </c>
      <c r="F265" s="29"/>
      <c r="G265" s="273" t="e">
        <f>VLOOKUP(B265,'Cadastro de funcionarios'!$A$4:$G$4814,6)</f>
        <v>#N/A</v>
      </c>
      <c r="H265" s="108"/>
      <c r="I265" s="6"/>
      <c r="J265" s="34"/>
      <c r="K265" s="275">
        <f ca="1">SUMIF(Descontos!$A$5:$A$3260,'Pagamentos salários'!$A$5:A$1174,Descontos!$H$5:$H$2800)</f>
        <v>0</v>
      </c>
      <c r="L265" s="276" t="e">
        <f t="shared" si="30"/>
        <v>#N/A</v>
      </c>
      <c r="M265" s="276" t="e">
        <f t="shared" si="31"/>
        <v>#N/A</v>
      </c>
      <c r="N265" s="277" t="e">
        <f t="shared" si="32"/>
        <v>#N/A</v>
      </c>
      <c r="O265" s="25"/>
      <c r="P265" s="252">
        <f t="shared" si="35"/>
        <v>0</v>
      </c>
      <c r="Q265" s="273" t="e">
        <f t="shared" ca="1" si="33"/>
        <v>#N/A</v>
      </c>
      <c r="R265" s="281" t="e">
        <f t="shared" ca="1" si="34"/>
        <v>#N/A</v>
      </c>
    </row>
    <row r="266" spans="1:18">
      <c r="A266" s="97">
        <v>262</v>
      </c>
      <c r="B266" s="99"/>
      <c r="C266" s="270" t="e">
        <f>VLOOKUP(B266,'Cadastro de funcionarios'!$A$4:$G$4814,2)</f>
        <v>#N/A</v>
      </c>
      <c r="D266" s="271" t="e">
        <f>VLOOKUP(B266,'Cadastro de funcionarios'!$A$4:$G$4814,4)</f>
        <v>#N/A</v>
      </c>
      <c r="E266" s="272" t="e">
        <f>VLOOKUP(B266,'Cadastro de funcionarios'!$A$4:$G$4814,5)</f>
        <v>#N/A</v>
      </c>
      <c r="F266" s="103"/>
      <c r="G266" s="274" t="e">
        <f>VLOOKUP(B266,'Cadastro de funcionarios'!$A$4:$G$4814,6)</f>
        <v>#N/A</v>
      </c>
      <c r="H266" s="105"/>
      <c r="I266" s="106"/>
      <c r="J266" s="107"/>
      <c r="K266" s="278">
        <f ca="1">SUMIF(Descontos!$A$5:$A$3260,'Pagamentos salários'!$A$5:A$1174,Descontos!$H$5:$H$2800)</f>
        <v>0</v>
      </c>
      <c r="L266" s="279" t="e">
        <f t="shared" si="30"/>
        <v>#N/A</v>
      </c>
      <c r="M266" s="279" t="e">
        <f t="shared" si="31"/>
        <v>#N/A</v>
      </c>
      <c r="N266" s="280" t="e">
        <f t="shared" si="32"/>
        <v>#N/A</v>
      </c>
      <c r="O266" s="99"/>
      <c r="P266" s="282">
        <f t="shared" si="35"/>
        <v>0</v>
      </c>
      <c r="Q266" s="274" t="e">
        <f t="shared" ca="1" si="33"/>
        <v>#N/A</v>
      </c>
      <c r="R266" s="283" t="e">
        <f t="shared" ca="1" si="34"/>
        <v>#N/A</v>
      </c>
    </row>
    <row r="267" spans="1:18">
      <c r="A267" s="96">
        <v>263</v>
      </c>
      <c r="B267" s="25"/>
      <c r="C267" s="239" t="e">
        <f>VLOOKUP(B267,'Cadastro de funcionarios'!$A$4:$G$4814,2)</f>
        <v>#N/A</v>
      </c>
      <c r="D267" s="249" t="e">
        <f>VLOOKUP(B267,'Cadastro de funcionarios'!$A$4:$G$4814,4)</f>
        <v>#N/A</v>
      </c>
      <c r="E267" s="269" t="e">
        <f>VLOOKUP(B267,'Cadastro de funcionarios'!$A$4:$G$4814,5)</f>
        <v>#N/A</v>
      </c>
      <c r="F267" s="29"/>
      <c r="G267" s="273" t="e">
        <f>VLOOKUP(B267,'Cadastro de funcionarios'!$A$4:$G$4814,6)</f>
        <v>#N/A</v>
      </c>
      <c r="H267" s="108"/>
      <c r="I267" s="6"/>
      <c r="J267" s="34"/>
      <c r="K267" s="275">
        <f ca="1">SUMIF(Descontos!$A$5:$A$3260,'Pagamentos salários'!$A$5:A$1174,Descontos!$H$5:$H$2800)</f>
        <v>0</v>
      </c>
      <c r="L267" s="276" t="e">
        <f t="shared" si="30"/>
        <v>#N/A</v>
      </c>
      <c r="M267" s="276" t="e">
        <f t="shared" si="31"/>
        <v>#N/A</v>
      </c>
      <c r="N267" s="277" t="e">
        <f t="shared" si="32"/>
        <v>#N/A</v>
      </c>
      <c r="O267" s="25"/>
      <c r="P267" s="252">
        <f t="shared" si="35"/>
        <v>0</v>
      </c>
      <c r="Q267" s="273" t="e">
        <f t="shared" ca="1" si="33"/>
        <v>#N/A</v>
      </c>
      <c r="R267" s="281" t="e">
        <f t="shared" ca="1" si="34"/>
        <v>#N/A</v>
      </c>
    </row>
    <row r="268" spans="1:18">
      <c r="A268" s="97">
        <v>264</v>
      </c>
      <c r="B268" s="99"/>
      <c r="C268" s="270" t="e">
        <f>VLOOKUP(B268,'Cadastro de funcionarios'!$A$4:$G$4814,2)</f>
        <v>#N/A</v>
      </c>
      <c r="D268" s="271" t="e">
        <f>VLOOKUP(B268,'Cadastro de funcionarios'!$A$4:$G$4814,4)</f>
        <v>#N/A</v>
      </c>
      <c r="E268" s="272" t="e">
        <f>VLOOKUP(B268,'Cadastro de funcionarios'!$A$4:$G$4814,5)</f>
        <v>#N/A</v>
      </c>
      <c r="F268" s="103"/>
      <c r="G268" s="274" t="e">
        <f>VLOOKUP(B268,'Cadastro de funcionarios'!$A$4:$G$4814,6)</f>
        <v>#N/A</v>
      </c>
      <c r="H268" s="105"/>
      <c r="I268" s="106"/>
      <c r="J268" s="107"/>
      <c r="K268" s="278">
        <f ca="1">SUMIF(Descontos!$A$5:$A$3260,'Pagamentos salários'!$A$5:A$1174,Descontos!$H$5:$H$2800)</f>
        <v>0</v>
      </c>
      <c r="L268" s="279" t="e">
        <f t="shared" si="30"/>
        <v>#N/A</v>
      </c>
      <c r="M268" s="279" t="e">
        <f t="shared" si="31"/>
        <v>#N/A</v>
      </c>
      <c r="N268" s="280" t="e">
        <f t="shared" si="32"/>
        <v>#N/A</v>
      </c>
      <c r="O268" s="99"/>
      <c r="P268" s="282">
        <f t="shared" si="35"/>
        <v>0</v>
      </c>
      <c r="Q268" s="274" t="e">
        <f t="shared" ca="1" si="33"/>
        <v>#N/A</v>
      </c>
      <c r="R268" s="283" t="e">
        <f t="shared" ca="1" si="34"/>
        <v>#N/A</v>
      </c>
    </row>
    <row r="269" spans="1:18">
      <c r="A269" s="96">
        <v>265</v>
      </c>
      <c r="B269" s="25"/>
      <c r="C269" s="239" t="e">
        <f>VLOOKUP(B269,'Cadastro de funcionarios'!$A$4:$G$4814,2)</f>
        <v>#N/A</v>
      </c>
      <c r="D269" s="249" t="e">
        <f>VLOOKUP(B269,'Cadastro de funcionarios'!$A$4:$G$4814,4)</f>
        <v>#N/A</v>
      </c>
      <c r="E269" s="269" t="e">
        <f>VLOOKUP(B269,'Cadastro de funcionarios'!$A$4:$G$4814,5)</f>
        <v>#N/A</v>
      </c>
      <c r="F269" s="29"/>
      <c r="G269" s="273" t="e">
        <f>VLOOKUP(B269,'Cadastro de funcionarios'!$A$4:$G$4814,6)</f>
        <v>#N/A</v>
      </c>
      <c r="H269" s="108"/>
      <c r="I269" s="6"/>
      <c r="J269" s="34"/>
      <c r="K269" s="275">
        <f ca="1">SUMIF(Descontos!$A$5:$A$3260,'Pagamentos salários'!$A$5:A$1174,Descontos!$H$5:$H$2800)</f>
        <v>0</v>
      </c>
      <c r="L269" s="276" t="e">
        <f t="shared" si="30"/>
        <v>#N/A</v>
      </c>
      <c r="M269" s="276" t="e">
        <f t="shared" si="31"/>
        <v>#N/A</v>
      </c>
      <c r="N269" s="277" t="e">
        <f t="shared" si="32"/>
        <v>#N/A</v>
      </c>
      <c r="O269" s="25"/>
      <c r="P269" s="252">
        <f t="shared" si="35"/>
        <v>0</v>
      </c>
      <c r="Q269" s="273" t="e">
        <f t="shared" ca="1" si="33"/>
        <v>#N/A</v>
      </c>
      <c r="R269" s="281" t="e">
        <f t="shared" ca="1" si="34"/>
        <v>#N/A</v>
      </c>
    </row>
    <row r="270" spans="1:18">
      <c r="A270" s="97">
        <v>266</v>
      </c>
      <c r="B270" s="99"/>
      <c r="C270" s="270" t="e">
        <f>VLOOKUP(B270,'Cadastro de funcionarios'!$A$4:$G$4814,2)</f>
        <v>#N/A</v>
      </c>
      <c r="D270" s="271" t="e">
        <f>VLOOKUP(B270,'Cadastro de funcionarios'!$A$4:$G$4814,4)</f>
        <v>#N/A</v>
      </c>
      <c r="E270" s="272" t="e">
        <f>VLOOKUP(B270,'Cadastro de funcionarios'!$A$4:$G$4814,5)</f>
        <v>#N/A</v>
      </c>
      <c r="F270" s="103"/>
      <c r="G270" s="274" t="e">
        <f>VLOOKUP(B270,'Cadastro de funcionarios'!$A$4:$G$4814,6)</f>
        <v>#N/A</v>
      </c>
      <c r="H270" s="105"/>
      <c r="I270" s="106"/>
      <c r="J270" s="107"/>
      <c r="K270" s="278">
        <f ca="1">SUMIF(Descontos!$A$5:$A$3260,'Pagamentos salários'!$A$5:A$1174,Descontos!$H$5:$H$2800)</f>
        <v>0</v>
      </c>
      <c r="L270" s="279" t="e">
        <f t="shared" si="30"/>
        <v>#N/A</v>
      </c>
      <c r="M270" s="279" t="e">
        <f t="shared" si="31"/>
        <v>#N/A</v>
      </c>
      <c r="N270" s="280" t="e">
        <f t="shared" si="32"/>
        <v>#N/A</v>
      </c>
      <c r="O270" s="99"/>
      <c r="P270" s="282">
        <f t="shared" si="35"/>
        <v>0</v>
      </c>
      <c r="Q270" s="274" t="e">
        <f t="shared" ca="1" si="33"/>
        <v>#N/A</v>
      </c>
      <c r="R270" s="283" t="e">
        <f t="shared" ca="1" si="34"/>
        <v>#N/A</v>
      </c>
    </row>
    <row r="271" spans="1:18">
      <c r="A271" s="96">
        <v>267</v>
      </c>
      <c r="B271" s="25"/>
      <c r="C271" s="239" t="e">
        <f>VLOOKUP(B271,'Cadastro de funcionarios'!$A$4:$G$4814,2)</f>
        <v>#N/A</v>
      </c>
      <c r="D271" s="249" t="e">
        <f>VLOOKUP(B271,'Cadastro de funcionarios'!$A$4:$G$4814,4)</f>
        <v>#N/A</v>
      </c>
      <c r="E271" s="269" t="e">
        <f>VLOOKUP(B271,'Cadastro de funcionarios'!$A$4:$G$4814,5)</f>
        <v>#N/A</v>
      </c>
      <c r="F271" s="29"/>
      <c r="G271" s="273" t="e">
        <f>VLOOKUP(B271,'Cadastro de funcionarios'!$A$4:$G$4814,6)</f>
        <v>#N/A</v>
      </c>
      <c r="H271" s="108"/>
      <c r="I271" s="6"/>
      <c r="J271" s="34"/>
      <c r="K271" s="275">
        <f ca="1">SUMIF(Descontos!$A$5:$A$3260,'Pagamentos salários'!$A$5:A$1174,Descontos!$H$5:$H$2800)</f>
        <v>0</v>
      </c>
      <c r="L271" s="276" t="e">
        <f t="shared" si="30"/>
        <v>#N/A</v>
      </c>
      <c r="M271" s="276" t="e">
        <f t="shared" si="31"/>
        <v>#N/A</v>
      </c>
      <c r="N271" s="277" t="e">
        <f t="shared" si="32"/>
        <v>#N/A</v>
      </c>
      <c r="O271" s="25"/>
      <c r="P271" s="252">
        <f t="shared" si="35"/>
        <v>0</v>
      </c>
      <c r="Q271" s="273" t="e">
        <f t="shared" ca="1" si="33"/>
        <v>#N/A</v>
      </c>
      <c r="R271" s="281" t="e">
        <f t="shared" ca="1" si="34"/>
        <v>#N/A</v>
      </c>
    </row>
    <row r="272" spans="1:18">
      <c r="A272" s="97">
        <v>268</v>
      </c>
      <c r="B272" s="99"/>
      <c r="C272" s="270" t="e">
        <f>VLOOKUP(B272,'Cadastro de funcionarios'!$A$4:$G$4814,2)</f>
        <v>#N/A</v>
      </c>
      <c r="D272" s="271" t="e">
        <f>VLOOKUP(B272,'Cadastro de funcionarios'!$A$4:$G$4814,4)</f>
        <v>#N/A</v>
      </c>
      <c r="E272" s="272" t="e">
        <f>VLOOKUP(B272,'Cadastro de funcionarios'!$A$4:$G$4814,5)</f>
        <v>#N/A</v>
      </c>
      <c r="F272" s="103"/>
      <c r="G272" s="274" t="e">
        <f>VLOOKUP(B272,'Cadastro de funcionarios'!$A$4:$G$4814,6)</f>
        <v>#N/A</v>
      </c>
      <c r="H272" s="105"/>
      <c r="I272" s="106"/>
      <c r="J272" s="107"/>
      <c r="K272" s="278">
        <f ca="1">SUMIF(Descontos!$A$5:$A$3260,'Pagamentos salários'!$A$5:A$1174,Descontos!$H$5:$H$2800)</f>
        <v>0</v>
      </c>
      <c r="L272" s="279" t="e">
        <f t="shared" si="30"/>
        <v>#N/A</v>
      </c>
      <c r="M272" s="279" t="e">
        <f t="shared" si="31"/>
        <v>#N/A</v>
      </c>
      <c r="N272" s="280" t="e">
        <f t="shared" si="32"/>
        <v>#N/A</v>
      </c>
      <c r="O272" s="99"/>
      <c r="P272" s="282">
        <f t="shared" si="35"/>
        <v>0</v>
      </c>
      <c r="Q272" s="274" t="e">
        <f t="shared" ca="1" si="33"/>
        <v>#N/A</v>
      </c>
      <c r="R272" s="283" t="e">
        <f t="shared" ca="1" si="34"/>
        <v>#N/A</v>
      </c>
    </row>
    <row r="273" spans="1:18">
      <c r="A273" s="96">
        <v>269</v>
      </c>
      <c r="B273" s="25"/>
      <c r="C273" s="239" t="e">
        <f>VLOOKUP(B273,'Cadastro de funcionarios'!$A$4:$G$4814,2)</f>
        <v>#N/A</v>
      </c>
      <c r="D273" s="249" t="e">
        <f>VLOOKUP(B273,'Cadastro de funcionarios'!$A$4:$G$4814,4)</f>
        <v>#N/A</v>
      </c>
      <c r="E273" s="269" t="e">
        <f>VLOOKUP(B273,'Cadastro de funcionarios'!$A$4:$G$4814,5)</f>
        <v>#N/A</v>
      </c>
      <c r="F273" s="29"/>
      <c r="G273" s="273" t="e">
        <f>VLOOKUP(B273,'Cadastro de funcionarios'!$A$4:$G$4814,6)</f>
        <v>#N/A</v>
      </c>
      <c r="H273" s="108"/>
      <c r="I273" s="6"/>
      <c r="J273" s="34"/>
      <c r="K273" s="275">
        <f ca="1">SUMIF(Descontos!$A$5:$A$3260,'Pagamentos salários'!$A$5:A$1174,Descontos!$H$5:$H$2800)</f>
        <v>0</v>
      </c>
      <c r="L273" s="276" t="e">
        <f t="shared" si="30"/>
        <v>#N/A</v>
      </c>
      <c r="M273" s="276" t="e">
        <f t="shared" si="31"/>
        <v>#N/A</v>
      </c>
      <c r="N273" s="277" t="e">
        <f t="shared" si="32"/>
        <v>#N/A</v>
      </c>
      <c r="O273" s="25"/>
      <c r="P273" s="252">
        <f t="shared" si="35"/>
        <v>0</v>
      </c>
      <c r="Q273" s="273" t="e">
        <f t="shared" ca="1" si="33"/>
        <v>#N/A</v>
      </c>
      <c r="R273" s="281" t="e">
        <f t="shared" ca="1" si="34"/>
        <v>#N/A</v>
      </c>
    </row>
    <row r="274" spans="1:18">
      <c r="A274" s="97">
        <v>270</v>
      </c>
      <c r="B274" s="99"/>
      <c r="C274" s="270" t="e">
        <f>VLOOKUP(B274,'Cadastro de funcionarios'!$A$4:$G$4814,2)</f>
        <v>#N/A</v>
      </c>
      <c r="D274" s="271" t="e">
        <f>VLOOKUP(B274,'Cadastro de funcionarios'!$A$4:$G$4814,4)</f>
        <v>#N/A</v>
      </c>
      <c r="E274" s="272" t="e">
        <f>VLOOKUP(B274,'Cadastro de funcionarios'!$A$4:$G$4814,5)</f>
        <v>#N/A</v>
      </c>
      <c r="F274" s="103"/>
      <c r="G274" s="274" t="e">
        <f>VLOOKUP(B274,'Cadastro de funcionarios'!$A$4:$G$4814,6)</f>
        <v>#N/A</v>
      </c>
      <c r="H274" s="105"/>
      <c r="I274" s="106"/>
      <c r="J274" s="107"/>
      <c r="K274" s="278">
        <f ca="1">SUMIF(Descontos!$A$5:$A$3260,'Pagamentos salários'!$A$5:A$1174,Descontos!$H$5:$H$2800)</f>
        <v>0</v>
      </c>
      <c r="L274" s="279" t="e">
        <f t="shared" si="30"/>
        <v>#N/A</v>
      </c>
      <c r="M274" s="279" t="e">
        <f t="shared" si="31"/>
        <v>#N/A</v>
      </c>
      <c r="N274" s="280" t="e">
        <f t="shared" si="32"/>
        <v>#N/A</v>
      </c>
      <c r="O274" s="99"/>
      <c r="P274" s="282">
        <f t="shared" si="35"/>
        <v>0</v>
      </c>
      <c r="Q274" s="274" t="e">
        <f t="shared" ca="1" si="33"/>
        <v>#N/A</v>
      </c>
      <c r="R274" s="283" t="e">
        <f t="shared" ca="1" si="34"/>
        <v>#N/A</v>
      </c>
    </row>
    <row r="275" spans="1:18">
      <c r="A275" s="96">
        <v>271</v>
      </c>
      <c r="B275" s="25"/>
      <c r="C275" s="239" t="e">
        <f>VLOOKUP(B275,'Cadastro de funcionarios'!$A$4:$G$4814,2)</f>
        <v>#N/A</v>
      </c>
      <c r="D275" s="249" t="e">
        <f>VLOOKUP(B275,'Cadastro de funcionarios'!$A$4:$G$4814,4)</f>
        <v>#N/A</v>
      </c>
      <c r="E275" s="269" t="e">
        <f>VLOOKUP(B275,'Cadastro de funcionarios'!$A$4:$G$4814,5)</f>
        <v>#N/A</v>
      </c>
      <c r="F275" s="29"/>
      <c r="G275" s="273" t="e">
        <f>VLOOKUP(B275,'Cadastro de funcionarios'!$A$4:$G$4814,6)</f>
        <v>#N/A</v>
      </c>
      <c r="H275" s="108"/>
      <c r="I275" s="6"/>
      <c r="J275" s="34"/>
      <c r="K275" s="275">
        <f ca="1">SUMIF(Descontos!$A$5:$A$3260,'Pagamentos salários'!$A$5:A$1174,Descontos!$H$5:$H$2800)</f>
        <v>0</v>
      </c>
      <c r="L275" s="276" t="e">
        <f t="shared" si="30"/>
        <v>#N/A</v>
      </c>
      <c r="M275" s="276" t="e">
        <f t="shared" si="31"/>
        <v>#N/A</v>
      </c>
      <c r="N275" s="277" t="e">
        <f t="shared" si="32"/>
        <v>#N/A</v>
      </c>
      <c r="O275" s="25"/>
      <c r="P275" s="252">
        <f t="shared" si="35"/>
        <v>0</v>
      </c>
      <c r="Q275" s="273" t="e">
        <f t="shared" ca="1" si="33"/>
        <v>#N/A</v>
      </c>
      <c r="R275" s="281" t="e">
        <f t="shared" ca="1" si="34"/>
        <v>#N/A</v>
      </c>
    </row>
    <row r="276" spans="1:18">
      <c r="A276" s="97">
        <v>272</v>
      </c>
      <c r="B276" s="99"/>
      <c r="C276" s="270" t="e">
        <f>VLOOKUP(B276,'Cadastro de funcionarios'!$A$4:$G$4814,2)</f>
        <v>#N/A</v>
      </c>
      <c r="D276" s="271" t="e">
        <f>VLOOKUP(B276,'Cadastro de funcionarios'!$A$4:$G$4814,4)</f>
        <v>#N/A</v>
      </c>
      <c r="E276" s="272" t="e">
        <f>VLOOKUP(B276,'Cadastro de funcionarios'!$A$4:$G$4814,5)</f>
        <v>#N/A</v>
      </c>
      <c r="F276" s="103"/>
      <c r="G276" s="274" t="e">
        <f>VLOOKUP(B276,'Cadastro de funcionarios'!$A$4:$G$4814,6)</f>
        <v>#N/A</v>
      </c>
      <c r="H276" s="105"/>
      <c r="I276" s="106"/>
      <c r="J276" s="107"/>
      <c r="K276" s="278">
        <f ca="1">SUMIF(Descontos!$A$5:$A$3260,'Pagamentos salários'!$A$5:A$1174,Descontos!$H$5:$H$2800)</f>
        <v>0</v>
      </c>
      <c r="L276" s="279" t="e">
        <f t="shared" si="30"/>
        <v>#N/A</v>
      </c>
      <c r="M276" s="279" t="e">
        <f t="shared" si="31"/>
        <v>#N/A</v>
      </c>
      <c r="N276" s="280" t="e">
        <f t="shared" si="32"/>
        <v>#N/A</v>
      </c>
      <c r="O276" s="99"/>
      <c r="P276" s="282">
        <f t="shared" si="35"/>
        <v>0</v>
      </c>
      <c r="Q276" s="274" t="e">
        <f t="shared" ca="1" si="33"/>
        <v>#N/A</v>
      </c>
      <c r="R276" s="283" t="e">
        <f t="shared" ca="1" si="34"/>
        <v>#N/A</v>
      </c>
    </row>
    <row r="277" spans="1:18">
      <c r="A277" s="96">
        <v>273</v>
      </c>
      <c r="B277" s="25"/>
      <c r="C277" s="239" t="e">
        <f>VLOOKUP(B277,'Cadastro de funcionarios'!$A$4:$G$4814,2)</f>
        <v>#N/A</v>
      </c>
      <c r="D277" s="249" t="e">
        <f>VLOOKUP(B277,'Cadastro de funcionarios'!$A$4:$G$4814,4)</f>
        <v>#N/A</v>
      </c>
      <c r="E277" s="269" t="e">
        <f>VLOOKUP(B277,'Cadastro de funcionarios'!$A$4:$G$4814,5)</f>
        <v>#N/A</v>
      </c>
      <c r="F277" s="29"/>
      <c r="G277" s="273" t="e">
        <f>VLOOKUP(B277,'Cadastro de funcionarios'!$A$4:$G$4814,6)</f>
        <v>#N/A</v>
      </c>
      <c r="H277" s="108"/>
      <c r="I277" s="6"/>
      <c r="J277" s="34"/>
      <c r="K277" s="275">
        <f ca="1">SUMIF(Descontos!$A$5:$A$3260,'Pagamentos salários'!$A$5:A$1174,Descontos!$H$5:$H$2800)</f>
        <v>0</v>
      </c>
      <c r="L277" s="276" t="e">
        <f t="shared" si="30"/>
        <v>#N/A</v>
      </c>
      <c r="M277" s="276" t="e">
        <f t="shared" si="31"/>
        <v>#N/A</v>
      </c>
      <c r="N277" s="277" t="e">
        <f t="shared" si="32"/>
        <v>#N/A</v>
      </c>
      <c r="O277" s="25"/>
      <c r="P277" s="252">
        <f t="shared" si="35"/>
        <v>0</v>
      </c>
      <c r="Q277" s="273" t="e">
        <f t="shared" ca="1" si="33"/>
        <v>#N/A</v>
      </c>
      <c r="R277" s="281" t="e">
        <f t="shared" ca="1" si="34"/>
        <v>#N/A</v>
      </c>
    </row>
    <row r="278" spans="1:18">
      <c r="A278" s="97">
        <v>274</v>
      </c>
      <c r="B278" s="99"/>
      <c r="C278" s="270" t="e">
        <f>VLOOKUP(B278,'Cadastro de funcionarios'!$A$4:$G$4814,2)</f>
        <v>#N/A</v>
      </c>
      <c r="D278" s="271" t="e">
        <f>VLOOKUP(B278,'Cadastro de funcionarios'!$A$4:$G$4814,4)</f>
        <v>#N/A</v>
      </c>
      <c r="E278" s="272" t="e">
        <f>VLOOKUP(B278,'Cadastro de funcionarios'!$A$4:$G$4814,5)</f>
        <v>#N/A</v>
      </c>
      <c r="F278" s="103"/>
      <c r="G278" s="274" t="e">
        <f>VLOOKUP(B278,'Cadastro de funcionarios'!$A$4:$G$4814,6)</f>
        <v>#N/A</v>
      </c>
      <c r="H278" s="105"/>
      <c r="I278" s="106"/>
      <c r="J278" s="107"/>
      <c r="K278" s="278">
        <f ca="1">SUMIF(Descontos!$A$5:$A$3260,'Pagamentos salários'!$A$5:A$1174,Descontos!$H$5:$H$2800)</f>
        <v>0</v>
      </c>
      <c r="L278" s="279" t="e">
        <f t="shared" si="30"/>
        <v>#N/A</v>
      </c>
      <c r="M278" s="279" t="e">
        <f t="shared" si="31"/>
        <v>#N/A</v>
      </c>
      <c r="N278" s="280" t="e">
        <f t="shared" si="32"/>
        <v>#N/A</v>
      </c>
      <c r="O278" s="99"/>
      <c r="P278" s="282">
        <f t="shared" si="35"/>
        <v>0</v>
      </c>
      <c r="Q278" s="274" t="e">
        <f t="shared" ca="1" si="33"/>
        <v>#N/A</v>
      </c>
      <c r="R278" s="283" t="e">
        <f t="shared" ca="1" si="34"/>
        <v>#N/A</v>
      </c>
    </row>
    <row r="279" spans="1:18">
      <c r="A279" s="96">
        <v>275</v>
      </c>
      <c r="B279" s="25"/>
      <c r="C279" s="239" t="e">
        <f>VLOOKUP(B279,'Cadastro de funcionarios'!$A$4:$G$4814,2)</f>
        <v>#N/A</v>
      </c>
      <c r="D279" s="249" t="e">
        <f>VLOOKUP(B279,'Cadastro de funcionarios'!$A$4:$G$4814,4)</f>
        <v>#N/A</v>
      </c>
      <c r="E279" s="269" t="e">
        <f>VLOOKUP(B279,'Cadastro de funcionarios'!$A$4:$G$4814,5)</f>
        <v>#N/A</v>
      </c>
      <c r="F279" s="29"/>
      <c r="G279" s="273" t="e">
        <f>VLOOKUP(B279,'Cadastro de funcionarios'!$A$4:$G$4814,6)</f>
        <v>#N/A</v>
      </c>
      <c r="H279" s="108"/>
      <c r="I279" s="6"/>
      <c r="J279" s="34"/>
      <c r="K279" s="275">
        <f ca="1">SUMIF(Descontos!$A$5:$A$3260,'Pagamentos salários'!$A$5:A$1174,Descontos!$H$5:$H$2800)</f>
        <v>0</v>
      </c>
      <c r="L279" s="276" t="e">
        <f t="shared" si="30"/>
        <v>#N/A</v>
      </c>
      <c r="M279" s="276" t="e">
        <f t="shared" si="31"/>
        <v>#N/A</v>
      </c>
      <c r="N279" s="277" t="e">
        <f t="shared" si="32"/>
        <v>#N/A</v>
      </c>
      <c r="O279" s="25"/>
      <c r="P279" s="252">
        <f t="shared" si="35"/>
        <v>0</v>
      </c>
      <c r="Q279" s="273" t="e">
        <f t="shared" ca="1" si="33"/>
        <v>#N/A</v>
      </c>
      <c r="R279" s="281" t="e">
        <f t="shared" ca="1" si="34"/>
        <v>#N/A</v>
      </c>
    </row>
    <row r="280" spans="1:18">
      <c r="A280" s="97">
        <v>276</v>
      </c>
      <c r="B280" s="99"/>
      <c r="C280" s="270" t="e">
        <f>VLOOKUP(B280,'Cadastro de funcionarios'!$A$4:$G$4814,2)</f>
        <v>#N/A</v>
      </c>
      <c r="D280" s="271" t="e">
        <f>VLOOKUP(B280,'Cadastro de funcionarios'!$A$4:$G$4814,4)</f>
        <v>#N/A</v>
      </c>
      <c r="E280" s="272" t="e">
        <f>VLOOKUP(B280,'Cadastro de funcionarios'!$A$4:$G$4814,5)</f>
        <v>#N/A</v>
      </c>
      <c r="F280" s="103"/>
      <c r="G280" s="274" t="e">
        <f>VLOOKUP(B280,'Cadastro de funcionarios'!$A$4:$G$4814,6)</f>
        <v>#N/A</v>
      </c>
      <c r="H280" s="105"/>
      <c r="I280" s="106"/>
      <c r="J280" s="107"/>
      <c r="K280" s="278">
        <f ca="1">SUMIF(Descontos!$A$5:$A$3260,'Pagamentos salários'!$A$5:A$1174,Descontos!$H$5:$H$2800)</f>
        <v>0</v>
      </c>
      <c r="L280" s="279" t="e">
        <f t="shared" si="30"/>
        <v>#N/A</v>
      </c>
      <c r="M280" s="279" t="e">
        <f t="shared" si="31"/>
        <v>#N/A</v>
      </c>
      <c r="N280" s="280" t="e">
        <f t="shared" si="32"/>
        <v>#N/A</v>
      </c>
      <c r="O280" s="99"/>
      <c r="P280" s="282">
        <f t="shared" si="35"/>
        <v>0</v>
      </c>
      <c r="Q280" s="274" t="e">
        <f t="shared" ca="1" si="33"/>
        <v>#N/A</v>
      </c>
      <c r="R280" s="283" t="e">
        <f t="shared" ca="1" si="34"/>
        <v>#N/A</v>
      </c>
    </row>
    <row r="281" spans="1:18">
      <c r="A281" s="96">
        <v>277</v>
      </c>
      <c r="B281" s="25"/>
      <c r="C281" s="239" t="e">
        <f>VLOOKUP(B281,'Cadastro de funcionarios'!$A$4:$G$4814,2)</f>
        <v>#N/A</v>
      </c>
      <c r="D281" s="249" t="e">
        <f>VLOOKUP(B281,'Cadastro de funcionarios'!$A$4:$G$4814,4)</f>
        <v>#N/A</v>
      </c>
      <c r="E281" s="269" t="e">
        <f>VLOOKUP(B281,'Cadastro de funcionarios'!$A$4:$G$4814,5)</f>
        <v>#N/A</v>
      </c>
      <c r="F281" s="29"/>
      <c r="G281" s="273" t="e">
        <f>VLOOKUP(B281,'Cadastro de funcionarios'!$A$4:$G$4814,6)</f>
        <v>#N/A</v>
      </c>
      <c r="H281" s="108"/>
      <c r="I281" s="6"/>
      <c r="J281" s="34"/>
      <c r="K281" s="275">
        <f ca="1">SUMIF(Descontos!$A$5:$A$3260,'Pagamentos salários'!$A$5:A$1174,Descontos!$H$5:$H$2800)</f>
        <v>0</v>
      </c>
      <c r="L281" s="276" t="e">
        <f t="shared" si="30"/>
        <v>#N/A</v>
      </c>
      <c r="M281" s="276" t="e">
        <f t="shared" si="31"/>
        <v>#N/A</v>
      </c>
      <c r="N281" s="277" t="e">
        <f t="shared" si="32"/>
        <v>#N/A</v>
      </c>
      <c r="O281" s="25"/>
      <c r="P281" s="252">
        <f t="shared" si="35"/>
        <v>0</v>
      </c>
      <c r="Q281" s="273" t="e">
        <f t="shared" ca="1" si="33"/>
        <v>#N/A</v>
      </c>
      <c r="R281" s="281" t="e">
        <f t="shared" ca="1" si="34"/>
        <v>#N/A</v>
      </c>
    </row>
    <row r="282" spans="1:18">
      <c r="A282" s="97">
        <v>278</v>
      </c>
      <c r="B282" s="99"/>
      <c r="C282" s="270" t="e">
        <f>VLOOKUP(B282,'Cadastro de funcionarios'!$A$4:$G$4814,2)</f>
        <v>#N/A</v>
      </c>
      <c r="D282" s="271" t="e">
        <f>VLOOKUP(B282,'Cadastro de funcionarios'!$A$4:$G$4814,4)</f>
        <v>#N/A</v>
      </c>
      <c r="E282" s="272" t="e">
        <f>VLOOKUP(B282,'Cadastro de funcionarios'!$A$4:$G$4814,5)</f>
        <v>#N/A</v>
      </c>
      <c r="F282" s="103"/>
      <c r="G282" s="274" t="e">
        <f>VLOOKUP(B282,'Cadastro de funcionarios'!$A$4:$G$4814,6)</f>
        <v>#N/A</v>
      </c>
      <c r="H282" s="105"/>
      <c r="I282" s="106"/>
      <c r="J282" s="107"/>
      <c r="K282" s="278">
        <f ca="1">SUMIF(Descontos!$A$5:$A$3260,'Pagamentos salários'!$A$5:A$1174,Descontos!$H$5:$H$2800)</f>
        <v>0</v>
      </c>
      <c r="L282" s="279" t="e">
        <f t="shared" si="30"/>
        <v>#N/A</v>
      </c>
      <c r="M282" s="279" t="e">
        <f t="shared" si="31"/>
        <v>#N/A</v>
      </c>
      <c r="N282" s="280" t="e">
        <f t="shared" si="32"/>
        <v>#N/A</v>
      </c>
      <c r="O282" s="99"/>
      <c r="P282" s="282">
        <f t="shared" si="35"/>
        <v>0</v>
      </c>
      <c r="Q282" s="274" t="e">
        <f t="shared" ca="1" si="33"/>
        <v>#N/A</v>
      </c>
      <c r="R282" s="283" t="e">
        <f t="shared" ca="1" si="34"/>
        <v>#N/A</v>
      </c>
    </row>
    <row r="283" spans="1:18">
      <c r="A283" s="96">
        <v>279</v>
      </c>
      <c r="B283" s="25"/>
      <c r="C283" s="239" t="e">
        <f>VLOOKUP(B283,'Cadastro de funcionarios'!$A$4:$G$4814,2)</f>
        <v>#N/A</v>
      </c>
      <c r="D283" s="249" t="e">
        <f>VLOOKUP(B283,'Cadastro de funcionarios'!$A$4:$G$4814,4)</f>
        <v>#N/A</v>
      </c>
      <c r="E283" s="269" t="e">
        <f>VLOOKUP(B283,'Cadastro de funcionarios'!$A$4:$G$4814,5)</f>
        <v>#N/A</v>
      </c>
      <c r="F283" s="29"/>
      <c r="G283" s="273" t="e">
        <f>VLOOKUP(B283,'Cadastro de funcionarios'!$A$4:$G$4814,6)</f>
        <v>#N/A</v>
      </c>
      <c r="H283" s="108"/>
      <c r="I283" s="6"/>
      <c r="J283" s="34"/>
      <c r="K283" s="275">
        <f ca="1">SUMIF(Descontos!$A$5:$A$3260,'Pagamentos salários'!$A$5:A$1174,Descontos!$H$5:$H$2800)</f>
        <v>0</v>
      </c>
      <c r="L283" s="276" t="e">
        <f t="shared" si="30"/>
        <v>#N/A</v>
      </c>
      <c r="M283" s="276" t="e">
        <f t="shared" si="31"/>
        <v>#N/A</v>
      </c>
      <c r="N283" s="277" t="e">
        <f t="shared" si="32"/>
        <v>#N/A</v>
      </c>
      <c r="O283" s="25"/>
      <c r="P283" s="252">
        <f t="shared" si="35"/>
        <v>0</v>
      </c>
      <c r="Q283" s="273" t="e">
        <f t="shared" ca="1" si="33"/>
        <v>#N/A</v>
      </c>
      <c r="R283" s="281" t="e">
        <f t="shared" ca="1" si="34"/>
        <v>#N/A</v>
      </c>
    </row>
    <row r="284" spans="1:18">
      <c r="A284" s="97">
        <v>280</v>
      </c>
      <c r="B284" s="99"/>
      <c r="C284" s="270" t="e">
        <f>VLOOKUP(B284,'Cadastro de funcionarios'!$A$4:$G$4814,2)</f>
        <v>#N/A</v>
      </c>
      <c r="D284" s="271" t="e">
        <f>VLOOKUP(B284,'Cadastro de funcionarios'!$A$4:$G$4814,4)</f>
        <v>#N/A</v>
      </c>
      <c r="E284" s="272" t="e">
        <f>VLOOKUP(B284,'Cadastro de funcionarios'!$A$4:$G$4814,5)</f>
        <v>#N/A</v>
      </c>
      <c r="F284" s="103"/>
      <c r="G284" s="274" t="e">
        <f>VLOOKUP(B284,'Cadastro de funcionarios'!$A$4:$G$4814,6)</f>
        <v>#N/A</v>
      </c>
      <c r="H284" s="105"/>
      <c r="I284" s="106"/>
      <c r="J284" s="107"/>
      <c r="K284" s="278">
        <f ca="1">SUMIF(Descontos!$A$5:$A$3260,'Pagamentos salários'!$A$5:A$1174,Descontos!$H$5:$H$2800)</f>
        <v>0</v>
      </c>
      <c r="L284" s="279" t="e">
        <f t="shared" si="30"/>
        <v>#N/A</v>
      </c>
      <c r="M284" s="279" t="e">
        <f t="shared" si="31"/>
        <v>#N/A</v>
      </c>
      <c r="N284" s="280" t="e">
        <f t="shared" si="32"/>
        <v>#N/A</v>
      </c>
      <c r="O284" s="99"/>
      <c r="P284" s="282">
        <f t="shared" si="35"/>
        <v>0</v>
      </c>
      <c r="Q284" s="274" t="e">
        <f t="shared" ca="1" si="33"/>
        <v>#N/A</v>
      </c>
      <c r="R284" s="283" t="e">
        <f t="shared" ca="1" si="34"/>
        <v>#N/A</v>
      </c>
    </row>
    <row r="285" spans="1:18">
      <c r="A285" s="96">
        <v>281</v>
      </c>
      <c r="B285" s="25"/>
      <c r="C285" s="239" t="e">
        <f>VLOOKUP(B285,'Cadastro de funcionarios'!$A$4:$G$4814,2)</f>
        <v>#N/A</v>
      </c>
      <c r="D285" s="249" t="e">
        <f>VLOOKUP(B285,'Cadastro de funcionarios'!$A$4:$G$4814,4)</f>
        <v>#N/A</v>
      </c>
      <c r="E285" s="269" t="e">
        <f>VLOOKUP(B285,'Cadastro de funcionarios'!$A$4:$G$4814,5)</f>
        <v>#N/A</v>
      </c>
      <c r="F285" s="29"/>
      <c r="G285" s="273" t="e">
        <f>VLOOKUP(B285,'Cadastro de funcionarios'!$A$4:$G$4814,6)</f>
        <v>#N/A</v>
      </c>
      <c r="H285" s="108"/>
      <c r="I285" s="6"/>
      <c r="J285" s="34"/>
      <c r="K285" s="275">
        <f ca="1">SUMIF(Descontos!$A$5:$A$3260,'Pagamentos salários'!$A$5:A$1174,Descontos!$H$5:$H$2800)</f>
        <v>0</v>
      </c>
      <c r="L285" s="276" t="e">
        <f t="shared" si="30"/>
        <v>#N/A</v>
      </c>
      <c r="M285" s="276" t="e">
        <f t="shared" si="31"/>
        <v>#N/A</v>
      </c>
      <c r="N285" s="277" t="e">
        <f t="shared" si="32"/>
        <v>#N/A</v>
      </c>
      <c r="O285" s="25"/>
      <c r="P285" s="252">
        <f t="shared" si="35"/>
        <v>0</v>
      </c>
      <c r="Q285" s="273" t="e">
        <f t="shared" ca="1" si="33"/>
        <v>#N/A</v>
      </c>
      <c r="R285" s="281" t="e">
        <f t="shared" ca="1" si="34"/>
        <v>#N/A</v>
      </c>
    </row>
    <row r="286" spans="1:18">
      <c r="A286" s="97">
        <v>282</v>
      </c>
      <c r="B286" s="99"/>
      <c r="C286" s="270" t="e">
        <f>VLOOKUP(B286,'Cadastro de funcionarios'!$A$4:$G$4814,2)</f>
        <v>#N/A</v>
      </c>
      <c r="D286" s="271" t="e">
        <f>VLOOKUP(B286,'Cadastro de funcionarios'!$A$4:$G$4814,4)</f>
        <v>#N/A</v>
      </c>
      <c r="E286" s="272" t="e">
        <f>VLOOKUP(B286,'Cadastro de funcionarios'!$A$4:$G$4814,5)</f>
        <v>#N/A</v>
      </c>
      <c r="F286" s="103"/>
      <c r="G286" s="274" t="e">
        <f>VLOOKUP(B286,'Cadastro de funcionarios'!$A$4:$G$4814,6)</f>
        <v>#N/A</v>
      </c>
      <c r="H286" s="105"/>
      <c r="I286" s="106"/>
      <c r="J286" s="107"/>
      <c r="K286" s="278">
        <f ca="1">SUMIF(Descontos!$A$5:$A$3260,'Pagamentos salários'!$A$5:A$1174,Descontos!$H$5:$H$2800)</f>
        <v>0</v>
      </c>
      <c r="L286" s="279" t="e">
        <f t="shared" si="30"/>
        <v>#N/A</v>
      </c>
      <c r="M286" s="279" t="e">
        <f t="shared" si="31"/>
        <v>#N/A</v>
      </c>
      <c r="N286" s="280" t="e">
        <f t="shared" si="32"/>
        <v>#N/A</v>
      </c>
      <c r="O286" s="99"/>
      <c r="P286" s="282">
        <f t="shared" si="35"/>
        <v>0</v>
      </c>
      <c r="Q286" s="274" t="e">
        <f t="shared" ca="1" si="33"/>
        <v>#N/A</v>
      </c>
      <c r="R286" s="283" t="e">
        <f t="shared" ca="1" si="34"/>
        <v>#N/A</v>
      </c>
    </row>
    <row r="287" spans="1:18">
      <c r="A287" s="96">
        <v>283</v>
      </c>
      <c r="B287" s="25"/>
      <c r="C287" s="239" t="e">
        <f>VLOOKUP(B287,'Cadastro de funcionarios'!$A$4:$G$4814,2)</f>
        <v>#N/A</v>
      </c>
      <c r="D287" s="249" t="e">
        <f>VLOOKUP(B287,'Cadastro de funcionarios'!$A$4:$G$4814,4)</f>
        <v>#N/A</v>
      </c>
      <c r="E287" s="269" t="e">
        <f>VLOOKUP(B287,'Cadastro de funcionarios'!$A$4:$G$4814,5)</f>
        <v>#N/A</v>
      </c>
      <c r="F287" s="29"/>
      <c r="G287" s="273" t="e">
        <f>VLOOKUP(B287,'Cadastro de funcionarios'!$A$4:$G$4814,6)</f>
        <v>#N/A</v>
      </c>
      <c r="H287" s="108"/>
      <c r="I287" s="6"/>
      <c r="J287" s="34"/>
      <c r="K287" s="275">
        <f ca="1">SUMIF(Descontos!$A$5:$A$3260,'Pagamentos salários'!$A$5:A$1174,Descontos!$H$5:$H$2800)</f>
        <v>0</v>
      </c>
      <c r="L287" s="276" t="e">
        <f t="shared" si="30"/>
        <v>#N/A</v>
      </c>
      <c r="M287" s="276" t="e">
        <f t="shared" si="31"/>
        <v>#N/A</v>
      </c>
      <c r="N287" s="277" t="e">
        <f t="shared" si="32"/>
        <v>#N/A</v>
      </c>
      <c r="O287" s="25"/>
      <c r="P287" s="252">
        <f t="shared" si="35"/>
        <v>0</v>
      </c>
      <c r="Q287" s="273" t="e">
        <f t="shared" ca="1" si="33"/>
        <v>#N/A</v>
      </c>
      <c r="R287" s="281" t="e">
        <f t="shared" ca="1" si="34"/>
        <v>#N/A</v>
      </c>
    </row>
    <row r="288" spans="1:18">
      <c r="A288" s="97">
        <v>284</v>
      </c>
      <c r="B288" s="99"/>
      <c r="C288" s="270" t="e">
        <f>VLOOKUP(B288,'Cadastro de funcionarios'!$A$4:$G$4814,2)</f>
        <v>#N/A</v>
      </c>
      <c r="D288" s="271" t="e">
        <f>VLOOKUP(B288,'Cadastro de funcionarios'!$A$4:$G$4814,4)</f>
        <v>#N/A</v>
      </c>
      <c r="E288" s="272" t="e">
        <f>VLOOKUP(B288,'Cadastro de funcionarios'!$A$4:$G$4814,5)</f>
        <v>#N/A</v>
      </c>
      <c r="F288" s="103"/>
      <c r="G288" s="274" t="e">
        <f>VLOOKUP(B288,'Cadastro de funcionarios'!$A$4:$G$4814,6)</f>
        <v>#N/A</v>
      </c>
      <c r="H288" s="105"/>
      <c r="I288" s="106"/>
      <c r="J288" s="107"/>
      <c r="K288" s="278">
        <f ca="1">SUMIF(Descontos!$A$5:$A$3260,'Pagamentos salários'!$A$5:A$1174,Descontos!$H$5:$H$2800)</f>
        <v>0</v>
      </c>
      <c r="L288" s="279" t="e">
        <f t="shared" si="30"/>
        <v>#N/A</v>
      </c>
      <c r="M288" s="279" t="e">
        <f t="shared" si="31"/>
        <v>#N/A</v>
      </c>
      <c r="N288" s="280" t="e">
        <f t="shared" si="32"/>
        <v>#N/A</v>
      </c>
      <c r="O288" s="99"/>
      <c r="P288" s="282">
        <f t="shared" si="35"/>
        <v>0</v>
      </c>
      <c r="Q288" s="274" t="e">
        <f t="shared" ca="1" si="33"/>
        <v>#N/A</v>
      </c>
      <c r="R288" s="283" t="e">
        <f t="shared" ca="1" si="34"/>
        <v>#N/A</v>
      </c>
    </row>
    <row r="289" spans="1:18">
      <c r="A289" s="96">
        <v>285</v>
      </c>
      <c r="B289" s="25"/>
      <c r="C289" s="239" t="e">
        <f>VLOOKUP(B289,'Cadastro de funcionarios'!$A$4:$G$4814,2)</f>
        <v>#N/A</v>
      </c>
      <c r="D289" s="249" t="e">
        <f>VLOOKUP(B289,'Cadastro de funcionarios'!$A$4:$G$4814,4)</f>
        <v>#N/A</v>
      </c>
      <c r="E289" s="269" t="e">
        <f>VLOOKUP(B289,'Cadastro de funcionarios'!$A$4:$G$4814,5)</f>
        <v>#N/A</v>
      </c>
      <c r="F289" s="29"/>
      <c r="G289" s="273" t="e">
        <f>VLOOKUP(B289,'Cadastro de funcionarios'!$A$4:$G$4814,6)</f>
        <v>#N/A</v>
      </c>
      <c r="H289" s="108"/>
      <c r="I289" s="6"/>
      <c r="J289" s="34"/>
      <c r="K289" s="275">
        <f ca="1">SUMIF(Descontos!$A$5:$A$3260,'Pagamentos salários'!$A$5:A$1174,Descontos!$H$5:$H$2800)</f>
        <v>0</v>
      </c>
      <c r="L289" s="276" t="e">
        <f t="shared" si="30"/>
        <v>#N/A</v>
      </c>
      <c r="M289" s="276" t="e">
        <f t="shared" si="31"/>
        <v>#N/A</v>
      </c>
      <c r="N289" s="277" t="e">
        <f t="shared" si="32"/>
        <v>#N/A</v>
      </c>
      <c r="O289" s="25"/>
      <c r="P289" s="252">
        <f t="shared" si="35"/>
        <v>0</v>
      </c>
      <c r="Q289" s="273" t="e">
        <f t="shared" ca="1" si="33"/>
        <v>#N/A</v>
      </c>
      <c r="R289" s="281" t="e">
        <f t="shared" ca="1" si="34"/>
        <v>#N/A</v>
      </c>
    </row>
    <row r="290" spans="1:18">
      <c r="A290" s="97">
        <v>286</v>
      </c>
      <c r="B290" s="99"/>
      <c r="C290" s="270" t="e">
        <f>VLOOKUP(B290,'Cadastro de funcionarios'!$A$4:$G$4814,2)</f>
        <v>#N/A</v>
      </c>
      <c r="D290" s="271" t="e">
        <f>VLOOKUP(B290,'Cadastro de funcionarios'!$A$4:$G$4814,4)</f>
        <v>#N/A</v>
      </c>
      <c r="E290" s="272" t="e">
        <f>VLOOKUP(B290,'Cadastro de funcionarios'!$A$4:$G$4814,5)</f>
        <v>#N/A</v>
      </c>
      <c r="F290" s="103"/>
      <c r="G290" s="274" t="e">
        <f>VLOOKUP(B290,'Cadastro de funcionarios'!$A$4:$G$4814,6)</f>
        <v>#N/A</v>
      </c>
      <c r="H290" s="105"/>
      <c r="I290" s="106"/>
      <c r="J290" s="107"/>
      <c r="K290" s="278">
        <f ca="1">SUMIF(Descontos!$A$5:$A$3260,'Pagamentos salários'!$A$5:A$1174,Descontos!$H$5:$H$2800)</f>
        <v>0</v>
      </c>
      <c r="L290" s="279" t="e">
        <f t="shared" si="30"/>
        <v>#N/A</v>
      </c>
      <c r="M290" s="279" t="e">
        <f t="shared" si="31"/>
        <v>#N/A</v>
      </c>
      <c r="N290" s="280" t="e">
        <f t="shared" si="32"/>
        <v>#N/A</v>
      </c>
      <c r="O290" s="99"/>
      <c r="P290" s="282">
        <f t="shared" si="35"/>
        <v>0</v>
      </c>
      <c r="Q290" s="274" t="e">
        <f t="shared" ca="1" si="33"/>
        <v>#N/A</v>
      </c>
      <c r="R290" s="283" t="e">
        <f t="shared" ca="1" si="34"/>
        <v>#N/A</v>
      </c>
    </row>
    <row r="291" spans="1:18">
      <c r="A291" s="96">
        <v>287</v>
      </c>
      <c r="B291" s="25"/>
      <c r="C291" s="239" t="e">
        <f>VLOOKUP(B291,'Cadastro de funcionarios'!$A$4:$G$4814,2)</f>
        <v>#N/A</v>
      </c>
      <c r="D291" s="249" t="e">
        <f>VLOOKUP(B291,'Cadastro de funcionarios'!$A$4:$G$4814,4)</f>
        <v>#N/A</v>
      </c>
      <c r="E291" s="269" t="e">
        <f>VLOOKUP(B291,'Cadastro de funcionarios'!$A$4:$G$4814,5)</f>
        <v>#N/A</v>
      </c>
      <c r="F291" s="29"/>
      <c r="G291" s="273" t="e">
        <f>VLOOKUP(B291,'Cadastro de funcionarios'!$A$4:$G$4814,6)</f>
        <v>#N/A</v>
      </c>
      <c r="H291" s="108"/>
      <c r="I291" s="6"/>
      <c r="J291" s="34"/>
      <c r="K291" s="275">
        <f ca="1">SUMIF(Descontos!$A$5:$A$3260,'Pagamentos salários'!$A$5:A$1174,Descontos!$H$5:$H$2800)</f>
        <v>0</v>
      </c>
      <c r="L291" s="276" t="e">
        <f t="shared" si="30"/>
        <v>#N/A</v>
      </c>
      <c r="M291" s="276" t="e">
        <f t="shared" si="31"/>
        <v>#N/A</v>
      </c>
      <c r="N291" s="277" t="e">
        <f t="shared" si="32"/>
        <v>#N/A</v>
      </c>
      <c r="O291" s="25"/>
      <c r="P291" s="252">
        <f t="shared" si="35"/>
        <v>0</v>
      </c>
      <c r="Q291" s="273" t="e">
        <f t="shared" ca="1" si="33"/>
        <v>#N/A</v>
      </c>
      <c r="R291" s="281" t="e">
        <f t="shared" ca="1" si="34"/>
        <v>#N/A</v>
      </c>
    </row>
    <row r="292" spans="1:18">
      <c r="A292" s="97">
        <v>288</v>
      </c>
      <c r="B292" s="99"/>
      <c r="C292" s="270" t="e">
        <f>VLOOKUP(B292,'Cadastro de funcionarios'!$A$4:$G$4814,2)</f>
        <v>#N/A</v>
      </c>
      <c r="D292" s="271" t="e">
        <f>VLOOKUP(B292,'Cadastro de funcionarios'!$A$4:$G$4814,4)</f>
        <v>#N/A</v>
      </c>
      <c r="E292" s="272" t="e">
        <f>VLOOKUP(B292,'Cadastro de funcionarios'!$A$4:$G$4814,5)</f>
        <v>#N/A</v>
      </c>
      <c r="F292" s="103"/>
      <c r="G292" s="274" t="e">
        <f>VLOOKUP(B292,'Cadastro de funcionarios'!$A$4:$G$4814,6)</f>
        <v>#N/A</v>
      </c>
      <c r="H292" s="105"/>
      <c r="I292" s="106"/>
      <c r="J292" s="107"/>
      <c r="K292" s="278">
        <f ca="1">SUMIF(Descontos!$A$5:$A$3260,'Pagamentos salários'!$A$5:A$1174,Descontos!$H$5:$H$2800)</f>
        <v>0</v>
      </c>
      <c r="L292" s="279" t="e">
        <f t="shared" si="30"/>
        <v>#N/A</v>
      </c>
      <c r="M292" s="279" t="e">
        <f t="shared" si="31"/>
        <v>#N/A</v>
      </c>
      <c r="N292" s="280" t="e">
        <f t="shared" si="32"/>
        <v>#N/A</v>
      </c>
      <c r="O292" s="99"/>
      <c r="P292" s="282">
        <f t="shared" si="35"/>
        <v>0</v>
      </c>
      <c r="Q292" s="274" t="e">
        <f t="shared" ca="1" si="33"/>
        <v>#N/A</v>
      </c>
      <c r="R292" s="283" t="e">
        <f t="shared" ca="1" si="34"/>
        <v>#N/A</v>
      </c>
    </row>
    <row r="293" spans="1:18">
      <c r="A293" s="96">
        <v>289</v>
      </c>
      <c r="B293" s="25"/>
      <c r="C293" s="239" t="e">
        <f>VLOOKUP(B293,'Cadastro de funcionarios'!$A$4:$G$4814,2)</f>
        <v>#N/A</v>
      </c>
      <c r="D293" s="249" t="e">
        <f>VLOOKUP(B293,'Cadastro de funcionarios'!$A$4:$G$4814,4)</f>
        <v>#N/A</v>
      </c>
      <c r="E293" s="269" t="e">
        <f>VLOOKUP(B293,'Cadastro de funcionarios'!$A$4:$G$4814,5)</f>
        <v>#N/A</v>
      </c>
      <c r="F293" s="29"/>
      <c r="G293" s="273" t="e">
        <f>VLOOKUP(B293,'Cadastro de funcionarios'!$A$4:$G$4814,6)</f>
        <v>#N/A</v>
      </c>
      <c r="H293" s="108"/>
      <c r="I293" s="6"/>
      <c r="J293" s="34"/>
      <c r="K293" s="275">
        <f ca="1">SUMIF(Descontos!$A$5:$A$3260,'Pagamentos salários'!$A$5:A$1174,Descontos!$H$5:$H$2800)</f>
        <v>0</v>
      </c>
      <c r="L293" s="276" t="e">
        <f t="shared" si="30"/>
        <v>#N/A</v>
      </c>
      <c r="M293" s="276" t="e">
        <f t="shared" si="31"/>
        <v>#N/A</v>
      </c>
      <c r="N293" s="277" t="e">
        <f t="shared" si="32"/>
        <v>#N/A</v>
      </c>
      <c r="O293" s="25"/>
      <c r="P293" s="252">
        <f t="shared" si="35"/>
        <v>0</v>
      </c>
      <c r="Q293" s="273" t="e">
        <f t="shared" ca="1" si="33"/>
        <v>#N/A</v>
      </c>
      <c r="R293" s="281" t="e">
        <f t="shared" ca="1" si="34"/>
        <v>#N/A</v>
      </c>
    </row>
    <row r="294" spans="1:18">
      <c r="A294" s="97">
        <v>290</v>
      </c>
      <c r="B294" s="99"/>
      <c r="C294" s="270" t="e">
        <f>VLOOKUP(B294,'Cadastro de funcionarios'!$A$4:$G$4814,2)</f>
        <v>#N/A</v>
      </c>
      <c r="D294" s="271" t="e">
        <f>VLOOKUP(B294,'Cadastro de funcionarios'!$A$4:$G$4814,4)</f>
        <v>#N/A</v>
      </c>
      <c r="E294" s="272" t="e">
        <f>VLOOKUP(B294,'Cadastro de funcionarios'!$A$4:$G$4814,5)</f>
        <v>#N/A</v>
      </c>
      <c r="F294" s="103"/>
      <c r="G294" s="274" t="e">
        <f>VLOOKUP(B294,'Cadastro de funcionarios'!$A$4:$G$4814,6)</f>
        <v>#N/A</v>
      </c>
      <c r="H294" s="105"/>
      <c r="I294" s="106"/>
      <c r="J294" s="107"/>
      <c r="K294" s="278">
        <f ca="1">SUMIF(Descontos!$A$5:$A$3260,'Pagamentos salários'!$A$5:A$1174,Descontos!$H$5:$H$2800)</f>
        <v>0</v>
      </c>
      <c r="L294" s="279" t="e">
        <f t="shared" si="30"/>
        <v>#N/A</v>
      </c>
      <c r="M294" s="279" t="e">
        <f t="shared" si="31"/>
        <v>#N/A</v>
      </c>
      <c r="N294" s="280" t="e">
        <f t="shared" si="32"/>
        <v>#N/A</v>
      </c>
      <c r="O294" s="99"/>
      <c r="P294" s="282">
        <f t="shared" si="35"/>
        <v>0</v>
      </c>
      <c r="Q294" s="274" t="e">
        <f t="shared" ca="1" si="33"/>
        <v>#N/A</v>
      </c>
      <c r="R294" s="283" t="e">
        <f t="shared" ca="1" si="34"/>
        <v>#N/A</v>
      </c>
    </row>
    <row r="295" spans="1:18">
      <c r="A295" s="96">
        <v>291</v>
      </c>
      <c r="B295" s="25"/>
      <c r="C295" s="239" t="e">
        <f>VLOOKUP(B295,'Cadastro de funcionarios'!$A$4:$G$4814,2)</f>
        <v>#N/A</v>
      </c>
      <c r="D295" s="249" t="e">
        <f>VLOOKUP(B295,'Cadastro de funcionarios'!$A$4:$G$4814,4)</f>
        <v>#N/A</v>
      </c>
      <c r="E295" s="269" t="e">
        <f>VLOOKUP(B295,'Cadastro de funcionarios'!$A$4:$G$4814,5)</f>
        <v>#N/A</v>
      </c>
      <c r="F295" s="29"/>
      <c r="G295" s="273" t="e">
        <f>VLOOKUP(B295,'Cadastro de funcionarios'!$A$4:$G$4814,6)</f>
        <v>#N/A</v>
      </c>
      <c r="H295" s="108"/>
      <c r="I295" s="6"/>
      <c r="J295" s="34"/>
      <c r="K295" s="275">
        <f ca="1">SUMIF(Descontos!$A$5:$A$3260,'Pagamentos salários'!$A$5:A$1174,Descontos!$H$5:$H$2800)</f>
        <v>0</v>
      </c>
      <c r="L295" s="276" t="e">
        <f t="shared" si="30"/>
        <v>#N/A</v>
      </c>
      <c r="M295" s="276" t="e">
        <f t="shared" si="31"/>
        <v>#N/A</v>
      </c>
      <c r="N295" s="277" t="e">
        <f t="shared" si="32"/>
        <v>#N/A</v>
      </c>
      <c r="O295" s="25"/>
      <c r="P295" s="252">
        <f t="shared" si="35"/>
        <v>0</v>
      </c>
      <c r="Q295" s="273" t="e">
        <f t="shared" ca="1" si="33"/>
        <v>#N/A</v>
      </c>
      <c r="R295" s="281" t="e">
        <f t="shared" ca="1" si="34"/>
        <v>#N/A</v>
      </c>
    </row>
    <row r="296" spans="1:18">
      <c r="A296" s="97">
        <v>292</v>
      </c>
      <c r="B296" s="99"/>
      <c r="C296" s="270" t="e">
        <f>VLOOKUP(B296,'Cadastro de funcionarios'!$A$4:$G$4814,2)</f>
        <v>#N/A</v>
      </c>
      <c r="D296" s="271" t="e">
        <f>VLOOKUP(B296,'Cadastro de funcionarios'!$A$4:$G$4814,4)</f>
        <v>#N/A</v>
      </c>
      <c r="E296" s="272" t="e">
        <f>VLOOKUP(B296,'Cadastro de funcionarios'!$A$4:$G$4814,5)</f>
        <v>#N/A</v>
      </c>
      <c r="F296" s="103"/>
      <c r="G296" s="274" t="e">
        <f>VLOOKUP(B296,'Cadastro de funcionarios'!$A$4:$G$4814,6)</f>
        <v>#N/A</v>
      </c>
      <c r="H296" s="105"/>
      <c r="I296" s="106"/>
      <c r="J296" s="107"/>
      <c r="K296" s="278">
        <f ca="1">SUMIF(Descontos!$A$5:$A$3260,'Pagamentos salários'!$A$5:A$1174,Descontos!$H$5:$H$2800)</f>
        <v>0</v>
      </c>
      <c r="L296" s="279" t="e">
        <f t="shared" si="30"/>
        <v>#N/A</v>
      </c>
      <c r="M296" s="279" t="e">
        <f t="shared" si="31"/>
        <v>#N/A</v>
      </c>
      <c r="N296" s="280" t="e">
        <f t="shared" si="32"/>
        <v>#N/A</v>
      </c>
      <c r="O296" s="99"/>
      <c r="P296" s="282">
        <f t="shared" si="35"/>
        <v>0</v>
      </c>
      <c r="Q296" s="274" t="e">
        <f t="shared" ca="1" si="33"/>
        <v>#N/A</v>
      </c>
      <c r="R296" s="283" t="e">
        <f t="shared" ca="1" si="34"/>
        <v>#N/A</v>
      </c>
    </row>
    <row r="297" spans="1:18">
      <c r="A297" s="96">
        <v>293</v>
      </c>
      <c r="B297" s="25"/>
      <c r="C297" s="239" t="e">
        <f>VLOOKUP(B297,'Cadastro de funcionarios'!$A$4:$G$4814,2)</f>
        <v>#N/A</v>
      </c>
      <c r="D297" s="249" t="e">
        <f>VLOOKUP(B297,'Cadastro de funcionarios'!$A$4:$G$4814,4)</f>
        <v>#N/A</v>
      </c>
      <c r="E297" s="269" t="e">
        <f>VLOOKUP(B297,'Cadastro de funcionarios'!$A$4:$G$4814,5)</f>
        <v>#N/A</v>
      </c>
      <c r="F297" s="29"/>
      <c r="G297" s="273" t="e">
        <f>VLOOKUP(B297,'Cadastro de funcionarios'!$A$4:$G$4814,6)</f>
        <v>#N/A</v>
      </c>
      <c r="H297" s="108"/>
      <c r="I297" s="6"/>
      <c r="J297" s="34"/>
      <c r="K297" s="275">
        <f ca="1">SUMIF(Descontos!$A$5:$A$3260,'Pagamentos salários'!$A$5:A$1174,Descontos!$H$5:$H$2800)</f>
        <v>0</v>
      </c>
      <c r="L297" s="276" t="e">
        <f t="shared" si="30"/>
        <v>#N/A</v>
      </c>
      <c r="M297" s="276" t="e">
        <f t="shared" si="31"/>
        <v>#N/A</v>
      </c>
      <c r="N297" s="277" t="e">
        <f t="shared" si="32"/>
        <v>#N/A</v>
      </c>
      <c r="O297" s="25"/>
      <c r="P297" s="252">
        <f t="shared" si="35"/>
        <v>0</v>
      </c>
      <c r="Q297" s="273" t="e">
        <f t="shared" ca="1" si="33"/>
        <v>#N/A</v>
      </c>
      <c r="R297" s="281" t="e">
        <f t="shared" ca="1" si="34"/>
        <v>#N/A</v>
      </c>
    </row>
    <row r="298" spans="1:18">
      <c r="A298" s="97">
        <v>294</v>
      </c>
      <c r="B298" s="99"/>
      <c r="C298" s="270" t="e">
        <f>VLOOKUP(B298,'Cadastro de funcionarios'!$A$4:$G$4814,2)</f>
        <v>#N/A</v>
      </c>
      <c r="D298" s="271" t="e">
        <f>VLOOKUP(B298,'Cadastro de funcionarios'!$A$4:$G$4814,4)</f>
        <v>#N/A</v>
      </c>
      <c r="E298" s="272" t="e">
        <f>VLOOKUP(B298,'Cadastro de funcionarios'!$A$4:$G$4814,5)</f>
        <v>#N/A</v>
      </c>
      <c r="F298" s="103"/>
      <c r="G298" s="274" t="e">
        <f>VLOOKUP(B298,'Cadastro de funcionarios'!$A$4:$G$4814,6)</f>
        <v>#N/A</v>
      </c>
      <c r="H298" s="105"/>
      <c r="I298" s="106"/>
      <c r="J298" s="107"/>
      <c r="K298" s="278">
        <f ca="1">SUMIF(Descontos!$A$5:$A$3260,'Pagamentos salários'!$A$5:A$1174,Descontos!$H$5:$H$2800)</f>
        <v>0</v>
      </c>
      <c r="L298" s="279" t="e">
        <f t="shared" si="30"/>
        <v>#N/A</v>
      </c>
      <c r="M298" s="279" t="e">
        <f t="shared" si="31"/>
        <v>#N/A</v>
      </c>
      <c r="N298" s="280" t="e">
        <f t="shared" si="32"/>
        <v>#N/A</v>
      </c>
      <c r="O298" s="99"/>
      <c r="P298" s="282">
        <f t="shared" si="35"/>
        <v>0</v>
      </c>
      <c r="Q298" s="274" t="e">
        <f t="shared" ca="1" si="33"/>
        <v>#N/A</v>
      </c>
      <c r="R298" s="283" t="e">
        <f t="shared" ca="1" si="34"/>
        <v>#N/A</v>
      </c>
    </row>
    <row r="299" spans="1:18">
      <c r="A299" s="96">
        <v>295</v>
      </c>
      <c r="B299" s="25"/>
      <c r="C299" s="239" t="e">
        <f>VLOOKUP(B299,'Cadastro de funcionarios'!$A$4:$G$4814,2)</f>
        <v>#N/A</v>
      </c>
      <c r="D299" s="249" t="e">
        <f>VLOOKUP(B299,'Cadastro de funcionarios'!$A$4:$G$4814,4)</f>
        <v>#N/A</v>
      </c>
      <c r="E299" s="269" t="e">
        <f>VLOOKUP(B299,'Cadastro de funcionarios'!$A$4:$G$4814,5)</f>
        <v>#N/A</v>
      </c>
      <c r="F299" s="29"/>
      <c r="G299" s="273" t="e">
        <f>VLOOKUP(B299,'Cadastro de funcionarios'!$A$4:$G$4814,6)</f>
        <v>#N/A</v>
      </c>
      <c r="H299" s="108"/>
      <c r="I299" s="6"/>
      <c r="J299" s="34"/>
      <c r="K299" s="275">
        <f ca="1">SUMIF(Descontos!$A$5:$A$3260,'Pagamentos salários'!$A$5:A$1174,Descontos!$H$5:$H$2800)</f>
        <v>0</v>
      </c>
      <c r="L299" s="276" t="e">
        <f t="shared" si="30"/>
        <v>#N/A</v>
      </c>
      <c r="M299" s="276" t="e">
        <f t="shared" si="31"/>
        <v>#N/A</v>
      </c>
      <c r="N299" s="277" t="e">
        <f t="shared" si="32"/>
        <v>#N/A</v>
      </c>
      <c r="O299" s="25"/>
      <c r="P299" s="252">
        <f t="shared" si="35"/>
        <v>0</v>
      </c>
      <c r="Q299" s="273" t="e">
        <f t="shared" ca="1" si="33"/>
        <v>#N/A</v>
      </c>
      <c r="R299" s="281" t="e">
        <f t="shared" ca="1" si="34"/>
        <v>#N/A</v>
      </c>
    </row>
    <row r="300" spans="1:18">
      <c r="A300" s="97">
        <v>296</v>
      </c>
      <c r="B300" s="99"/>
      <c r="C300" s="270" t="e">
        <f>VLOOKUP(B300,'Cadastro de funcionarios'!$A$4:$G$4814,2)</f>
        <v>#N/A</v>
      </c>
      <c r="D300" s="271" t="e">
        <f>VLOOKUP(B300,'Cadastro de funcionarios'!$A$4:$G$4814,4)</f>
        <v>#N/A</v>
      </c>
      <c r="E300" s="272" t="e">
        <f>VLOOKUP(B300,'Cadastro de funcionarios'!$A$4:$G$4814,5)</f>
        <v>#N/A</v>
      </c>
      <c r="F300" s="103"/>
      <c r="G300" s="274" t="e">
        <f>VLOOKUP(B300,'Cadastro de funcionarios'!$A$4:$G$4814,6)</f>
        <v>#N/A</v>
      </c>
      <c r="H300" s="105"/>
      <c r="I300" s="106"/>
      <c r="J300" s="107"/>
      <c r="K300" s="278">
        <f ca="1">SUMIF(Descontos!$A$5:$A$3260,'Pagamentos salários'!$A$5:A$1174,Descontos!$H$5:$H$2800)</f>
        <v>0</v>
      </c>
      <c r="L300" s="279" t="e">
        <f t="shared" si="30"/>
        <v>#N/A</v>
      </c>
      <c r="M300" s="279" t="e">
        <f t="shared" si="31"/>
        <v>#N/A</v>
      </c>
      <c r="N300" s="280" t="e">
        <f t="shared" si="32"/>
        <v>#N/A</v>
      </c>
      <c r="O300" s="99"/>
      <c r="P300" s="282">
        <f t="shared" si="35"/>
        <v>0</v>
      </c>
      <c r="Q300" s="274" t="e">
        <f t="shared" ca="1" si="33"/>
        <v>#N/A</v>
      </c>
      <c r="R300" s="283" t="e">
        <f t="shared" ca="1" si="34"/>
        <v>#N/A</v>
      </c>
    </row>
    <row r="301" spans="1:18">
      <c r="A301" s="96">
        <v>297</v>
      </c>
      <c r="B301" s="25"/>
      <c r="C301" s="239" t="e">
        <f>VLOOKUP(B301,'Cadastro de funcionarios'!$A$4:$G$4814,2)</f>
        <v>#N/A</v>
      </c>
      <c r="D301" s="249" t="e">
        <f>VLOOKUP(B301,'Cadastro de funcionarios'!$A$4:$G$4814,4)</f>
        <v>#N/A</v>
      </c>
      <c r="E301" s="269" t="e">
        <f>VLOOKUP(B301,'Cadastro de funcionarios'!$A$4:$G$4814,5)</f>
        <v>#N/A</v>
      </c>
      <c r="F301" s="29"/>
      <c r="G301" s="273" t="e">
        <f>VLOOKUP(B301,'Cadastro de funcionarios'!$A$4:$G$4814,6)</f>
        <v>#N/A</v>
      </c>
      <c r="H301" s="108"/>
      <c r="I301" s="6"/>
      <c r="J301" s="34"/>
      <c r="K301" s="275">
        <f ca="1">SUMIF(Descontos!$A$5:$A$3260,'Pagamentos salários'!$A$5:A$1174,Descontos!$H$5:$H$2800)</f>
        <v>0</v>
      </c>
      <c r="L301" s="276" t="e">
        <f t="shared" si="30"/>
        <v>#N/A</v>
      </c>
      <c r="M301" s="276" t="e">
        <f t="shared" si="31"/>
        <v>#N/A</v>
      </c>
      <c r="N301" s="277" t="e">
        <f t="shared" si="32"/>
        <v>#N/A</v>
      </c>
      <c r="O301" s="25"/>
      <c r="P301" s="252">
        <f t="shared" si="35"/>
        <v>0</v>
      </c>
      <c r="Q301" s="273" t="e">
        <f t="shared" ca="1" si="33"/>
        <v>#N/A</v>
      </c>
      <c r="R301" s="281" t="e">
        <f t="shared" ca="1" si="34"/>
        <v>#N/A</v>
      </c>
    </row>
    <row r="302" spans="1:18">
      <c r="A302" s="97">
        <v>298</v>
      </c>
      <c r="B302" s="99"/>
      <c r="C302" s="270" t="e">
        <f>VLOOKUP(B302,'Cadastro de funcionarios'!$A$4:$G$4814,2)</f>
        <v>#N/A</v>
      </c>
      <c r="D302" s="271" t="e">
        <f>VLOOKUP(B302,'Cadastro de funcionarios'!$A$4:$G$4814,4)</f>
        <v>#N/A</v>
      </c>
      <c r="E302" s="272" t="e">
        <f>VLOOKUP(B302,'Cadastro de funcionarios'!$A$4:$G$4814,5)</f>
        <v>#N/A</v>
      </c>
      <c r="F302" s="103"/>
      <c r="G302" s="274" t="e">
        <f>VLOOKUP(B302,'Cadastro de funcionarios'!$A$4:$G$4814,6)</f>
        <v>#N/A</v>
      </c>
      <c r="H302" s="105"/>
      <c r="I302" s="106"/>
      <c r="J302" s="107"/>
      <c r="K302" s="278">
        <f ca="1">SUMIF(Descontos!$A$5:$A$3260,'Pagamentos salários'!$A$5:A$1174,Descontos!$H$5:$H$2800)</f>
        <v>0</v>
      </c>
      <c r="L302" s="279" t="e">
        <f t="shared" si="30"/>
        <v>#N/A</v>
      </c>
      <c r="M302" s="279" t="e">
        <f t="shared" si="31"/>
        <v>#N/A</v>
      </c>
      <c r="N302" s="280" t="e">
        <f t="shared" si="32"/>
        <v>#N/A</v>
      </c>
      <c r="O302" s="99"/>
      <c r="P302" s="282">
        <f t="shared" si="35"/>
        <v>0</v>
      </c>
      <c r="Q302" s="274" t="e">
        <f t="shared" ca="1" si="33"/>
        <v>#N/A</v>
      </c>
      <c r="R302" s="283" t="e">
        <f t="shared" ca="1" si="34"/>
        <v>#N/A</v>
      </c>
    </row>
    <row r="303" spans="1:18">
      <c r="A303" s="96">
        <v>299</v>
      </c>
      <c r="B303" s="25"/>
      <c r="C303" s="239" t="e">
        <f>VLOOKUP(B303,'Cadastro de funcionarios'!$A$4:$G$4814,2)</f>
        <v>#N/A</v>
      </c>
      <c r="D303" s="249" t="e">
        <f>VLOOKUP(B303,'Cadastro de funcionarios'!$A$4:$G$4814,4)</f>
        <v>#N/A</v>
      </c>
      <c r="E303" s="269" t="e">
        <f>VLOOKUP(B303,'Cadastro de funcionarios'!$A$4:$G$4814,5)</f>
        <v>#N/A</v>
      </c>
      <c r="F303" s="29"/>
      <c r="G303" s="273" t="e">
        <f>VLOOKUP(B303,'Cadastro de funcionarios'!$A$4:$G$4814,6)</f>
        <v>#N/A</v>
      </c>
      <c r="H303" s="108"/>
      <c r="I303" s="6"/>
      <c r="J303" s="34"/>
      <c r="K303" s="275">
        <f ca="1">SUMIF(Descontos!$A$5:$A$3260,'Pagamentos salários'!$A$5:A$1174,Descontos!$H$5:$H$2800)</f>
        <v>0</v>
      </c>
      <c r="L303" s="276" t="e">
        <f t="shared" si="30"/>
        <v>#N/A</v>
      </c>
      <c r="M303" s="276" t="e">
        <f t="shared" si="31"/>
        <v>#N/A</v>
      </c>
      <c r="N303" s="277" t="e">
        <f t="shared" si="32"/>
        <v>#N/A</v>
      </c>
      <c r="O303" s="25"/>
      <c r="P303" s="252">
        <f t="shared" si="35"/>
        <v>0</v>
      </c>
      <c r="Q303" s="273" t="e">
        <f t="shared" ca="1" si="33"/>
        <v>#N/A</v>
      </c>
      <c r="R303" s="281" t="e">
        <f t="shared" ca="1" si="34"/>
        <v>#N/A</v>
      </c>
    </row>
    <row r="304" spans="1:18">
      <c r="A304" s="97">
        <v>300</v>
      </c>
      <c r="B304" s="99"/>
      <c r="C304" s="270" t="e">
        <f>VLOOKUP(B304,'Cadastro de funcionarios'!$A$4:$G$4814,2)</f>
        <v>#N/A</v>
      </c>
      <c r="D304" s="271" t="e">
        <f>VLOOKUP(B304,'Cadastro de funcionarios'!$A$4:$G$4814,4)</f>
        <v>#N/A</v>
      </c>
      <c r="E304" s="272" t="e">
        <f>VLOOKUP(B304,'Cadastro de funcionarios'!$A$4:$G$4814,5)</f>
        <v>#N/A</v>
      </c>
      <c r="F304" s="103"/>
      <c r="G304" s="274" t="e">
        <f>VLOOKUP(B304,'Cadastro de funcionarios'!$A$4:$G$4814,6)</f>
        <v>#N/A</v>
      </c>
      <c r="H304" s="105"/>
      <c r="I304" s="106"/>
      <c r="J304" s="107"/>
      <c r="K304" s="278">
        <f ca="1">SUMIF(Descontos!$A$5:$A$3260,'Pagamentos salários'!$A$5:A$1174,Descontos!$H$5:$H$2800)</f>
        <v>0</v>
      </c>
      <c r="L304" s="279" t="e">
        <f t="shared" si="30"/>
        <v>#N/A</v>
      </c>
      <c r="M304" s="279" t="e">
        <f t="shared" si="31"/>
        <v>#N/A</v>
      </c>
      <c r="N304" s="280" t="e">
        <f t="shared" si="32"/>
        <v>#N/A</v>
      </c>
      <c r="O304" s="99"/>
      <c r="P304" s="282">
        <f t="shared" si="35"/>
        <v>0</v>
      </c>
      <c r="Q304" s="274" t="e">
        <f t="shared" ca="1" si="33"/>
        <v>#N/A</v>
      </c>
      <c r="R304" s="283" t="e">
        <f t="shared" ca="1" si="34"/>
        <v>#N/A</v>
      </c>
    </row>
    <row r="305" spans="1:18">
      <c r="A305" s="96">
        <v>301</v>
      </c>
      <c r="B305" s="25"/>
      <c r="C305" s="239" t="e">
        <f>VLOOKUP(B305,'Cadastro de funcionarios'!$A$4:$G$4814,2)</f>
        <v>#N/A</v>
      </c>
      <c r="D305" s="249" t="e">
        <f>VLOOKUP(B305,'Cadastro de funcionarios'!$A$4:$G$4814,4)</f>
        <v>#N/A</v>
      </c>
      <c r="E305" s="269" t="e">
        <f>VLOOKUP(B305,'Cadastro de funcionarios'!$A$4:$G$4814,5)</f>
        <v>#N/A</v>
      </c>
      <c r="F305" s="29"/>
      <c r="G305" s="273" t="e">
        <f>VLOOKUP(B305,'Cadastro de funcionarios'!$A$4:$G$4814,6)</f>
        <v>#N/A</v>
      </c>
      <c r="H305" s="108"/>
      <c r="I305" s="6"/>
      <c r="J305" s="34"/>
      <c r="K305" s="275">
        <f ca="1">SUMIF(Descontos!$A$5:$A$3260,'Pagamentos salários'!$A$5:A$1174,Descontos!$H$5:$H$2800)</f>
        <v>0</v>
      </c>
      <c r="L305" s="276" t="e">
        <f t="shared" si="30"/>
        <v>#N/A</v>
      </c>
      <c r="M305" s="276" t="e">
        <f t="shared" si="31"/>
        <v>#N/A</v>
      </c>
      <c r="N305" s="277" t="e">
        <f t="shared" si="32"/>
        <v>#N/A</v>
      </c>
      <c r="O305" s="25"/>
      <c r="P305" s="252">
        <f t="shared" si="35"/>
        <v>0</v>
      </c>
      <c r="Q305" s="273" t="e">
        <f t="shared" ca="1" si="33"/>
        <v>#N/A</v>
      </c>
      <c r="R305" s="281" t="e">
        <f t="shared" ca="1" si="34"/>
        <v>#N/A</v>
      </c>
    </row>
    <row r="306" spans="1:18">
      <c r="A306" s="97">
        <v>302</v>
      </c>
      <c r="B306" s="99"/>
      <c r="C306" s="270" t="e">
        <f>VLOOKUP(B306,'Cadastro de funcionarios'!$A$4:$G$4814,2)</f>
        <v>#N/A</v>
      </c>
      <c r="D306" s="271" t="e">
        <f>VLOOKUP(B306,'Cadastro de funcionarios'!$A$4:$G$4814,4)</f>
        <v>#N/A</v>
      </c>
      <c r="E306" s="272" t="e">
        <f>VLOOKUP(B306,'Cadastro de funcionarios'!$A$4:$G$4814,5)</f>
        <v>#N/A</v>
      </c>
      <c r="F306" s="103"/>
      <c r="G306" s="274" t="e">
        <f>VLOOKUP(B306,'Cadastro de funcionarios'!$A$4:$G$4814,6)</f>
        <v>#N/A</v>
      </c>
      <c r="H306" s="105"/>
      <c r="I306" s="106"/>
      <c r="J306" s="107"/>
      <c r="K306" s="278">
        <f ca="1">SUMIF(Descontos!$A$5:$A$3260,'Pagamentos salários'!$A$5:A$1174,Descontos!$H$5:$H$2800)</f>
        <v>0</v>
      </c>
      <c r="L306" s="279" t="e">
        <f t="shared" si="30"/>
        <v>#N/A</v>
      </c>
      <c r="M306" s="279" t="e">
        <f t="shared" si="31"/>
        <v>#N/A</v>
      </c>
      <c r="N306" s="280" t="e">
        <f t="shared" si="32"/>
        <v>#N/A</v>
      </c>
      <c r="O306" s="99"/>
      <c r="P306" s="282">
        <f t="shared" si="35"/>
        <v>0</v>
      </c>
      <c r="Q306" s="274" t="e">
        <f t="shared" ca="1" si="33"/>
        <v>#N/A</v>
      </c>
      <c r="R306" s="283" t="e">
        <f t="shared" ca="1" si="34"/>
        <v>#N/A</v>
      </c>
    </row>
    <row r="307" spans="1:18">
      <c r="A307" s="96">
        <v>303</v>
      </c>
      <c r="B307" s="25"/>
      <c r="C307" s="239" t="e">
        <f>VLOOKUP(B307,'Cadastro de funcionarios'!$A$4:$G$4814,2)</f>
        <v>#N/A</v>
      </c>
      <c r="D307" s="249" t="e">
        <f>VLOOKUP(B307,'Cadastro de funcionarios'!$A$4:$G$4814,4)</f>
        <v>#N/A</v>
      </c>
      <c r="E307" s="269" t="e">
        <f>VLOOKUP(B307,'Cadastro de funcionarios'!$A$4:$G$4814,5)</f>
        <v>#N/A</v>
      </c>
      <c r="F307" s="29"/>
      <c r="G307" s="273" t="e">
        <f>VLOOKUP(B307,'Cadastro de funcionarios'!$A$4:$G$4814,6)</f>
        <v>#N/A</v>
      </c>
      <c r="H307" s="108"/>
      <c r="I307" s="6"/>
      <c r="J307" s="34"/>
      <c r="K307" s="275">
        <f ca="1">SUMIF(Descontos!$A$5:$A$3260,'Pagamentos salários'!$A$5:A$1174,Descontos!$H$5:$H$2800)</f>
        <v>0</v>
      </c>
      <c r="L307" s="276" t="e">
        <f t="shared" si="30"/>
        <v>#N/A</v>
      </c>
      <c r="M307" s="276" t="e">
        <f t="shared" si="31"/>
        <v>#N/A</v>
      </c>
      <c r="N307" s="277" t="e">
        <f t="shared" si="32"/>
        <v>#N/A</v>
      </c>
      <c r="O307" s="25"/>
      <c r="P307" s="252">
        <f t="shared" si="35"/>
        <v>0</v>
      </c>
      <c r="Q307" s="273" t="e">
        <f t="shared" ca="1" si="33"/>
        <v>#N/A</v>
      </c>
      <c r="R307" s="281" t="e">
        <f t="shared" ca="1" si="34"/>
        <v>#N/A</v>
      </c>
    </row>
    <row r="308" spans="1:18">
      <c r="A308" s="97">
        <v>304</v>
      </c>
      <c r="B308" s="99"/>
      <c r="C308" s="270" t="e">
        <f>VLOOKUP(B308,'Cadastro de funcionarios'!$A$4:$G$4814,2)</f>
        <v>#N/A</v>
      </c>
      <c r="D308" s="271" t="e">
        <f>VLOOKUP(B308,'Cadastro de funcionarios'!$A$4:$G$4814,4)</f>
        <v>#N/A</v>
      </c>
      <c r="E308" s="272" t="e">
        <f>VLOOKUP(B308,'Cadastro de funcionarios'!$A$4:$G$4814,5)</f>
        <v>#N/A</v>
      </c>
      <c r="F308" s="103"/>
      <c r="G308" s="274" t="e">
        <f>VLOOKUP(B308,'Cadastro de funcionarios'!$A$4:$G$4814,6)</f>
        <v>#N/A</v>
      </c>
      <c r="H308" s="105"/>
      <c r="I308" s="106"/>
      <c r="J308" s="107"/>
      <c r="K308" s="278">
        <f ca="1">SUMIF(Descontos!$A$5:$A$3260,'Pagamentos salários'!$A$5:A$1174,Descontos!$H$5:$H$2800)</f>
        <v>0</v>
      </c>
      <c r="L308" s="279" t="e">
        <f t="shared" si="30"/>
        <v>#N/A</v>
      </c>
      <c r="M308" s="279" t="e">
        <f t="shared" si="31"/>
        <v>#N/A</v>
      </c>
      <c r="N308" s="280" t="e">
        <f t="shared" si="32"/>
        <v>#N/A</v>
      </c>
      <c r="O308" s="99"/>
      <c r="P308" s="282">
        <f t="shared" si="35"/>
        <v>0</v>
      </c>
      <c r="Q308" s="274" t="e">
        <f t="shared" ca="1" si="33"/>
        <v>#N/A</v>
      </c>
      <c r="R308" s="283" t="e">
        <f t="shared" ca="1" si="34"/>
        <v>#N/A</v>
      </c>
    </row>
    <row r="309" spans="1:18">
      <c r="C309" s="247"/>
      <c r="D309" s="247"/>
      <c r="E309" s="247"/>
      <c r="G309" s="247"/>
      <c r="K309" s="247"/>
      <c r="L309" s="247"/>
      <c r="M309" s="247"/>
      <c r="N309" s="247"/>
      <c r="P309" s="247"/>
      <c r="Q309" s="247"/>
      <c r="R309" s="247"/>
    </row>
    <row r="310" spans="1:18">
      <c r="C310" s="247"/>
      <c r="D310" s="247"/>
      <c r="E310" s="247"/>
      <c r="G310" s="247"/>
      <c r="K310" s="247"/>
      <c r="L310" s="247"/>
      <c r="M310" s="247"/>
      <c r="N310" s="247"/>
      <c r="P310" s="247"/>
      <c r="Q310" s="247"/>
      <c r="R310" s="247"/>
    </row>
    <row r="311" spans="1:18">
      <c r="C311" s="247"/>
      <c r="D311" s="247"/>
      <c r="E311" s="247"/>
      <c r="G311" s="247"/>
      <c r="K311" s="247"/>
      <c r="L311" s="247"/>
      <c r="M311" s="247"/>
      <c r="N311" s="247"/>
      <c r="P311" s="247"/>
      <c r="Q311" s="247"/>
      <c r="R311" s="247"/>
    </row>
    <row r="312" spans="1:18">
      <c r="C312" s="247"/>
      <c r="D312" s="247"/>
      <c r="E312" s="247"/>
      <c r="G312" s="247"/>
      <c r="K312" s="247"/>
      <c r="L312" s="247"/>
      <c r="M312" s="247"/>
      <c r="N312" s="247"/>
      <c r="P312" s="247"/>
      <c r="Q312" s="247"/>
      <c r="R312" s="247"/>
    </row>
    <row r="313" spans="1:18">
      <c r="C313" s="247"/>
      <c r="D313" s="247"/>
      <c r="E313" s="247"/>
      <c r="G313" s="247"/>
      <c r="K313" s="247"/>
      <c r="L313" s="247"/>
      <c r="M313" s="247"/>
      <c r="N313" s="247"/>
      <c r="P313" s="247"/>
      <c r="Q313" s="247"/>
      <c r="R313" s="247"/>
    </row>
    <row r="314" spans="1:18">
      <c r="C314" s="247"/>
      <c r="D314" s="247"/>
      <c r="E314" s="247"/>
      <c r="G314" s="247"/>
      <c r="K314" s="247"/>
      <c r="L314" s="247"/>
      <c r="M314" s="247"/>
      <c r="N314" s="247"/>
      <c r="P314" s="247"/>
      <c r="Q314" s="247"/>
      <c r="R314" s="247"/>
    </row>
    <row r="315" spans="1:18">
      <c r="C315" s="247"/>
      <c r="D315" s="247"/>
      <c r="E315" s="247"/>
      <c r="G315" s="247"/>
      <c r="K315" s="247"/>
      <c r="L315" s="247"/>
      <c r="M315" s="247"/>
      <c r="N315" s="247"/>
      <c r="P315" s="247"/>
      <c r="Q315" s="247"/>
      <c r="R315" s="247"/>
    </row>
    <row r="316" spans="1:18">
      <c r="C316" s="247"/>
      <c r="D316" s="247"/>
      <c r="E316" s="247"/>
      <c r="G316" s="247"/>
      <c r="K316" s="247"/>
      <c r="L316" s="247"/>
      <c r="M316" s="247"/>
      <c r="N316" s="247"/>
      <c r="P316" s="247"/>
      <c r="Q316" s="247"/>
      <c r="R316" s="247"/>
    </row>
    <row r="317" spans="1:18">
      <c r="C317" s="247"/>
      <c r="D317" s="247"/>
      <c r="E317" s="247"/>
      <c r="G317" s="247"/>
      <c r="K317" s="247"/>
      <c r="L317" s="247"/>
      <c r="M317" s="247"/>
      <c r="N317" s="247"/>
      <c r="P317" s="247"/>
      <c r="Q317" s="247"/>
      <c r="R317" s="247"/>
    </row>
    <row r="318" spans="1:18">
      <c r="C318" s="247"/>
      <c r="D318" s="247"/>
      <c r="E318" s="247"/>
      <c r="G318" s="247"/>
      <c r="K318" s="247"/>
      <c r="L318" s="247"/>
      <c r="M318" s="247"/>
      <c r="N318" s="247"/>
      <c r="P318" s="247"/>
      <c r="Q318" s="247"/>
      <c r="R318" s="247"/>
    </row>
    <row r="319" spans="1:18">
      <c r="C319" s="247"/>
      <c r="D319" s="247"/>
      <c r="E319" s="247"/>
      <c r="G319" s="247"/>
      <c r="K319" s="247"/>
      <c r="L319" s="247"/>
      <c r="M319" s="247"/>
      <c r="N319" s="247"/>
      <c r="P319" s="247"/>
      <c r="Q319" s="247"/>
      <c r="R319" s="247"/>
    </row>
    <row r="320" spans="1:18">
      <c r="C320" s="247"/>
      <c r="D320" s="247"/>
      <c r="E320" s="247"/>
      <c r="G320" s="247"/>
      <c r="K320" s="247"/>
      <c r="L320" s="247"/>
      <c r="M320" s="247"/>
      <c r="N320" s="247"/>
      <c r="P320" s="247"/>
      <c r="Q320" s="247"/>
      <c r="R320" s="247"/>
    </row>
    <row r="321" spans="3:18">
      <c r="C321" s="247"/>
      <c r="D321" s="247"/>
      <c r="E321" s="247"/>
      <c r="G321" s="247"/>
      <c r="K321" s="247"/>
      <c r="L321" s="247"/>
      <c r="M321" s="247"/>
      <c r="N321" s="247"/>
      <c r="P321" s="247"/>
      <c r="Q321" s="247"/>
      <c r="R321" s="247"/>
    </row>
    <row r="322" spans="3:18">
      <c r="C322" s="247"/>
      <c r="D322" s="247"/>
      <c r="E322" s="247"/>
      <c r="G322" s="247"/>
      <c r="K322" s="247"/>
      <c r="L322" s="247"/>
      <c r="M322" s="247"/>
      <c r="N322" s="247"/>
      <c r="P322" s="247"/>
      <c r="Q322" s="247"/>
      <c r="R322" s="247"/>
    </row>
    <row r="323" spans="3:18">
      <c r="C323" s="247"/>
      <c r="D323" s="247"/>
      <c r="E323" s="247"/>
      <c r="G323" s="247"/>
      <c r="K323" s="247"/>
      <c r="L323" s="247"/>
      <c r="M323" s="247"/>
      <c r="N323" s="247"/>
      <c r="P323" s="247"/>
      <c r="Q323" s="247"/>
      <c r="R323" s="247"/>
    </row>
    <row r="324" spans="3:18">
      <c r="C324" s="247"/>
      <c r="D324" s="247"/>
      <c r="E324" s="247"/>
      <c r="G324" s="247"/>
      <c r="K324" s="247"/>
      <c r="L324" s="247"/>
      <c r="M324" s="247"/>
      <c r="N324" s="247"/>
      <c r="P324" s="247"/>
      <c r="Q324" s="247"/>
      <c r="R324" s="247"/>
    </row>
    <row r="325" spans="3:18">
      <c r="C325" s="247"/>
      <c r="D325" s="247"/>
      <c r="E325" s="247"/>
      <c r="G325" s="247"/>
      <c r="K325" s="247"/>
      <c r="L325" s="247"/>
      <c r="M325" s="247"/>
      <c r="N325" s="247"/>
      <c r="P325" s="247"/>
      <c r="Q325" s="247"/>
      <c r="R325" s="247"/>
    </row>
    <row r="326" spans="3:18">
      <c r="C326" s="247"/>
      <c r="D326" s="247"/>
      <c r="E326" s="247"/>
      <c r="G326" s="247"/>
      <c r="K326" s="247"/>
      <c r="L326" s="247"/>
      <c r="M326" s="247"/>
      <c r="N326" s="247"/>
      <c r="P326" s="247"/>
      <c r="Q326" s="247"/>
      <c r="R326" s="247"/>
    </row>
    <row r="327" spans="3:18">
      <c r="C327" s="247"/>
      <c r="D327" s="247"/>
      <c r="E327" s="247"/>
      <c r="G327" s="247"/>
      <c r="K327" s="247"/>
      <c r="L327" s="247"/>
      <c r="M327" s="247"/>
      <c r="N327" s="247"/>
      <c r="P327" s="247"/>
      <c r="Q327" s="247"/>
      <c r="R327" s="247"/>
    </row>
    <row r="328" spans="3:18">
      <c r="C328" s="247"/>
      <c r="D328" s="247"/>
      <c r="E328" s="247"/>
      <c r="G328" s="247"/>
      <c r="K328" s="247"/>
      <c r="L328" s="247"/>
      <c r="M328" s="247"/>
      <c r="N328" s="247"/>
      <c r="P328" s="247"/>
      <c r="Q328" s="247"/>
      <c r="R328" s="247"/>
    </row>
    <row r="329" spans="3:18">
      <c r="C329" s="247"/>
      <c r="D329" s="247"/>
      <c r="E329" s="247"/>
      <c r="G329" s="247"/>
      <c r="K329" s="247"/>
      <c r="L329" s="247"/>
      <c r="M329" s="247"/>
      <c r="N329" s="247"/>
      <c r="P329" s="247"/>
      <c r="Q329" s="247"/>
      <c r="R329" s="247"/>
    </row>
    <row r="330" spans="3:18">
      <c r="C330" s="247"/>
      <c r="D330" s="247"/>
      <c r="E330" s="247"/>
      <c r="G330" s="247"/>
      <c r="K330" s="247"/>
      <c r="L330" s="247"/>
      <c r="M330" s="247"/>
      <c r="N330" s="247"/>
      <c r="P330" s="247"/>
      <c r="Q330" s="247"/>
      <c r="R330" s="247"/>
    </row>
    <row r="331" spans="3:18">
      <c r="C331" s="247"/>
      <c r="D331" s="247"/>
      <c r="E331" s="247"/>
      <c r="G331" s="247"/>
      <c r="K331" s="247"/>
      <c r="L331" s="247"/>
      <c r="M331" s="247"/>
      <c r="N331" s="247"/>
      <c r="P331" s="247"/>
      <c r="Q331" s="247"/>
      <c r="R331" s="247"/>
    </row>
    <row r="332" spans="3:18">
      <c r="C332" s="247"/>
      <c r="D332" s="247"/>
      <c r="E332" s="247"/>
      <c r="G332" s="247"/>
      <c r="K332" s="247"/>
      <c r="L332" s="247"/>
      <c r="M332" s="247"/>
      <c r="N332" s="247"/>
      <c r="P332" s="247"/>
      <c r="Q332" s="247"/>
      <c r="R332" s="247"/>
    </row>
    <row r="333" spans="3:18">
      <c r="C333" s="247"/>
      <c r="D333" s="247"/>
      <c r="E333" s="247"/>
      <c r="G333" s="247"/>
      <c r="K333" s="247"/>
      <c r="L333" s="247"/>
      <c r="M333" s="247"/>
      <c r="N333" s="247"/>
      <c r="P333" s="247"/>
      <c r="Q333" s="247"/>
      <c r="R333" s="247"/>
    </row>
    <row r="334" spans="3:18">
      <c r="C334" s="247"/>
      <c r="D334" s="247"/>
      <c r="E334" s="247"/>
      <c r="G334" s="247"/>
      <c r="K334" s="247"/>
      <c r="L334" s="247"/>
      <c r="M334" s="247"/>
      <c r="N334" s="247"/>
      <c r="P334" s="247"/>
      <c r="Q334" s="247"/>
      <c r="R334" s="247"/>
    </row>
    <row r="335" spans="3:18">
      <c r="C335" s="247"/>
      <c r="D335" s="247"/>
      <c r="E335" s="247"/>
      <c r="G335" s="247"/>
      <c r="K335" s="247"/>
      <c r="L335" s="247"/>
      <c r="M335" s="247"/>
      <c r="N335" s="247"/>
      <c r="P335" s="247"/>
      <c r="Q335" s="247"/>
      <c r="R335" s="247"/>
    </row>
    <row r="336" spans="3:18">
      <c r="C336" s="247"/>
      <c r="D336" s="247"/>
      <c r="E336" s="247"/>
      <c r="G336" s="247"/>
      <c r="K336" s="247"/>
      <c r="L336" s="247"/>
      <c r="M336" s="247"/>
      <c r="N336" s="247"/>
      <c r="P336" s="247"/>
      <c r="Q336" s="247"/>
      <c r="R336" s="247"/>
    </row>
    <row r="337" spans="3:18">
      <c r="C337" s="247"/>
      <c r="D337" s="247"/>
      <c r="E337" s="247"/>
      <c r="G337" s="247"/>
      <c r="K337" s="247"/>
      <c r="L337" s="247"/>
      <c r="M337" s="247"/>
      <c r="N337" s="247"/>
      <c r="P337" s="247"/>
      <c r="Q337" s="247"/>
      <c r="R337" s="247"/>
    </row>
    <row r="338" spans="3:18">
      <c r="C338" s="247"/>
      <c r="D338" s="247"/>
      <c r="E338" s="247"/>
      <c r="G338" s="247"/>
      <c r="K338" s="247"/>
      <c r="L338" s="247"/>
      <c r="M338" s="247"/>
      <c r="N338" s="247"/>
      <c r="P338" s="247"/>
      <c r="Q338" s="247"/>
      <c r="R338" s="247"/>
    </row>
    <row r="339" spans="3:18">
      <c r="C339" s="247"/>
      <c r="D339" s="247"/>
      <c r="E339" s="247"/>
      <c r="G339" s="247"/>
      <c r="K339" s="247"/>
      <c r="L339" s="247"/>
      <c r="M339" s="247"/>
      <c r="N339" s="247"/>
      <c r="P339" s="247"/>
      <c r="Q339" s="247"/>
      <c r="R339" s="247"/>
    </row>
    <row r="340" spans="3:18">
      <c r="C340" s="247"/>
      <c r="D340" s="247"/>
      <c r="E340" s="247"/>
      <c r="G340" s="247"/>
      <c r="K340" s="247"/>
      <c r="L340" s="247"/>
      <c r="M340" s="247"/>
      <c r="N340" s="247"/>
      <c r="P340" s="247"/>
      <c r="Q340" s="247"/>
      <c r="R340" s="247"/>
    </row>
    <row r="341" spans="3:18">
      <c r="C341" s="247"/>
      <c r="D341" s="247"/>
      <c r="E341" s="247"/>
      <c r="G341" s="247"/>
      <c r="K341" s="247"/>
      <c r="L341" s="247"/>
      <c r="M341" s="247"/>
      <c r="N341" s="247"/>
      <c r="P341" s="247"/>
      <c r="Q341" s="247"/>
      <c r="R341" s="247"/>
    </row>
    <row r="342" spans="3:18">
      <c r="C342" s="247"/>
      <c r="D342" s="247"/>
      <c r="E342" s="247"/>
      <c r="G342" s="247"/>
      <c r="K342" s="247"/>
      <c r="L342" s="247"/>
      <c r="M342" s="247"/>
      <c r="N342" s="247"/>
      <c r="P342" s="247"/>
      <c r="Q342" s="247"/>
      <c r="R342" s="247"/>
    </row>
    <row r="343" spans="3:18">
      <c r="C343" s="247"/>
      <c r="D343" s="247"/>
      <c r="E343" s="247"/>
      <c r="G343" s="247"/>
      <c r="K343" s="247"/>
      <c r="L343" s="247"/>
      <c r="M343" s="247"/>
      <c r="N343" s="247"/>
      <c r="P343" s="247"/>
      <c r="Q343" s="247"/>
      <c r="R343" s="247"/>
    </row>
    <row r="344" spans="3:18">
      <c r="C344" s="247"/>
      <c r="D344" s="247"/>
      <c r="E344" s="247"/>
      <c r="G344" s="247"/>
      <c r="K344" s="247"/>
      <c r="L344" s="247"/>
      <c r="M344" s="247"/>
      <c r="N344" s="247"/>
      <c r="P344" s="247"/>
      <c r="Q344" s="247"/>
      <c r="R344" s="247"/>
    </row>
    <row r="345" spans="3:18">
      <c r="C345" s="247"/>
      <c r="D345" s="247"/>
      <c r="E345" s="247"/>
      <c r="G345" s="247"/>
      <c r="K345" s="247"/>
      <c r="L345" s="247"/>
      <c r="M345" s="247"/>
      <c r="N345" s="247"/>
      <c r="P345" s="247"/>
      <c r="Q345" s="247"/>
      <c r="R345" s="247"/>
    </row>
    <row r="346" spans="3:18">
      <c r="C346" s="247"/>
      <c r="D346" s="247"/>
      <c r="E346" s="247"/>
      <c r="G346" s="247"/>
      <c r="K346" s="247"/>
      <c r="L346" s="247"/>
      <c r="M346" s="247"/>
      <c r="N346" s="247"/>
      <c r="P346" s="247"/>
      <c r="Q346" s="247"/>
      <c r="R346" s="247"/>
    </row>
    <row r="347" spans="3:18">
      <c r="C347" s="247"/>
      <c r="D347" s="247"/>
      <c r="E347" s="247"/>
      <c r="G347" s="247"/>
      <c r="K347" s="247"/>
      <c r="L347" s="247"/>
      <c r="M347" s="247"/>
      <c r="N347" s="247"/>
      <c r="P347" s="247"/>
      <c r="Q347" s="247"/>
      <c r="R347" s="247"/>
    </row>
    <row r="348" spans="3:18">
      <c r="C348" s="247"/>
      <c r="D348" s="247"/>
      <c r="E348" s="247"/>
      <c r="G348" s="247"/>
      <c r="K348" s="247"/>
      <c r="L348" s="247"/>
      <c r="M348" s="247"/>
      <c r="N348" s="247"/>
      <c r="P348" s="247"/>
      <c r="Q348" s="247"/>
      <c r="R348" s="247"/>
    </row>
    <row r="349" spans="3:18">
      <c r="C349" s="247"/>
      <c r="D349" s="247"/>
      <c r="E349" s="247"/>
      <c r="G349" s="247"/>
      <c r="K349" s="247"/>
      <c r="L349" s="247"/>
      <c r="M349" s="247"/>
      <c r="N349" s="247"/>
      <c r="P349" s="247"/>
      <c r="Q349" s="247"/>
      <c r="R349" s="247"/>
    </row>
    <row r="350" spans="3:18">
      <c r="C350" s="247"/>
      <c r="D350" s="247"/>
      <c r="E350" s="247"/>
      <c r="G350" s="247"/>
      <c r="K350" s="247"/>
      <c r="L350" s="247"/>
      <c r="M350" s="247"/>
      <c r="N350" s="247"/>
      <c r="P350" s="247"/>
      <c r="Q350" s="247"/>
      <c r="R350" s="247"/>
    </row>
    <row r="351" spans="3:18">
      <c r="C351" s="247"/>
      <c r="D351" s="247"/>
      <c r="E351" s="247"/>
      <c r="G351" s="247"/>
      <c r="K351" s="247"/>
      <c r="L351" s="247"/>
      <c r="M351" s="247"/>
      <c r="N351" s="247"/>
      <c r="P351" s="247"/>
      <c r="Q351" s="247"/>
      <c r="R351" s="247"/>
    </row>
    <row r="352" spans="3:18">
      <c r="C352" s="247"/>
      <c r="D352" s="247"/>
      <c r="E352" s="247"/>
      <c r="G352" s="247"/>
      <c r="K352" s="247"/>
      <c r="L352" s="247"/>
      <c r="M352" s="247"/>
      <c r="N352" s="247"/>
      <c r="P352" s="247"/>
      <c r="Q352" s="247"/>
      <c r="R352" s="247"/>
    </row>
    <row r="353" spans="3:18">
      <c r="C353" s="247"/>
      <c r="D353" s="247"/>
      <c r="E353" s="247"/>
      <c r="G353" s="247"/>
      <c r="K353" s="247"/>
      <c r="L353" s="247"/>
      <c r="M353" s="247"/>
      <c r="N353" s="247"/>
      <c r="P353" s="247"/>
      <c r="Q353" s="247"/>
      <c r="R353" s="247"/>
    </row>
    <row r="354" spans="3:18">
      <c r="C354" s="247"/>
      <c r="D354" s="247"/>
      <c r="E354" s="247"/>
      <c r="G354" s="247"/>
      <c r="K354" s="247"/>
      <c r="L354" s="247"/>
      <c r="M354" s="247"/>
      <c r="N354" s="247"/>
      <c r="P354" s="247"/>
      <c r="Q354" s="247"/>
      <c r="R354" s="247"/>
    </row>
    <row r="355" spans="3:18">
      <c r="C355" s="247"/>
      <c r="D355" s="247"/>
      <c r="E355" s="247"/>
      <c r="G355" s="247"/>
      <c r="K355" s="247"/>
      <c r="L355" s="247"/>
      <c r="M355" s="247"/>
      <c r="N355" s="247"/>
      <c r="P355" s="247"/>
      <c r="Q355" s="247"/>
      <c r="R355" s="247"/>
    </row>
    <row r="356" spans="3:18">
      <c r="C356" s="247"/>
      <c r="D356" s="247"/>
      <c r="E356" s="247"/>
      <c r="G356" s="247"/>
      <c r="K356" s="247"/>
      <c r="L356" s="247"/>
      <c r="M356" s="247"/>
      <c r="N356" s="247"/>
      <c r="P356" s="247"/>
      <c r="Q356" s="247"/>
      <c r="R356" s="247"/>
    </row>
    <row r="357" spans="3:18">
      <c r="C357" s="247"/>
      <c r="D357" s="247"/>
      <c r="E357" s="247"/>
      <c r="G357" s="247"/>
      <c r="K357" s="247"/>
      <c r="L357" s="247"/>
      <c r="M357" s="247"/>
      <c r="N357" s="247"/>
      <c r="P357" s="247"/>
      <c r="Q357" s="247"/>
      <c r="R357" s="247"/>
    </row>
    <row r="358" spans="3:18">
      <c r="C358" s="247"/>
      <c r="D358" s="247"/>
      <c r="E358" s="247"/>
      <c r="G358" s="247"/>
      <c r="K358" s="247"/>
      <c r="L358" s="247"/>
      <c r="M358" s="247"/>
      <c r="N358" s="247"/>
      <c r="P358" s="247"/>
      <c r="Q358" s="247"/>
      <c r="R358" s="247"/>
    </row>
    <row r="359" spans="3:18">
      <c r="C359" s="247"/>
      <c r="D359" s="247"/>
      <c r="E359" s="247"/>
      <c r="G359" s="247"/>
      <c r="K359" s="247"/>
      <c r="L359" s="247"/>
      <c r="M359" s="247"/>
      <c r="N359" s="247"/>
      <c r="P359" s="247"/>
      <c r="Q359" s="247"/>
      <c r="R359" s="247"/>
    </row>
    <row r="360" spans="3:18">
      <c r="C360" s="247"/>
      <c r="D360" s="247"/>
      <c r="E360" s="247"/>
      <c r="G360" s="247"/>
      <c r="K360" s="247"/>
      <c r="L360" s="247"/>
      <c r="M360" s="247"/>
      <c r="N360" s="247"/>
      <c r="P360" s="247"/>
      <c r="Q360" s="247"/>
      <c r="R360" s="247"/>
    </row>
    <row r="361" spans="3:18">
      <c r="C361" s="247"/>
      <c r="D361" s="247"/>
      <c r="E361" s="247"/>
      <c r="G361" s="247"/>
      <c r="K361" s="247"/>
      <c r="L361" s="247"/>
      <c r="M361" s="247"/>
      <c r="N361" s="247"/>
      <c r="P361" s="247"/>
      <c r="Q361" s="247"/>
      <c r="R361" s="247"/>
    </row>
    <row r="362" spans="3:18">
      <c r="C362" s="247"/>
      <c r="D362" s="247"/>
      <c r="E362" s="247"/>
      <c r="G362" s="247"/>
      <c r="K362" s="247"/>
      <c r="L362" s="247"/>
      <c r="M362" s="247"/>
      <c r="N362" s="247"/>
      <c r="P362" s="247"/>
      <c r="Q362" s="247"/>
      <c r="R362" s="247"/>
    </row>
    <row r="363" spans="3:18">
      <c r="C363" s="247"/>
      <c r="D363" s="247"/>
      <c r="E363" s="247"/>
      <c r="G363" s="247"/>
      <c r="K363" s="247"/>
      <c r="L363" s="247"/>
      <c r="M363" s="247"/>
      <c r="N363" s="247"/>
      <c r="P363" s="247"/>
      <c r="Q363" s="247"/>
      <c r="R363" s="247"/>
    </row>
    <row r="364" spans="3:18">
      <c r="C364" s="247"/>
      <c r="D364" s="247"/>
      <c r="E364" s="247"/>
      <c r="G364" s="247"/>
      <c r="K364" s="247"/>
      <c r="L364" s="247"/>
      <c r="M364" s="247"/>
      <c r="N364" s="247"/>
      <c r="P364" s="247"/>
      <c r="Q364" s="247"/>
      <c r="R364" s="247"/>
    </row>
    <row r="365" spans="3:18">
      <c r="C365" s="247"/>
      <c r="D365" s="247"/>
      <c r="E365" s="247"/>
      <c r="G365" s="247"/>
      <c r="K365" s="247"/>
      <c r="L365" s="247"/>
      <c r="M365" s="247"/>
      <c r="N365" s="247"/>
      <c r="P365" s="247"/>
      <c r="Q365" s="247"/>
      <c r="R365" s="247"/>
    </row>
    <row r="366" spans="3:18">
      <c r="C366" s="247"/>
      <c r="D366" s="247"/>
      <c r="E366" s="247"/>
      <c r="G366" s="247"/>
      <c r="K366" s="247"/>
      <c r="L366" s="247"/>
      <c r="M366" s="247"/>
      <c r="N366" s="247"/>
      <c r="P366" s="247"/>
      <c r="Q366" s="247"/>
      <c r="R366" s="247"/>
    </row>
    <row r="367" spans="3:18">
      <c r="C367" s="247"/>
      <c r="D367" s="247"/>
      <c r="E367" s="247"/>
      <c r="G367" s="247"/>
      <c r="K367" s="247"/>
      <c r="L367" s="247"/>
      <c r="M367" s="247"/>
      <c r="N367" s="247"/>
      <c r="P367" s="247"/>
      <c r="Q367" s="247"/>
      <c r="R367" s="247"/>
    </row>
    <row r="368" spans="3:18">
      <c r="C368" s="247"/>
      <c r="D368" s="247"/>
      <c r="E368" s="247"/>
      <c r="G368" s="247"/>
      <c r="K368" s="247"/>
      <c r="L368" s="247"/>
      <c r="M368" s="247"/>
      <c r="N368" s="247"/>
      <c r="P368" s="247"/>
      <c r="Q368" s="247"/>
      <c r="R368" s="247"/>
    </row>
    <row r="369" spans="3:18">
      <c r="C369" s="247"/>
      <c r="D369" s="247"/>
      <c r="E369" s="247"/>
      <c r="G369" s="247"/>
      <c r="K369" s="247"/>
      <c r="L369" s="247"/>
      <c r="M369" s="247"/>
      <c r="N369" s="247"/>
      <c r="P369" s="247"/>
      <c r="Q369" s="247"/>
      <c r="R369" s="247"/>
    </row>
    <row r="370" spans="3:18">
      <c r="C370" s="247"/>
      <c r="D370" s="247"/>
      <c r="E370" s="247"/>
      <c r="G370" s="247"/>
      <c r="K370" s="247"/>
      <c r="L370" s="247"/>
      <c r="M370" s="247"/>
      <c r="N370" s="247"/>
      <c r="P370" s="247"/>
      <c r="Q370" s="247"/>
      <c r="R370" s="247"/>
    </row>
    <row r="371" spans="3:18">
      <c r="C371" s="247"/>
      <c r="D371" s="247"/>
      <c r="E371" s="247"/>
      <c r="G371" s="247"/>
      <c r="K371" s="247"/>
      <c r="L371" s="247"/>
      <c r="M371" s="247"/>
      <c r="N371" s="247"/>
      <c r="P371" s="247"/>
      <c r="Q371" s="247"/>
      <c r="R371" s="247"/>
    </row>
    <row r="372" spans="3:18">
      <c r="C372" s="247"/>
      <c r="D372" s="247"/>
      <c r="E372" s="247"/>
      <c r="G372" s="247"/>
      <c r="K372" s="247"/>
      <c r="L372" s="247"/>
      <c r="M372" s="247"/>
      <c r="N372" s="247"/>
      <c r="P372" s="247"/>
      <c r="Q372" s="247"/>
      <c r="R372" s="247"/>
    </row>
    <row r="373" spans="3:18">
      <c r="C373" s="247"/>
      <c r="D373" s="247"/>
      <c r="E373" s="247"/>
      <c r="G373" s="247"/>
      <c r="K373" s="247"/>
      <c r="L373" s="247"/>
      <c r="M373" s="247"/>
      <c r="N373" s="247"/>
      <c r="P373" s="247"/>
      <c r="Q373" s="247"/>
      <c r="R373" s="247"/>
    </row>
    <row r="374" spans="3:18">
      <c r="C374" s="247"/>
      <c r="D374" s="247"/>
      <c r="E374" s="247"/>
      <c r="G374" s="247"/>
      <c r="K374" s="247"/>
      <c r="L374" s="247"/>
      <c r="M374" s="247"/>
      <c r="N374" s="247"/>
      <c r="P374" s="247"/>
      <c r="Q374" s="247"/>
      <c r="R374" s="247"/>
    </row>
    <row r="375" spans="3:18">
      <c r="C375" s="247"/>
      <c r="D375" s="247"/>
      <c r="E375" s="247"/>
      <c r="G375" s="247"/>
      <c r="K375" s="247"/>
      <c r="L375" s="247"/>
      <c r="M375" s="247"/>
      <c r="N375" s="247"/>
      <c r="P375" s="247"/>
      <c r="Q375" s="247"/>
      <c r="R375" s="247"/>
    </row>
    <row r="376" spans="3:18">
      <c r="C376" s="247"/>
      <c r="D376" s="247"/>
      <c r="E376" s="247"/>
      <c r="G376" s="247"/>
      <c r="K376" s="247"/>
      <c r="L376" s="247"/>
      <c r="M376" s="247"/>
      <c r="N376" s="247"/>
      <c r="P376" s="247"/>
      <c r="Q376" s="247"/>
      <c r="R376" s="247"/>
    </row>
    <row r="377" spans="3:18">
      <c r="C377" s="247"/>
      <c r="D377" s="247"/>
      <c r="E377" s="247"/>
      <c r="G377" s="247"/>
      <c r="K377" s="247"/>
      <c r="L377" s="247"/>
      <c r="M377" s="247"/>
      <c r="N377" s="247"/>
      <c r="P377" s="247"/>
      <c r="Q377" s="247"/>
      <c r="R377" s="247"/>
    </row>
    <row r="378" spans="3:18">
      <c r="C378" s="247"/>
      <c r="D378" s="247"/>
      <c r="E378" s="247"/>
      <c r="G378" s="247"/>
      <c r="K378" s="247"/>
      <c r="L378" s="247"/>
      <c r="M378" s="247"/>
      <c r="N378" s="247"/>
      <c r="P378" s="247"/>
      <c r="Q378" s="247"/>
      <c r="R378" s="247"/>
    </row>
    <row r="379" spans="3:18">
      <c r="C379" s="247"/>
      <c r="D379" s="247"/>
      <c r="E379" s="247"/>
      <c r="G379" s="247"/>
      <c r="K379" s="247"/>
      <c r="L379" s="247"/>
      <c r="M379" s="247"/>
      <c r="N379" s="247"/>
      <c r="P379" s="247"/>
      <c r="Q379" s="247"/>
      <c r="R379" s="247"/>
    </row>
    <row r="380" spans="3:18">
      <c r="C380" s="247"/>
      <c r="D380" s="247"/>
      <c r="E380" s="247"/>
      <c r="G380" s="247"/>
      <c r="K380" s="247"/>
      <c r="L380" s="247"/>
      <c r="M380" s="247"/>
      <c r="N380" s="247"/>
      <c r="P380" s="247"/>
      <c r="Q380" s="247"/>
      <c r="R380" s="247"/>
    </row>
    <row r="381" spans="3:18">
      <c r="C381" s="247"/>
      <c r="D381" s="247"/>
      <c r="E381" s="247"/>
      <c r="G381" s="247"/>
      <c r="K381" s="247"/>
      <c r="L381" s="247"/>
      <c r="M381" s="247"/>
      <c r="N381" s="247"/>
      <c r="P381" s="247"/>
      <c r="Q381" s="247"/>
      <c r="R381" s="247"/>
    </row>
    <row r="382" spans="3:18">
      <c r="C382" s="247"/>
      <c r="D382" s="247"/>
      <c r="E382" s="247"/>
      <c r="G382" s="247"/>
      <c r="K382" s="247"/>
      <c r="L382" s="247"/>
      <c r="M382" s="247"/>
      <c r="N382" s="247"/>
      <c r="P382" s="247"/>
      <c r="Q382" s="247"/>
      <c r="R382" s="247"/>
    </row>
    <row r="383" spans="3:18">
      <c r="C383" s="247"/>
      <c r="D383" s="247"/>
      <c r="E383" s="247"/>
      <c r="G383" s="247"/>
      <c r="K383" s="247"/>
      <c r="L383" s="247"/>
      <c r="M383" s="247"/>
      <c r="N383" s="247"/>
      <c r="P383" s="247"/>
      <c r="Q383" s="247"/>
      <c r="R383" s="247"/>
    </row>
    <row r="384" spans="3:18">
      <c r="C384" s="247"/>
      <c r="D384" s="247"/>
      <c r="E384" s="247"/>
      <c r="G384" s="247"/>
      <c r="K384" s="247"/>
      <c r="L384" s="247"/>
      <c r="M384" s="247"/>
      <c r="N384" s="247"/>
      <c r="P384" s="247"/>
      <c r="Q384" s="247"/>
      <c r="R384" s="247"/>
    </row>
    <row r="385" spans="3:18">
      <c r="C385" s="247"/>
      <c r="D385" s="247"/>
      <c r="E385" s="247"/>
      <c r="G385" s="247"/>
      <c r="K385" s="247"/>
      <c r="L385" s="247"/>
      <c r="M385" s="247"/>
      <c r="N385" s="247"/>
      <c r="P385" s="247"/>
      <c r="Q385" s="247"/>
      <c r="R385" s="247"/>
    </row>
    <row r="386" spans="3:18">
      <c r="C386" s="247"/>
      <c r="D386" s="247"/>
      <c r="E386" s="247"/>
      <c r="G386" s="247"/>
      <c r="K386" s="247"/>
      <c r="L386" s="247"/>
      <c r="M386" s="247"/>
      <c r="N386" s="247"/>
      <c r="P386" s="247"/>
      <c r="Q386" s="247"/>
      <c r="R386" s="247"/>
    </row>
    <row r="387" spans="3:18">
      <c r="C387" s="247"/>
      <c r="D387" s="247"/>
      <c r="E387" s="247"/>
      <c r="G387" s="247"/>
      <c r="K387" s="247"/>
      <c r="L387" s="247"/>
      <c r="M387" s="247"/>
      <c r="N387" s="247"/>
      <c r="P387" s="247"/>
      <c r="Q387" s="247"/>
      <c r="R387" s="247"/>
    </row>
    <row r="388" spans="3:18">
      <c r="C388" s="247"/>
      <c r="D388" s="247"/>
      <c r="E388" s="247"/>
      <c r="G388" s="247"/>
      <c r="K388" s="247"/>
      <c r="L388" s="247"/>
      <c r="M388" s="247"/>
      <c r="N388" s="247"/>
      <c r="P388" s="247"/>
      <c r="Q388" s="247"/>
      <c r="R388" s="247"/>
    </row>
    <row r="389" spans="3:18">
      <c r="C389" s="247"/>
      <c r="D389" s="247"/>
      <c r="E389" s="247"/>
      <c r="G389" s="247"/>
      <c r="K389" s="247"/>
      <c r="L389" s="247"/>
      <c r="M389" s="247"/>
      <c r="N389" s="247"/>
      <c r="P389" s="247"/>
      <c r="Q389" s="247"/>
      <c r="R389" s="247"/>
    </row>
    <row r="390" spans="3:18">
      <c r="C390" s="247"/>
      <c r="D390" s="247"/>
      <c r="E390" s="247"/>
      <c r="G390" s="247"/>
      <c r="K390" s="247"/>
      <c r="L390" s="247"/>
      <c r="M390" s="247"/>
      <c r="N390" s="247"/>
      <c r="P390" s="247"/>
      <c r="Q390" s="247"/>
      <c r="R390" s="247"/>
    </row>
    <row r="391" spans="3:18">
      <c r="C391" s="247"/>
      <c r="D391" s="247"/>
      <c r="E391" s="247"/>
      <c r="G391" s="247"/>
      <c r="K391" s="247"/>
      <c r="L391" s="247"/>
      <c r="M391" s="247"/>
      <c r="N391" s="247"/>
      <c r="P391" s="247"/>
      <c r="Q391" s="247"/>
      <c r="R391" s="247"/>
    </row>
    <row r="392" spans="3:18">
      <c r="C392" s="247"/>
      <c r="D392" s="247"/>
      <c r="E392" s="247"/>
      <c r="G392" s="247"/>
      <c r="K392" s="247"/>
      <c r="L392" s="247"/>
      <c r="M392" s="247"/>
      <c r="N392" s="247"/>
      <c r="P392" s="247"/>
      <c r="Q392" s="247"/>
      <c r="R392" s="247"/>
    </row>
    <row r="393" spans="3:18">
      <c r="C393" s="247"/>
      <c r="D393" s="247"/>
      <c r="E393" s="247"/>
      <c r="G393" s="247"/>
      <c r="K393" s="247"/>
      <c r="L393" s="247"/>
      <c r="M393" s="247"/>
      <c r="N393" s="247"/>
      <c r="P393" s="247"/>
      <c r="Q393" s="247"/>
      <c r="R393" s="247"/>
    </row>
    <row r="394" spans="3:18">
      <c r="C394" s="247"/>
      <c r="D394" s="247"/>
      <c r="E394" s="247"/>
      <c r="G394" s="247"/>
      <c r="K394" s="247"/>
      <c r="L394" s="247"/>
      <c r="M394" s="247"/>
      <c r="N394" s="247"/>
      <c r="P394" s="247"/>
      <c r="Q394" s="247"/>
      <c r="R394" s="247"/>
    </row>
    <row r="395" spans="3:18">
      <c r="C395" s="247"/>
      <c r="D395" s="247"/>
      <c r="E395" s="247"/>
      <c r="G395" s="247"/>
      <c r="K395" s="247"/>
      <c r="L395" s="247"/>
      <c r="M395" s="247"/>
      <c r="N395" s="247"/>
      <c r="P395" s="247"/>
      <c r="Q395" s="247"/>
      <c r="R395" s="247"/>
    </row>
    <row r="396" spans="3:18">
      <c r="C396" s="247"/>
      <c r="D396" s="247"/>
      <c r="E396" s="247"/>
      <c r="G396" s="247"/>
      <c r="K396" s="247"/>
      <c r="L396" s="247"/>
      <c r="M396" s="247"/>
      <c r="N396" s="247"/>
      <c r="P396" s="247"/>
      <c r="Q396" s="247"/>
      <c r="R396" s="247"/>
    </row>
    <row r="397" spans="3:18">
      <c r="C397" s="247"/>
      <c r="D397" s="247"/>
      <c r="E397" s="247"/>
      <c r="G397" s="247"/>
      <c r="K397" s="247"/>
      <c r="L397" s="247"/>
      <c r="M397" s="247"/>
      <c r="N397" s="247"/>
      <c r="P397" s="247"/>
      <c r="Q397" s="247"/>
      <c r="R397" s="247"/>
    </row>
    <row r="398" spans="3:18">
      <c r="C398" s="247"/>
      <c r="D398" s="247"/>
      <c r="E398" s="247"/>
      <c r="G398" s="247"/>
      <c r="K398" s="247"/>
      <c r="L398" s="247"/>
      <c r="M398" s="247"/>
      <c r="N398" s="247"/>
      <c r="P398" s="247"/>
      <c r="Q398" s="247"/>
      <c r="R398" s="247"/>
    </row>
    <row r="399" spans="3:18">
      <c r="C399" s="247"/>
      <c r="D399" s="247"/>
      <c r="E399" s="247"/>
      <c r="G399" s="247"/>
      <c r="K399" s="247"/>
      <c r="L399" s="247"/>
      <c r="M399" s="247"/>
      <c r="N399" s="247"/>
      <c r="P399" s="247"/>
      <c r="Q399" s="247"/>
      <c r="R399" s="247"/>
    </row>
    <row r="400" spans="3:18">
      <c r="C400" s="247"/>
      <c r="D400" s="247"/>
      <c r="E400" s="247"/>
      <c r="G400" s="247"/>
      <c r="K400" s="247"/>
      <c r="L400" s="247"/>
      <c r="M400" s="247"/>
      <c r="N400" s="247"/>
      <c r="P400" s="247"/>
      <c r="Q400" s="247"/>
      <c r="R400" s="247"/>
    </row>
    <row r="401" spans="3:18">
      <c r="C401" s="247"/>
      <c r="D401" s="247"/>
      <c r="E401" s="247"/>
      <c r="G401" s="247"/>
      <c r="K401" s="247"/>
      <c r="L401" s="247"/>
      <c r="M401" s="247"/>
      <c r="N401" s="247"/>
      <c r="P401" s="247"/>
      <c r="Q401" s="247"/>
      <c r="R401" s="247"/>
    </row>
    <row r="402" spans="3:18">
      <c r="C402" s="247"/>
      <c r="D402" s="247"/>
      <c r="E402" s="247"/>
      <c r="G402" s="247"/>
      <c r="K402" s="247"/>
      <c r="L402" s="247"/>
      <c r="M402" s="247"/>
      <c r="N402" s="247"/>
      <c r="P402" s="247"/>
      <c r="Q402" s="247"/>
      <c r="R402" s="247"/>
    </row>
    <row r="403" spans="3:18">
      <c r="C403" s="247"/>
      <c r="D403" s="247"/>
      <c r="E403" s="247"/>
      <c r="G403" s="247"/>
      <c r="K403" s="247"/>
      <c r="L403" s="247"/>
      <c r="M403" s="247"/>
      <c r="N403" s="247"/>
      <c r="P403" s="247"/>
      <c r="Q403" s="247"/>
      <c r="R403" s="247"/>
    </row>
    <row r="404" spans="3:18">
      <c r="C404" s="247"/>
      <c r="D404" s="247"/>
      <c r="E404" s="247"/>
      <c r="G404" s="247"/>
      <c r="K404" s="247"/>
      <c r="L404" s="247"/>
      <c r="M404" s="247"/>
      <c r="N404" s="247"/>
      <c r="P404" s="247"/>
      <c r="Q404" s="247"/>
      <c r="R404" s="247"/>
    </row>
    <row r="405" spans="3:18">
      <c r="C405" s="247"/>
      <c r="D405" s="247"/>
      <c r="E405" s="247"/>
      <c r="G405" s="247"/>
      <c r="K405" s="247"/>
      <c r="L405" s="247"/>
      <c r="M405" s="247"/>
      <c r="N405" s="247"/>
      <c r="P405" s="247"/>
      <c r="Q405" s="247"/>
      <c r="R405" s="247"/>
    </row>
    <row r="406" spans="3:18">
      <c r="C406" s="247"/>
      <c r="D406" s="247"/>
      <c r="E406" s="247"/>
      <c r="G406" s="247"/>
      <c r="K406" s="247"/>
      <c r="L406" s="247"/>
      <c r="M406" s="247"/>
      <c r="N406" s="247"/>
      <c r="P406" s="247"/>
      <c r="Q406" s="247"/>
      <c r="R406" s="247"/>
    </row>
    <row r="407" spans="3:18">
      <c r="C407" s="247"/>
      <c r="D407" s="247"/>
      <c r="E407" s="247"/>
      <c r="G407" s="247"/>
      <c r="K407" s="247"/>
      <c r="L407" s="247"/>
      <c r="M407" s="247"/>
      <c r="N407" s="247"/>
      <c r="P407" s="247"/>
      <c r="Q407" s="247"/>
      <c r="R407" s="247"/>
    </row>
    <row r="408" spans="3:18">
      <c r="C408" s="247"/>
      <c r="D408" s="247"/>
      <c r="E408" s="247"/>
      <c r="G408" s="247"/>
      <c r="K408" s="247"/>
      <c r="L408" s="247"/>
      <c r="M408" s="247"/>
      <c r="N408" s="247"/>
      <c r="P408" s="247"/>
      <c r="Q408" s="247"/>
      <c r="R408" s="247"/>
    </row>
    <row r="409" spans="3:18">
      <c r="C409" s="247"/>
      <c r="D409" s="247"/>
      <c r="E409" s="247"/>
      <c r="G409" s="247"/>
      <c r="K409" s="247"/>
      <c r="L409" s="247"/>
      <c r="M409" s="247"/>
      <c r="N409" s="247"/>
      <c r="P409" s="247"/>
      <c r="Q409" s="247"/>
      <c r="R409" s="247"/>
    </row>
    <row r="410" spans="3:18">
      <c r="C410" s="247"/>
      <c r="D410" s="247"/>
      <c r="E410" s="247"/>
      <c r="G410" s="247"/>
      <c r="K410" s="247"/>
      <c r="L410" s="247"/>
      <c r="M410" s="247"/>
      <c r="N410" s="247"/>
      <c r="P410" s="247"/>
      <c r="Q410" s="247"/>
      <c r="R410" s="247"/>
    </row>
    <row r="411" spans="3:18">
      <c r="C411" s="247"/>
      <c r="D411" s="247"/>
      <c r="E411" s="247"/>
      <c r="G411" s="247"/>
      <c r="K411" s="247"/>
      <c r="L411" s="247"/>
      <c r="M411" s="247"/>
      <c r="N411" s="247"/>
      <c r="P411" s="247"/>
      <c r="Q411" s="247"/>
      <c r="R411" s="247"/>
    </row>
    <row r="412" spans="3:18">
      <c r="C412" s="247"/>
      <c r="D412" s="247"/>
      <c r="E412" s="247"/>
      <c r="G412" s="247"/>
      <c r="K412" s="247"/>
      <c r="L412" s="247"/>
      <c r="M412" s="247"/>
      <c r="N412" s="247"/>
      <c r="P412" s="247"/>
      <c r="Q412" s="247"/>
      <c r="R412" s="247"/>
    </row>
    <row r="413" spans="3:18">
      <c r="C413" s="247"/>
      <c r="D413" s="247"/>
      <c r="E413" s="247"/>
      <c r="G413" s="247"/>
      <c r="K413" s="247"/>
      <c r="L413" s="247"/>
      <c r="M413" s="247"/>
      <c r="N413" s="247"/>
      <c r="P413" s="247"/>
      <c r="Q413" s="247"/>
      <c r="R413" s="247"/>
    </row>
    <row r="414" spans="3:18">
      <c r="C414" s="247"/>
      <c r="D414" s="247"/>
      <c r="E414" s="247"/>
      <c r="G414" s="247"/>
      <c r="K414" s="247"/>
      <c r="L414" s="247"/>
      <c r="M414" s="247"/>
      <c r="N414" s="247"/>
      <c r="P414" s="247"/>
      <c r="Q414" s="247"/>
      <c r="R414" s="247"/>
    </row>
    <row r="415" spans="3:18">
      <c r="C415" s="247"/>
      <c r="D415" s="247"/>
      <c r="E415" s="247"/>
      <c r="G415" s="247"/>
      <c r="K415" s="247"/>
      <c r="L415" s="247"/>
      <c r="M415" s="247"/>
      <c r="N415" s="247"/>
      <c r="P415" s="247"/>
      <c r="Q415" s="247"/>
      <c r="R415" s="247"/>
    </row>
    <row r="416" spans="3:18">
      <c r="C416" s="247"/>
      <c r="D416" s="247"/>
      <c r="E416" s="247"/>
      <c r="G416" s="247"/>
      <c r="K416" s="247"/>
      <c r="L416" s="247"/>
      <c r="M416" s="247"/>
      <c r="N416" s="247"/>
      <c r="P416" s="247"/>
      <c r="Q416" s="247"/>
      <c r="R416" s="247"/>
    </row>
    <row r="417" spans="3:18">
      <c r="C417" s="247"/>
      <c r="D417" s="247"/>
      <c r="E417" s="247"/>
      <c r="G417" s="247"/>
      <c r="K417" s="247"/>
      <c r="L417" s="247"/>
      <c r="M417" s="247"/>
      <c r="N417" s="247"/>
      <c r="P417" s="247"/>
      <c r="Q417" s="247"/>
      <c r="R417" s="247"/>
    </row>
    <row r="418" spans="3:18">
      <c r="C418" s="247"/>
      <c r="D418" s="247"/>
      <c r="E418" s="247"/>
      <c r="G418" s="247"/>
      <c r="K418" s="247"/>
      <c r="L418" s="247"/>
      <c r="M418" s="247"/>
      <c r="N418" s="247"/>
      <c r="P418" s="247"/>
      <c r="Q418" s="247"/>
      <c r="R418" s="247"/>
    </row>
    <row r="419" spans="3:18">
      <c r="C419" s="247"/>
      <c r="D419" s="247"/>
      <c r="E419" s="247"/>
      <c r="G419" s="247"/>
      <c r="K419" s="247"/>
      <c r="L419" s="247"/>
      <c r="M419" s="247"/>
      <c r="N419" s="247"/>
      <c r="P419" s="247"/>
      <c r="Q419" s="247"/>
      <c r="R419" s="247"/>
    </row>
    <row r="420" spans="3:18">
      <c r="C420" s="247"/>
      <c r="D420" s="247"/>
      <c r="E420" s="247"/>
      <c r="G420" s="247"/>
      <c r="K420" s="247"/>
      <c r="L420" s="247"/>
      <c r="M420" s="247"/>
      <c r="N420" s="247"/>
      <c r="P420" s="247"/>
      <c r="Q420" s="247"/>
      <c r="R420" s="247"/>
    </row>
    <row r="421" spans="3:18">
      <c r="C421" s="247"/>
      <c r="D421" s="247"/>
      <c r="E421" s="247"/>
      <c r="G421" s="247"/>
      <c r="K421" s="247"/>
      <c r="L421" s="247"/>
      <c r="M421" s="247"/>
      <c r="N421" s="247"/>
      <c r="P421" s="247"/>
      <c r="Q421" s="247"/>
      <c r="R421" s="247"/>
    </row>
    <row r="422" spans="3:18">
      <c r="C422" s="247"/>
      <c r="D422" s="247"/>
      <c r="E422" s="247"/>
      <c r="G422" s="247"/>
      <c r="K422" s="247"/>
      <c r="L422" s="247"/>
      <c r="M422" s="247"/>
      <c r="N422" s="247"/>
      <c r="P422" s="247"/>
      <c r="Q422" s="247"/>
      <c r="R422" s="247"/>
    </row>
    <row r="423" spans="3:18">
      <c r="C423" s="247"/>
      <c r="D423" s="247"/>
      <c r="E423" s="247"/>
      <c r="G423" s="247"/>
      <c r="K423" s="247"/>
      <c r="L423" s="247"/>
      <c r="M423" s="247"/>
      <c r="N423" s="247"/>
      <c r="P423" s="247"/>
      <c r="Q423" s="247"/>
      <c r="R423" s="247"/>
    </row>
    <row r="424" spans="3:18">
      <c r="C424" s="247"/>
      <c r="D424" s="247"/>
      <c r="E424" s="247"/>
      <c r="G424" s="247"/>
      <c r="K424" s="247"/>
      <c r="L424" s="247"/>
      <c r="M424" s="247"/>
      <c r="N424" s="247"/>
      <c r="P424" s="247"/>
      <c r="Q424" s="247"/>
      <c r="R424" s="247"/>
    </row>
    <row r="425" spans="3:18">
      <c r="C425" s="247"/>
      <c r="D425" s="247"/>
      <c r="E425" s="247"/>
      <c r="G425" s="247"/>
      <c r="K425" s="247"/>
      <c r="L425" s="247"/>
      <c r="M425" s="247"/>
      <c r="N425" s="247"/>
      <c r="P425" s="247"/>
      <c r="Q425" s="247"/>
      <c r="R425" s="247"/>
    </row>
    <row r="426" spans="3:18">
      <c r="C426" s="247"/>
      <c r="D426" s="247"/>
      <c r="E426" s="247"/>
      <c r="G426" s="247"/>
      <c r="K426" s="247"/>
      <c r="L426" s="247"/>
      <c r="M426" s="247"/>
      <c r="N426" s="247"/>
      <c r="P426" s="247"/>
      <c r="Q426" s="247"/>
      <c r="R426" s="247"/>
    </row>
    <row r="427" spans="3:18">
      <c r="C427" s="247"/>
      <c r="D427" s="247"/>
      <c r="E427" s="247"/>
      <c r="G427" s="247"/>
      <c r="K427" s="247"/>
      <c r="L427" s="247"/>
      <c r="M427" s="247"/>
      <c r="N427" s="247"/>
      <c r="P427" s="247"/>
      <c r="Q427" s="247"/>
      <c r="R427" s="247"/>
    </row>
    <row r="428" spans="3:18">
      <c r="C428" s="247"/>
      <c r="D428" s="247"/>
      <c r="E428" s="247"/>
      <c r="G428" s="247"/>
      <c r="K428" s="247"/>
      <c r="L428" s="247"/>
      <c r="M428" s="247"/>
      <c r="N428" s="247"/>
      <c r="P428" s="247"/>
      <c r="Q428" s="247"/>
      <c r="R428" s="247"/>
    </row>
    <row r="429" spans="3:18">
      <c r="C429" s="247"/>
      <c r="D429" s="247"/>
      <c r="E429" s="247"/>
      <c r="G429" s="247"/>
      <c r="K429" s="247"/>
      <c r="L429" s="247"/>
      <c r="M429" s="247"/>
      <c r="N429" s="247"/>
      <c r="P429" s="247"/>
      <c r="Q429" s="247"/>
      <c r="R429" s="247"/>
    </row>
    <row r="430" spans="3:18">
      <c r="C430" s="247"/>
      <c r="D430" s="247"/>
      <c r="E430" s="247"/>
      <c r="G430" s="247"/>
      <c r="K430" s="247"/>
      <c r="L430" s="247"/>
      <c r="M430" s="247"/>
      <c r="N430" s="247"/>
      <c r="P430" s="247"/>
      <c r="Q430" s="247"/>
      <c r="R430" s="247"/>
    </row>
    <row r="431" spans="3:18">
      <c r="C431" s="247"/>
      <c r="D431" s="247"/>
      <c r="E431" s="247"/>
      <c r="G431" s="247"/>
      <c r="K431" s="247"/>
      <c r="L431" s="247"/>
      <c r="M431" s="247"/>
      <c r="N431" s="247"/>
      <c r="P431" s="247"/>
      <c r="Q431" s="247"/>
      <c r="R431" s="247"/>
    </row>
    <row r="432" spans="3:18">
      <c r="C432" s="247"/>
      <c r="D432" s="247"/>
      <c r="E432" s="247"/>
      <c r="G432" s="247"/>
      <c r="K432" s="247"/>
      <c r="L432" s="247"/>
      <c r="M432" s="247"/>
      <c r="N432" s="247"/>
      <c r="P432" s="247"/>
      <c r="Q432" s="247"/>
      <c r="R432" s="247"/>
    </row>
    <row r="433" spans="3:18">
      <c r="C433" s="247"/>
      <c r="D433" s="247"/>
      <c r="E433" s="247"/>
      <c r="G433" s="247"/>
      <c r="K433" s="247"/>
      <c r="L433" s="247"/>
      <c r="M433" s="247"/>
      <c r="N433" s="247"/>
      <c r="P433" s="247"/>
      <c r="Q433" s="247"/>
      <c r="R433" s="247"/>
    </row>
    <row r="434" spans="3:18">
      <c r="C434" s="247"/>
      <c r="D434" s="247"/>
      <c r="E434" s="247"/>
      <c r="G434" s="247"/>
      <c r="K434" s="247"/>
      <c r="L434" s="247"/>
      <c r="M434" s="247"/>
      <c r="N434" s="247"/>
      <c r="P434" s="247"/>
      <c r="Q434" s="247"/>
      <c r="R434" s="247"/>
    </row>
    <row r="435" spans="3:18">
      <c r="C435" s="247"/>
      <c r="D435" s="247"/>
      <c r="E435" s="247"/>
      <c r="G435" s="247"/>
      <c r="K435" s="247"/>
      <c r="L435" s="247"/>
      <c r="M435" s="247"/>
      <c r="N435" s="247"/>
      <c r="P435" s="247"/>
      <c r="Q435" s="247"/>
      <c r="R435" s="247"/>
    </row>
    <row r="436" spans="3:18">
      <c r="C436" s="247"/>
      <c r="D436" s="247"/>
      <c r="E436" s="247"/>
      <c r="G436" s="247"/>
      <c r="K436" s="247"/>
      <c r="L436" s="247"/>
      <c r="M436" s="247"/>
      <c r="N436" s="247"/>
      <c r="P436" s="247"/>
      <c r="Q436" s="247"/>
      <c r="R436" s="247"/>
    </row>
    <row r="437" spans="3:18">
      <c r="C437" s="247"/>
      <c r="D437" s="247"/>
      <c r="E437" s="247"/>
      <c r="G437" s="247"/>
      <c r="K437" s="247"/>
      <c r="L437" s="247"/>
      <c r="M437" s="247"/>
      <c r="N437" s="247"/>
      <c r="P437" s="247"/>
      <c r="Q437" s="247"/>
      <c r="R437" s="247"/>
    </row>
    <row r="438" spans="3:18">
      <c r="C438" s="247"/>
      <c r="D438" s="247"/>
      <c r="E438" s="247"/>
      <c r="G438" s="247"/>
      <c r="K438" s="247"/>
      <c r="L438" s="247"/>
      <c r="M438" s="247"/>
      <c r="N438" s="247"/>
      <c r="P438" s="247"/>
      <c r="Q438" s="247"/>
      <c r="R438" s="247"/>
    </row>
    <row r="439" spans="3:18">
      <c r="C439" s="247"/>
      <c r="D439" s="247"/>
      <c r="E439" s="247"/>
      <c r="G439" s="247"/>
      <c r="K439" s="247"/>
      <c r="L439" s="247"/>
      <c r="M439" s="247"/>
      <c r="N439" s="247"/>
      <c r="P439" s="247"/>
      <c r="Q439" s="247"/>
      <c r="R439" s="247"/>
    </row>
    <row r="440" spans="3:18">
      <c r="C440" s="247"/>
      <c r="D440" s="247"/>
      <c r="E440" s="247"/>
      <c r="G440" s="247"/>
      <c r="K440" s="247"/>
      <c r="L440" s="247"/>
      <c r="M440" s="247"/>
      <c r="N440" s="247"/>
      <c r="P440" s="247"/>
      <c r="Q440" s="247"/>
      <c r="R440" s="247"/>
    </row>
    <row r="441" spans="3:18">
      <c r="C441" s="247"/>
      <c r="D441" s="247"/>
      <c r="E441" s="247"/>
      <c r="G441" s="247"/>
      <c r="K441" s="247"/>
      <c r="L441" s="247"/>
      <c r="M441" s="247"/>
      <c r="N441" s="247"/>
      <c r="P441" s="247"/>
      <c r="Q441" s="247"/>
      <c r="R441" s="247"/>
    </row>
    <row r="442" spans="3:18">
      <c r="C442" s="247"/>
      <c r="D442" s="247"/>
      <c r="E442" s="247"/>
      <c r="G442" s="247"/>
      <c r="K442" s="247"/>
      <c r="L442" s="247"/>
      <c r="M442" s="247"/>
      <c r="N442" s="247"/>
      <c r="P442" s="247"/>
      <c r="Q442" s="247"/>
      <c r="R442" s="247"/>
    </row>
    <row r="443" spans="3:18">
      <c r="C443" s="247"/>
      <c r="D443" s="247"/>
      <c r="E443" s="247"/>
      <c r="G443" s="247"/>
      <c r="K443" s="247"/>
      <c r="L443" s="247"/>
      <c r="M443" s="247"/>
      <c r="N443" s="247"/>
      <c r="P443" s="247"/>
      <c r="Q443" s="247"/>
      <c r="R443" s="247"/>
    </row>
    <row r="444" spans="3:18">
      <c r="C444" s="247"/>
      <c r="D444" s="247"/>
      <c r="E444" s="247"/>
      <c r="G444" s="247"/>
      <c r="K444" s="247"/>
      <c r="L444" s="247"/>
      <c r="M444" s="247"/>
      <c r="N444" s="247"/>
      <c r="P444" s="247"/>
      <c r="Q444" s="247"/>
      <c r="R444" s="247"/>
    </row>
    <row r="445" spans="3:18">
      <c r="C445" s="247"/>
      <c r="D445" s="247"/>
      <c r="E445" s="247"/>
      <c r="G445" s="247"/>
      <c r="K445" s="247"/>
      <c r="L445" s="247"/>
      <c r="M445" s="247"/>
      <c r="N445" s="247"/>
      <c r="P445" s="247"/>
      <c r="Q445" s="247"/>
      <c r="R445" s="247"/>
    </row>
    <row r="446" spans="3:18">
      <c r="C446" s="247"/>
      <c r="D446" s="247"/>
      <c r="E446" s="247"/>
      <c r="G446" s="247"/>
      <c r="K446" s="247"/>
      <c r="L446" s="247"/>
      <c r="M446" s="247"/>
      <c r="N446" s="247"/>
      <c r="P446" s="247"/>
      <c r="Q446" s="247"/>
      <c r="R446" s="247"/>
    </row>
    <row r="447" spans="3:18">
      <c r="C447" s="247"/>
      <c r="D447" s="247"/>
      <c r="E447" s="247"/>
      <c r="G447" s="247"/>
      <c r="K447" s="247"/>
      <c r="L447" s="247"/>
      <c r="M447" s="247"/>
      <c r="N447" s="247"/>
      <c r="P447" s="247"/>
      <c r="Q447" s="247"/>
      <c r="R447" s="247"/>
    </row>
    <row r="448" spans="3:18">
      <c r="C448" s="247"/>
      <c r="D448" s="247"/>
      <c r="E448" s="247"/>
      <c r="G448" s="247"/>
      <c r="K448" s="247"/>
      <c r="L448" s="247"/>
      <c r="M448" s="247"/>
      <c r="N448" s="247"/>
      <c r="P448" s="247"/>
      <c r="Q448" s="247"/>
      <c r="R448" s="247"/>
    </row>
    <row r="449" spans="3:18">
      <c r="C449" s="247"/>
      <c r="D449" s="247"/>
      <c r="E449" s="247"/>
      <c r="G449" s="247"/>
      <c r="K449" s="247"/>
      <c r="L449" s="247"/>
      <c r="M449" s="247"/>
      <c r="N449" s="247"/>
      <c r="P449" s="247"/>
      <c r="Q449" s="247"/>
      <c r="R449" s="247"/>
    </row>
    <row r="450" spans="3:18">
      <c r="C450" s="247"/>
      <c r="D450" s="247"/>
      <c r="E450" s="247"/>
      <c r="G450" s="247"/>
      <c r="K450" s="247"/>
      <c r="L450" s="247"/>
      <c r="M450" s="247"/>
      <c r="N450" s="247"/>
      <c r="P450" s="247"/>
      <c r="Q450" s="247"/>
      <c r="R450" s="247"/>
    </row>
    <row r="451" spans="3:18">
      <c r="C451" s="247"/>
      <c r="D451" s="247"/>
      <c r="E451" s="247"/>
      <c r="G451" s="247"/>
      <c r="K451" s="247"/>
      <c r="L451" s="247"/>
      <c r="M451" s="247"/>
      <c r="N451" s="247"/>
      <c r="P451" s="247"/>
      <c r="Q451" s="247"/>
      <c r="R451" s="247"/>
    </row>
    <row r="452" spans="3:18">
      <c r="C452" s="247"/>
      <c r="D452" s="247"/>
      <c r="E452" s="247"/>
      <c r="G452" s="247"/>
      <c r="K452" s="247"/>
      <c r="L452" s="247"/>
      <c r="M452" s="247"/>
      <c r="N452" s="247"/>
      <c r="P452" s="247"/>
      <c r="Q452" s="247"/>
      <c r="R452" s="247"/>
    </row>
    <row r="453" spans="3:18">
      <c r="C453" s="247"/>
      <c r="D453" s="247"/>
      <c r="E453" s="247"/>
      <c r="G453" s="247"/>
      <c r="K453" s="247"/>
      <c r="L453" s="247"/>
      <c r="M453" s="247"/>
      <c r="N453" s="247"/>
      <c r="P453" s="247"/>
      <c r="Q453" s="247"/>
      <c r="R453" s="247"/>
    </row>
    <row r="454" spans="3:18">
      <c r="C454" s="247"/>
      <c r="D454" s="247"/>
      <c r="E454" s="247"/>
      <c r="G454" s="247"/>
      <c r="K454" s="247"/>
      <c r="L454" s="247"/>
      <c r="M454" s="247"/>
      <c r="N454" s="247"/>
      <c r="P454" s="247"/>
      <c r="Q454" s="247"/>
      <c r="R454" s="247"/>
    </row>
    <row r="455" spans="3:18">
      <c r="C455" s="247"/>
      <c r="D455" s="247"/>
      <c r="E455" s="247"/>
      <c r="G455" s="247"/>
      <c r="K455" s="247"/>
      <c r="L455" s="247"/>
      <c r="M455" s="247"/>
      <c r="N455" s="247"/>
      <c r="P455" s="247"/>
      <c r="Q455" s="247"/>
      <c r="R455" s="247"/>
    </row>
    <row r="456" spans="3:18">
      <c r="C456" s="247"/>
      <c r="D456" s="247"/>
      <c r="E456" s="247"/>
      <c r="G456" s="247"/>
      <c r="K456" s="247"/>
      <c r="L456" s="247"/>
      <c r="M456" s="247"/>
      <c r="N456" s="247"/>
      <c r="P456" s="247"/>
      <c r="Q456" s="247"/>
      <c r="R456" s="247"/>
    </row>
    <row r="457" spans="3:18">
      <c r="C457" s="247"/>
      <c r="D457" s="247"/>
      <c r="E457" s="247"/>
      <c r="G457" s="247"/>
      <c r="K457" s="247"/>
      <c r="L457" s="247"/>
      <c r="M457" s="247"/>
      <c r="N457" s="247"/>
      <c r="P457" s="247"/>
      <c r="Q457" s="247"/>
      <c r="R457" s="247"/>
    </row>
    <row r="458" spans="3:18">
      <c r="C458" s="247"/>
      <c r="D458" s="247"/>
      <c r="E458" s="247"/>
      <c r="G458" s="247"/>
      <c r="K458" s="247"/>
      <c r="L458" s="247"/>
      <c r="M458" s="247"/>
      <c r="N458" s="247"/>
      <c r="P458" s="247"/>
      <c r="Q458" s="247"/>
      <c r="R458" s="247"/>
    </row>
    <row r="459" spans="3:18">
      <c r="C459" s="247"/>
      <c r="D459" s="247"/>
      <c r="E459" s="247"/>
      <c r="G459" s="247"/>
      <c r="K459" s="247"/>
      <c r="L459" s="247"/>
      <c r="M459" s="247"/>
      <c r="N459" s="247"/>
      <c r="P459" s="247"/>
      <c r="Q459" s="247"/>
      <c r="R459" s="247"/>
    </row>
    <row r="460" spans="3:18">
      <c r="C460" s="247"/>
      <c r="D460" s="247"/>
      <c r="E460" s="247"/>
      <c r="G460" s="247"/>
      <c r="K460" s="247"/>
      <c r="L460" s="247"/>
      <c r="M460" s="247"/>
      <c r="N460" s="247"/>
      <c r="P460" s="247"/>
      <c r="Q460" s="247"/>
      <c r="R460" s="247"/>
    </row>
    <row r="461" spans="3:18">
      <c r="C461" s="247"/>
      <c r="D461" s="247"/>
      <c r="E461" s="247"/>
      <c r="G461" s="247"/>
      <c r="K461" s="247"/>
      <c r="L461" s="247"/>
      <c r="M461" s="247"/>
      <c r="N461" s="247"/>
      <c r="P461" s="247"/>
      <c r="Q461" s="247"/>
      <c r="R461" s="247"/>
    </row>
    <row r="462" spans="3:18">
      <c r="C462" s="247"/>
      <c r="D462" s="247"/>
      <c r="E462" s="247"/>
      <c r="G462" s="247"/>
      <c r="K462" s="247"/>
      <c r="L462" s="247"/>
      <c r="M462" s="247"/>
      <c r="N462" s="247"/>
      <c r="P462" s="247"/>
      <c r="Q462" s="247"/>
      <c r="R462" s="247"/>
    </row>
    <row r="463" spans="3:18">
      <c r="C463" s="247"/>
      <c r="D463" s="247"/>
      <c r="E463" s="247"/>
      <c r="G463" s="247"/>
      <c r="K463" s="247"/>
      <c r="L463" s="247"/>
      <c r="M463" s="247"/>
      <c r="N463" s="247"/>
      <c r="P463" s="247"/>
      <c r="Q463" s="247"/>
      <c r="R463" s="247"/>
    </row>
    <row r="464" spans="3:18">
      <c r="C464" s="247"/>
      <c r="D464" s="247"/>
      <c r="E464" s="247"/>
      <c r="G464" s="247"/>
      <c r="K464" s="247"/>
      <c r="L464" s="247"/>
      <c r="M464" s="247"/>
      <c r="N464" s="247"/>
      <c r="P464" s="247"/>
      <c r="Q464" s="247"/>
      <c r="R464" s="247"/>
    </row>
    <row r="465" spans="3:18">
      <c r="C465" s="247"/>
      <c r="D465" s="247"/>
      <c r="E465" s="247"/>
      <c r="G465" s="247"/>
      <c r="K465" s="247"/>
      <c r="L465" s="247"/>
      <c r="M465" s="247"/>
      <c r="N465" s="247"/>
      <c r="P465" s="247"/>
      <c r="Q465" s="247"/>
      <c r="R465" s="247"/>
    </row>
    <row r="466" spans="3:18">
      <c r="C466" s="247"/>
      <c r="D466" s="247"/>
      <c r="E466" s="247"/>
      <c r="G466" s="247"/>
      <c r="K466" s="247"/>
      <c r="L466" s="247"/>
      <c r="M466" s="247"/>
      <c r="N466" s="247"/>
      <c r="P466" s="247"/>
      <c r="Q466" s="247"/>
      <c r="R466" s="247"/>
    </row>
    <row r="467" spans="3:18">
      <c r="C467" s="247"/>
      <c r="D467" s="247"/>
      <c r="E467" s="247"/>
      <c r="G467" s="247"/>
      <c r="K467" s="247"/>
      <c r="L467" s="247"/>
      <c r="M467" s="247"/>
      <c r="N467" s="247"/>
      <c r="P467" s="247"/>
      <c r="Q467" s="247"/>
      <c r="R467" s="247"/>
    </row>
    <row r="468" spans="3:18">
      <c r="C468" s="247"/>
      <c r="D468" s="247"/>
      <c r="E468" s="247"/>
      <c r="G468" s="247"/>
      <c r="K468" s="247"/>
      <c r="L468" s="247"/>
      <c r="M468" s="247"/>
      <c r="N468" s="247"/>
      <c r="P468" s="247"/>
      <c r="Q468" s="247"/>
      <c r="R468" s="247"/>
    </row>
    <row r="469" spans="3:18">
      <c r="C469" s="247"/>
      <c r="D469" s="247"/>
      <c r="E469" s="247"/>
      <c r="G469" s="247"/>
      <c r="K469" s="247"/>
      <c r="L469" s="247"/>
      <c r="M469" s="247"/>
      <c r="N469" s="247"/>
      <c r="P469" s="247"/>
      <c r="Q469" s="247"/>
      <c r="R469" s="247"/>
    </row>
    <row r="470" spans="3:18">
      <c r="C470" s="247"/>
      <c r="D470" s="247"/>
      <c r="E470" s="247"/>
      <c r="G470" s="247"/>
      <c r="K470" s="247"/>
      <c r="L470" s="247"/>
      <c r="M470" s="247"/>
      <c r="N470" s="247"/>
      <c r="P470" s="247"/>
      <c r="Q470" s="247"/>
      <c r="R470" s="247"/>
    </row>
    <row r="471" spans="3:18">
      <c r="C471" s="247"/>
      <c r="D471" s="247"/>
      <c r="E471" s="247"/>
      <c r="G471" s="247"/>
      <c r="K471" s="247"/>
      <c r="L471" s="247"/>
      <c r="M471" s="247"/>
      <c r="N471" s="247"/>
      <c r="P471" s="247"/>
      <c r="Q471" s="247"/>
      <c r="R471" s="247"/>
    </row>
    <row r="472" spans="3:18">
      <c r="C472" s="247"/>
      <c r="D472" s="247"/>
      <c r="E472" s="247"/>
      <c r="G472" s="247"/>
      <c r="K472" s="247"/>
      <c r="L472" s="247"/>
      <c r="M472" s="247"/>
      <c r="N472" s="247"/>
      <c r="P472" s="247"/>
      <c r="Q472" s="247"/>
      <c r="R472" s="247"/>
    </row>
    <row r="473" spans="3:18">
      <c r="C473" s="247"/>
      <c r="D473" s="247"/>
      <c r="E473" s="247"/>
      <c r="G473" s="247"/>
      <c r="K473" s="247"/>
      <c r="L473" s="247"/>
      <c r="M473" s="247"/>
      <c r="N473" s="247"/>
      <c r="P473" s="247"/>
      <c r="Q473" s="247"/>
      <c r="R473" s="247"/>
    </row>
    <row r="474" spans="3:18">
      <c r="C474" s="247"/>
      <c r="D474" s="247"/>
      <c r="E474" s="247"/>
      <c r="G474" s="247"/>
      <c r="K474" s="247"/>
      <c r="L474" s="247"/>
      <c r="M474" s="247"/>
      <c r="N474" s="247"/>
      <c r="P474" s="247"/>
      <c r="Q474" s="247"/>
      <c r="R474" s="247"/>
    </row>
    <row r="475" spans="3:18">
      <c r="C475" s="247"/>
      <c r="D475" s="247"/>
      <c r="E475" s="247"/>
      <c r="G475" s="247"/>
      <c r="K475" s="247"/>
      <c r="L475" s="247"/>
      <c r="M475" s="247"/>
      <c r="N475" s="247"/>
      <c r="P475" s="247"/>
      <c r="Q475" s="247"/>
      <c r="R475" s="247"/>
    </row>
    <row r="476" spans="3:18">
      <c r="C476" s="247"/>
      <c r="D476" s="247"/>
      <c r="E476" s="247"/>
      <c r="G476" s="247"/>
      <c r="K476" s="247"/>
      <c r="L476" s="247"/>
      <c r="M476" s="247"/>
      <c r="N476" s="247"/>
      <c r="P476" s="247"/>
      <c r="Q476" s="247"/>
      <c r="R476" s="247"/>
    </row>
    <row r="477" spans="3:18">
      <c r="C477" s="247"/>
      <c r="D477" s="247"/>
      <c r="E477" s="247"/>
      <c r="G477" s="247"/>
      <c r="K477" s="247"/>
      <c r="L477" s="247"/>
      <c r="M477" s="247"/>
      <c r="N477" s="247"/>
      <c r="P477" s="247"/>
      <c r="Q477" s="247"/>
      <c r="R477" s="247"/>
    </row>
    <row r="478" spans="3:18">
      <c r="C478" s="247"/>
      <c r="D478" s="247"/>
      <c r="E478" s="247"/>
      <c r="G478" s="247"/>
      <c r="K478" s="247"/>
      <c r="L478" s="247"/>
      <c r="M478" s="247"/>
      <c r="N478" s="247"/>
      <c r="P478" s="247"/>
      <c r="Q478" s="247"/>
      <c r="R478" s="247"/>
    </row>
    <row r="479" spans="3:18">
      <c r="C479" s="247"/>
      <c r="D479" s="247"/>
      <c r="E479" s="247"/>
      <c r="G479" s="247"/>
      <c r="K479" s="247"/>
      <c r="L479" s="247"/>
      <c r="M479" s="247"/>
      <c r="N479" s="247"/>
      <c r="P479" s="247"/>
      <c r="Q479" s="247"/>
      <c r="R479" s="247"/>
    </row>
    <row r="480" spans="3:18">
      <c r="C480" s="247"/>
      <c r="D480" s="247"/>
      <c r="E480" s="247"/>
      <c r="G480" s="247"/>
      <c r="K480" s="247"/>
      <c r="L480" s="247"/>
      <c r="M480" s="247"/>
      <c r="N480" s="247"/>
      <c r="P480" s="247"/>
      <c r="Q480" s="247"/>
      <c r="R480" s="247"/>
    </row>
    <row r="481" spans="3:18">
      <c r="C481" s="247"/>
      <c r="D481" s="247"/>
      <c r="E481" s="247"/>
      <c r="G481" s="247"/>
      <c r="K481" s="247"/>
      <c r="L481" s="247"/>
      <c r="M481" s="247"/>
      <c r="N481" s="247"/>
      <c r="P481" s="247"/>
      <c r="Q481" s="247"/>
      <c r="R481" s="247"/>
    </row>
    <row r="482" spans="3:18">
      <c r="C482" s="247"/>
      <c r="D482" s="247"/>
      <c r="E482" s="247"/>
      <c r="G482" s="247"/>
      <c r="K482" s="247"/>
      <c r="L482" s="247"/>
      <c r="M482" s="247"/>
      <c r="N482" s="247"/>
      <c r="P482" s="247"/>
      <c r="Q482" s="247"/>
      <c r="R482" s="247"/>
    </row>
    <row r="483" spans="3:18">
      <c r="C483" s="247"/>
      <c r="D483" s="247"/>
      <c r="E483" s="247"/>
      <c r="G483" s="247"/>
      <c r="K483" s="247"/>
      <c r="L483" s="247"/>
      <c r="M483" s="247"/>
      <c r="N483" s="247"/>
      <c r="P483" s="247"/>
      <c r="Q483" s="247"/>
      <c r="R483" s="247"/>
    </row>
    <row r="484" spans="3:18">
      <c r="C484" s="247"/>
      <c r="D484" s="247"/>
      <c r="E484" s="247"/>
      <c r="G484" s="247"/>
      <c r="K484" s="247"/>
      <c r="L484" s="247"/>
      <c r="M484" s="247"/>
      <c r="N484" s="247"/>
      <c r="P484" s="247"/>
      <c r="Q484" s="247"/>
      <c r="R484" s="247"/>
    </row>
    <row r="485" spans="3:18">
      <c r="C485" s="247"/>
      <c r="D485" s="247"/>
      <c r="E485" s="247"/>
      <c r="G485" s="247"/>
      <c r="K485" s="247"/>
      <c r="L485" s="247"/>
      <c r="M485" s="247"/>
      <c r="N485" s="247"/>
      <c r="P485" s="247"/>
      <c r="Q485" s="247"/>
      <c r="R485" s="247"/>
    </row>
    <row r="486" spans="3:18">
      <c r="C486" s="247"/>
      <c r="D486" s="247"/>
      <c r="E486" s="247"/>
      <c r="G486" s="247"/>
      <c r="K486" s="247"/>
      <c r="L486" s="247"/>
      <c r="M486" s="247"/>
      <c r="N486" s="247"/>
      <c r="P486" s="247"/>
      <c r="Q486" s="247"/>
      <c r="R486" s="247"/>
    </row>
    <row r="487" spans="3:18">
      <c r="C487" s="247"/>
      <c r="D487" s="247"/>
      <c r="E487" s="247"/>
      <c r="G487" s="247"/>
      <c r="K487" s="247"/>
      <c r="L487" s="247"/>
      <c r="M487" s="247"/>
      <c r="N487" s="247"/>
      <c r="P487" s="247"/>
      <c r="Q487" s="247"/>
      <c r="R487" s="247"/>
    </row>
    <row r="488" spans="3:18">
      <c r="C488" s="247"/>
      <c r="D488" s="247"/>
      <c r="E488" s="247"/>
      <c r="G488" s="247"/>
      <c r="K488" s="247"/>
      <c r="L488" s="247"/>
      <c r="M488" s="247"/>
      <c r="N488" s="247"/>
      <c r="P488" s="247"/>
      <c r="Q488" s="247"/>
      <c r="R488" s="247"/>
    </row>
    <row r="489" spans="3:18">
      <c r="C489" s="247"/>
      <c r="D489" s="247"/>
      <c r="E489" s="247"/>
      <c r="G489" s="247"/>
      <c r="K489" s="247"/>
      <c r="L489" s="247"/>
      <c r="M489" s="247"/>
      <c r="N489" s="247"/>
      <c r="P489" s="247"/>
      <c r="Q489" s="247"/>
      <c r="R489" s="247"/>
    </row>
    <row r="490" spans="3:18">
      <c r="C490" s="247"/>
      <c r="D490" s="247"/>
      <c r="E490" s="247"/>
      <c r="G490" s="247"/>
      <c r="K490" s="247"/>
      <c r="L490" s="247"/>
      <c r="M490" s="247"/>
      <c r="N490" s="247"/>
      <c r="P490" s="247"/>
      <c r="Q490" s="247"/>
      <c r="R490" s="247"/>
    </row>
    <row r="491" spans="3:18">
      <c r="C491" s="247"/>
      <c r="D491" s="247"/>
      <c r="E491" s="247"/>
      <c r="G491" s="247"/>
      <c r="K491" s="247"/>
      <c r="L491" s="247"/>
      <c r="M491" s="247"/>
      <c r="N491" s="247"/>
      <c r="P491" s="247"/>
      <c r="Q491" s="247"/>
      <c r="R491" s="247"/>
    </row>
    <row r="492" spans="3:18">
      <c r="C492" s="247"/>
      <c r="D492" s="247"/>
      <c r="E492" s="247"/>
      <c r="G492" s="247"/>
      <c r="K492" s="247"/>
      <c r="L492" s="247"/>
      <c r="M492" s="247"/>
      <c r="N492" s="247"/>
      <c r="P492" s="247"/>
      <c r="Q492" s="247"/>
      <c r="R492" s="247"/>
    </row>
    <row r="493" spans="3:18">
      <c r="C493" s="247"/>
      <c r="D493" s="247"/>
      <c r="E493" s="247"/>
      <c r="G493" s="247"/>
      <c r="K493" s="247"/>
      <c r="L493" s="247"/>
      <c r="M493" s="247"/>
      <c r="N493" s="247"/>
      <c r="P493" s="247"/>
      <c r="Q493" s="247"/>
      <c r="R493" s="247"/>
    </row>
    <row r="494" spans="3:18">
      <c r="C494" s="247"/>
      <c r="D494" s="247"/>
      <c r="E494" s="247"/>
      <c r="G494" s="247"/>
      <c r="K494" s="247"/>
      <c r="L494" s="247"/>
      <c r="M494" s="247"/>
      <c r="N494" s="247"/>
      <c r="P494" s="247"/>
      <c r="Q494" s="247"/>
      <c r="R494" s="247"/>
    </row>
    <row r="495" spans="3:18">
      <c r="C495" s="247"/>
      <c r="D495" s="247"/>
      <c r="E495" s="247"/>
      <c r="G495" s="247"/>
      <c r="K495" s="247"/>
      <c r="L495" s="247"/>
      <c r="M495" s="247"/>
      <c r="N495" s="247"/>
      <c r="P495" s="247"/>
      <c r="Q495" s="247"/>
      <c r="R495" s="247"/>
    </row>
    <row r="496" spans="3:18">
      <c r="C496" s="247"/>
      <c r="D496" s="247"/>
      <c r="E496" s="247"/>
      <c r="G496" s="247"/>
      <c r="K496" s="247"/>
      <c r="L496" s="247"/>
      <c r="M496" s="247"/>
      <c r="N496" s="247"/>
      <c r="P496" s="247"/>
      <c r="Q496" s="247"/>
      <c r="R496" s="247"/>
    </row>
    <row r="497" spans="3:18">
      <c r="C497" s="247"/>
      <c r="D497" s="247"/>
      <c r="E497" s="247"/>
      <c r="G497" s="247"/>
      <c r="K497" s="247"/>
      <c r="L497" s="247"/>
      <c r="M497" s="247"/>
      <c r="N497" s="247"/>
      <c r="P497" s="247"/>
      <c r="Q497" s="247"/>
      <c r="R497" s="247"/>
    </row>
    <row r="498" spans="3:18">
      <c r="C498" s="247"/>
      <c r="D498" s="247"/>
      <c r="E498" s="247"/>
      <c r="G498" s="247"/>
      <c r="K498" s="247"/>
      <c r="L498" s="247"/>
      <c r="M498" s="247"/>
      <c r="N498" s="247"/>
      <c r="P498" s="247"/>
      <c r="Q498" s="247"/>
      <c r="R498" s="247"/>
    </row>
    <row r="499" spans="3:18">
      <c r="C499" s="247"/>
      <c r="D499" s="247"/>
      <c r="E499" s="247"/>
      <c r="G499" s="247"/>
      <c r="K499" s="247"/>
      <c r="L499" s="247"/>
      <c r="M499" s="247"/>
      <c r="N499" s="247"/>
      <c r="P499" s="247"/>
      <c r="Q499" s="247"/>
      <c r="R499" s="247"/>
    </row>
    <row r="500" spans="3:18">
      <c r="C500" s="247"/>
      <c r="D500" s="247"/>
      <c r="E500" s="247"/>
      <c r="G500" s="247"/>
      <c r="K500" s="247"/>
      <c r="L500" s="247"/>
      <c r="M500" s="247"/>
      <c r="N500" s="247"/>
      <c r="P500" s="247"/>
      <c r="Q500" s="247"/>
      <c r="R500" s="247"/>
    </row>
    <row r="501" spans="3:18">
      <c r="C501" s="247"/>
      <c r="D501" s="247"/>
      <c r="E501" s="247"/>
      <c r="G501" s="247"/>
      <c r="K501" s="247"/>
      <c r="L501" s="247"/>
      <c r="M501" s="247"/>
      <c r="N501" s="247"/>
      <c r="P501" s="247"/>
      <c r="Q501" s="247"/>
      <c r="R501" s="247"/>
    </row>
    <row r="502" spans="3:18">
      <c r="C502" s="247"/>
      <c r="D502" s="247"/>
      <c r="E502" s="247"/>
      <c r="G502" s="247"/>
      <c r="K502" s="247"/>
      <c r="L502" s="247"/>
      <c r="M502" s="247"/>
      <c r="N502" s="247"/>
      <c r="P502" s="247"/>
      <c r="Q502" s="247"/>
      <c r="R502" s="247"/>
    </row>
    <row r="503" spans="3:18">
      <c r="C503" s="247"/>
      <c r="D503" s="247"/>
      <c r="E503" s="247"/>
      <c r="G503" s="247"/>
      <c r="K503" s="247"/>
      <c r="L503" s="247"/>
      <c r="M503" s="247"/>
      <c r="N503" s="247"/>
      <c r="P503" s="247"/>
      <c r="Q503" s="247"/>
      <c r="R503" s="247"/>
    </row>
    <row r="504" spans="3:18">
      <c r="C504" s="247"/>
      <c r="D504" s="247"/>
      <c r="E504" s="247"/>
      <c r="G504" s="247"/>
      <c r="K504" s="247"/>
      <c r="L504" s="247"/>
      <c r="M504" s="247"/>
      <c r="N504" s="247"/>
      <c r="P504" s="247"/>
      <c r="Q504" s="247"/>
      <c r="R504" s="247"/>
    </row>
    <row r="505" spans="3:18">
      <c r="C505" s="247"/>
      <c r="D505" s="247"/>
      <c r="E505" s="247"/>
      <c r="G505" s="247"/>
      <c r="K505" s="247"/>
      <c r="L505" s="247"/>
      <c r="M505" s="247"/>
      <c r="N505" s="247"/>
      <c r="P505" s="247"/>
      <c r="Q505" s="247"/>
      <c r="R505" s="247"/>
    </row>
    <row r="506" spans="3:18">
      <c r="C506" s="247"/>
      <c r="D506" s="247"/>
      <c r="E506" s="247"/>
      <c r="G506" s="247"/>
      <c r="K506" s="247"/>
      <c r="L506" s="247"/>
      <c r="M506" s="247"/>
      <c r="N506" s="247"/>
      <c r="P506" s="247"/>
      <c r="Q506" s="247"/>
      <c r="R506" s="247"/>
    </row>
    <row r="507" spans="3:18">
      <c r="C507" s="247"/>
      <c r="D507" s="247"/>
      <c r="E507" s="247"/>
      <c r="G507" s="247"/>
      <c r="K507" s="247"/>
      <c r="L507" s="247"/>
      <c r="M507" s="247"/>
      <c r="N507" s="247"/>
      <c r="P507" s="247"/>
      <c r="Q507" s="247"/>
      <c r="R507" s="247"/>
    </row>
    <row r="508" spans="3:18">
      <c r="C508" s="247"/>
      <c r="D508" s="247"/>
      <c r="E508" s="247"/>
      <c r="G508" s="247"/>
      <c r="K508" s="247"/>
      <c r="L508" s="247"/>
      <c r="M508" s="247"/>
      <c r="N508" s="247"/>
      <c r="P508" s="247"/>
      <c r="Q508" s="247"/>
      <c r="R508" s="247"/>
    </row>
    <row r="509" spans="3:18">
      <c r="C509" s="247"/>
      <c r="D509" s="247"/>
      <c r="E509" s="247"/>
      <c r="G509" s="247"/>
      <c r="K509" s="247"/>
      <c r="L509" s="247"/>
      <c r="M509" s="247"/>
      <c r="N509" s="247"/>
      <c r="P509" s="247"/>
      <c r="Q509" s="247"/>
      <c r="R509" s="247"/>
    </row>
    <row r="510" spans="3:18">
      <c r="C510" s="247"/>
      <c r="D510" s="247"/>
      <c r="E510" s="247"/>
      <c r="G510" s="247"/>
      <c r="K510" s="247"/>
      <c r="L510" s="247"/>
      <c r="M510" s="247"/>
      <c r="N510" s="247"/>
      <c r="P510" s="247"/>
      <c r="Q510" s="247"/>
      <c r="R510" s="247"/>
    </row>
    <row r="511" spans="3:18">
      <c r="C511" s="247"/>
      <c r="D511" s="247"/>
      <c r="E511" s="247"/>
      <c r="G511" s="247"/>
      <c r="K511" s="247"/>
      <c r="L511" s="247"/>
      <c r="M511" s="247"/>
      <c r="N511" s="247"/>
      <c r="P511" s="247"/>
      <c r="Q511" s="247"/>
      <c r="R511" s="247"/>
    </row>
    <row r="512" spans="3:18">
      <c r="C512" s="247"/>
      <c r="D512" s="247"/>
      <c r="E512" s="247"/>
      <c r="G512" s="247"/>
      <c r="K512" s="247"/>
      <c r="L512" s="247"/>
      <c r="M512" s="247"/>
      <c r="N512" s="247"/>
      <c r="P512" s="247"/>
      <c r="Q512" s="247"/>
      <c r="R512" s="247"/>
    </row>
    <row r="513" spans="3:18">
      <c r="C513" s="247"/>
      <c r="D513" s="247"/>
      <c r="E513" s="247"/>
      <c r="G513" s="247"/>
      <c r="K513" s="247"/>
      <c r="L513" s="247"/>
      <c r="M513" s="247"/>
      <c r="N513" s="247"/>
      <c r="P513" s="247"/>
      <c r="Q513" s="247"/>
      <c r="R513" s="247"/>
    </row>
    <row r="514" spans="3:18">
      <c r="C514" s="247"/>
      <c r="D514" s="247"/>
      <c r="E514" s="247"/>
      <c r="G514" s="247"/>
      <c r="K514" s="247"/>
      <c r="L514" s="247"/>
      <c r="M514" s="247"/>
      <c r="N514" s="247"/>
      <c r="P514" s="247"/>
      <c r="Q514" s="247"/>
      <c r="R514" s="247"/>
    </row>
    <row r="515" spans="3:18">
      <c r="C515" s="247"/>
      <c r="D515" s="247"/>
      <c r="E515" s="247"/>
      <c r="G515" s="247"/>
      <c r="K515" s="247"/>
      <c r="L515" s="247"/>
      <c r="M515" s="247"/>
      <c r="N515" s="247"/>
      <c r="P515" s="247"/>
      <c r="Q515" s="247"/>
      <c r="R515" s="247"/>
    </row>
    <row r="516" spans="3:18">
      <c r="C516" s="247"/>
      <c r="D516" s="247"/>
      <c r="E516" s="247"/>
      <c r="G516" s="247"/>
      <c r="K516" s="247"/>
      <c r="L516" s="247"/>
      <c r="M516" s="247"/>
      <c r="N516" s="247"/>
      <c r="P516" s="247"/>
      <c r="Q516" s="247"/>
      <c r="R516" s="247"/>
    </row>
    <row r="517" spans="3:18">
      <c r="C517" s="247"/>
      <c r="D517" s="247"/>
      <c r="E517" s="247"/>
      <c r="G517" s="247"/>
      <c r="K517" s="247"/>
      <c r="L517" s="247"/>
      <c r="M517" s="247"/>
      <c r="N517" s="247"/>
      <c r="P517" s="247"/>
      <c r="Q517" s="247"/>
      <c r="R517" s="247"/>
    </row>
    <row r="518" spans="3:18">
      <c r="C518" s="247"/>
      <c r="D518" s="247"/>
      <c r="E518" s="247"/>
      <c r="G518" s="247"/>
      <c r="K518" s="247"/>
      <c r="L518" s="247"/>
      <c r="M518" s="247"/>
      <c r="N518" s="247"/>
      <c r="P518" s="247"/>
      <c r="Q518" s="247"/>
      <c r="R518" s="247"/>
    </row>
    <row r="519" spans="3:18">
      <c r="C519" s="247"/>
      <c r="D519" s="247"/>
      <c r="E519" s="247"/>
      <c r="G519" s="247"/>
      <c r="K519" s="247"/>
      <c r="L519" s="247"/>
      <c r="M519" s="247"/>
      <c r="N519" s="247"/>
      <c r="P519" s="247"/>
      <c r="Q519" s="247"/>
      <c r="R519" s="247"/>
    </row>
    <row r="520" spans="3:18">
      <c r="C520" s="247"/>
      <c r="D520" s="247"/>
      <c r="E520" s="247"/>
      <c r="G520" s="247"/>
      <c r="K520" s="247"/>
      <c r="L520" s="247"/>
      <c r="M520" s="247"/>
      <c r="N520" s="247"/>
      <c r="P520" s="247"/>
      <c r="Q520" s="247"/>
      <c r="R520" s="247"/>
    </row>
    <row r="521" spans="3:18">
      <c r="C521" s="247"/>
      <c r="D521" s="247"/>
      <c r="E521" s="247"/>
      <c r="G521" s="247"/>
      <c r="K521" s="247"/>
      <c r="L521" s="247"/>
      <c r="M521" s="247"/>
      <c r="N521" s="247"/>
      <c r="P521" s="247"/>
      <c r="Q521" s="247"/>
      <c r="R521" s="247"/>
    </row>
    <row r="522" spans="3:18">
      <c r="C522" s="247"/>
      <c r="D522" s="247"/>
      <c r="E522" s="247"/>
      <c r="G522" s="247"/>
      <c r="K522" s="247"/>
      <c r="L522" s="247"/>
      <c r="M522" s="247"/>
      <c r="N522" s="247"/>
      <c r="P522" s="247"/>
      <c r="Q522" s="247"/>
      <c r="R522" s="247"/>
    </row>
    <row r="523" spans="3:18">
      <c r="C523" s="247"/>
      <c r="D523" s="247"/>
      <c r="E523" s="247"/>
      <c r="G523" s="247"/>
      <c r="K523" s="247"/>
      <c r="L523" s="247"/>
      <c r="M523" s="247"/>
      <c r="N523" s="247"/>
      <c r="P523" s="247"/>
      <c r="Q523" s="247"/>
      <c r="R523" s="247"/>
    </row>
    <row r="524" spans="3:18">
      <c r="C524" s="247"/>
      <c r="D524" s="247"/>
      <c r="E524" s="247"/>
      <c r="G524" s="247"/>
      <c r="K524" s="247"/>
      <c r="L524" s="247"/>
      <c r="M524" s="247"/>
      <c r="N524" s="247"/>
      <c r="P524" s="247"/>
      <c r="Q524" s="247"/>
      <c r="R524" s="247"/>
    </row>
    <row r="525" spans="3:18">
      <c r="C525" s="247"/>
      <c r="D525" s="247"/>
      <c r="E525" s="247"/>
      <c r="G525" s="247"/>
      <c r="K525" s="247"/>
      <c r="L525" s="247"/>
      <c r="M525" s="247"/>
      <c r="N525" s="247"/>
      <c r="P525" s="247"/>
      <c r="Q525" s="247"/>
      <c r="R525" s="247"/>
    </row>
    <row r="526" spans="3:18">
      <c r="C526" s="247"/>
      <c r="D526" s="247"/>
      <c r="E526" s="247"/>
      <c r="G526" s="247"/>
      <c r="K526" s="247"/>
      <c r="L526" s="247"/>
      <c r="M526" s="247"/>
      <c r="N526" s="247"/>
      <c r="P526" s="247"/>
      <c r="Q526" s="247"/>
      <c r="R526" s="247"/>
    </row>
    <row r="527" spans="3:18">
      <c r="C527" s="247"/>
      <c r="D527" s="247"/>
      <c r="E527" s="247"/>
      <c r="G527" s="247"/>
      <c r="K527" s="247"/>
      <c r="L527" s="247"/>
      <c r="M527" s="247"/>
      <c r="N527" s="247"/>
      <c r="P527" s="247"/>
      <c r="Q527" s="247"/>
      <c r="R527" s="247"/>
    </row>
    <row r="528" spans="3:18">
      <c r="C528" s="247"/>
      <c r="D528" s="247"/>
      <c r="E528" s="247"/>
      <c r="G528" s="247"/>
      <c r="K528" s="247"/>
      <c r="L528" s="247"/>
      <c r="M528" s="247"/>
      <c r="N528" s="247"/>
      <c r="P528" s="247"/>
      <c r="Q528" s="247"/>
      <c r="R528" s="247"/>
    </row>
    <row r="529" spans="3:18">
      <c r="C529" s="247"/>
      <c r="D529" s="247"/>
      <c r="E529" s="247"/>
      <c r="G529" s="247"/>
      <c r="K529" s="247"/>
      <c r="L529" s="247"/>
      <c r="M529" s="247"/>
      <c r="N529" s="247"/>
      <c r="P529" s="247"/>
      <c r="Q529" s="247"/>
      <c r="R529" s="247"/>
    </row>
    <row r="530" spans="3:18">
      <c r="C530" s="247"/>
      <c r="D530" s="247"/>
      <c r="E530" s="247"/>
      <c r="G530" s="247"/>
      <c r="K530" s="247"/>
      <c r="L530" s="247"/>
      <c r="M530" s="247"/>
      <c r="N530" s="247"/>
      <c r="P530" s="247"/>
      <c r="Q530" s="247"/>
      <c r="R530" s="247"/>
    </row>
    <row r="531" spans="3:18">
      <c r="C531" s="247"/>
      <c r="D531" s="247"/>
      <c r="E531" s="247"/>
      <c r="G531" s="247"/>
      <c r="K531" s="247"/>
      <c r="L531" s="247"/>
      <c r="M531" s="247"/>
      <c r="N531" s="247"/>
      <c r="P531" s="247"/>
      <c r="Q531" s="247"/>
      <c r="R531" s="247"/>
    </row>
    <row r="532" spans="3:18">
      <c r="C532" s="247"/>
      <c r="D532" s="247"/>
      <c r="E532" s="247"/>
      <c r="G532" s="247"/>
      <c r="K532" s="247"/>
      <c r="L532" s="247"/>
      <c r="M532" s="247"/>
      <c r="N532" s="247"/>
      <c r="P532" s="247"/>
      <c r="Q532" s="247"/>
      <c r="R532" s="247"/>
    </row>
    <row r="533" spans="3:18">
      <c r="C533" s="247"/>
      <c r="D533" s="247"/>
      <c r="E533" s="247"/>
      <c r="G533" s="247"/>
      <c r="K533" s="247"/>
      <c r="L533" s="247"/>
      <c r="M533" s="247"/>
      <c r="N533" s="247"/>
      <c r="P533" s="247"/>
      <c r="Q533" s="247"/>
      <c r="R533" s="247"/>
    </row>
    <row r="534" spans="3:18">
      <c r="C534" s="247"/>
      <c r="D534" s="247"/>
      <c r="E534" s="247"/>
      <c r="K534" s="247"/>
      <c r="L534" s="247"/>
      <c r="M534" s="247"/>
      <c r="N534" s="247"/>
      <c r="P534" s="247"/>
      <c r="Q534" s="247"/>
      <c r="R534" s="247"/>
    </row>
    <row r="535" spans="3:18">
      <c r="C535" s="247"/>
      <c r="D535" s="247"/>
      <c r="E535" s="247"/>
      <c r="K535" s="247"/>
      <c r="L535" s="247"/>
      <c r="M535" s="247"/>
      <c r="N535" s="247"/>
      <c r="P535" s="247"/>
      <c r="Q535" s="247"/>
      <c r="R535" s="247"/>
    </row>
    <row r="536" spans="3:18">
      <c r="C536" s="247"/>
      <c r="D536" s="247"/>
      <c r="E536" s="247"/>
      <c r="K536" s="247"/>
      <c r="L536" s="247"/>
      <c r="M536" s="247"/>
      <c r="N536" s="247"/>
      <c r="P536" s="247"/>
      <c r="Q536" s="247"/>
      <c r="R536" s="247"/>
    </row>
    <row r="537" spans="3:18">
      <c r="C537" s="247"/>
      <c r="D537" s="247"/>
      <c r="E537" s="247"/>
      <c r="K537" s="247"/>
      <c r="L537" s="247"/>
      <c r="M537" s="247"/>
      <c r="N537" s="247"/>
      <c r="P537" s="247"/>
      <c r="Q537" s="247"/>
      <c r="R537" s="247"/>
    </row>
    <row r="538" spans="3:18">
      <c r="C538" s="247"/>
      <c r="D538" s="247"/>
      <c r="E538" s="247"/>
      <c r="K538" s="247"/>
      <c r="L538" s="247"/>
      <c r="M538" s="247"/>
      <c r="N538" s="247"/>
      <c r="P538" s="247"/>
      <c r="Q538" s="247"/>
      <c r="R538" s="247"/>
    </row>
    <row r="539" spans="3:18">
      <c r="C539" s="247"/>
      <c r="D539" s="247"/>
      <c r="E539" s="247"/>
      <c r="K539" s="247"/>
      <c r="L539" s="247"/>
      <c r="M539" s="247"/>
      <c r="N539" s="247"/>
      <c r="P539" s="247"/>
      <c r="Q539" s="247"/>
      <c r="R539" s="247"/>
    </row>
    <row r="540" spans="3:18">
      <c r="C540" s="247"/>
      <c r="D540" s="247"/>
      <c r="E540" s="247"/>
      <c r="K540" s="247"/>
      <c r="L540" s="247"/>
      <c r="M540" s="247"/>
      <c r="N540" s="247"/>
      <c r="P540" s="247"/>
      <c r="Q540" s="247"/>
      <c r="R540" s="247"/>
    </row>
    <row r="541" spans="3:18">
      <c r="C541" s="247"/>
      <c r="D541" s="247"/>
      <c r="E541" s="247"/>
      <c r="K541" s="247"/>
      <c r="L541" s="247"/>
      <c r="M541" s="247"/>
      <c r="N541" s="247"/>
      <c r="P541" s="247"/>
      <c r="Q541" s="247"/>
      <c r="R541" s="247"/>
    </row>
    <row r="542" spans="3:18">
      <c r="C542" s="247"/>
      <c r="D542" s="247"/>
      <c r="E542" s="247"/>
      <c r="K542" s="247"/>
      <c r="L542" s="247"/>
      <c r="M542" s="247"/>
      <c r="N542" s="247"/>
      <c r="P542" s="247"/>
      <c r="Q542" s="247"/>
      <c r="R542" s="247"/>
    </row>
    <row r="543" spans="3:18">
      <c r="C543" s="247"/>
      <c r="D543" s="247"/>
      <c r="E543" s="247"/>
      <c r="K543" s="247"/>
      <c r="L543" s="247"/>
      <c r="M543" s="247"/>
      <c r="N543" s="247"/>
      <c r="P543" s="247"/>
      <c r="Q543" s="247"/>
      <c r="R543" s="247"/>
    </row>
    <row r="544" spans="3:18">
      <c r="C544" s="247"/>
      <c r="D544" s="247"/>
      <c r="E544" s="247"/>
      <c r="K544" s="247"/>
      <c r="L544" s="247"/>
      <c r="M544" s="247"/>
      <c r="N544" s="247"/>
      <c r="P544" s="247"/>
      <c r="Q544" s="247"/>
      <c r="R544" s="247"/>
    </row>
    <row r="545" spans="3:18">
      <c r="C545" s="247"/>
      <c r="D545" s="247"/>
      <c r="E545" s="247"/>
      <c r="K545" s="247"/>
      <c r="L545" s="247"/>
      <c r="M545" s="247"/>
      <c r="N545" s="247"/>
      <c r="P545" s="247"/>
      <c r="Q545" s="247"/>
      <c r="R545" s="247"/>
    </row>
    <row r="546" spans="3:18">
      <c r="C546" s="247"/>
      <c r="D546" s="247"/>
      <c r="E546" s="247"/>
      <c r="K546" s="247"/>
      <c r="L546" s="247"/>
      <c r="M546" s="247"/>
      <c r="N546" s="247"/>
      <c r="P546" s="247"/>
      <c r="Q546" s="247"/>
      <c r="R546" s="247"/>
    </row>
    <row r="547" spans="3:18">
      <c r="C547" s="247"/>
      <c r="D547" s="247"/>
      <c r="E547" s="247"/>
      <c r="K547" s="247"/>
      <c r="L547" s="247"/>
      <c r="M547" s="247"/>
      <c r="N547" s="247"/>
      <c r="P547" s="247"/>
      <c r="Q547" s="247"/>
      <c r="R547" s="247"/>
    </row>
    <row r="548" spans="3:18">
      <c r="C548" s="247"/>
      <c r="D548" s="247"/>
      <c r="E548" s="247"/>
      <c r="K548" s="247"/>
      <c r="L548" s="247"/>
      <c r="M548" s="247"/>
      <c r="N548" s="247"/>
      <c r="P548" s="247"/>
      <c r="Q548" s="247"/>
      <c r="R548" s="247"/>
    </row>
    <row r="549" spans="3:18">
      <c r="C549" s="247"/>
      <c r="D549" s="247"/>
      <c r="E549" s="247"/>
      <c r="K549" s="247"/>
      <c r="L549" s="247"/>
      <c r="M549" s="247"/>
      <c r="N549" s="247"/>
      <c r="P549" s="247"/>
      <c r="Q549" s="247"/>
      <c r="R549" s="247"/>
    </row>
    <row r="550" spans="3:18">
      <c r="C550" s="247"/>
      <c r="D550" s="247"/>
      <c r="E550" s="247"/>
      <c r="K550" s="247"/>
      <c r="L550" s="247"/>
      <c r="M550" s="247"/>
      <c r="N550" s="247"/>
      <c r="P550" s="247"/>
      <c r="Q550" s="247"/>
      <c r="R550" s="247"/>
    </row>
    <row r="551" spans="3:18">
      <c r="C551" s="247"/>
      <c r="D551" s="247"/>
      <c r="E551" s="247"/>
      <c r="K551" s="247"/>
      <c r="L551" s="247"/>
      <c r="M551" s="247"/>
      <c r="N551" s="247"/>
      <c r="P551" s="247"/>
      <c r="Q551" s="247"/>
      <c r="R551" s="247"/>
    </row>
    <row r="552" spans="3:18">
      <c r="C552" s="247"/>
      <c r="D552" s="247"/>
      <c r="E552" s="247"/>
      <c r="K552" s="247"/>
      <c r="L552" s="247"/>
      <c r="M552" s="247"/>
      <c r="N552" s="247"/>
      <c r="P552" s="247"/>
      <c r="Q552" s="247"/>
      <c r="R552" s="247"/>
    </row>
    <row r="553" spans="3:18">
      <c r="C553" s="247"/>
      <c r="D553" s="247"/>
      <c r="E553" s="247"/>
      <c r="K553" s="247"/>
      <c r="L553" s="247"/>
      <c r="M553" s="247"/>
      <c r="N553" s="247"/>
      <c r="P553" s="247"/>
      <c r="Q553" s="247"/>
      <c r="R553" s="247"/>
    </row>
    <row r="554" spans="3:18">
      <c r="C554" s="247"/>
      <c r="D554" s="247"/>
      <c r="E554" s="247"/>
      <c r="K554" s="247"/>
      <c r="L554" s="247"/>
      <c r="M554" s="247"/>
      <c r="N554" s="247"/>
      <c r="P554" s="247"/>
      <c r="Q554" s="247"/>
      <c r="R554" s="247"/>
    </row>
    <row r="555" spans="3:18">
      <c r="C555" s="247"/>
      <c r="D555" s="247"/>
      <c r="E555" s="247"/>
      <c r="K555" s="247"/>
      <c r="L555" s="247"/>
      <c r="M555" s="247"/>
      <c r="N555" s="247"/>
      <c r="P555" s="247"/>
      <c r="Q555" s="247"/>
      <c r="R555" s="247"/>
    </row>
    <row r="556" spans="3:18">
      <c r="C556" s="247"/>
      <c r="D556" s="247"/>
      <c r="E556" s="247"/>
      <c r="K556" s="247"/>
      <c r="L556" s="247"/>
      <c r="M556" s="247"/>
      <c r="N556" s="247"/>
      <c r="P556" s="247"/>
      <c r="Q556" s="247"/>
      <c r="R556" s="247"/>
    </row>
    <row r="557" spans="3:18">
      <c r="P557" s="247"/>
      <c r="Q557" s="247"/>
      <c r="R557" s="247"/>
    </row>
    <row r="558" spans="3:18">
      <c r="P558" s="247"/>
      <c r="Q558" s="247"/>
      <c r="R558" s="247"/>
    </row>
    <row r="559" spans="3:18">
      <c r="P559" s="247"/>
      <c r="Q559" s="247"/>
      <c r="R559" s="247"/>
    </row>
    <row r="560" spans="3:18">
      <c r="P560" s="247"/>
      <c r="Q560" s="247"/>
      <c r="R560" s="247"/>
    </row>
    <row r="561" spans="16:18">
      <c r="P561" s="247"/>
      <c r="Q561" s="247"/>
      <c r="R561" s="247"/>
    </row>
    <row r="562" spans="16:18">
      <c r="P562" s="247"/>
      <c r="Q562" s="247"/>
      <c r="R562" s="247"/>
    </row>
    <row r="563" spans="16:18">
      <c r="P563" s="247"/>
      <c r="Q563" s="247"/>
      <c r="R563" s="247"/>
    </row>
    <row r="564" spans="16:18">
      <c r="P564" s="247"/>
      <c r="Q564" s="247"/>
      <c r="R564" s="247"/>
    </row>
    <row r="565" spans="16:18">
      <c r="P565" s="247"/>
      <c r="Q565" s="247"/>
      <c r="R565" s="247"/>
    </row>
    <row r="566" spans="16:18">
      <c r="P566" s="247"/>
      <c r="Q566" s="247"/>
      <c r="R566" s="247"/>
    </row>
    <row r="567" spans="16:18">
      <c r="P567" s="247"/>
      <c r="Q567" s="247"/>
      <c r="R567" s="247"/>
    </row>
    <row r="568" spans="16:18">
      <c r="P568" s="247"/>
      <c r="Q568" s="247"/>
      <c r="R568" s="247"/>
    </row>
    <row r="569" spans="16:18">
      <c r="P569" s="247"/>
      <c r="Q569" s="247"/>
      <c r="R569" s="247"/>
    </row>
    <row r="570" spans="16:18">
      <c r="P570" s="247"/>
      <c r="Q570" s="247"/>
      <c r="R570" s="247"/>
    </row>
    <row r="571" spans="16:18">
      <c r="P571" s="247"/>
      <c r="Q571" s="247"/>
      <c r="R571" s="247"/>
    </row>
    <row r="572" spans="16:18">
      <c r="P572" s="247"/>
      <c r="Q572" s="247"/>
      <c r="R572" s="247"/>
    </row>
    <row r="573" spans="16:18">
      <c r="P573" s="247"/>
      <c r="Q573" s="247"/>
      <c r="R573" s="247"/>
    </row>
    <row r="574" spans="16:18">
      <c r="P574" s="247"/>
      <c r="Q574" s="247"/>
      <c r="R574" s="247"/>
    </row>
    <row r="575" spans="16:18">
      <c r="P575" s="247"/>
      <c r="Q575" s="247"/>
      <c r="R575" s="247"/>
    </row>
    <row r="576" spans="16:18">
      <c r="P576" s="247"/>
      <c r="Q576" s="247"/>
      <c r="R576" s="247"/>
    </row>
    <row r="577" spans="16:18">
      <c r="P577" s="247"/>
      <c r="Q577" s="247"/>
      <c r="R577" s="247"/>
    </row>
    <row r="578" spans="16:18">
      <c r="P578" s="247"/>
      <c r="Q578" s="247"/>
      <c r="R578" s="247"/>
    </row>
    <row r="579" spans="16:18">
      <c r="P579" s="247"/>
      <c r="Q579" s="247"/>
      <c r="R579" s="247"/>
    </row>
    <row r="580" spans="16:18">
      <c r="P580" s="247"/>
      <c r="Q580" s="247"/>
      <c r="R580" s="247"/>
    </row>
    <row r="581" spans="16:18">
      <c r="P581" s="247"/>
      <c r="Q581" s="247"/>
      <c r="R581" s="247"/>
    </row>
    <row r="582" spans="16:18">
      <c r="P582" s="247"/>
      <c r="Q582" s="247"/>
      <c r="R582" s="247"/>
    </row>
    <row r="583" spans="16:18">
      <c r="P583" s="247"/>
      <c r="Q583" s="247"/>
      <c r="R583" s="247"/>
    </row>
    <row r="584" spans="16:18">
      <c r="P584" s="247"/>
      <c r="Q584" s="247"/>
      <c r="R584" s="247"/>
    </row>
    <row r="585" spans="16:18">
      <c r="P585" s="247"/>
      <c r="Q585" s="247"/>
      <c r="R585" s="247"/>
    </row>
    <row r="586" spans="16:18">
      <c r="P586" s="247"/>
      <c r="Q586" s="247"/>
      <c r="R586" s="247"/>
    </row>
    <row r="587" spans="16:18">
      <c r="P587" s="247"/>
      <c r="Q587" s="247"/>
      <c r="R587" s="247"/>
    </row>
    <row r="588" spans="16:18">
      <c r="P588" s="247"/>
      <c r="Q588" s="247"/>
      <c r="R588" s="247"/>
    </row>
    <row r="589" spans="16:18">
      <c r="P589" s="247"/>
      <c r="Q589" s="247"/>
      <c r="R589" s="247"/>
    </row>
    <row r="590" spans="16:18">
      <c r="P590" s="247"/>
      <c r="Q590" s="247"/>
      <c r="R590" s="247"/>
    </row>
    <row r="591" spans="16:18">
      <c r="P591" s="247"/>
      <c r="Q591" s="247"/>
      <c r="R591" s="247"/>
    </row>
    <row r="592" spans="16:18">
      <c r="P592" s="247"/>
      <c r="Q592" s="247"/>
      <c r="R592" s="247"/>
    </row>
    <row r="593" spans="16:18">
      <c r="P593" s="247"/>
      <c r="Q593" s="247"/>
      <c r="R593" s="247"/>
    </row>
    <row r="594" spans="16:18">
      <c r="P594" s="247"/>
      <c r="Q594" s="247"/>
      <c r="R594" s="247"/>
    </row>
    <row r="595" spans="16:18">
      <c r="P595" s="247"/>
      <c r="Q595" s="247"/>
      <c r="R595" s="247"/>
    </row>
    <row r="596" spans="16:18">
      <c r="P596" s="247"/>
      <c r="Q596" s="247"/>
      <c r="R596" s="247"/>
    </row>
    <row r="597" spans="16:18">
      <c r="P597" s="247"/>
      <c r="Q597" s="247"/>
      <c r="R597" s="247"/>
    </row>
    <row r="598" spans="16:18">
      <c r="P598" s="247"/>
      <c r="Q598" s="247"/>
      <c r="R598" s="247"/>
    </row>
    <row r="599" spans="16:18">
      <c r="P599" s="247"/>
      <c r="Q599" s="247"/>
      <c r="R599" s="247"/>
    </row>
    <row r="600" spans="16:18">
      <c r="P600" s="247"/>
      <c r="Q600" s="247"/>
      <c r="R600" s="247"/>
    </row>
    <row r="601" spans="16:18">
      <c r="P601" s="247"/>
      <c r="Q601" s="247"/>
      <c r="R601" s="247"/>
    </row>
    <row r="602" spans="16:18">
      <c r="P602" s="247"/>
      <c r="Q602" s="247"/>
      <c r="R602" s="247"/>
    </row>
    <row r="603" spans="16:18">
      <c r="P603" s="247"/>
      <c r="Q603" s="247"/>
      <c r="R603" s="247"/>
    </row>
    <row r="604" spans="16:18">
      <c r="P604" s="247"/>
      <c r="Q604" s="247"/>
      <c r="R604" s="247"/>
    </row>
    <row r="605" spans="16:18">
      <c r="P605" s="247"/>
      <c r="Q605" s="247"/>
      <c r="R605" s="247"/>
    </row>
    <row r="606" spans="16:18">
      <c r="P606" s="247"/>
      <c r="Q606" s="247"/>
      <c r="R606" s="247"/>
    </row>
    <row r="607" spans="16:18">
      <c r="P607" s="247"/>
      <c r="Q607" s="247"/>
      <c r="R607" s="247"/>
    </row>
    <row r="608" spans="16:18">
      <c r="P608" s="247"/>
      <c r="Q608" s="247"/>
      <c r="R608" s="247"/>
    </row>
    <row r="609" spans="16:18">
      <c r="P609" s="247"/>
      <c r="Q609" s="247"/>
      <c r="R609" s="247"/>
    </row>
    <row r="610" spans="16:18">
      <c r="P610" s="247"/>
      <c r="Q610" s="247"/>
      <c r="R610" s="247"/>
    </row>
    <row r="611" spans="16:18">
      <c r="P611" s="247"/>
      <c r="Q611" s="247"/>
      <c r="R611" s="247"/>
    </row>
    <row r="612" spans="16:18">
      <c r="P612" s="247"/>
      <c r="Q612" s="247"/>
      <c r="R612" s="247"/>
    </row>
    <row r="613" spans="16:18">
      <c r="P613" s="247"/>
      <c r="Q613" s="247"/>
      <c r="R613" s="247"/>
    </row>
    <row r="614" spans="16:18">
      <c r="P614" s="247"/>
      <c r="Q614" s="247"/>
      <c r="R614" s="247"/>
    </row>
    <row r="615" spans="16:18">
      <c r="P615" s="247"/>
      <c r="Q615" s="247"/>
      <c r="R615" s="247"/>
    </row>
    <row r="616" spans="16:18">
      <c r="P616" s="247"/>
      <c r="Q616" s="247"/>
      <c r="R616" s="247"/>
    </row>
    <row r="617" spans="16:18">
      <c r="P617" s="247"/>
      <c r="Q617" s="247"/>
      <c r="R617" s="247"/>
    </row>
    <row r="618" spans="16:18">
      <c r="P618" s="247"/>
      <c r="Q618" s="247"/>
      <c r="R618" s="247"/>
    </row>
    <row r="619" spans="16:18">
      <c r="P619" s="247"/>
      <c r="Q619" s="247"/>
      <c r="R619" s="247"/>
    </row>
    <row r="620" spans="16:18">
      <c r="P620" s="247"/>
      <c r="Q620" s="247"/>
      <c r="R620" s="247"/>
    </row>
    <row r="621" spans="16:18">
      <c r="P621" s="247"/>
      <c r="Q621" s="247"/>
      <c r="R621" s="247"/>
    </row>
    <row r="622" spans="16:18">
      <c r="P622" s="247"/>
      <c r="Q622" s="247"/>
      <c r="R622" s="247"/>
    </row>
    <row r="623" spans="16:18">
      <c r="P623" s="247"/>
      <c r="Q623" s="247"/>
      <c r="R623" s="247"/>
    </row>
    <row r="624" spans="16:18">
      <c r="P624" s="247"/>
      <c r="Q624" s="247"/>
      <c r="R624" s="247"/>
    </row>
    <row r="625" spans="16:18">
      <c r="P625" s="247"/>
      <c r="Q625" s="247"/>
      <c r="R625" s="247"/>
    </row>
    <row r="626" spans="16:18">
      <c r="P626" s="247"/>
      <c r="Q626" s="247"/>
      <c r="R626" s="247"/>
    </row>
    <row r="627" spans="16:18">
      <c r="P627" s="247"/>
      <c r="Q627" s="247"/>
      <c r="R627" s="247"/>
    </row>
    <row r="628" spans="16:18">
      <c r="P628" s="247"/>
      <c r="Q628" s="247"/>
      <c r="R628" s="247"/>
    </row>
    <row r="629" spans="16:18">
      <c r="P629" s="247"/>
      <c r="Q629" s="247"/>
      <c r="R629" s="247"/>
    </row>
    <row r="630" spans="16:18">
      <c r="P630" s="247"/>
      <c r="Q630" s="247"/>
      <c r="R630" s="247"/>
    </row>
    <row r="631" spans="16:18">
      <c r="P631" s="247"/>
      <c r="Q631" s="247"/>
      <c r="R631" s="247"/>
    </row>
    <row r="632" spans="16:18">
      <c r="P632" s="247"/>
      <c r="Q632" s="247"/>
      <c r="R632" s="247"/>
    </row>
    <row r="633" spans="16:18">
      <c r="P633" s="247"/>
      <c r="Q633" s="247"/>
      <c r="R633" s="247"/>
    </row>
    <row r="634" spans="16:18">
      <c r="P634" s="247"/>
      <c r="Q634" s="247"/>
      <c r="R634" s="247"/>
    </row>
    <row r="635" spans="16:18">
      <c r="P635" s="247"/>
      <c r="Q635" s="247"/>
      <c r="R635" s="247"/>
    </row>
    <row r="636" spans="16:18">
      <c r="P636" s="247"/>
      <c r="Q636" s="247"/>
      <c r="R636" s="247"/>
    </row>
    <row r="637" spans="16:18">
      <c r="P637" s="247"/>
      <c r="Q637" s="247"/>
      <c r="R637" s="247"/>
    </row>
    <row r="638" spans="16:18">
      <c r="P638" s="247"/>
      <c r="Q638" s="247"/>
      <c r="R638" s="247"/>
    </row>
    <row r="639" spans="16:18">
      <c r="P639" s="247"/>
      <c r="Q639" s="247"/>
      <c r="R639" s="247"/>
    </row>
    <row r="640" spans="16:18">
      <c r="P640" s="247"/>
      <c r="Q640" s="247"/>
      <c r="R640" s="247"/>
    </row>
    <row r="641" spans="16:18">
      <c r="P641" s="247"/>
      <c r="Q641" s="247"/>
      <c r="R641" s="247"/>
    </row>
    <row r="642" spans="16:18">
      <c r="P642" s="247"/>
      <c r="Q642" s="247"/>
      <c r="R642" s="247"/>
    </row>
    <row r="643" spans="16:18">
      <c r="P643" s="247"/>
      <c r="Q643" s="247"/>
      <c r="R643" s="247"/>
    </row>
    <row r="644" spans="16:18">
      <c r="P644" s="247"/>
      <c r="Q644" s="247"/>
      <c r="R644" s="247"/>
    </row>
    <row r="645" spans="16:18">
      <c r="P645" s="247"/>
      <c r="Q645" s="247"/>
      <c r="R645" s="247"/>
    </row>
    <row r="646" spans="16:18">
      <c r="P646" s="247"/>
      <c r="Q646" s="247"/>
      <c r="R646" s="247"/>
    </row>
    <row r="647" spans="16:18">
      <c r="P647" s="247"/>
      <c r="Q647" s="247"/>
      <c r="R647" s="247"/>
    </row>
    <row r="648" spans="16:18">
      <c r="P648" s="247"/>
      <c r="Q648" s="247"/>
      <c r="R648" s="247"/>
    </row>
    <row r="649" spans="16:18">
      <c r="P649" s="247"/>
      <c r="Q649" s="247"/>
      <c r="R649" s="247"/>
    </row>
    <row r="650" spans="16:18">
      <c r="P650" s="247"/>
      <c r="Q650" s="247"/>
      <c r="R650" s="247"/>
    </row>
    <row r="651" spans="16:18">
      <c r="P651" s="247"/>
      <c r="Q651" s="247"/>
      <c r="R651" s="247"/>
    </row>
    <row r="652" spans="16:18">
      <c r="P652" s="247"/>
      <c r="Q652" s="247"/>
      <c r="R652" s="247"/>
    </row>
    <row r="653" spans="16:18">
      <c r="P653" s="247"/>
      <c r="Q653" s="247"/>
      <c r="R653" s="247"/>
    </row>
    <row r="654" spans="16:18">
      <c r="P654" s="247"/>
      <c r="Q654" s="247"/>
      <c r="R654" s="247"/>
    </row>
    <row r="655" spans="16:18">
      <c r="P655" s="247"/>
      <c r="Q655" s="247"/>
      <c r="R655" s="247"/>
    </row>
    <row r="656" spans="16:18">
      <c r="P656" s="247"/>
      <c r="Q656" s="247"/>
      <c r="R656" s="247"/>
    </row>
    <row r="657" spans="16:18">
      <c r="P657" s="247"/>
      <c r="Q657" s="247"/>
      <c r="R657" s="247"/>
    </row>
    <row r="658" spans="16:18">
      <c r="P658" s="247"/>
      <c r="Q658" s="247"/>
      <c r="R658" s="247"/>
    </row>
    <row r="659" spans="16:18">
      <c r="P659" s="247"/>
      <c r="Q659" s="247"/>
      <c r="R659" s="247"/>
    </row>
    <row r="660" spans="16:18">
      <c r="P660" s="247"/>
      <c r="Q660" s="247"/>
      <c r="R660" s="247"/>
    </row>
    <row r="661" spans="16:18">
      <c r="P661" s="247"/>
      <c r="Q661" s="247"/>
      <c r="R661" s="247"/>
    </row>
    <row r="662" spans="16:18">
      <c r="P662" s="247"/>
      <c r="Q662" s="247"/>
      <c r="R662" s="247"/>
    </row>
    <row r="663" spans="16:18">
      <c r="P663" s="247"/>
      <c r="Q663" s="247"/>
      <c r="R663" s="247"/>
    </row>
    <row r="664" spans="16:18">
      <c r="P664" s="247"/>
      <c r="Q664" s="247"/>
      <c r="R664" s="247"/>
    </row>
    <row r="665" spans="16:18">
      <c r="P665" s="247"/>
      <c r="Q665" s="247"/>
      <c r="R665" s="247"/>
    </row>
    <row r="666" spans="16:18">
      <c r="P666" s="247"/>
      <c r="Q666" s="247"/>
      <c r="R666" s="247"/>
    </row>
    <row r="667" spans="16:18">
      <c r="P667" s="247"/>
      <c r="Q667" s="247"/>
      <c r="R667" s="247"/>
    </row>
    <row r="668" spans="16:18">
      <c r="P668" s="247"/>
      <c r="Q668" s="247"/>
      <c r="R668" s="247"/>
    </row>
    <row r="669" spans="16:18">
      <c r="P669" s="247"/>
      <c r="Q669" s="247"/>
      <c r="R669" s="247"/>
    </row>
    <row r="670" spans="16:18">
      <c r="P670" s="247"/>
      <c r="Q670" s="247"/>
      <c r="R670" s="247"/>
    </row>
    <row r="671" spans="16:18">
      <c r="P671" s="247"/>
      <c r="Q671" s="247"/>
      <c r="R671" s="247"/>
    </row>
    <row r="672" spans="16:18">
      <c r="P672" s="247"/>
      <c r="Q672" s="247"/>
      <c r="R672" s="247"/>
    </row>
    <row r="673" spans="16:18">
      <c r="P673" s="247"/>
      <c r="Q673" s="247"/>
      <c r="R673" s="247"/>
    </row>
    <row r="674" spans="16:18">
      <c r="P674" s="247"/>
      <c r="Q674" s="247"/>
      <c r="R674" s="247"/>
    </row>
    <row r="675" spans="16:18">
      <c r="P675" s="247"/>
      <c r="Q675" s="247"/>
      <c r="R675" s="247"/>
    </row>
    <row r="676" spans="16:18">
      <c r="P676" s="247"/>
      <c r="Q676" s="247"/>
      <c r="R676" s="247"/>
    </row>
    <row r="677" spans="16:18">
      <c r="P677" s="247"/>
      <c r="Q677" s="247"/>
      <c r="R677" s="247"/>
    </row>
    <row r="678" spans="16:18">
      <c r="P678" s="247"/>
      <c r="Q678" s="247"/>
      <c r="R678" s="247"/>
    </row>
    <row r="679" spans="16:18">
      <c r="P679" s="247"/>
      <c r="Q679" s="247"/>
      <c r="R679" s="247"/>
    </row>
    <row r="680" spans="16:18">
      <c r="P680" s="247"/>
      <c r="Q680" s="247"/>
      <c r="R680" s="247"/>
    </row>
    <row r="681" spans="16:18">
      <c r="P681" s="247"/>
      <c r="Q681" s="247"/>
      <c r="R681" s="247"/>
    </row>
    <row r="682" spans="16:18">
      <c r="P682" s="247"/>
      <c r="Q682" s="247"/>
      <c r="R682" s="247"/>
    </row>
    <row r="683" spans="16:18">
      <c r="P683" s="247"/>
      <c r="Q683" s="247"/>
      <c r="R683" s="247"/>
    </row>
    <row r="684" spans="16:18">
      <c r="P684" s="247"/>
      <c r="Q684" s="247"/>
      <c r="R684" s="247"/>
    </row>
    <row r="685" spans="16:18">
      <c r="P685" s="247"/>
      <c r="Q685" s="247"/>
      <c r="R685" s="247"/>
    </row>
    <row r="686" spans="16:18">
      <c r="P686" s="247"/>
      <c r="Q686" s="247"/>
      <c r="R686" s="247"/>
    </row>
    <row r="687" spans="16:18">
      <c r="P687" s="247"/>
      <c r="Q687" s="247"/>
      <c r="R687" s="247"/>
    </row>
    <row r="688" spans="16:18">
      <c r="P688" s="247"/>
      <c r="Q688" s="247"/>
      <c r="R688" s="247"/>
    </row>
    <row r="689" spans="16:18">
      <c r="P689" s="247"/>
      <c r="Q689" s="247"/>
      <c r="R689" s="247"/>
    </row>
    <row r="690" spans="16:18">
      <c r="P690" s="247"/>
      <c r="Q690" s="247"/>
      <c r="R690" s="247"/>
    </row>
    <row r="691" spans="16:18">
      <c r="P691" s="247"/>
      <c r="Q691" s="247"/>
      <c r="R691" s="247"/>
    </row>
    <row r="692" spans="16:18">
      <c r="P692" s="247"/>
      <c r="Q692" s="247"/>
      <c r="R692" s="247"/>
    </row>
    <row r="693" spans="16:18">
      <c r="P693" s="247"/>
      <c r="Q693" s="247"/>
      <c r="R693" s="247"/>
    </row>
    <row r="694" spans="16:18">
      <c r="P694" s="247"/>
      <c r="Q694" s="247"/>
      <c r="R694" s="247"/>
    </row>
    <row r="695" spans="16:18">
      <c r="P695" s="247"/>
      <c r="Q695" s="247"/>
      <c r="R695" s="247"/>
    </row>
    <row r="696" spans="16:18">
      <c r="P696" s="247"/>
      <c r="Q696" s="247"/>
      <c r="R696" s="247"/>
    </row>
    <row r="697" spans="16:18">
      <c r="P697" s="247"/>
      <c r="Q697" s="247"/>
      <c r="R697" s="247"/>
    </row>
    <row r="698" spans="16:18">
      <c r="P698" s="247"/>
      <c r="Q698" s="247"/>
      <c r="R698" s="247"/>
    </row>
    <row r="699" spans="16:18">
      <c r="P699" s="247"/>
      <c r="Q699" s="247"/>
      <c r="R699" s="247"/>
    </row>
    <row r="700" spans="16:18">
      <c r="P700" s="247"/>
      <c r="Q700" s="247"/>
      <c r="R700" s="247"/>
    </row>
    <row r="701" spans="16:18">
      <c r="P701" s="247"/>
      <c r="Q701" s="247"/>
      <c r="R701" s="247"/>
    </row>
    <row r="702" spans="16:18">
      <c r="P702" s="247"/>
      <c r="Q702" s="247"/>
      <c r="R702" s="247"/>
    </row>
    <row r="703" spans="16:18">
      <c r="P703" s="247"/>
      <c r="Q703" s="247"/>
      <c r="R703" s="247"/>
    </row>
    <row r="704" spans="16:18">
      <c r="P704" s="247"/>
      <c r="Q704" s="247"/>
      <c r="R704" s="247"/>
    </row>
    <row r="705" spans="16:18">
      <c r="P705" s="247"/>
      <c r="Q705" s="247"/>
      <c r="R705" s="247"/>
    </row>
    <row r="706" spans="16:18">
      <c r="P706" s="247"/>
      <c r="Q706" s="247"/>
      <c r="R706" s="247"/>
    </row>
    <row r="707" spans="16:18">
      <c r="P707" s="247"/>
      <c r="Q707" s="247"/>
      <c r="R707" s="247"/>
    </row>
    <row r="708" spans="16:18">
      <c r="P708" s="247"/>
      <c r="Q708" s="247"/>
      <c r="R708" s="247"/>
    </row>
    <row r="709" spans="16:18">
      <c r="P709" s="247"/>
      <c r="Q709" s="247"/>
      <c r="R709" s="247"/>
    </row>
    <row r="710" spans="16:18">
      <c r="P710" s="247"/>
      <c r="Q710" s="247"/>
      <c r="R710" s="247"/>
    </row>
    <row r="711" spans="16:18">
      <c r="P711" s="247"/>
      <c r="Q711" s="247"/>
      <c r="R711" s="247"/>
    </row>
    <row r="712" spans="16:18">
      <c r="P712" s="247"/>
      <c r="Q712" s="247"/>
      <c r="R712" s="247"/>
    </row>
    <row r="713" spans="16:18">
      <c r="P713" s="247"/>
      <c r="Q713" s="247"/>
      <c r="R713" s="247"/>
    </row>
    <row r="714" spans="16:18">
      <c r="P714" s="247"/>
      <c r="Q714" s="247"/>
      <c r="R714" s="247"/>
    </row>
    <row r="715" spans="16:18">
      <c r="P715" s="247"/>
      <c r="Q715" s="247"/>
      <c r="R715" s="247"/>
    </row>
    <row r="716" spans="16:18">
      <c r="P716" s="247"/>
      <c r="Q716" s="247"/>
      <c r="R716" s="247"/>
    </row>
    <row r="717" spans="16:18">
      <c r="P717" s="247"/>
      <c r="Q717" s="247"/>
      <c r="R717" s="247"/>
    </row>
  </sheetData>
  <sheetProtection password="CEBE" sheet="1" objects="1" scenarios="1" formatColumns="0" autoFilter="0"/>
  <autoFilter ref="A4:R4"/>
  <mergeCells count="1">
    <mergeCell ref="A3:R3"/>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sheetPr>
    <tabColor theme="0" tint="-0.34998626667073579"/>
  </sheetPr>
  <dimension ref="A2:J718"/>
  <sheetViews>
    <sheetView workbookViewId="0">
      <selection activeCell="H4" sqref="A4:H4"/>
    </sheetView>
  </sheetViews>
  <sheetFormatPr defaultRowHeight="15"/>
  <cols>
    <col min="3" max="3" width="17.85546875" customWidth="1"/>
    <col min="4" max="4" width="10.7109375" bestFit="1" customWidth="1"/>
    <col min="6" max="6" width="9.85546875" bestFit="1" customWidth="1"/>
    <col min="7" max="7" width="13.28515625" bestFit="1" customWidth="1"/>
    <col min="8" max="8" width="15" bestFit="1" customWidth="1"/>
    <col min="10" max="10" width="10.5703125" bestFit="1" customWidth="1"/>
  </cols>
  <sheetData>
    <row r="2" spans="1:10" ht="15.75" thickBot="1"/>
    <row r="3" spans="1:10" ht="15.75" thickBot="1">
      <c r="A3" s="546" t="s">
        <v>121</v>
      </c>
      <c r="B3" s="547"/>
      <c r="C3" s="547"/>
      <c r="D3" s="547"/>
      <c r="E3" s="547"/>
      <c r="F3" s="547"/>
      <c r="G3" s="547"/>
      <c r="H3" s="548"/>
    </row>
    <row r="4" spans="1:10" ht="15.75" thickBot="1">
      <c r="A4" s="115" t="s">
        <v>76</v>
      </c>
      <c r="B4" s="116" t="s">
        <v>61</v>
      </c>
      <c r="C4" s="116" t="s">
        <v>5</v>
      </c>
      <c r="D4" s="117" t="s">
        <v>7</v>
      </c>
      <c r="E4" s="117" t="s">
        <v>54</v>
      </c>
      <c r="F4" s="117" t="s">
        <v>57</v>
      </c>
      <c r="G4" s="116" t="s">
        <v>59</v>
      </c>
      <c r="H4" s="118" t="s">
        <v>60</v>
      </c>
    </row>
    <row r="5" spans="1:10">
      <c r="A5" s="23"/>
      <c r="B5" s="239" t="e">
        <f>VLOOKUP(A5,'Pagamentos salários'!$A$5:$R$1500,2,)</f>
        <v>#N/A</v>
      </c>
      <c r="C5" s="249" t="e">
        <f>VLOOKUP(B5,'Pagamentos salários'!$A$5:$R$1500,3,)</f>
        <v>#N/A</v>
      </c>
      <c r="D5" s="47"/>
      <c r="E5" s="48"/>
      <c r="F5" s="59"/>
      <c r="G5" s="252" t="e">
        <f>VLOOKUP(B5,'Pagamentos salários'!$A$5:$R$1500,7,)</f>
        <v>#N/A</v>
      </c>
      <c r="H5" s="253" t="e">
        <f>SUM((G5/30)*(F5))+((G5/30)*(E5))</f>
        <v>#N/A</v>
      </c>
    </row>
    <row r="6" spans="1:10">
      <c r="A6" s="111"/>
      <c r="B6" s="250" t="e">
        <f>VLOOKUP(A6,'Pagamentos salários'!$A$5:$R$1500,2,)</f>
        <v>#N/A</v>
      </c>
      <c r="C6" s="251" t="e">
        <f>VLOOKUP(B6,'Pagamentos salários'!$A$5:$R$1500,3,)</f>
        <v>#N/A</v>
      </c>
      <c r="D6" s="112"/>
      <c r="E6" s="113"/>
      <c r="F6" s="114"/>
      <c r="G6" s="254" t="e">
        <f>VLOOKUP(B6,'Pagamentos salários'!$A$5:$R$1500,7,)</f>
        <v>#N/A</v>
      </c>
      <c r="H6" s="255" t="e">
        <f t="shared" ref="H6:H69" si="0">SUM((G6/30)*(F6))+((G6/30)*(E6))</f>
        <v>#N/A</v>
      </c>
      <c r="J6" s="2"/>
    </row>
    <row r="7" spans="1:10">
      <c r="A7" s="25"/>
      <c r="B7" s="239" t="e">
        <f>VLOOKUP(A7,'Pagamentos salários'!$A$5:$R$1500,2,)</f>
        <v>#N/A</v>
      </c>
      <c r="C7" s="249" t="e">
        <f>VLOOKUP(B7,'Pagamentos salários'!$A$5:$R$1500,3,)</f>
        <v>#N/A</v>
      </c>
      <c r="D7" s="50"/>
      <c r="E7" s="5"/>
      <c r="F7" s="35"/>
      <c r="G7" s="252" t="e">
        <f>VLOOKUP(B7,'Pagamentos salários'!$A$5:$R$1500,7,)</f>
        <v>#N/A</v>
      </c>
      <c r="H7" s="253" t="e">
        <f t="shared" si="0"/>
        <v>#N/A</v>
      </c>
      <c r="J7" s="2"/>
    </row>
    <row r="8" spans="1:10">
      <c r="A8" s="111"/>
      <c r="B8" s="250" t="e">
        <f>VLOOKUP(A8,'Pagamentos salários'!$A$5:$R$1500,2,)</f>
        <v>#N/A</v>
      </c>
      <c r="C8" s="251" t="e">
        <f>VLOOKUP(B8,'Pagamentos salários'!$A$5:$R$1500,3,)</f>
        <v>#N/A</v>
      </c>
      <c r="D8" s="112"/>
      <c r="E8" s="113"/>
      <c r="F8" s="114"/>
      <c r="G8" s="254" t="e">
        <f>VLOOKUP(B8,'Pagamentos salários'!$A$5:$R$1500,7,)</f>
        <v>#N/A</v>
      </c>
      <c r="H8" s="255" t="e">
        <f t="shared" si="0"/>
        <v>#N/A</v>
      </c>
      <c r="J8" s="2"/>
    </row>
    <row r="9" spans="1:10">
      <c r="A9" s="25"/>
      <c r="B9" s="239" t="e">
        <f>VLOOKUP(A9,'Pagamentos salários'!$A$5:$R$1500,2,)</f>
        <v>#N/A</v>
      </c>
      <c r="C9" s="249" t="e">
        <f>VLOOKUP(B9,'Pagamentos salários'!$A$5:$R$1500,3,)</f>
        <v>#N/A</v>
      </c>
      <c r="D9" s="50"/>
      <c r="E9" s="5"/>
      <c r="F9" s="35"/>
      <c r="G9" s="252" t="e">
        <f>VLOOKUP(B9,'Pagamentos salários'!$A$5:$R$1500,7,)</f>
        <v>#N/A</v>
      </c>
      <c r="H9" s="253" t="e">
        <f t="shared" si="0"/>
        <v>#N/A</v>
      </c>
      <c r="J9" s="2"/>
    </row>
    <row r="10" spans="1:10">
      <c r="A10" s="111"/>
      <c r="B10" s="250" t="e">
        <f>VLOOKUP(A10,'Pagamentos salários'!$A$5:$R$1500,2,)</f>
        <v>#N/A</v>
      </c>
      <c r="C10" s="251" t="e">
        <f>VLOOKUP(B10,'Pagamentos salários'!$A$5:$R$1500,3,)</f>
        <v>#N/A</v>
      </c>
      <c r="D10" s="112"/>
      <c r="E10" s="113"/>
      <c r="F10" s="114"/>
      <c r="G10" s="254" t="e">
        <f>VLOOKUP(B10,'Pagamentos salários'!$A$5:$R$1500,7,)</f>
        <v>#N/A</v>
      </c>
      <c r="H10" s="255" t="e">
        <f t="shared" si="0"/>
        <v>#N/A</v>
      </c>
    </row>
    <row r="11" spans="1:10">
      <c r="A11" s="25"/>
      <c r="B11" s="239" t="e">
        <f>VLOOKUP(A11,'Pagamentos salários'!$A$5:$R$1500,2,)</f>
        <v>#N/A</v>
      </c>
      <c r="C11" s="249" t="e">
        <f>VLOOKUP(B11,'Pagamentos salários'!$A$5:$R$1500,3,)</f>
        <v>#N/A</v>
      </c>
      <c r="D11" s="50"/>
      <c r="E11" s="5"/>
      <c r="F11" s="35"/>
      <c r="G11" s="252" t="e">
        <f>VLOOKUP(B11,'Pagamentos salários'!$A$5:$R$1500,7,)</f>
        <v>#N/A</v>
      </c>
      <c r="H11" s="253" t="e">
        <f t="shared" si="0"/>
        <v>#N/A</v>
      </c>
    </row>
    <row r="12" spans="1:10">
      <c r="A12" s="111"/>
      <c r="B12" s="250" t="e">
        <f>VLOOKUP(A12,'Pagamentos salários'!$A$5:$R$1500,2,)</f>
        <v>#N/A</v>
      </c>
      <c r="C12" s="251" t="e">
        <f>VLOOKUP(B12,'Pagamentos salários'!$A$5:$R$1500,3,)</f>
        <v>#N/A</v>
      </c>
      <c r="D12" s="112"/>
      <c r="E12" s="113"/>
      <c r="F12" s="114"/>
      <c r="G12" s="254" t="e">
        <f>VLOOKUP(B12,'Pagamentos salários'!$A$5:$R$1500,7,)</f>
        <v>#N/A</v>
      </c>
      <c r="H12" s="255" t="e">
        <f t="shared" si="0"/>
        <v>#N/A</v>
      </c>
    </row>
    <row r="13" spans="1:10">
      <c r="A13" s="25"/>
      <c r="B13" s="239" t="e">
        <f>VLOOKUP(A13,'Pagamentos salários'!$A$5:$R$1500,2,)</f>
        <v>#N/A</v>
      </c>
      <c r="C13" s="249" t="e">
        <f>VLOOKUP(B13,'Pagamentos salários'!$A$5:$R$1500,3,)</f>
        <v>#N/A</v>
      </c>
      <c r="D13" s="50"/>
      <c r="E13" s="5"/>
      <c r="F13" s="35"/>
      <c r="G13" s="252" t="e">
        <f>VLOOKUP(B13,'Pagamentos salários'!$A$5:$R$1500,7,)</f>
        <v>#N/A</v>
      </c>
      <c r="H13" s="253" t="e">
        <f t="shared" si="0"/>
        <v>#N/A</v>
      </c>
    </row>
    <row r="14" spans="1:10">
      <c r="A14" s="111"/>
      <c r="B14" s="250" t="e">
        <f>VLOOKUP(A14,'Pagamentos salários'!$A$5:$R$1500,2,)</f>
        <v>#N/A</v>
      </c>
      <c r="C14" s="251" t="e">
        <f>VLOOKUP(B14,'Pagamentos salários'!$A$5:$R$1500,3,)</f>
        <v>#N/A</v>
      </c>
      <c r="D14" s="112"/>
      <c r="E14" s="113"/>
      <c r="F14" s="114"/>
      <c r="G14" s="254" t="e">
        <f>VLOOKUP(B14,'Pagamentos salários'!$A$5:$R$1500,7,)</f>
        <v>#N/A</v>
      </c>
      <c r="H14" s="255" t="e">
        <f t="shared" si="0"/>
        <v>#N/A</v>
      </c>
    </row>
    <row r="15" spans="1:10">
      <c r="A15" s="25"/>
      <c r="B15" s="239" t="e">
        <f>VLOOKUP(A15,'Pagamentos salários'!$A$5:$R$1500,2,)</f>
        <v>#N/A</v>
      </c>
      <c r="C15" s="249" t="e">
        <f>VLOOKUP(B15,'Pagamentos salários'!$A$5:$R$1500,3,)</f>
        <v>#N/A</v>
      </c>
      <c r="D15" s="50"/>
      <c r="E15" s="5"/>
      <c r="F15" s="35"/>
      <c r="G15" s="252" t="e">
        <f>VLOOKUP(B15,'Pagamentos salários'!$A$5:$R$1500,7,)</f>
        <v>#N/A</v>
      </c>
      <c r="H15" s="253" t="e">
        <f t="shared" si="0"/>
        <v>#N/A</v>
      </c>
    </row>
    <row r="16" spans="1:10">
      <c r="A16" s="111"/>
      <c r="B16" s="250" t="e">
        <f>VLOOKUP(A16,'Pagamentos salários'!$A$5:$R$1500,2,)</f>
        <v>#N/A</v>
      </c>
      <c r="C16" s="251" t="e">
        <f>VLOOKUP(B16,'Pagamentos salários'!$A$5:$R$1500,3,)</f>
        <v>#N/A</v>
      </c>
      <c r="D16" s="112"/>
      <c r="E16" s="113"/>
      <c r="F16" s="114"/>
      <c r="G16" s="254" t="e">
        <f>VLOOKUP(B16,'Pagamentos salários'!$A$5:$R$1500,7,)</f>
        <v>#N/A</v>
      </c>
      <c r="H16" s="255" t="e">
        <f t="shared" si="0"/>
        <v>#N/A</v>
      </c>
    </row>
    <row r="17" spans="1:8">
      <c r="A17" s="25"/>
      <c r="B17" s="239" t="e">
        <f>VLOOKUP(A17,'Pagamentos salários'!$A$5:$R$1500,2,)</f>
        <v>#N/A</v>
      </c>
      <c r="C17" s="249" t="e">
        <f>VLOOKUP(B17,'Pagamentos salários'!$A$5:$R$1500,3,)</f>
        <v>#N/A</v>
      </c>
      <c r="D17" s="50"/>
      <c r="E17" s="5"/>
      <c r="F17" s="35"/>
      <c r="G17" s="252" t="e">
        <f>VLOOKUP(B17,'Pagamentos salários'!$A$5:$R$1500,7,)</f>
        <v>#N/A</v>
      </c>
      <c r="H17" s="253" t="e">
        <f t="shared" si="0"/>
        <v>#N/A</v>
      </c>
    </row>
    <row r="18" spans="1:8">
      <c r="A18" s="111"/>
      <c r="B18" s="250" t="e">
        <f>VLOOKUP(A18,'Pagamentos salários'!$A$5:$R$1500,2,)</f>
        <v>#N/A</v>
      </c>
      <c r="C18" s="251" t="e">
        <f>VLOOKUP(B18,'Pagamentos salários'!$A$5:$R$1500,3,)</f>
        <v>#N/A</v>
      </c>
      <c r="D18" s="112"/>
      <c r="E18" s="113"/>
      <c r="F18" s="114"/>
      <c r="G18" s="254" t="e">
        <f>VLOOKUP(B18,'Pagamentos salários'!$A$5:$R$1500,7,)</f>
        <v>#N/A</v>
      </c>
      <c r="H18" s="255" t="e">
        <f t="shared" si="0"/>
        <v>#N/A</v>
      </c>
    </row>
    <row r="19" spans="1:8">
      <c r="A19" s="25"/>
      <c r="B19" s="239" t="e">
        <f>VLOOKUP(A19,'Pagamentos salários'!$A$5:$R$1500,2,)</f>
        <v>#N/A</v>
      </c>
      <c r="C19" s="249" t="e">
        <f>VLOOKUP(B19,'Pagamentos salários'!$A$5:$R$1500,3,)</f>
        <v>#N/A</v>
      </c>
      <c r="D19" s="50"/>
      <c r="E19" s="5"/>
      <c r="F19" s="35"/>
      <c r="G19" s="252" t="e">
        <f>VLOOKUP(B19,'Pagamentos salários'!$A$5:$R$1500,7,)</f>
        <v>#N/A</v>
      </c>
      <c r="H19" s="253" t="e">
        <f t="shared" si="0"/>
        <v>#N/A</v>
      </c>
    </row>
    <row r="20" spans="1:8">
      <c r="A20" s="111"/>
      <c r="B20" s="250" t="e">
        <f>VLOOKUP(A20,'Pagamentos salários'!$A$5:$R$1500,2,)</f>
        <v>#N/A</v>
      </c>
      <c r="C20" s="251" t="e">
        <f>VLOOKUP(B20,'Pagamentos salários'!$A$5:$R$1500,3,)</f>
        <v>#N/A</v>
      </c>
      <c r="D20" s="112"/>
      <c r="E20" s="113"/>
      <c r="F20" s="114"/>
      <c r="G20" s="254" t="e">
        <f>VLOOKUP(B20,'Pagamentos salários'!$A$5:$R$1500,7,)</f>
        <v>#N/A</v>
      </c>
      <c r="H20" s="255" t="e">
        <f t="shared" si="0"/>
        <v>#N/A</v>
      </c>
    </row>
    <row r="21" spans="1:8">
      <c r="A21" s="25"/>
      <c r="B21" s="239" t="e">
        <f>VLOOKUP(A21,'Pagamentos salários'!$A$5:$R$1500,2,)</f>
        <v>#N/A</v>
      </c>
      <c r="C21" s="249" t="e">
        <f>VLOOKUP(B21,'Pagamentos salários'!$A$5:$R$1500,3,)</f>
        <v>#N/A</v>
      </c>
      <c r="D21" s="50"/>
      <c r="E21" s="5"/>
      <c r="F21" s="35"/>
      <c r="G21" s="252" t="e">
        <f>VLOOKUP(B21,'Pagamentos salários'!$A$5:$R$1500,7,)</f>
        <v>#N/A</v>
      </c>
      <c r="H21" s="253" t="e">
        <f t="shared" si="0"/>
        <v>#N/A</v>
      </c>
    </row>
    <row r="22" spans="1:8">
      <c r="A22" s="111"/>
      <c r="B22" s="250" t="e">
        <f>VLOOKUP(A22,'Pagamentos salários'!$A$5:$R$1500,2,)</f>
        <v>#N/A</v>
      </c>
      <c r="C22" s="251" t="e">
        <f>VLOOKUP(B22,'Pagamentos salários'!$A$5:$R$1500,3,)</f>
        <v>#N/A</v>
      </c>
      <c r="D22" s="112"/>
      <c r="E22" s="113"/>
      <c r="F22" s="114"/>
      <c r="G22" s="254" t="e">
        <f>VLOOKUP(B22,'Pagamentos salários'!$A$5:$R$1500,7,)</f>
        <v>#N/A</v>
      </c>
      <c r="H22" s="255" t="e">
        <f t="shared" si="0"/>
        <v>#N/A</v>
      </c>
    </row>
    <row r="23" spans="1:8">
      <c r="A23" s="25"/>
      <c r="B23" s="239" t="e">
        <f>VLOOKUP(A23,'Pagamentos salários'!$A$5:$R$1500,2,)</f>
        <v>#N/A</v>
      </c>
      <c r="C23" s="249" t="e">
        <f>VLOOKUP(B23,'Pagamentos salários'!$A$5:$R$1500,3,)</f>
        <v>#N/A</v>
      </c>
      <c r="D23" s="50"/>
      <c r="E23" s="5"/>
      <c r="F23" s="35"/>
      <c r="G23" s="252" t="e">
        <f>VLOOKUP(B23,'Pagamentos salários'!$A$5:$R$1500,7,)</f>
        <v>#N/A</v>
      </c>
      <c r="H23" s="253" t="e">
        <f t="shared" si="0"/>
        <v>#N/A</v>
      </c>
    </row>
    <row r="24" spans="1:8">
      <c r="A24" s="111"/>
      <c r="B24" s="250" t="e">
        <f>VLOOKUP(A24,'Pagamentos salários'!$A$5:$R$1500,2,)</f>
        <v>#N/A</v>
      </c>
      <c r="C24" s="251" t="e">
        <f>VLOOKUP(B24,'Pagamentos salários'!$A$5:$R$1500,3,)</f>
        <v>#N/A</v>
      </c>
      <c r="D24" s="112"/>
      <c r="E24" s="113"/>
      <c r="F24" s="114"/>
      <c r="G24" s="254" t="e">
        <f>VLOOKUP(B24,'Pagamentos salários'!$A$5:$R$1500,7,)</f>
        <v>#N/A</v>
      </c>
      <c r="H24" s="255" t="e">
        <f t="shared" si="0"/>
        <v>#N/A</v>
      </c>
    </row>
    <row r="25" spans="1:8">
      <c r="A25" s="25"/>
      <c r="B25" s="239" t="e">
        <f>VLOOKUP(A25,'Pagamentos salários'!$A$5:$R$1500,2,)</f>
        <v>#N/A</v>
      </c>
      <c r="C25" s="249" t="e">
        <f>VLOOKUP(B25,'Pagamentos salários'!$A$5:$R$1500,3,)</f>
        <v>#N/A</v>
      </c>
      <c r="D25" s="50"/>
      <c r="E25" s="5"/>
      <c r="F25" s="35"/>
      <c r="G25" s="252" t="e">
        <f>VLOOKUP(B25,'Pagamentos salários'!$A$5:$R$1500,7,)</f>
        <v>#N/A</v>
      </c>
      <c r="H25" s="253" t="e">
        <f t="shared" si="0"/>
        <v>#N/A</v>
      </c>
    </row>
    <row r="26" spans="1:8">
      <c r="A26" s="111"/>
      <c r="B26" s="250" t="e">
        <f>VLOOKUP(A26,'Pagamentos salários'!$A$5:$R$1500,2,)</f>
        <v>#N/A</v>
      </c>
      <c r="C26" s="251" t="e">
        <f>VLOOKUP(B26,'Pagamentos salários'!$A$5:$R$1500,3,)</f>
        <v>#N/A</v>
      </c>
      <c r="D26" s="112"/>
      <c r="E26" s="113"/>
      <c r="F26" s="114"/>
      <c r="G26" s="254" t="e">
        <f>VLOOKUP(B26,'Pagamentos salários'!$A$5:$R$1500,7,)</f>
        <v>#N/A</v>
      </c>
      <c r="H26" s="255" t="e">
        <f t="shared" si="0"/>
        <v>#N/A</v>
      </c>
    </row>
    <row r="27" spans="1:8">
      <c r="A27" s="25"/>
      <c r="B27" s="239" t="e">
        <f>VLOOKUP(A27,'Pagamentos salários'!$A$5:$R$1500,2,)</f>
        <v>#N/A</v>
      </c>
      <c r="C27" s="249" t="e">
        <f>VLOOKUP(B27,'Pagamentos salários'!$A$5:$R$1500,3,)</f>
        <v>#N/A</v>
      </c>
      <c r="D27" s="50"/>
      <c r="E27" s="5"/>
      <c r="F27" s="35"/>
      <c r="G27" s="252" t="e">
        <f>VLOOKUP(B27,'Pagamentos salários'!$A$5:$R$1500,7,)</f>
        <v>#N/A</v>
      </c>
      <c r="H27" s="253" t="e">
        <f t="shared" si="0"/>
        <v>#N/A</v>
      </c>
    </row>
    <row r="28" spans="1:8">
      <c r="A28" s="111"/>
      <c r="B28" s="250" t="e">
        <f>VLOOKUP(A28,'Pagamentos salários'!$A$5:$R$1500,2,)</f>
        <v>#N/A</v>
      </c>
      <c r="C28" s="251" t="e">
        <f>VLOOKUP(B28,'Pagamentos salários'!$A$5:$R$1500,3,)</f>
        <v>#N/A</v>
      </c>
      <c r="D28" s="112"/>
      <c r="E28" s="113"/>
      <c r="F28" s="114"/>
      <c r="G28" s="254" t="e">
        <f>VLOOKUP(B28,'Pagamentos salários'!$A$5:$R$1500,7,)</f>
        <v>#N/A</v>
      </c>
      <c r="H28" s="255" t="e">
        <f t="shared" si="0"/>
        <v>#N/A</v>
      </c>
    </row>
    <row r="29" spans="1:8">
      <c r="A29" s="25"/>
      <c r="B29" s="239" t="e">
        <f>VLOOKUP(A29,'Pagamentos salários'!$A$5:$R$1500,2,)</f>
        <v>#N/A</v>
      </c>
      <c r="C29" s="249" t="e">
        <f>VLOOKUP(B29,'Pagamentos salários'!$A$5:$R$1500,3,)</f>
        <v>#N/A</v>
      </c>
      <c r="D29" s="50"/>
      <c r="E29" s="5"/>
      <c r="F29" s="35"/>
      <c r="G29" s="252" t="e">
        <f>VLOOKUP(B29,'Pagamentos salários'!$A$5:$R$1500,7,)</f>
        <v>#N/A</v>
      </c>
      <c r="H29" s="253" t="e">
        <f t="shared" si="0"/>
        <v>#N/A</v>
      </c>
    </row>
    <row r="30" spans="1:8">
      <c r="A30" s="111"/>
      <c r="B30" s="250" t="e">
        <f>VLOOKUP(A30,'Pagamentos salários'!$A$5:$R$1500,2,)</f>
        <v>#N/A</v>
      </c>
      <c r="C30" s="251" t="e">
        <f>VLOOKUP(B30,'Pagamentos salários'!$A$5:$R$1500,3,)</f>
        <v>#N/A</v>
      </c>
      <c r="D30" s="112"/>
      <c r="E30" s="113"/>
      <c r="F30" s="114"/>
      <c r="G30" s="254" t="e">
        <f>VLOOKUP(B30,'Pagamentos salários'!$A$5:$R$1500,7,)</f>
        <v>#N/A</v>
      </c>
      <c r="H30" s="255" t="e">
        <f t="shared" si="0"/>
        <v>#N/A</v>
      </c>
    </row>
    <row r="31" spans="1:8">
      <c r="A31" s="25"/>
      <c r="B31" s="239" t="e">
        <f>VLOOKUP(A31,'Pagamentos salários'!$A$5:$R$1500,2,)</f>
        <v>#N/A</v>
      </c>
      <c r="C31" s="249" t="e">
        <f>VLOOKUP(B31,'Pagamentos salários'!$A$5:$R$1500,3,)</f>
        <v>#N/A</v>
      </c>
      <c r="D31" s="50"/>
      <c r="E31" s="5"/>
      <c r="F31" s="35"/>
      <c r="G31" s="252" t="e">
        <f>VLOOKUP(B31,'Pagamentos salários'!$A$5:$R$1500,7,)</f>
        <v>#N/A</v>
      </c>
      <c r="H31" s="253" t="e">
        <f t="shared" si="0"/>
        <v>#N/A</v>
      </c>
    </row>
    <row r="32" spans="1:8">
      <c r="A32" s="111"/>
      <c r="B32" s="250" t="e">
        <f>VLOOKUP(A32,'Pagamentos salários'!$A$5:$R$1500,2,)</f>
        <v>#N/A</v>
      </c>
      <c r="C32" s="251" t="e">
        <f>VLOOKUP(B32,'Pagamentos salários'!$A$5:$R$1500,3,)</f>
        <v>#N/A</v>
      </c>
      <c r="D32" s="112"/>
      <c r="E32" s="113"/>
      <c r="F32" s="114"/>
      <c r="G32" s="254" t="e">
        <f>VLOOKUP(B32,'Pagamentos salários'!$A$5:$R$1500,7,)</f>
        <v>#N/A</v>
      </c>
      <c r="H32" s="255" t="e">
        <f t="shared" si="0"/>
        <v>#N/A</v>
      </c>
    </row>
    <row r="33" spans="1:8">
      <c r="A33" s="25"/>
      <c r="B33" s="239" t="e">
        <f>VLOOKUP(A33,'Pagamentos salários'!$A$5:$R$1500,2,)</f>
        <v>#N/A</v>
      </c>
      <c r="C33" s="249" t="e">
        <f>VLOOKUP(B33,'Pagamentos salários'!$A$5:$R$1500,3,)</f>
        <v>#N/A</v>
      </c>
      <c r="D33" s="50"/>
      <c r="E33" s="5"/>
      <c r="F33" s="35"/>
      <c r="G33" s="252" t="e">
        <f>VLOOKUP(B33,'Pagamentos salários'!$A$5:$R$1500,7,)</f>
        <v>#N/A</v>
      </c>
      <c r="H33" s="253" t="e">
        <f t="shared" si="0"/>
        <v>#N/A</v>
      </c>
    </row>
    <row r="34" spans="1:8">
      <c r="A34" s="111"/>
      <c r="B34" s="250" t="e">
        <f>VLOOKUP(A34,'Pagamentos salários'!$A$5:$R$1500,2,)</f>
        <v>#N/A</v>
      </c>
      <c r="C34" s="251" t="e">
        <f>VLOOKUP(B34,'Pagamentos salários'!$A$5:$R$1500,3,)</f>
        <v>#N/A</v>
      </c>
      <c r="D34" s="112"/>
      <c r="E34" s="113"/>
      <c r="F34" s="114"/>
      <c r="G34" s="254" t="e">
        <f>VLOOKUP(B34,'Pagamentos salários'!$A$5:$R$1500,7,)</f>
        <v>#N/A</v>
      </c>
      <c r="H34" s="255" t="e">
        <f t="shared" si="0"/>
        <v>#N/A</v>
      </c>
    </row>
    <row r="35" spans="1:8">
      <c r="A35" s="25"/>
      <c r="B35" s="239" t="e">
        <f>VLOOKUP(A35,'Pagamentos salários'!$A$5:$R$1500,2,)</f>
        <v>#N/A</v>
      </c>
      <c r="C35" s="249" t="e">
        <f>VLOOKUP(B35,'Pagamentos salários'!$A$5:$R$1500,3,)</f>
        <v>#N/A</v>
      </c>
      <c r="D35" s="50"/>
      <c r="E35" s="5"/>
      <c r="F35" s="35"/>
      <c r="G35" s="252" t="e">
        <f>VLOOKUP(B35,'Pagamentos salários'!$A$5:$R$1500,7,)</f>
        <v>#N/A</v>
      </c>
      <c r="H35" s="253" t="e">
        <f t="shared" si="0"/>
        <v>#N/A</v>
      </c>
    </row>
    <row r="36" spans="1:8">
      <c r="A36" s="111"/>
      <c r="B36" s="250" t="e">
        <f>VLOOKUP(A36,'Pagamentos salários'!$A$5:$R$1500,2,)</f>
        <v>#N/A</v>
      </c>
      <c r="C36" s="251" t="e">
        <f>VLOOKUP(B36,'Pagamentos salários'!$A$5:$R$1500,3,)</f>
        <v>#N/A</v>
      </c>
      <c r="D36" s="112"/>
      <c r="E36" s="113"/>
      <c r="F36" s="114"/>
      <c r="G36" s="254" t="e">
        <f>VLOOKUP(B36,'Pagamentos salários'!$A$5:$R$1500,7,)</f>
        <v>#N/A</v>
      </c>
      <c r="H36" s="255" t="e">
        <f t="shared" si="0"/>
        <v>#N/A</v>
      </c>
    </row>
    <row r="37" spans="1:8">
      <c r="A37" s="25"/>
      <c r="B37" s="239" t="e">
        <f>VLOOKUP(A37,'Pagamentos salários'!$A$5:$R$1500,2,)</f>
        <v>#N/A</v>
      </c>
      <c r="C37" s="249" t="e">
        <f>VLOOKUP(B37,'Pagamentos salários'!$A$5:$R$1500,3,)</f>
        <v>#N/A</v>
      </c>
      <c r="D37" s="50"/>
      <c r="E37" s="5"/>
      <c r="F37" s="35"/>
      <c r="G37" s="252" t="e">
        <f>VLOOKUP(B37,'Pagamentos salários'!$A$5:$R$1500,7,)</f>
        <v>#N/A</v>
      </c>
      <c r="H37" s="253" t="e">
        <f t="shared" si="0"/>
        <v>#N/A</v>
      </c>
    </row>
    <row r="38" spans="1:8">
      <c r="A38" s="111"/>
      <c r="B38" s="250" t="e">
        <f>VLOOKUP(A38,'Pagamentos salários'!$A$5:$R$1500,2,)</f>
        <v>#N/A</v>
      </c>
      <c r="C38" s="251" t="e">
        <f>VLOOKUP(B38,'Pagamentos salários'!$A$5:$R$1500,3,)</f>
        <v>#N/A</v>
      </c>
      <c r="D38" s="112"/>
      <c r="E38" s="113"/>
      <c r="F38" s="114"/>
      <c r="G38" s="254" t="e">
        <f>VLOOKUP(B38,'Pagamentos salários'!$A$5:$R$1500,7,)</f>
        <v>#N/A</v>
      </c>
      <c r="H38" s="255" t="e">
        <f t="shared" si="0"/>
        <v>#N/A</v>
      </c>
    </row>
    <row r="39" spans="1:8">
      <c r="A39" s="25"/>
      <c r="B39" s="239" t="e">
        <f>VLOOKUP(A39,'Pagamentos salários'!$A$5:$R$1500,2,)</f>
        <v>#N/A</v>
      </c>
      <c r="C39" s="249" t="e">
        <f>VLOOKUP(B39,'Pagamentos salários'!$A$5:$R$1500,3,)</f>
        <v>#N/A</v>
      </c>
      <c r="D39" s="50"/>
      <c r="E39" s="5"/>
      <c r="F39" s="35"/>
      <c r="G39" s="252" t="e">
        <f>VLOOKUP(B39,'Pagamentos salários'!$A$5:$R$1500,7,)</f>
        <v>#N/A</v>
      </c>
      <c r="H39" s="253" t="e">
        <f t="shared" si="0"/>
        <v>#N/A</v>
      </c>
    </row>
    <row r="40" spans="1:8">
      <c r="A40" s="111"/>
      <c r="B40" s="250" t="e">
        <f>VLOOKUP(A40,'Pagamentos salários'!$A$5:$R$1500,2,)</f>
        <v>#N/A</v>
      </c>
      <c r="C40" s="251" t="e">
        <f>VLOOKUP(B40,'Pagamentos salários'!$A$5:$R$1500,3,)</f>
        <v>#N/A</v>
      </c>
      <c r="D40" s="112"/>
      <c r="E40" s="113"/>
      <c r="F40" s="114"/>
      <c r="G40" s="254" t="e">
        <f>VLOOKUP(B40,'Pagamentos salários'!$A$5:$R$1500,7,)</f>
        <v>#N/A</v>
      </c>
      <c r="H40" s="255" t="e">
        <f t="shared" si="0"/>
        <v>#N/A</v>
      </c>
    </row>
    <row r="41" spans="1:8">
      <c r="A41" s="25"/>
      <c r="B41" s="239" t="e">
        <f>VLOOKUP(A41,'Pagamentos salários'!$A$5:$R$1500,2,)</f>
        <v>#N/A</v>
      </c>
      <c r="C41" s="249" t="e">
        <f>VLOOKUP(B41,'Pagamentos salários'!$A$5:$R$1500,3,)</f>
        <v>#N/A</v>
      </c>
      <c r="D41" s="50"/>
      <c r="E41" s="5"/>
      <c r="F41" s="35"/>
      <c r="G41" s="252" t="e">
        <f>VLOOKUP(B41,'Pagamentos salários'!$A$5:$R$1500,7,)</f>
        <v>#N/A</v>
      </c>
      <c r="H41" s="253" t="e">
        <f t="shared" si="0"/>
        <v>#N/A</v>
      </c>
    </row>
    <row r="42" spans="1:8">
      <c r="A42" s="111"/>
      <c r="B42" s="250" t="e">
        <f>VLOOKUP(A42,'Pagamentos salários'!$A$5:$R$1500,2,)</f>
        <v>#N/A</v>
      </c>
      <c r="C42" s="251" t="e">
        <f>VLOOKUP(B42,'Pagamentos salários'!$A$5:$R$1500,3,)</f>
        <v>#N/A</v>
      </c>
      <c r="D42" s="112"/>
      <c r="E42" s="113"/>
      <c r="F42" s="114"/>
      <c r="G42" s="254" t="e">
        <f>VLOOKUP(B42,'Pagamentos salários'!$A$5:$R$1500,7,)</f>
        <v>#N/A</v>
      </c>
      <c r="H42" s="255" t="e">
        <f t="shared" si="0"/>
        <v>#N/A</v>
      </c>
    </row>
    <row r="43" spans="1:8">
      <c r="A43" s="25"/>
      <c r="B43" s="239" t="e">
        <f>VLOOKUP(A43,'Pagamentos salários'!$A$5:$R$1500,2,)</f>
        <v>#N/A</v>
      </c>
      <c r="C43" s="249" t="e">
        <f>VLOOKUP(B43,'Pagamentos salários'!$A$5:$R$1500,3,)</f>
        <v>#N/A</v>
      </c>
      <c r="D43" s="50"/>
      <c r="E43" s="5"/>
      <c r="F43" s="35"/>
      <c r="G43" s="252" t="e">
        <f>VLOOKUP(B43,'Pagamentos salários'!$A$5:$R$1500,7,)</f>
        <v>#N/A</v>
      </c>
      <c r="H43" s="253" t="e">
        <f t="shared" si="0"/>
        <v>#N/A</v>
      </c>
    </row>
    <row r="44" spans="1:8">
      <c r="A44" s="111"/>
      <c r="B44" s="250" t="e">
        <f>VLOOKUP(A44,'Pagamentos salários'!$A$5:$R$1500,2,)</f>
        <v>#N/A</v>
      </c>
      <c r="C44" s="251" t="e">
        <f>VLOOKUP(B44,'Pagamentos salários'!$A$5:$R$1500,3,)</f>
        <v>#N/A</v>
      </c>
      <c r="D44" s="112"/>
      <c r="E44" s="113"/>
      <c r="F44" s="114"/>
      <c r="G44" s="254" t="e">
        <f>VLOOKUP(B44,'Pagamentos salários'!$A$5:$R$1500,7,)</f>
        <v>#N/A</v>
      </c>
      <c r="H44" s="255" t="e">
        <f t="shared" si="0"/>
        <v>#N/A</v>
      </c>
    </row>
    <row r="45" spans="1:8">
      <c r="A45" s="25"/>
      <c r="B45" s="239" t="e">
        <f>VLOOKUP(A45,'Pagamentos salários'!$A$5:$R$1500,2,)</f>
        <v>#N/A</v>
      </c>
      <c r="C45" s="249" t="e">
        <f>VLOOKUP(B45,'Pagamentos salários'!$A$5:$R$1500,3,)</f>
        <v>#N/A</v>
      </c>
      <c r="D45" s="50"/>
      <c r="E45" s="5"/>
      <c r="F45" s="35"/>
      <c r="G45" s="252" t="e">
        <f>VLOOKUP(B45,'Pagamentos salários'!$A$5:$R$1500,7,)</f>
        <v>#N/A</v>
      </c>
      <c r="H45" s="253" t="e">
        <f t="shared" si="0"/>
        <v>#N/A</v>
      </c>
    </row>
    <row r="46" spans="1:8">
      <c r="A46" s="111"/>
      <c r="B46" s="250" t="e">
        <f>VLOOKUP(A46,'Pagamentos salários'!$A$5:$R$1500,2,)</f>
        <v>#N/A</v>
      </c>
      <c r="C46" s="251" t="e">
        <f>VLOOKUP(B46,'Pagamentos salários'!$A$5:$R$1500,3,)</f>
        <v>#N/A</v>
      </c>
      <c r="D46" s="112"/>
      <c r="E46" s="113"/>
      <c r="F46" s="114"/>
      <c r="G46" s="254" t="e">
        <f>VLOOKUP(B46,'Pagamentos salários'!$A$5:$R$1500,7,)</f>
        <v>#N/A</v>
      </c>
      <c r="H46" s="255" t="e">
        <f t="shared" si="0"/>
        <v>#N/A</v>
      </c>
    </row>
    <row r="47" spans="1:8">
      <c r="A47" s="25"/>
      <c r="B47" s="239" t="e">
        <f>VLOOKUP(A47,'Pagamentos salários'!$A$5:$R$1500,2,)</f>
        <v>#N/A</v>
      </c>
      <c r="C47" s="249" t="e">
        <f>VLOOKUP(B47,'Pagamentos salários'!$A$5:$R$1500,3,)</f>
        <v>#N/A</v>
      </c>
      <c r="D47" s="50"/>
      <c r="E47" s="5"/>
      <c r="F47" s="35"/>
      <c r="G47" s="252" t="e">
        <f>VLOOKUP(B47,'Pagamentos salários'!$A$5:$R$1500,7,)</f>
        <v>#N/A</v>
      </c>
      <c r="H47" s="253" t="e">
        <f t="shared" si="0"/>
        <v>#N/A</v>
      </c>
    </row>
    <row r="48" spans="1:8">
      <c r="A48" s="111"/>
      <c r="B48" s="250" t="e">
        <f>VLOOKUP(A48,'Pagamentos salários'!$A$5:$R$1500,2,)</f>
        <v>#N/A</v>
      </c>
      <c r="C48" s="251" t="e">
        <f>VLOOKUP(B48,'Pagamentos salários'!$A$5:$R$1500,3,)</f>
        <v>#N/A</v>
      </c>
      <c r="D48" s="112"/>
      <c r="E48" s="113"/>
      <c r="F48" s="114"/>
      <c r="G48" s="254" t="e">
        <f>VLOOKUP(B48,'Pagamentos salários'!$A$5:$R$1500,7,)</f>
        <v>#N/A</v>
      </c>
      <c r="H48" s="255" t="e">
        <f t="shared" si="0"/>
        <v>#N/A</v>
      </c>
    </row>
    <row r="49" spans="1:8">
      <c r="A49" s="25"/>
      <c r="B49" s="239" t="e">
        <f>VLOOKUP(A49,'Pagamentos salários'!$A$5:$R$1500,2,)</f>
        <v>#N/A</v>
      </c>
      <c r="C49" s="249" t="e">
        <f>VLOOKUP(B49,'Pagamentos salários'!$A$5:$R$1500,3,)</f>
        <v>#N/A</v>
      </c>
      <c r="D49" s="50"/>
      <c r="E49" s="5"/>
      <c r="F49" s="35"/>
      <c r="G49" s="252" t="e">
        <f>VLOOKUP(B49,'Pagamentos salários'!$A$5:$R$1500,7,)</f>
        <v>#N/A</v>
      </c>
      <c r="H49" s="253" t="e">
        <f t="shared" si="0"/>
        <v>#N/A</v>
      </c>
    </row>
    <row r="50" spans="1:8">
      <c r="A50" s="111"/>
      <c r="B50" s="250" t="e">
        <f>VLOOKUP(A50,'Pagamentos salários'!$A$5:$R$1500,2,)</f>
        <v>#N/A</v>
      </c>
      <c r="C50" s="251" t="e">
        <f>VLOOKUP(B50,'Pagamentos salários'!$A$5:$R$1500,3,)</f>
        <v>#N/A</v>
      </c>
      <c r="D50" s="112"/>
      <c r="E50" s="113"/>
      <c r="F50" s="114"/>
      <c r="G50" s="254" t="e">
        <f>VLOOKUP(B50,'Pagamentos salários'!$A$5:$R$1500,7,)</f>
        <v>#N/A</v>
      </c>
      <c r="H50" s="255" t="e">
        <f t="shared" si="0"/>
        <v>#N/A</v>
      </c>
    </row>
    <row r="51" spans="1:8">
      <c r="A51" s="25"/>
      <c r="B51" s="239" t="e">
        <f>VLOOKUP(A51,'Pagamentos salários'!$A$5:$R$1500,2,)</f>
        <v>#N/A</v>
      </c>
      <c r="C51" s="249" t="e">
        <f>VLOOKUP(B51,'Pagamentos salários'!$A$5:$R$1500,3,)</f>
        <v>#N/A</v>
      </c>
      <c r="D51" s="50"/>
      <c r="E51" s="5"/>
      <c r="F51" s="35"/>
      <c r="G51" s="252" t="e">
        <f>VLOOKUP(B51,'Pagamentos salários'!$A$5:$R$1500,7,)</f>
        <v>#N/A</v>
      </c>
      <c r="H51" s="253" t="e">
        <f t="shared" si="0"/>
        <v>#N/A</v>
      </c>
    </row>
    <row r="52" spans="1:8">
      <c r="A52" s="111"/>
      <c r="B52" s="250" t="e">
        <f>VLOOKUP(A52,'Pagamentos salários'!$A$5:$R$1500,2,)</f>
        <v>#N/A</v>
      </c>
      <c r="C52" s="251" t="e">
        <f>VLOOKUP(B52,'Pagamentos salários'!$A$5:$R$1500,3,)</f>
        <v>#N/A</v>
      </c>
      <c r="D52" s="112"/>
      <c r="E52" s="113"/>
      <c r="F52" s="114"/>
      <c r="G52" s="254" t="e">
        <f>VLOOKUP(B52,'Pagamentos salários'!$A$5:$R$1500,7,)</f>
        <v>#N/A</v>
      </c>
      <c r="H52" s="255" t="e">
        <f t="shared" si="0"/>
        <v>#N/A</v>
      </c>
    </row>
    <row r="53" spans="1:8">
      <c r="A53" s="25"/>
      <c r="B53" s="239" t="e">
        <f>VLOOKUP(A53,'Pagamentos salários'!$A$5:$R$1500,2,)</f>
        <v>#N/A</v>
      </c>
      <c r="C53" s="249" t="e">
        <f>VLOOKUP(B53,'Pagamentos salários'!$A$5:$R$1500,3,)</f>
        <v>#N/A</v>
      </c>
      <c r="D53" s="50"/>
      <c r="E53" s="5"/>
      <c r="F53" s="35"/>
      <c r="G53" s="252" t="e">
        <f>VLOOKUP(B53,'Pagamentos salários'!$A$5:$R$1500,7,)</f>
        <v>#N/A</v>
      </c>
      <c r="H53" s="253" t="e">
        <f t="shared" si="0"/>
        <v>#N/A</v>
      </c>
    </row>
    <row r="54" spans="1:8">
      <c r="A54" s="111"/>
      <c r="B54" s="250" t="e">
        <f>VLOOKUP(A54,'Pagamentos salários'!$A$5:$R$1500,2,)</f>
        <v>#N/A</v>
      </c>
      <c r="C54" s="251" t="e">
        <f>VLOOKUP(B54,'Pagamentos salários'!$A$5:$R$1500,3,)</f>
        <v>#N/A</v>
      </c>
      <c r="D54" s="112"/>
      <c r="E54" s="113"/>
      <c r="F54" s="114"/>
      <c r="G54" s="254" t="e">
        <f>VLOOKUP(B54,'Pagamentos salários'!$A$5:$R$1500,7,)</f>
        <v>#N/A</v>
      </c>
      <c r="H54" s="255" t="e">
        <f t="shared" si="0"/>
        <v>#N/A</v>
      </c>
    </row>
    <row r="55" spans="1:8">
      <c r="A55" s="25"/>
      <c r="B55" s="239" t="e">
        <f>VLOOKUP(A55,'Pagamentos salários'!$A$5:$R$1500,2,)</f>
        <v>#N/A</v>
      </c>
      <c r="C55" s="249" t="e">
        <f>VLOOKUP(B55,'Pagamentos salários'!$A$5:$R$1500,3,)</f>
        <v>#N/A</v>
      </c>
      <c r="D55" s="50"/>
      <c r="E55" s="5"/>
      <c r="F55" s="35"/>
      <c r="G55" s="252" t="e">
        <f>VLOOKUP(B55,'Pagamentos salários'!$A$5:$R$1500,7,)</f>
        <v>#N/A</v>
      </c>
      <c r="H55" s="253" t="e">
        <f t="shared" si="0"/>
        <v>#N/A</v>
      </c>
    </row>
    <row r="56" spans="1:8">
      <c r="A56" s="111"/>
      <c r="B56" s="250" t="e">
        <f>VLOOKUP(A56,'Pagamentos salários'!$A$5:$R$1500,2,)</f>
        <v>#N/A</v>
      </c>
      <c r="C56" s="251" t="e">
        <f>VLOOKUP(B56,'Pagamentos salários'!$A$5:$R$1500,3,)</f>
        <v>#N/A</v>
      </c>
      <c r="D56" s="112"/>
      <c r="E56" s="113"/>
      <c r="F56" s="114"/>
      <c r="G56" s="254" t="e">
        <f>VLOOKUP(B56,'Pagamentos salários'!$A$5:$R$1500,7,)</f>
        <v>#N/A</v>
      </c>
      <c r="H56" s="255" t="e">
        <f t="shared" si="0"/>
        <v>#N/A</v>
      </c>
    </row>
    <row r="57" spans="1:8">
      <c r="A57" s="25"/>
      <c r="B57" s="239" t="e">
        <f>VLOOKUP(A57,'Pagamentos salários'!$A$5:$R$1500,2,)</f>
        <v>#N/A</v>
      </c>
      <c r="C57" s="249" t="e">
        <f>VLOOKUP(B57,'Pagamentos salários'!$A$5:$R$1500,3,)</f>
        <v>#N/A</v>
      </c>
      <c r="D57" s="50"/>
      <c r="E57" s="5"/>
      <c r="F57" s="35"/>
      <c r="G57" s="252" t="e">
        <f>VLOOKUP(B57,'Pagamentos salários'!$A$5:$R$1500,7,)</f>
        <v>#N/A</v>
      </c>
      <c r="H57" s="253" t="e">
        <f t="shared" si="0"/>
        <v>#N/A</v>
      </c>
    </row>
    <row r="58" spans="1:8">
      <c r="A58" s="111"/>
      <c r="B58" s="250" t="e">
        <f>VLOOKUP(A58,'Pagamentos salários'!$A$5:$R$1500,2,)</f>
        <v>#N/A</v>
      </c>
      <c r="C58" s="251" t="e">
        <f>VLOOKUP(B58,'Pagamentos salários'!$A$5:$R$1500,3,)</f>
        <v>#N/A</v>
      </c>
      <c r="D58" s="112"/>
      <c r="E58" s="113"/>
      <c r="F58" s="114"/>
      <c r="G58" s="254" t="e">
        <f>VLOOKUP(B58,'Pagamentos salários'!$A$5:$R$1500,7,)</f>
        <v>#N/A</v>
      </c>
      <c r="H58" s="255" t="e">
        <f t="shared" si="0"/>
        <v>#N/A</v>
      </c>
    </row>
    <row r="59" spans="1:8">
      <c r="A59" s="25"/>
      <c r="B59" s="239" t="e">
        <f>VLOOKUP(A59,'Pagamentos salários'!$A$5:$R$1500,2,)</f>
        <v>#N/A</v>
      </c>
      <c r="C59" s="249" t="e">
        <f>VLOOKUP(B59,'Pagamentos salários'!$A$5:$R$1500,3,)</f>
        <v>#N/A</v>
      </c>
      <c r="D59" s="50"/>
      <c r="E59" s="5"/>
      <c r="F59" s="35"/>
      <c r="G59" s="252" t="e">
        <f>VLOOKUP(B59,'Pagamentos salários'!$A$5:$R$1500,7,)</f>
        <v>#N/A</v>
      </c>
      <c r="H59" s="253" t="e">
        <f t="shared" si="0"/>
        <v>#N/A</v>
      </c>
    </row>
    <row r="60" spans="1:8">
      <c r="A60" s="111"/>
      <c r="B60" s="250" t="e">
        <f>VLOOKUP(A60,'Pagamentos salários'!$A$5:$R$1500,2,)</f>
        <v>#N/A</v>
      </c>
      <c r="C60" s="251" t="e">
        <f>VLOOKUP(B60,'Pagamentos salários'!$A$5:$R$1500,3,)</f>
        <v>#N/A</v>
      </c>
      <c r="D60" s="112"/>
      <c r="E60" s="113"/>
      <c r="F60" s="114"/>
      <c r="G60" s="254" t="e">
        <f>VLOOKUP(B60,'Pagamentos salários'!$A$5:$R$1500,7,)</f>
        <v>#N/A</v>
      </c>
      <c r="H60" s="255" t="e">
        <f t="shared" si="0"/>
        <v>#N/A</v>
      </c>
    </row>
    <row r="61" spans="1:8">
      <c r="A61" s="25"/>
      <c r="B61" s="239" t="e">
        <f>VLOOKUP(A61,'Pagamentos salários'!$A$5:$R$1500,2,)</f>
        <v>#N/A</v>
      </c>
      <c r="C61" s="249" t="e">
        <f>VLOOKUP(B61,'Pagamentos salários'!$A$5:$R$1500,3,)</f>
        <v>#N/A</v>
      </c>
      <c r="D61" s="50"/>
      <c r="E61" s="5"/>
      <c r="F61" s="35"/>
      <c r="G61" s="252" t="e">
        <f>VLOOKUP(B61,'Pagamentos salários'!$A$5:$R$1500,7,)</f>
        <v>#N/A</v>
      </c>
      <c r="H61" s="253" t="e">
        <f t="shared" si="0"/>
        <v>#N/A</v>
      </c>
    </row>
    <row r="62" spans="1:8">
      <c r="A62" s="111"/>
      <c r="B62" s="250" t="e">
        <f>VLOOKUP(A62,'Pagamentos salários'!$A$5:$R$1500,2,)</f>
        <v>#N/A</v>
      </c>
      <c r="C62" s="251" t="e">
        <f>VLOOKUP(B62,'Pagamentos salários'!$A$5:$R$1500,3,)</f>
        <v>#N/A</v>
      </c>
      <c r="D62" s="112"/>
      <c r="E62" s="113"/>
      <c r="F62" s="114"/>
      <c r="G62" s="254" t="e">
        <f>VLOOKUP(B62,'Pagamentos salários'!$A$5:$R$1500,7,)</f>
        <v>#N/A</v>
      </c>
      <c r="H62" s="255" t="e">
        <f t="shared" si="0"/>
        <v>#N/A</v>
      </c>
    </row>
    <row r="63" spans="1:8">
      <c r="A63" s="25"/>
      <c r="B63" s="239" t="e">
        <f>VLOOKUP(A63,'Pagamentos salários'!$A$5:$R$1500,2,)</f>
        <v>#N/A</v>
      </c>
      <c r="C63" s="249" t="e">
        <f>VLOOKUP(B63,'Pagamentos salários'!$A$5:$R$1500,3,)</f>
        <v>#N/A</v>
      </c>
      <c r="D63" s="50"/>
      <c r="E63" s="5"/>
      <c r="F63" s="35"/>
      <c r="G63" s="252" t="e">
        <f>VLOOKUP(B63,'Pagamentos salários'!$A$5:$R$1500,7,)</f>
        <v>#N/A</v>
      </c>
      <c r="H63" s="253" t="e">
        <f t="shared" si="0"/>
        <v>#N/A</v>
      </c>
    </row>
    <row r="64" spans="1:8">
      <c r="A64" s="111"/>
      <c r="B64" s="250" t="e">
        <f>VLOOKUP(A64,'Pagamentos salários'!$A$5:$R$1500,2,)</f>
        <v>#N/A</v>
      </c>
      <c r="C64" s="251" t="e">
        <f>VLOOKUP(B64,'Pagamentos salários'!$A$5:$R$1500,3,)</f>
        <v>#N/A</v>
      </c>
      <c r="D64" s="112"/>
      <c r="E64" s="113"/>
      <c r="F64" s="114"/>
      <c r="G64" s="254" t="e">
        <f>VLOOKUP(B64,'Pagamentos salários'!$A$5:$R$1500,7,)</f>
        <v>#N/A</v>
      </c>
      <c r="H64" s="255" t="e">
        <f t="shared" si="0"/>
        <v>#N/A</v>
      </c>
    </row>
    <row r="65" spans="1:8">
      <c r="A65" s="25"/>
      <c r="B65" s="239" t="e">
        <f>VLOOKUP(A65,'Pagamentos salários'!$A$5:$R$1500,2,)</f>
        <v>#N/A</v>
      </c>
      <c r="C65" s="249" t="e">
        <f>VLOOKUP(B65,'Pagamentos salários'!$A$5:$R$1500,3,)</f>
        <v>#N/A</v>
      </c>
      <c r="D65" s="50"/>
      <c r="E65" s="5"/>
      <c r="F65" s="35"/>
      <c r="G65" s="252" t="e">
        <f>VLOOKUP(B65,'Pagamentos salários'!$A$5:$R$1500,7,)</f>
        <v>#N/A</v>
      </c>
      <c r="H65" s="253" t="e">
        <f t="shared" si="0"/>
        <v>#N/A</v>
      </c>
    </row>
    <row r="66" spans="1:8">
      <c r="A66" s="111"/>
      <c r="B66" s="250" t="e">
        <f>VLOOKUP(A66,'Pagamentos salários'!$A$5:$R$1500,2,)</f>
        <v>#N/A</v>
      </c>
      <c r="C66" s="251" t="e">
        <f>VLOOKUP(B66,'Pagamentos salários'!$A$5:$R$1500,3,)</f>
        <v>#N/A</v>
      </c>
      <c r="D66" s="112"/>
      <c r="E66" s="113"/>
      <c r="F66" s="114"/>
      <c r="G66" s="254" t="e">
        <f>VLOOKUP(B66,'Pagamentos salários'!$A$5:$R$1500,7,)</f>
        <v>#N/A</v>
      </c>
      <c r="H66" s="255" t="e">
        <f t="shared" si="0"/>
        <v>#N/A</v>
      </c>
    </row>
    <row r="67" spans="1:8">
      <c r="A67" s="25"/>
      <c r="B67" s="239" t="e">
        <f>VLOOKUP(A67,'Pagamentos salários'!$A$5:$R$1500,2,)</f>
        <v>#N/A</v>
      </c>
      <c r="C67" s="249" t="e">
        <f>VLOOKUP(B67,'Pagamentos salários'!$A$5:$R$1500,3,)</f>
        <v>#N/A</v>
      </c>
      <c r="D67" s="50"/>
      <c r="E67" s="5"/>
      <c r="F67" s="35"/>
      <c r="G67" s="252" t="e">
        <f>VLOOKUP(B67,'Pagamentos salários'!$A$5:$R$1500,7,)</f>
        <v>#N/A</v>
      </c>
      <c r="H67" s="253" t="e">
        <f t="shared" si="0"/>
        <v>#N/A</v>
      </c>
    </row>
    <row r="68" spans="1:8">
      <c r="A68" s="111"/>
      <c r="B68" s="250" t="e">
        <f>VLOOKUP(A68,'Pagamentos salários'!$A$5:$R$1500,2,)</f>
        <v>#N/A</v>
      </c>
      <c r="C68" s="251" t="e">
        <f>VLOOKUP(B68,'Pagamentos salários'!$A$5:$R$1500,3,)</f>
        <v>#N/A</v>
      </c>
      <c r="D68" s="112"/>
      <c r="E68" s="113"/>
      <c r="F68" s="114"/>
      <c r="G68" s="254" t="e">
        <f>VLOOKUP(B68,'Pagamentos salários'!$A$5:$R$1500,7,)</f>
        <v>#N/A</v>
      </c>
      <c r="H68" s="255" t="e">
        <f t="shared" si="0"/>
        <v>#N/A</v>
      </c>
    </row>
    <row r="69" spans="1:8">
      <c r="A69" s="25"/>
      <c r="B69" s="239" t="e">
        <f>VLOOKUP(A69,'Pagamentos salários'!$A$5:$R$1500,2,)</f>
        <v>#N/A</v>
      </c>
      <c r="C69" s="249" t="e">
        <f>VLOOKUP(B69,'Pagamentos salários'!$A$5:$R$1500,3,)</f>
        <v>#N/A</v>
      </c>
      <c r="D69" s="50"/>
      <c r="E69" s="5"/>
      <c r="F69" s="35"/>
      <c r="G69" s="252" t="e">
        <f>VLOOKUP(B69,'Pagamentos salários'!$A$5:$R$1500,7,)</f>
        <v>#N/A</v>
      </c>
      <c r="H69" s="253" t="e">
        <f t="shared" si="0"/>
        <v>#N/A</v>
      </c>
    </row>
    <row r="70" spans="1:8">
      <c r="A70" s="111"/>
      <c r="B70" s="250" t="e">
        <f>VLOOKUP(A70,'Pagamentos salários'!$A$5:$R$1500,2,)</f>
        <v>#N/A</v>
      </c>
      <c r="C70" s="251" t="e">
        <f>VLOOKUP(B70,'Pagamentos salários'!$A$5:$R$1500,3,)</f>
        <v>#N/A</v>
      </c>
      <c r="D70" s="112"/>
      <c r="E70" s="113"/>
      <c r="F70" s="114"/>
      <c r="G70" s="254" t="e">
        <f>VLOOKUP(B70,'Pagamentos salários'!$A$5:$R$1500,7,)</f>
        <v>#N/A</v>
      </c>
      <c r="H70" s="255" t="e">
        <f t="shared" ref="H70:H133" si="1">SUM((G70/30)*(F70))+((G70/30)*(E70))</f>
        <v>#N/A</v>
      </c>
    </row>
    <row r="71" spans="1:8">
      <c r="A71" s="25"/>
      <c r="B71" s="239" t="e">
        <f>VLOOKUP(A71,'Pagamentos salários'!$A$5:$R$1500,2,)</f>
        <v>#N/A</v>
      </c>
      <c r="C71" s="249" t="e">
        <f>VLOOKUP(B71,'Pagamentos salários'!$A$5:$R$1500,3,)</f>
        <v>#N/A</v>
      </c>
      <c r="D71" s="50"/>
      <c r="E71" s="5"/>
      <c r="F71" s="35"/>
      <c r="G71" s="252" t="e">
        <f>VLOOKUP(B71,'Pagamentos salários'!$A$5:$R$1500,7,)</f>
        <v>#N/A</v>
      </c>
      <c r="H71" s="253" t="e">
        <f t="shared" si="1"/>
        <v>#N/A</v>
      </c>
    </row>
    <row r="72" spans="1:8">
      <c r="A72" s="111"/>
      <c r="B72" s="250" t="e">
        <f>VLOOKUP(A72,'Pagamentos salários'!$A$5:$R$1500,2,)</f>
        <v>#N/A</v>
      </c>
      <c r="C72" s="251" t="e">
        <f>VLOOKUP(B72,'Pagamentos salários'!$A$5:$R$1500,3,)</f>
        <v>#N/A</v>
      </c>
      <c r="D72" s="112"/>
      <c r="E72" s="113"/>
      <c r="F72" s="114"/>
      <c r="G72" s="254" t="e">
        <f>VLOOKUP(B72,'Pagamentos salários'!$A$5:$R$1500,7,)</f>
        <v>#N/A</v>
      </c>
      <c r="H72" s="255" t="e">
        <f t="shared" si="1"/>
        <v>#N/A</v>
      </c>
    </row>
    <row r="73" spans="1:8">
      <c r="A73" s="25"/>
      <c r="B73" s="239" t="e">
        <f>VLOOKUP(A73,'Pagamentos salários'!$A$5:$R$1500,2,)</f>
        <v>#N/A</v>
      </c>
      <c r="C73" s="249" t="e">
        <f>VLOOKUP(B73,'Pagamentos salários'!$A$5:$R$1500,3,)</f>
        <v>#N/A</v>
      </c>
      <c r="D73" s="50"/>
      <c r="E73" s="5"/>
      <c r="F73" s="35"/>
      <c r="G73" s="252" t="e">
        <f>VLOOKUP(B73,'Pagamentos salários'!$A$5:$R$1500,7,)</f>
        <v>#N/A</v>
      </c>
      <c r="H73" s="253" t="e">
        <f t="shared" si="1"/>
        <v>#N/A</v>
      </c>
    </row>
    <row r="74" spans="1:8">
      <c r="A74" s="111"/>
      <c r="B74" s="250" t="e">
        <f>VLOOKUP(A74,'Pagamentos salários'!$A$5:$R$1500,2,)</f>
        <v>#N/A</v>
      </c>
      <c r="C74" s="251" t="e">
        <f>VLOOKUP(B74,'Pagamentos salários'!$A$5:$R$1500,3,)</f>
        <v>#N/A</v>
      </c>
      <c r="D74" s="112"/>
      <c r="E74" s="113"/>
      <c r="F74" s="114"/>
      <c r="G74" s="254" t="e">
        <f>VLOOKUP(B74,'Pagamentos salários'!$A$5:$R$1500,7,)</f>
        <v>#N/A</v>
      </c>
      <c r="H74" s="255" t="e">
        <f t="shared" si="1"/>
        <v>#N/A</v>
      </c>
    </row>
    <row r="75" spans="1:8">
      <c r="A75" s="25"/>
      <c r="B75" s="239" t="e">
        <f>VLOOKUP(A75,'Pagamentos salários'!$A$5:$R$1500,2,)</f>
        <v>#N/A</v>
      </c>
      <c r="C75" s="249" t="e">
        <f>VLOOKUP(B75,'Pagamentos salários'!$A$5:$R$1500,3,)</f>
        <v>#N/A</v>
      </c>
      <c r="D75" s="50"/>
      <c r="E75" s="5"/>
      <c r="F75" s="35"/>
      <c r="G75" s="252" t="e">
        <f>VLOOKUP(B75,'Pagamentos salários'!$A$5:$R$1500,7,)</f>
        <v>#N/A</v>
      </c>
      <c r="H75" s="253" t="e">
        <f t="shared" si="1"/>
        <v>#N/A</v>
      </c>
    </row>
    <row r="76" spans="1:8">
      <c r="A76" s="111"/>
      <c r="B76" s="250" t="e">
        <f>VLOOKUP(A76,'Pagamentos salários'!$A$5:$R$1500,2,)</f>
        <v>#N/A</v>
      </c>
      <c r="C76" s="251" t="e">
        <f>VLOOKUP(B76,'Pagamentos salários'!$A$5:$R$1500,3,)</f>
        <v>#N/A</v>
      </c>
      <c r="D76" s="112"/>
      <c r="E76" s="113"/>
      <c r="F76" s="114"/>
      <c r="G76" s="254" t="e">
        <f>VLOOKUP(B76,'Pagamentos salários'!$A$5:$R$1500,7,)</f>
        <v>#N/A</v>
      </c>
      <c r="H76" s="255" t="e">
        <f t="shared" si="1"/>
        <v>#N/A</v>
      </c>
    </row>
    <row r="77" spans="1:8">
      <c r="A77" s="25"/>
      <c r="B77" s="239" t="e">
        <f>VLOOKUP(A77,'Pagamentos salários'!$A$5:$R$1500,2,)</f>
        <v>#N/A</v>
      </c>
      <c r="C77" s="249" t="e">
        <f>VLOOKUP(B77,'Pagamentos salários'!$A$5:$R$1500,3,)</f>
        <v>#N/A</v>
      </c>
      <c r="D77" s="50"/>
      <c r="E77" s="5"/>
      <c r="F77" s="35"/>
      <c r="G77" s="252" t="e">
        <f>VLOOKUP(B77,'Pagamentos salários'!$A$5:$R$1500,7,)</f>
        <v>#N/A</v>
      </c>
      <c r="H77" s="253" t="e">
        <f t="shared" si="1"/>
        <v>#N/A</v>
      </c>
    </row>
    <row r="78" spans="1:8">
      <c r="A78" s="111"/>
      <c r="B78" s="250" t="e">
        <f>VLOOKUP(A78,'Pagamentos salários'!$A$5:$R$1500,2,)</f>
        <v>#N/A</v>
      </c>
      <c r="C78" s="251" t="e">
        <f>VLOOKUP(B78,'Pagamentos salários'!$A$5:$R$1500,3,)</f>
        <v>#N/A</v>
      </c>
      <c r="D78" s="112"/>
      <c r="E78" s="113"/>
      <c r="F78" s="114"/>
      <c r="G78" s="254" t="e">
        <f>VLOOKUP(B78,'Pagamentos salários'!$A$5:$R$1500,7,)</f>
        <v>#N/A</v>
      </c>
      <c r="H78" s="255" t="e">
        <f t="shared" si="1"/>
        <v>#N/A</v>
      </c>
    </row>
    <row r="79" spans="1:8">
      <c r="A79" s="25"/>
      <c r="B79" s="239" t="e">
        <f>VLOOKUP(A79,'Pagamentos salários'!$A$5:$R$1500,2,)</f>
        <v>#N/A</v>
      </c>
      <c r="C79" s="249" t="e">
        <f>VLOOKUP(B79,'Pagamentos salários'!$A$5:$R$1500,3,)</f>
        <v>#N/A</v>
      </c>
      <c r="D79" s="50"/>
      <c r="E79" s="5"/>
      <c r="F79" s="35"/>
      <c r="G79" s="252" t="e">
        <f>VLOOKUP(B79,'Pagamentos salários'!$A$5:$R$1500,7,)</f>
        <v>#N/A</v>
      </c>
      <c r="H79" s="253" t="e">
        <f t="shared" si="1"/>
        <v>#N/A</v>
      </c>
    </row>
    <row r="80" spans="1:8">
      <c r="A80" s="111"/>
      <c r="B80" s="250" t="e">
        <f>VLOOKUP(A80,'Pagamentos salários'!$A$5:$R$1500,2,)</f>
        <v>#N/A</v>
      </c>
      <c r="C80" s="251" t="e">
        <f>VLOOKUP(B80,'Pagamentos salários'!$A$5:$R$1500,3,)</f>
        <v>#N/A</v>
      </c>
      <c r="D80" s="112"/>
      <c r="E80" s="113"/>
      <c r="F80" s="114"/>
      <c r="G80" s="254" t="e">
        <f>VLOOKUP(B80,'Pagamentos salários'!$A$5:$R$1500,7,)</f>
        <v>#N/A</v>
      </c>
      <c r="H80" s="255" t="e">
        <f t="shared" si="1"/>
        <v>#N/A</v>
      </c>
    </row>
    <row r="81" spans="1:8">
      <c r="A81" s="25"/>
      <c r="B81" s="239" t="e">
        <f>VLOOKUP(A81,'Pagamentos salários'!$A$5:$R$1500,2,)</f>
        <v>#N/A</v>
      </c>
      <c r="C81" s="249" t="e">
        <f>VLOOKUP(B81,'Pagamentos salários'!$A$5:$R$1500,3,)</f>
        <v>#N/A</v>
      </c>
      <c r="D81" s="50"/>
      <c r="E81" s="5"/>
      <c r="F81" s="35"/>
      <c r="G81" s="252" t="e">
        <f>VLOOKUP(B81,'Pagamentos salários'!$A$5:$R$1500,7,)</f>
        <v>#N/A</v>
      </c>
      <c r="H81" s="253" t="e">
        <f t="shared" si="1"/>
        <v>#N/A</v>
      </c>
    </row>
    <row r="82" spans="1:8">
      <c r="A82" s="111"/>
      <c r="B82" s="250" t="e">
        <f>VLOOKUP(A82,'Pagamentos salários'!$A$5:$R$1500,2,)</f>
        <v>#N/A</v>
      </c>
      <c r="C82" s="251" t="e">
        <f>VLOOKUP(B82,'Pagamentos salários'!$A$5:$R$1500,3,)</f>
        <v>#N/A</v>
      </c>
      <c r="D82" s="112"/>
      <c r="E82" s="113"/>
      <c r="F82" s="114"/>
      <c r="G82" s="254" t="e">
        <f>VLOOKUP(B82,'Pagamentos salários'!$A$5:$R$1500,7,)</f>
        <v>#N/A</v>
      </c>
      <c r="H82" s="255" t="e">
        <f t="shared" si="1"/>
        <v>#N/A</v>
      </c>
    </row>
    <row r="83" spans="1:8">
      <c r="A83" s="25"/>
      <c r="B83" s="239" t="e">
        <f>VLOOKUP(A83,'Pagamentos salários'!$A$5:$R$1500,2,)</f>
        <v>#N/A</v>
      </c>
      <c r="C83" s="249" t="e">
        <f>VLOOKUP(B83,'Pagamentos salários'!$A$5:$R$1500,3,)</f>
        <v>#N/A</v>
      </c>
      <c r="D83" s="50"/>
      <c r="E83" s="5"/>
      <c r="F83" s="35"/>
      <c r="G83" s="252" t="e">
        <f>VLOOKUP(B83,'Pagamentos salários'!$A$5:$R$1500,7,)</f>
        <v>#N/A</v>
      </c>
      <c r="H83" s="253" t="e">
        <f t="shared" si="1"/>
        <v>#N/A</v>
      </c>
    </row>
    <row r="84" spans="1:8">
      <c r="A84" s="111"/>
      <c r="B84" s="250" t="e">
        <f>VLOOKUP(A84,'Pagamentos salários'!$A$5:$R$1500,2,)</f>
        <v>#N/A</v>
      </c>
      <c r="C84" s="251" t="e">
        <f>VLOOKUP(B84,'Pagamentos salários'!$A$5:$R$1500,3,)</f>
        <v>#N/A</v>
      </c>
      <c r="D84" s="112"/>
      <c r="E84" s="113"/>
      <c r="F84" s="114"/>
      <c r="G84" s="254" t="e">
        <f>VLOOKUP(B84,'Pagamentos salários'!$A$5:$R$1500,7,)</f>
        <v>#N/A</v>
      </c>
      <c r="H84" s="255" t="e">
        <f t="shared" si="1"/>
        <v>#N/A</v>
      </c>
    </row>
    <row r="85" spans="1:8">
      <c r="A85" s="25"/>
      <c r="B85" s="239" t="e">
        <f>VLOOKUP(A85,'Pagamentos salários'!$A$5:$R$1500,2,)</f>
        <v>#N/A</v>
      </c>
      <c r="C85" s="249" t="e">
        <f>VLOOKUP(B85,'Pagamentos salários'!$A$5:$R$1500,3,)</f>
        <v>#N/A</v>
      </c>
      <c r="D85" s="50"/>
      <c r="E85" s="5"/>
      <c r="F85" s="35"/>
      <c r="G85" s="252" t="e">
        <f>VLOOKUP(B85,'Pagamentos salários'!$A$5:$R$1500,7,)</f>
        <v>#N/A</v>
      </c>
      <c r="H85" s="253" t="e">
        <f t="shared" si="1"/>
        <v>#N/A</v>
      </c>
    </row>
    <row r="86" spans="1:8">
      <c r="A86" s="111"/>
      <c r="B86" s="250" t="e">
        <f>VLOOKUP(A86,'Pagamentos salários'!$A$5:$R$1500,2,)</f>
        <v>#N/A</v>
      </c>
      <c r="C86" s="251" t="e">
        <f>VLOOKUP(B86,'Pagamentos salários'!$A$5:$R$1500,3,)</f>
        <v>#N/A</v>
      </c>
      <c r="D86" s="112"/>
      <c r="E86" s="113"/>
      <c r="F86" s="114"/>
      <c r="G86" s="254" t="e">
        <f>VLOOKUP(B86,'Pagamentos salários'!$A$5:$R$1500,7,)</f>
        <v>#N/A</v>
      </c>
      <c r="H86" s="255" t="e">
        <f t="shared" si="1"/>
        <v>#N/A</v>
      </c>
    </row>
    <row r="87" spans="1:8">
      <c r="A87" s="25"/>
      <c r="B87" s="239" t="e">
        <f>VLOOKUP(A87,'Pagamentos salários'!$A$5:$R$1500,2,)</f>
        <v>#N/A</v>
      </c>
      <c r="C87" s="249" t="e">
        <f>VLOOKUP(B87,'Pagamentos salários'!$A$5:$R$1500,3,)</f>
        <v>#N/A</v>
      </c>
      <c r="D87" s="50"/>
      <c r="E87" s="5"/>
      <c r="F87" s="35"/>
      <c r="G87" s="252" t="e">
        <f>VLOOKUP(B87,'Pagamentos salários'!$A$5:$R$1500,7,)</f>
        <v>#N/A</v>
      </c>
      <c r="H87" s="253" t="e">
        <f t="shared" si="1"/>
        <v>#N/A</v>
      </c>
    </row>
    <row r="88" spans="1:8">
      <c r="A88" s="111"/>
      <c r="B88" s="250" t="e">
        <f>VLOOKUP(A88,'Pagamentos salários'!$A$5:$R$1500,2,)</f>
        <v>#N/A</v>
      </c>
      <c r="C88" s="251" t="e">
        <f>VLOOKUP(B88,'Pagamentos salários'!$A$5:$R$1500,3,)</f>
        <v>#N/A</v>
      </c>
      <c r="D88" s="112"/>
      <c r="E88" s="113"/>
      <c r="F88" s="114"/>
      <c r="G88" s="254" t="e">
        <f>VLOOKUP(B88,'Pagamentos salários'!$A$5:$R$1500,7,)</f>
        <v>#N/A</v>
      </c>
      <c r="H88" s="255" t="e">
        <f t="shared" si="1"/>
        <v>#N/A</v>
      </c>
    </row>
    <row r="89" spans="1:8">
      <c r="A89" s="25"/>
      <c r="B89" s="239" t="e">
        <f>VLOOKUP(A89,'Pagamentos salários'!$A$5:$R$1500,2,)</f>
        <v>#N/A</v>
      </c>
      <c r="C89" s="249" t="e">
        <f>VLOOKUP(B89,'Pagamentos salários'!$A$5:$R$1500,3,)</f>
        <v>#N/A</v>
      </c>
      <c r="D89" s="50"/>
      <c r="E89" s="5"/>
      <c r="F89" s="35"/>
      <c r="G89" s="252" t="e">
        <f>VLOOKUP(B89,'Pagamentos salários'!$A$5:$R$1500,7,)</f>
        <v>#N/A</v>
      </c>
      <c r="H89" s="253" t="e">
        <f t="shared" si="1"/>
        <v>#N/A</v>
      </c>
    </row>
    <row r="90" spans="1:8">
      <c r="A90" s="111"/>
      <c r="B90" s="250" t="e">
        <f>VLOOKUP(A90,'Pagamentos salários'!$A$5:$R$1500,2,)</f>
        <v>#N/A</v>
      </c>
      <c r="C90" s="251" t="e">
        <f>VLOOKUP(B90,'Pagamentos salários'!$A$5:$R$1500,3,)</f>
        <v>#N/A</v>
      </c>
      <c r="D90" s="112"/>
      <c r="E90" s="113"/>
      <c r="F90" s="114"/>
      <c r="G90" s="254" t="e">
        <f>VLOOKUP(B90,'Pagamentos salários'!$A$5:$R$1500,7,)</f>
        <v>#N/A</v>
      </c>
      <c r="H90" s="255" t="e">
        <f t="shared" si="1"/>
        <v>#N/A</v>
      </c>
    </row>
    <row r="91" spans="1:8">
      <c r="A91" s="25"/>
      <c r="B91" s="239" t="e">
        <f>VLOOKUP(A91,'Pagamentos salários'!$A$5:$R$1500,2,)</f>
        <v>#N/A</v>
      </c>
      <c r="C91" s="249" t="e">
        <f>VLOOKUP(B91,'Pagamentos salários'!$A$5:$R$1500,3,)</f>
        <v>#N/A</v>
      </c>
      <c r="D91" s="50"/>
      <c r="E91" s="5"/>
      <c r="F91" s="35"/>
      <c r="G91" s="252" t="e">
        <f>VLOOKUP(B91,'Pagamentos salários'!$A$5:$R$1500,7,)</f>
        <v>#N/A</v>
      </c>
      <c r="H91" s="253" t="e">
        <f t="shared" si="1"/>
        <v>#N/A</v>
      </c>
    </row>
    <row r="92" spans="1:8">
      <c r="A92" s="111"/>
      <c r="B92" s="250" t="e">
        <f>VLOOKUP(A92,'Pagamentos salários'!$A$5:$R$1500,2,)</f>
        <v>#N/A</v>
      </c>
      <c r="C92" s="251" t="e">
        <f>VLOOKUP(B92,'Pagamentos salários'!$A$5:$R$1500,3,)</f>
        <v>#N/A</v>
      </c>
      <c r="D92" s="112"/>
      <c r="E92" s="113"/>
      <c r="F92" s="114"/>
      <c r="G92" s="254" t="e">
        <f>VLOOKUP(B92,'Pagamentos salários'!$A$5:$R$1500,7,)</f>
        <v>#N/A</v>
      </c>
      <c r="H92" s="255" t="e">
        <f t="shared" si="1"/>
        <v>#N/A</v>
      </c>
    </row>
    <row r="93" spans="1:8">
      <c r="A93" s="25"/>
      <c r="B93" s="239" t="e">
        <f>VLOOKUP(A93,'Pagamentos salários'!$A$5:$R$1500,2,)</f>
        <v>#N/A</v>
      </c>
      <c r="C93" s="249" t="e">
        <f>VLOOKUP(B93,'Pagamentos salários'!$A$5:$R$1500,3,)</f>
        <v>#N/A</v>
      </c>
      <c r="D93" s="50"/>
      <c r="E93" s="5"/>
      <c r="F93" s="35"/>
      <c r="G93" s="252" t="e">
        <f>VLOOKUP(B93,'Pagamentos salários'!$A$5:$R$1500,7,)</f>
        <v>#N/A</v>
      </c>
      <c r="H93" s="253" t="e">
        <f t="shared" si="1"/>
        <v>#N/A</v>
      </c>
    </row>
    <row r="94" spans="1:8">
      <c r="A94" s="111"/>
      <c r="B94" s="250" t="e">
        <f>VLOOKUP(A94,'Pagamentos salários'!$A$5:$R$1500,2,)</f>
        <v>#N/A</v>
      </c>
      <c r="C94" s="251" t="e">
        <f>VLOOKUP(B94,'Pagamentos salários'!$A$5:$R$1500,3,)</f>
        <v>#N/A</v>
      </c>
      <c r="D94" s="112"/>
      <c r="E94" s="113"/>
      <c r="F94" s="114"/>
      <c r="G94" s="254" t="e">
        <f>VLOOKUP(B94,'Pagamentos salários'!$A$5:$R$1500,7,)</f>
        <v>#N/A</v>
      </c>
      <c r="H94" s="255" t="e">
        <f t="shared" si="1"/>
        <v>#N/A</v>
      </c>
    </row>
    <row r="95" spans="1:8">
      <c r="A95" s="25"/>
      <c r="B95" s="239" t="e">
        <f>VLOOKUP(A95,'Pagamentos salários'!$A$5:$R$1500,2,)</f>
        <v>#N/A</v>
      </c>
      <c r="C95" s="249" t="e">
        <f>VLOOKUP(B95,'Pagamentos salários'!$A$5:$R$1500,3,)</f>
        <v>#N/A</v>
      </c>
      <c r="D95" s="50"/>
      <c r="E95" s="5"/>
      <c r="F95" s="35"/>
      <c r="G95" s="252" t="e">
        <f>VLOOKUP(B95,'Pagamentos salários'!$A$5:$R$1500,7,)</f>
        <v>#N/A</v>
      </c>
      <c r="H95" s="253" t="e">
        <f t="shared" si="1"/>
        <v>#N/A</v>
      </c>
    </row>
    <row r="96" spans="1:8">
      <c r="A96" s="111"/>
      <c r="B96" s="250" t="e">
        <f>VLOOKUP(A96,'Pagamentos salários'!$A$5:$R$1500,2,)</f>
        <v>#N/A</v>
      </c>
      <c r="C96" s="251" t="e">
        <f>VLOOKUP(B96,'Pagamentos salários'!$A$5:$R$1500,3,)</f>
        <v>#N/A</v>
      </c>
      <c r="D96" s="112"/>
      <c r="E96" s="113"/>
      <c r="F96" s="114"/>
      <c r="G96" s="254" t="e">
        <f>VLOOKUP(B96,'Pagamentos salários'!$A$5:$R$1500,7,)</f>
        <v>#N/A</v>
      </c>
      <c r="H96" s="255" t="e">
        <f t="shared" si="1"/>
        <v>#N/A</v>
      </c>
    </row>
    <row r="97" spans="1:8">
      <c r="A97" s="25"/>
      <c r="B97" s="239" t="e">
        <f>VLOOKUP(A97,'Pagamentos salários'!$A$5:$R$1500,2,)</f>
        <v>#N/A</v>
      </c>
      <c r="C97" s="249" t="e">
        <f>VLOOKUP(B97,'Pagamentos salários'!$A$5:$R$1500,3,)</f>
        <v>#N/A</v>
      </c>
      <c r="D97" s="50"/>
      <c r="E97" s="5"/>
      <c r="F97" s="35"/>
      <c r="G97" s="252" t="e">
        <f>VLOOKUP(B97,'Pagamentos salários'!$A$5:$R$1500,7,)</f>
        <v>#N/A</v>
      </c>
      <c r="H97" s="253" t="e">
        <f t="shared" si="1"/>
        <v>#N/A</v>
      </c>
    </row>
    <row r="98" spans="1:8">
      <c r="A98" s="111"/>
      <c r="B98" s="250" t="e">
        <f>VLOOKUP(A98,'Pagamentos salários'!$A$5:$R$1500,2,)</f>
        <v>#N/A</v>
      </c>
      <c r="C98" s="251" t="e">
        <f>VLOOKUP(B98,'Pagamentos salários'!$A$5:$R$1500,3,)</f>
        <v>#N/A</v>
      </c>
      <c r="D98" s="112"/>
      <c r="E98" s="113"/>
      <c r="F98" s="114"/>
      <c r="G98" s="254" t="e">
        <f>VLOOKUP(B98,'Pagamentos salários'!$A$5:$R$1500,7,)</f>
        <v>#N/A</v>
      </c>
      <c r="H98" s="255" t="e">
        <f t="shared" si="1"/>
        <v>#N/A</v>
      </c>
    </row>
    <row r="99" spans="1:8">
      <c r="A99" s="25"/>
      <c r="B99" s="239" t="e">
        <f>VLOOKUP(A99,'Pagamentos salários'!$A$5:$R$1500,2,)</f>
        <v>#N/A</v>
      </c>
      <c r="C99" s="249" t="e">
        <f>VLOOKUP(B99,'Pagamentos salários'!$A$5:$R$1500,3,)</f>
        <v>#N/A</v>
      </c>
      <c r="D99" s="50"/>
      <c r="E99" s="5"/>
      <c r="F99" s="35"/>
      <c r="G99" s="252" t="e">
        <f>VLOOKUP(B99,'Pagamentos salários'!$A$5:$R$1500,7,)</f>
        <v>#N/A</v>
      </c>
      <c r="H99" s="253" t="e">
        <f t="shared" si="1"/>
        <v>#N/A</v>
      </c>
    </row>
    <row r="100" spans="1:8">
      <c r="A100" s="111"/>
      <c r="B100" s="250" t="e">
        <f>VLOOKUP(A100,'Pagamentos salários'!$A$5:$R$1500,2,)</f>
        <v>#N/A</v>
      </c>
      <c r="C100" s="251" t="e">
        <f>VLOOKUP(B100,'Pagamentos salários'!$A$5:$R$1500,3,)</f>
        <v>#N/A</v>
      </c>
      <c r="D100" s="112"/>
      <c r="E100" s="113"/>
      <c r="F100" s="114"/>
      <c r="G100" s="254" t="e">
        <f>VLOOKUP(B100,'Pagamentos salários'!$A$5:$R$1500,7,)</f>
        <v>#N/A</v>
      </c>
      <c r="H100" s="255" t="e">
        <f t="shared" si="1"/>
        <v>#N/A</v>
      </c>
    </row>
    <row r="101" spans="1:8">
      <c r="A101" s="25"/>
      <c r="B101" s="239" t="e">
        <f>VLOOKUP(A101,'Pagamentos salários'!$A$5:$R$1500,2,)</f>
        <v>#N/A</v>
      </c>
      <c r="C101" s="249" t="e">
        <f>VLOOKUP(B101,'Pagamentos salários'!$A$5:$R$1500,3,)</f>
        <v>#N/A</v>
      </c>
      <c r="D101" s="50"/>
      <c r="E101" s="5"/>
      <c r="F101" s="35"/>
      <c r="G101" s="252" t="e">
        <f>VLOOKUP(B101,'Pagamentos salários'!$A$5:$R$1500,7,)</f>
        <v>#N/A</v>
      </c>
      <c r="H101" s="253" t="e">
        <f t="shared" si="1"/>
        <v>#N/A</v>
      </c>
    </row>
    <row r="102" spans="1:8">
      <c r="A102" s="111"/>
      <c r="B102" s="250" t="e">
        <f>VLOOKUP(A102,'Pagamentos salários'!$A$5:$R$1500,2,)</f>
        <v>#N/A</v>
      </c>
      <c r="C102" s="251" t="e">
        <f>VLOOKUP(B102,'Pagamentos salários'!$A$5:$R$1500,3,)</f>
        <v>#N/A</v>
      </c>
      <c r="D102" s="112"/>
      <c r="E102" s="113"/>
      <c r="F102" s="114"/>
      <c r="G102" s="254" t="e">
        <f>VLOOKUP(B102,'Pagamentos salários'!$A$5:$R$1500,7,)</f>
        <v>#N/A</v>
      </c>
      <c r="H102" s="255" t="e">
        <f t="shared" si="1"/>
        <v>#N/A</v>
      </c>
    </row>
    <row r="103" spans="1:8">
      <c r="A103" s="25"/>
      <c r="B103" s="239" t="e">
        <f>VLOOKUP(A103,'Pagamentos salários'!$A$5:$R$1500,2,)</f>
        <v>#N/A</v>
      </c>
      <c r="C103" s="249" t="e">
        <f>VLOOKUP(B103,'Pagamentos salários'!$A$5:$R$1500,3,)</f>
        <v>#N/A</v>
      </c>
      <c r="D103" s="50"/>
      <c r="E103" s="5"/>
      <c r="F103" s="35"/>
      <c r="G103" s="252" t="e">
        <f>VLOOKUP(B103,'Pagamentos salários'!$A$5:$R$1500,7,)</f>
        <v>#N/A</v>
      </c>
      <c r="H103" s="253" t="e">
        <f t="shared" si="1"/>
        <v>#N/A</v>
      </c>
    </row>
    <row r="104" spans="1:8">
      <c r="A104" s="111"/>
      <c r="B104" s="250" t="e">
        <f>VLOOKUP(A104,'Pagamentos salários'!$A$5:$R$1500,2,)</f>
        <v>#N/A</v>
      </c>
      <c r="C104" s="251" t="e">
        <f>VLOOKUP(B104,'Pagamentos salários'!$A$5:$R$1500,3,)</f>
        <v>#N/A</v>
      </c>
      <c r="D104" s="112"/>
      <c r="E104" s="113"/>
      <c r="F104" s="114"/>
      <c r="G104" s="254" t="e">
        <f>VLOOKUP(B104,'Pagamentos salários'!$A$5:$R$1500,7,)</f>
        <v>#N/A</v>
      </c>
      <c r="H104" s="255" t="e">
        <f t="shared" si="1"/>
        <v>#N/A</v>
      </c>
    </row>
    <row r="105" spans="1:8">
      <c r="A105" s="25"/>
      <c r="B105" s="239" t="e">
        <f>VLOOKUP(A105,'Pagamentos salários'!$A$5:$R$1500,2,)</f>
        <v>#N/A</v>
      </c>
      <c r="C105" s="249" t="e">
        <f>VLOOKUP(B105,'Pagamentos salários'!$A$5:$R$1500,3,)</f>
        <v>#N/A</v>
      </c>
      <c r="D105" s="50"/>
      <c r="E105" s="5"/>
      <c r="F105" s="35"/>
      <c r="G105" s="252" t="e">
        <f>VLOOKUP(B105,'Pagamentos salários'!$A$5:$R$1500,7,)</f>
        <v>#N/A</v>
      </c>
      <c r="H105" s="253" t="e">
        <f t="shared" si="1"/>
        <v>#N/A</v>
      </c>
    </row>
    <row r="106" spans="1:8">
      <c r="A106" s="111"/>
      <c r="B106" s="250" t="e">
        <f>VLOOKUP(A106,'Pagamentos salários'!$A$5:$R$1500,2,)</f>
        <v>#N/A</v>
      </c>
      <c r="C106" s="251" t="e">
        <f>VLOOKUP(B106,'Pagamentos salários'!$A$5:$R$1500,3,)</f>
        <v>#N/A</v>
      </c>
      <c r="D106" s="112"/>
      <c r="E106" s="113"/>
      <c r="F106" s="114"/>
      <c r="G106" s="254" t="e">
        <f>VLOOKUP(B106,'Pagamentos salários'!$A$5:$R$1500,7,)</f>
        <v>#N/A</v>
      </c>
      <c r="H106" s="255" t="e">
        <f t="shared" si="1"/>
        <v>#N/A</v>
      </c>
    </row>
    <row r="107" spans="1:8">
      <c r="A107" s="25"/>
      <c r="B107" s="239" t="e">
        <f>VLOOKUP(A107,'Pagamentos salários'!$A$5:$R$1500,2,)</f>
        <v>#N/A</v>
      </c>
      <c r="C107" s="249" t="e">
        <f>VLOOKUP(B107,'Pagamentos salários'!$A$5:$R$1500,3,)</f>
        <v>#N/A</v>
      </c>
      <c r="D107" s="50"/>
      <c r="E107" s="5"/>
      <c r="F107" s="35"/>
      <c r="G107" s="252" t="e">
        <f>VLOOKUP(B107,'Pagamentos salários'!$A$5:$R$1500,7,)</f>
        <v>#N/A</v>
      </c>
      <c r="H107" s="253" t="e">
        <f t="shared" si="1"/>
        <v>#N/A</v>
      </c>
    </row>
    <row r="108" spans="1:8">
      <c r="A108" s="111"/>
      <c r="B108" s="250" t="e">
        <f>VLOOKUP(A108,'Pagamentos salários'!$A$5:$R$1500,2,)</f>
        <v>#N/A</v>
      </c>
      <c r="C108" s="251" t="e">
        <f>VLOOKUP(B108,'Pagamentos salários'!$A$5:$R$1500,3,)</f>
        <v>#N/A</v>
      </c>
      <c r="D108" s="112"/>
      <c r="E108" s="113"/>
      <c r="F108" s="114"/>
      <c r="G108" s="254" t="e">
        <f>VLOOKUP(B108,'Pagamentos salários'!$A$5:$R$1500,7,)</f>
        <v>#N/A</v>
      </c>
      <c r="H108" s="255" t="e">
        <f t="shared" si="1"/>
        <v>#N/A</v>
      </c>
    </row>
    <row r="109" spans="1:8">
      <c r="A109" s="25"/>
      <c r="B109" s="239" t="e">
        <f>VLOOKUP(A109,'Pagamentos salários'!$A$5:$R$1500,2,)</f>
        <v>#N/A</v>
      </c>
      <c r="C109" s="249" t="e">
        <f>VLOOKUP(B109,'Pagamentos salários'!$A$5:$R$1500,3,)</f>
        <v>#N/A</v>
      </c>
      <c r="D109" s="50"/>
      <c r="E109" s="5"/>
      <c r="F109" s="35"/>
      <c r="G109" s="252" t="e">
        <f>VLOOKUP(B109,'Pagamentos salários'!$A$5:$R$1500,7,)</f>
        <v>#N/A</v>
      </c>
      <c r="H109" s="253" t="e">
        <f t="shared" si="1"/>
        <v>#N/A</v>
      </c>
    </row>
    <row r="110" spans="1:8">
      <c r="A110" s="111"/>
      <c r="B110" s="250" t="e">
        <f>VLOOKUP(A110,'Pagamentos salários'!$A$5:$R$1500,2,)</f>
        <v>#N/A</v>
      </c>
      <c r="C110" s="251" t="e">
        <f>VLOOKUP(B110,'Pagamentos salários'!$A$5:$R$1500,3,)</f>
        <v>#N/A</v>
      </c>
      <c r="D110" s="112"/>
      <c r="E110" s="113"/>
      <c r="F110" s="114"/>
      <c r="G110" s="254" t="e">
        <f>VLOOKUP(B110,'Pagamentos salários'!$A$5:$R$1500,7,)</f>
        <v>#N/A</v>
      </c>
      <c r="H110" s="255" t="e">
        <f t="shared" si="1"/>
        <v>#N/A</v>
      </c>
    </row>
    <row r="111" spans="1:8">
      <c r="A111" s="25"/>
      <c r="B111" s="239" t="e">
        <f>VLOOKUP(A111,'Pagamentos salários'!$A$5:$R$1500,2,)</f>
        <v>#N/A</v>
      </c>
      <c r="C111" s="249" t="e">
        <f>VLOOKUP(B111,'Pagamentos salários'!$A$5:$R$1500,3,)</f>
        <v>#N/A</v>
      </c>
      <c r="D111" s="50"/>
      <c r="E111" s="5"/>
      <c r="F111" s="35"/>
      <c r="G111" s="252" t="e">
        <f>VLOOKUP(B111,'Pagamentos salários'!$A$5:$R$1500,7,)</f>
        <v>#N/A</v>
      </c>
      <c r="H111" s="253" t="e">
        <f t="shared" si="1"/>
        <v>#N/A</v>
      </c>
    </row>
    <row r="112" spans="1:8">
      <c r="A112" s="111"/>
      <c r="B112" s="250" t="e">
        <f>VLOOKUP(A112,'Pagamentos salários'!$A$5:$R$1500,2,)</f>
        <v>#N/A</v>
      </c>
      <c r="C112" s="251" t="e">
        <f>VLOOKUP(B112,'Pagamentos salários'!$A$5:$R$1500,3,)</f>
        <v>#N/A</v>
      </c>
      <c r="D112" s="112"/>
      <c r="E112" s="113"/>
      <c r="F112" s="114"/>
      <c r="G112" s="254" t="e">
        <f>VLOOKUP(B112,'Pagamentos salários'!$A$5:$R$1500,7,)</f>
        <v>#N/A</v>
      </c>
      <c r="H112" s="255" t="e">
        <f t="shared" si="1"/>
        <v>#N/A</v>
      </c>
    </row>
    <row r="113" spans="1:8">
      <c r="A113" s="25"/>
      <c r="B113" s="239" t="e">
        <f>VLOOKUP(A113,'Pagamentos salários'!$A$5:$R$1500,2,)</f>
        <v>#N/A</v>
      </c>
      <c r="C113" s="249" t="e">
        <f>VLOOKUP(B113,'Pagamentos salários'!$A$5:$R$1500,3,)</f>
        <v>#N/A</v>
      </c>
      <c r="D113" s="50"/>
      <c r="E113" s="5"/>
      <c r="F113" s="35"/>
      <c r="G113" s="252" t="e">
        <f>VLOOKUP(B113,'Pagamentos salários'!$A$5:$R$1500,7,)</f>
        <v>#N/A</v>
      </c>
      <c r="H113" s="253" t="e">
        <f t="shared" si="1"/>
        <v>#N/A</v>
      </c>
    </row>
    <row r="114" spans="1:8">
      <c r="A114" s="111"/>
      <c r="B114" s="250" t="e">
        <f>VLOOKUP(A114,'Pagamentos salários'!$A$5:$R$1500,2,)</f>
        <v>#N/A</v>
      </c>
      <c r="C114" s="251" t="e">
        <f>VLOOKUP(B114,'Pagamentos salários'!$A$5:$R$1500,3,)</f>
        <v>#N/A</v>
      </c>
      <c r="D114" s="112"/>
      <c r="E114" s="113"/>
      <c r="F114" s="114"/>
      <c r="G114" s="254" t="e">
        <f>VLOOKUP(B114,'Pagamentos salários'!$A$5:$R$1500,7,)</f>
        <v>#N/A</v>
      </c>
      <c r="H114" s="255" t="e">
        <f t="shared" si="1"/>
        <v>#N/A</v>
      </c>
    </row>
    <row r="115" spans="1:8">
      <c r="A115" s="25"/>
      <c r="B115" s="239" t="e">
        <f>VLOOKUP(A115,'Pagamentos salários'!$A$5:$R$1500,2,)</f>
        <v>#N/A</v>
      </c>
      <c r="C115" s="249" t="e">
        <f>VLOOKUP(B115,'Pagamentos salários'!$A$5:$R$1500,3,)</f>
        <v>#N/A</v>
      </c>
      <c r="D115" s="50"/>
      <c r="E115" s="5"/>
      <c r="F115" s="35"/>
      <c r="G115" s="252" t="e">
        <f>VLOOKUP(B115,'Pagamentos salários'!$A$5:$R$1500,7,)</f>
        <v>#N/A</v>
      </c>
      <c r="H115" s="253" t="e">
        <f t="shared" si="1"/>
        <v>#N/A</v>
      </c>
    </row>
    <row r="116" spans="1:8">
      <c r="A116" s="111"/>
      <c r="B116" s="250" t="e">
        <f>VLOOKUP(A116,'Pagamentos salários'!$A$5:$R$1500,2,)</f>
        <v>#N/A</v>
      </c>
      <c r="C116" s="251" t="e">
        <f>VLOOKUP(B116,'Pagamentos salários'!$A$5:$R$1500,3,)</f>
        <v>#N/A</v>
      </c>
      <c r="D116" s="112"/>
      <c r="E116" s="113"/>
      <c r="F116" s="114"/>
      <c r="G116" s="254" t="e">
        <f>VLOOKUP(B116,'Pagamentos salários'!$A$5:$R$1500,7,)</f>
        <v>#N/A</v>
      </c>
      <c r="H116" s="255" t="e">
        <f t="shared" si="1"/>
        <v>#N/A</v>
      </c>
    </row>
    <row r="117" spans="1:8">
      <c r="A117" s="25"/>
      <c r="B117" s="239" t="e">
        <f>VLOOKUP(A117,'Pagamentos salários'!$A$5:$R$1500,2,)</f>
        <v>#N/A</v>
      </c>
      <c r="C117" s="249" t="e">
        <f>VLOOKUP(B117,'Pagamentos salários'!$A$5:$R$1500,3,)</f>
        <v>#N/A</v>
      </c>
      <c r="D117" s="50"/>
      <c r="E117" s="5"/>
      <c r="F117" s="35"/>
      <c r="G117" s="252" t="e">
        <f>VLOOKUP(B117,'Pagamentos salários'!$A$5:$R$1500,7,)</f>
        <v>#N/A</v>
      </c>
      <c r="H117" s="253" t="e">
        <f t="shared" si="1"/>
        <v>#N/A</v>
      </c>
    </row>
    <row r="118" spans="1:8">
      <c r="A118" s="111"/>
      <c r="B118" s="250" t="e">
        <f>VLOOKUP(A118,'Pagamentos salários'!$A$5:$R$1500,2,)</f>
        <v>#N/A</v>
      </c>
      <c r="C118" s="251" t="e">
        <f>VLOOKUP(B118,'Pagamentos salários'!$A$5:$R$1500,3,)</f>
        <v>#N/A</v>
      </c>
      <c r="D118" s="112"/>
      <c r="E118" s="113"/>
      <c r="F118" s="114"/>
      <c r="G118" s="254" t="e">
        <f>VLOOKUP(B118,'Pagamentos salários'!$A$5:$R$1500,7,)</f>
        <v>#N/A</v>
      </c>
      <c r="H118" s="255" t="e">
        <f t="shared" si="1"/>
        <v>#N/A</v>
      </c>
    </row>
    <row r="119" spans="1:8">
      <c r="A119" s="25"/>
      <c r="B119" s="239" t="e">
        <f>VLOOKUP(A119,'Pagamentos salários'!$A$5:$R$1500,2,)</f>
        <v>#N/A</v>
      </c>
      <c r="C119" s="249" t="e">
        <f>VLOOKUP(B119,'Pagamentos salários'!$A$5:$R$1500,3,)</f>
        <v>#N/A</v>
      </c>
      <c r="D119" s="50"/>
      <c r="E119" s="5"/>
      <c r="F119" s="35"/>
      <c r="G119" s="252" t="e">
        <f>VLOOKUP(B119,'Pagamentos salários'!$A$5:$R$1500,7,)</f>
        <v>#N/A</v>
      </c>
      <c r="H119" s="253" t="e">
        <f t="shared" si="1"/>
        <v>#N/A</v>
      </c>
    </row>
    <row r="120" spans="1:8">
      <c r="A120" s="111"/>
      <c r="B120" s="250" t="e">
        <f>VLOOKUP(A120,'Pagamentos salários'!$A$5:$R$1500,2,)</f>
        <v>#N/A</v>
      </c>
      <c r="C120" s="251" t="e">
        <f>VLOOKUP(B120,'Pagamentos salários'!$A$5:$R$1500,3,)</f>
        <v>#N/A</v>
      </c>
      <c r="D120" s="112"/>
      <c r="E120" s="113"/>
      <c r="F120" s="114"/>
      <c r="G120" s="254" t="e">
        <f>VLOOKUP(B120,'Pagamentos salários'!$A$5:$R$1500,7,)</f>
        <v>#N/A</v>
      </c>
      <c r="H120" s="255" t="e">
        <f t="shared" si="1"/>
        <v>#N/A</v>
      </c>
    </row>
    <row r="121" spans="1:8">
      <c r="A121" s="25"/>
      <c r="B121" s="239" t="e">
        <f>VLOOKUP(A121,'Pagamentos salários'!$A$5:$R$1500,2,)</f>
        <v>#N/A</v>
      </c>
      <c r="C121" s="249" t="e">
        <f>VLOOKUP(B121,'Pagamentos salários'!$A$5:$R$1500,3,)</f>
        <v>#N/A</v>
      </c>
      <c r="D121" s="50"/>
      <c r="E121" s="5"/>
      <c r="F121" s="35"/>
      <c r="G121" s="252" t="e">
        <f>VLOOKUP(B121,'Pagamentos salários'!$A$5:$R$1500,7,)</f>
        <v>#N/A</v>
      </c>
      <c r="H121" s="253" t="e">
        <f t="shared" si="1"/>
        <v>#N/A</v>
      </c>
    </row>
    <row r="122" spans="1:8">
      <c r="A122" s="111"/>
      <c r="B122" s="250" t="e">
        <f>VLOOKUP(A122,'Pagamentos salários'!$A$5:$R$1500,2,)</f>
        <v>#N/A</v>
      </c>
      <c r="C122" s="251" t="e">
        <f>VLOOKUP(B122,'Pagamentos salários'!$A$5:$R$1500,3,)</f>
        <v>#N/A</v>
      </c>
      <c r="D122" s="112"/>
      <c r="E122" s="113"/>
      <c r="F122" s="114"/>
      <c r="G122" s="254" t="e">
        <f>VLOOKUP(B122,'Pagamentos salários'!$A$5:$R$1500,7,)</f>
        <v>#N/A</v>
      </c>
      <c r="H122" s="255" t="e">
        <f t="shared" si="1"/>
        <v>#N/A</v>
      </c>
    </row>
    <row r="123" spans="1:8">
      <c r="A123" s="25"/>
      <c r="B123" s="239" t="e">
        <f>VLOOKUP(A123,'Pagamentos salários'!$A$5:$R$1500,2,)</f>
        <v>#N/A</v>
      </c>
      <c r="C123" s="249" t="e">
        <f>VLOOKUP(B123,'Pagamentos salários'!$A$5:$R$1500,3,)</f>
        <v>#N/A</v>
      </c>
      <c r="D123" s="50"/>
      <c r="E123" s="5"/>
      <c r="F123" s="35"/>
      <c r="G123" s="252" t="e">
        <f>VLOOKUP(B123,'Pagamentos salários'!$A$5:$R$1500,7,)</f>
        <v>#N/A</v>
      </c>
      <c r="H123" s="253" t="e">
        <f t="shared" si="1"/>
        <v>#N/A</v>
      </c>
    </row>
    <row r="124" spans="1:8">
      <c r="A124" s="111"/>
      <c r="B124" s="250" t="e">
        <f>VLOOKUP(A124,'Pagamentos salários'!$A$5:$R$1500,2,)</f>
        <v>#N/A</v>
      </c>
      <c r="C124" s="251" t="e">
        <f>VLOOKUP(B124,'Pagamentos salários'!$A$5:$R$1500,3,)</f>
        <v>#N/A</v>
      </c>
      <c r="D124" s="112"/>
      <c r="E124" s="113"/>
      <c r="F124" s="114"/>
      <c r="G124" s="254" t="e">
        <f>VLOOKUP(B124,'Pagamentos salários'!$A$5:$R$1500,7,)</f>
        <v>#N/A</v>
      </c>
      <c r="H124" s="255" t="e">
        <f t="shared" si="1"/>
        <v>#N/A</v>
      </c>
    </row>
    <row r="125" spans="1:8">
      <c r="A125" s="25"/>
      <c r="B125" s="239" t="e">
        <f>VLOOKUP(A125,'Pagamentos salários'!$A$5:$R$1500,2,)</f>
        <v>#N/A</v>
      </c>
      <c r="C125" s="249" t="e">
        <f>VLOOKUP(B125,'Pagamentos salários'!$A$5:$R$1500,3,)</f>
        <v>#N/A</v>
      </c>
      <c r="D125" s="50"/>
      <c r="E125" s="5"/>
      <c r="F125" s="35"/>
      <c r="G125" s="252" t="e">
        <f>VLOOKUP(B125,'Pagamentos salários'!$A$5:$R$1500,7,)</f>
        <v>#N/A</v>
      </c>
      <c r="H125" s="253" t="e">
        <f t="shared" si="1"/>
        <v>#N/A</v>
      </c>
    </row>
    <row r="126" spans="1:8">
      <c r="A126" s="111"/>
      <c r="B126" s="250" t="e">
        <f>VLOOKUP(A126,'Pagamentos salários'!$A$5:$R$1500,2,)</f>
        <v>#N/A</v>
      </c>
      <c r="C126" s="251" t="e">
        <f>VLOOKUP(B126,'Pagamentos salários'!$A$5:$R$1500,3,)</f>
        <v>#N/A</v>
      </c>
      <c r="D126" s="112"/>
      <c r="E126" s="113"/>
      <c r="F126" s="114"/>
      <c r="G126" s="254" t="e">
        <f>VLOOKUP(B126,'Pagamentos salários'!$A$5:$R$1500,7,)</f>
        <v>#N/A</v>
      </c>
      <c r="H126" s="255" t="e">
        <f t="shared" si="1"/>
        <v>#N/A</v>
      </c>
    </row>
    <row r="127" spans="1:8">
      <c r="A127" s="25"/>
      <c r="B127" s="239" t="e">
        <f>VLOOKUP(A127,'Pagamentos salários'!$A$5:$R$1500,2,)</f>
        <v>#N/A</v>
      </c>
      <c r="C127" s="249" t="e">
        <f>VLOOKUP(B127,'Pagamentos salários'!$A$5:$R$1500,3,)</f>
        <v>#N/A</v>
      </c>
      <c r="D127" s="50"/>
      <c r="E127" s="5"/>
      <c r="F127" s="35"/>
      <c r="G127" s="252" t="e">
        <f>VLOOKUP(B127,'Pagamentos salários'!$A$5:$R$1500,7,)</f>
        <v>#N/A</v>
      </c>
      <c r="H127" s="253" t="e">
        <f t="shared" si="1"/>
        <v>#N/A</v>
      </c>
    </row>
    <row r="128" spans="1:8">
      <c r="A128" s="111"/>
      <c r="B128" s="250" t="e">
        <f>VLOOKUP(A128,'Pagamentos salários'!$A$5:$R$1500,2,)</f>
        <v>#N/A</v>
      </c>
      <c r="C128" s="251" t="e">
        <f>VLOOKUP(B128,'Pagamentos salários'!$A$5:$R$1500,3,)</f>
        <v>#N/A</v>
      </c>
      <c r="D128" s="112"/>
      <c r="E128" s="113"/>
      <c r="F128" s="114"/>
      <c r="G128" s="254" t="e">
        <f>VLOOKUP(B128,'Pagamentos salários'!$A$5:$R$1500,7,)</f>
        <v>#N/A</v>
      </c>
      <c r="H128" s="255" t="e">
        <f t="shared" si="1"/>
        <v>#N/A</v>
      </c>
    </row>
    <row r="129" spans="1:8">
      <c r="A129" s="25"/>
      <c r="B129" s="239" t="e">
        <f>VLOOKUP(A129,'Pagamentos salários'!$A$5:$R$1500,2,)</f>
        <v>#N/A</v>
      </c>
      <c r="C129" s="249" t="e">
        <f>VLOOKUP(B129,'Pagamentos salários'!$A$5:$R$1500,3,)</f>
        <v>#N/A</v>
      </c>
      <c r="D129" s="50"/>
      <c r="E129" s="5"/>
      <c r="F129" s="35"/>
      <c r="G129" s="252" t="e">
        <f>VLOOKUP(B129,'Pagamentos salários'!$A$5:$R$1500,7,)</f>
        <v>#N/A</v>
      </c>
      <c r="H129" s="253" t="e">
        <f t="shared" si="1"/>
        <v>#N/A</v>
      </c>
    </row>
    <row r="130" spans="1:8">
      <c r="A130" s="111"/>
      <c r="B130" s="250" t="e">
        <f>VLOOKUP(A130,'Pagamentos salários'!$A$5:$R$1500,2,)</f>
        <v>#N/A</v>
      </c>
      <c r="C130" s="251" t="e">
        <f>VLOOKUP(B130,'Pagamentos salários'!$A$5:$R$1500,3,)</f>
        <v>#N/A</v>
      </c>
      <c r="D130" s="112"/>
      <c r="E130" s="113"/>
      <c r="F130" s="114"/>
      <c r="G130" s="254" t="e">
        <f>VLOOKUP(B130,'Pagamentos salários'!$A$5:$R$1500,7,)</f>
        <v>#N/A</v>
      </c>
      <c r="H130" s="255" t="e">
        <f t="shared" si="1"/>
        <v>#N/A</v>
      </c>
    </row>
    <row r="131" spans="1:8">
      <c r="A131" s="25"/>
      <c r="B131" s="239" t="e">
        <f>VLOOKUP(A131,'Pagamentos salários'!$A$5:$R$1500,2,)</f>
        <v>#N/A</v>
      </c>
      <c r="C131" s="249" t="e">
        <f>VLOOKUP(B131,'Pagamentos salários'!$A$5:$R$1500,3,)</f>
        <v>#N/A</v>
      </c>
      <c r="D131" s="50"/>
      <c r="E131" s="5"/>
      <c r="F131" s="35"/>
      <c r="G131" s="252" t="e">
        <f>VLOOKUP(B131,'Pagamentos salários'!$A$5:$R$1500,7,)</f>
        <v>#N/A</v>
      </c>
      <c r="H131" s="253" t="e">
        <f t="shared" si="1"/>
        <v>#N/A</v>
      </c>
    </row>
    <row r="132" spans="1:8">
      <c r="A132" s="111"/>
      <c r="B132" s="250" t="e">
        <f>VLOOKUP(A132,'Pagamentos salários'!$A$5:$R$1500,2,)</f>
        <v>#N/A</v>
      </c>
      <c r="C132" s="251" t="e">
        <f>VLOOKUP(B132,'Pagamentos salários'!$A$5:$R$1500,3,)</f>
        <v>#N/A</v>
      </c>
      <c r="D132" s="112"/>
      <c r="E132" s="113"/>
      <c r="F132" s="114"/>
      <c r="G132" s="254" t="e">
        <f>VLOOKUP(B132,'Pagamentos salários'!$A$5:$R$1500,7,)</f>
        <v>#N/A</v>
      </c>
      <c r="H132" s="255" t="e">
        <f t="shared" si="1"/>
        <v>#N/A</v>
      </c>
    </row>
    <row r="133" spans="1:8">
      <c r="A133" s="25"/>
      <c r="B133" s="239" t="e">
        <f>VLOOKUP(A133,'Pagamentos salários'!$A$5:$R$1500,2,)</f>
        <v>#N/A</v>
      </c>
      <c r="C133" s="249" t="e">
        <f>VLOOKUP(B133,'Pagamentos salários'!$A$5:$R$1500,3,)</f>
        <v>#N/A</v>
      </c>
      <c r="D133" s="50"/>
      <c r="E133" s="5"/>
      <c r="F133" s="35"/>
      <c r="G133" s="252" t="e">
        <f>VLOOKUP(B133,'Pagamentos salários'!$A$5:$R$1500,7,)</f>
        <v>#N/A</v>
      </c>
      <c r="H133" s="253" t="e">
        <f t="shared" si="1"/>
        <v>#N/A</v>
      </c>
    </row>
    <row r="134" spans="1:8">
      <c r="A134" s="111"/>
      <c r="B134" s="250" t="e">
        <f>VLOOKUP(A134,'Pagamentos salários'!$A$5:$R$1500,2,)</f>
        <v>#N/A</v>
      </c>
      <c r="C134" s="251" t="e">
        <f>VLOOKUP(B134,'Pagamentos salários'!$A$5:$R$1500,3,)</f>
        <v>#N/A</v>
      </c>
      <c r="D134" s="112"/>
      <c r="E134" s="113"/>
      <c r="F134" s="114"/>
      <c r="G134" s="254" t="e">
        <f>VLOOKUP(B134,'Pagamentos salários'!$A$5:$R$1500,7,)</f>
        <v>#N/A</v>
      </c>
      <c r="H134" s="255" t="e">
        <f t="shared" ref="H134:H197" si="2">SUM((G134/30)*(F134))+((G134/30)*(E134))</f>
        <v>#N/A</v>
      </c>
    </row>
    <row r="135" spans="1:8">
      <c r="A135" s="25"/>
      <c r="B135" s="239" t="e">
        <f>VLOOKUP(A135,'Pagamentos salários'!$A$5:$R$1500,2,)</f>
        <v>#N/A</v>
      </c>
      <c r="C135" s="249" t="e">
        <f>VLOOKUP(B135,'Pagamentos salários'!$A$5:$R$1500,3,)</f>
        <v>#N/A</v>
      </c>
      <c r="D135" s="50"/>
      <c r="E135" s="5"/>
      <c r="F135" s="35"/>
      <c r="G135" s="252" t="e">
        <f>VLOOKUP(B135,'Pagamentos salários'!$A$5:$R$1500,7,)</f>
        <v>#N/A</v>
      </c>
      <c r="H135" s="253" t="e">
        <f t="shared" si="2"/>
        <v>#N/A</v>
      </c>
    </row>
    <row r="136" spans="1:8">
      <c r="A136" s="111"/>
      <c r="B136" s="250" t="e">
        <f>VLOOKUP(A136,'Pagamentos salários'!$A$5:$R$1500,2,)</f>
        <v>#N/A</v>
      </c>
      <c r="C136" s="251" t="e">
        <f>VLOOKUP(B136,'Pagamentos salários'!$A$5:$R$1500,3,)</f>
        <v>#N/A</v>
      </c>
      <c r="D136" s="112"/>
      <c r="E136" s="113"/>
      <c r="F136" s="114"/>
      <c r="G136" s="254" t="e">
        <f>VLOOKUP(B136,'Pagamentos salários'!$A$5:$R$1500,7,)</f>
        <v>#N/A</v>
      </c>
      <c r="H136" s="255" t="e">
        <f t="shared" si="2"/>
        <v>#N/A</v>
      </c>
    </row>
    <row r="137" spans="1:8">
      <c r="A137" s="25"/>
      <c r="B137" s="239" t="e">
        <f>VLOOKUP(A137,'Pagamentos salários'!$A$5:$R$1500,2,)</f>
        <v>#N/A</v>
      </c>
      <c r="C137" s="249" t="e">
        <f>VLOOKUP(B137,'Pagamentos salários'!$A$5:$R$1500,3,)</f>
        <v>#N/A</v>
      </c>
      <c r="D137" s="50"/>
      <c r="E137" s="5"/>
      <c r="F137" s="35"/>
      <c r="G137" s="252" t="e">
        <f>VLOOKUP(B137,'Pagamentos salários'!$A$5:$R$1500,7,)</f>
        <v>#N/A</v>
      </c>
      <c r="H137" s="253" t="e">
        <f t="shared" si="2"/>
        <v>#N/A</v>
      </c>
    </row>
    <row r="138" spans="1:8">
      <c r="A138" s="111"/>
      <c r="B138" s="250" t="e">
        <f>VLOOKUP(A138,'Pagamentos salários'!$A$5:$R$1500,2,)</f>
        <v>#N/A</v>
      </c>
      <c r="C138" s="251" t="e">
        <f>VLOOKUP(B138,'Pagamentos salários'!$A$5:$R$1500,3,)</f>
        <v>#N/A</v>
      </c>
      <c r="D138" s="112"/>
      <c r="E138" s="113"/>
      <c r="F138" s="114"/>
      <c r="G138" s="254" t="e">
        <f>VLOOKUP(B138,'Pagamentos salários'!$A$5:$R$1500,7,)</f>
        <v>#N/A</v>
      </c>
      <c r="H138" s="255" t="e">
        <f t="shared" si="2"/>
        <v>#N/A</v>
      </c>
    </row>
    <row r="139" spans="1:8">
      <c r="A139" s="25"/>
      <c r="B139" s="239" t="e">
        <f>VLOOKUP(A139,'Pagamentos salários'!$A$5:$R$1500,2,)</f>
        <v>#N/A</v>
      </c>
      <c r="C139" s="249" t="e">
        <f>VLOOKUP(B139,'Pagamentos salários'!$A$5:$R$1500,3,)</f>
        <v>#N/A</v>
      </c>
      <c r="D139" s="50"/>
      <c r="E139" s="5"/>
      <c r="F139" s="35"/>
      <c r="G139" s="252" t="e">
        <f>VLOOKUP(B139,'Pagamentos salários'!$A$5:$R$1500,7,)</f>
        <v>#N/A</v>
      </c>
      <c r="H139" s="253" t="e">
        <f t="shared" si="2"/>
        <v>#N/A</v>
      </c>
    </row>
    <row r="140" spans="1:8">
      <c r="A140" s="111"/>
      <c r="B140" s="250" t="e">
        <f>VLOOKUP(A140,'Pagamentos salários'!$A$5:$R$1500,2,)</f>
        <v>#N/A</v>
      </c>
      <c r="C140" s="251" t="e">
        <f>VLOOKUP(B140,'Pagamentos salários'!$A$5:$R$1500,3,)</f>
        <v>#N/A</v>
      </c>
      <c r="D140" s="112"/>
      <c r="E140" s="113"/>
      <c r="F140" s="114"/>
      <c r="G140" s="254" t="e">
        <f>VLOOKUP(B140,'Pagamentos salários'!$A$5:$R$1500,7,)</f>
        <v>#N/A</v>
      </c>
      <c r="H140" s="255" t="e">
        <f t="shared" si="2"/>
        <v>#N/A</v>
      </c>
    </row>
    <row r="141" spans="1:8">
      <c r="A141" s="25"/>
      <c r="B141" s="239" t="e">
        <f>VLOOKUP(A141,'Pagamentos salários'!$A$5:$R$1500,2,)</f>
        <v>#N/A</v>
      </c>
      <c r="C141" s="249" t="e">
        <f>VLOOKUP(B141,'Pagamentos salários'!$A$5:$R$1500,3,)</f>
        <v>#N/A</v>
      </c>
      <c r="D141" s="50"/>
      <c r="E141" s="5"/>
      <c r="F141" s="35"/>
      <c r="G141" s="252" t="e">
        <f>VLOOKUP(B141,'Pagamentos salários'!$A$5:$R$1500,7,)</f>
        <v>#N/A</v>
      </c>
      <c r="H141" s="253" t="e">
        <f t="shared" si="2"/>
        <v>#N/A</v>
      </c>
    </row>
    <row r="142" spans="1:8">
      <c r="A142" s="111"/>
      <c r="B142" s="250" t="e">
        <f>VLOOKUP(A142,'Pagamentos salários'!$A$5:$R$1500,2,)</f>
        <v>#N/A</v>
      </c>
      <c r="C142" s="251" t="e">
        <f>VLOOKUP(B142,'Pagamentos salários'!$A$5:$R$1500,3,)</f>
        <v>#N/A</v>
      </c>
      <c r="D142" s="112"/>
      <c r="E142" s="113"/>
      <c r="F142" s="114"/>
      <c r="G142" s="254" t="e">
        <f>VLOOKUP(B142,'Pagamentos salários'!$A$5:$R$1500,7,)</f>
        <v>#N/A</v>
      </c>
      <c r="H142" s="255" t="e">
        <f t="shared" si="2"/>
        <v>#N/A</v>
      </c>
    </row>
    <row r="143" spans="1:8">
      <c r="A143" s="25"/>
      <c r="B143" s="239" t="e">
        <f>VLOOKUP(A143,'Pagamentos salários'!$A$5:$R$1500,2,)</f>
        <v>#N/A</v>
      </c>
      <c r="C143" s="249" t="e">
        <f>VLOOKUP(B143,'Pagamentos salários'!$A$5:$R$1500,3,)</f>
        <v>#N/A</v>
      </c>
      <c r="D143" s="50"/>
      <c r="E143" s="5"/>
      <c r="F143" s="35"/>
      <c r="G143" s="252" t="e">
        <f>VLOOKUP(B143,'Pagamentos salários'!$A$5:$R$1500,7,)</f>
        <v>#N/A</v>
      </c>
      <c r="H143" s="253" t="e">
        <f t="shared" si="2"/>
        <v>#N/A</v>
      </c>
    </row>
    <row r="144" spans="1:8">
      <c r="A144" s="111"/>
      <c r="B144" s="250" t="e">
        <f>VLOOKUP(A144,'Pagamentos salários'!$A$5:$R$1500,2,)</f>
        <v>#N/A</v>
      </c>
      <c r="C144" s="251" t="e">
        <f>VLOOKUP(B144,'Pagamentos salários'!$A$5:$R$1500,3,)</f>
        <v>#N/A</v>
      </c>
      <c r="D144" s="112"/>
      <c r="E144" s="113"/>
      <c r="F144" s="114"/>
      <c r="G144" s="254" t="e">
        <f>VLOOKUP(B144,'Pagamentos salários'!$A$5:$R$1500,7,)</f>
        <v>#N/A</v>
      </c>
      <c r="H144" s="255" t="e">
        <f t="shared" si="2"/>
        <v>#N/A</v>
      </c>
    </row>
    <row r="145" spans="1:8">
      <c r="A145" s="25"/>
      <c r="B145" s="239" t="e">
        <f>VLOOKUP(A145,'Pagamentos salários'!$A$5:$R$1500,2,)</f>
        <v>#N/A</v>
      </c>
      <c r="C145" s="249" t="e">
        <f>VLOOKUP(B145,'Pagamentos salários'!$A$5:$R$1500,3,)</f>
        <v>#N/A</v>
      </c>
      <c r="D145" s="50"/>
      <c r="E145" s="5"/>
      <c r="F145" s="35"/>
      <c r="G145" s="252" t="e">
        <f>VLOOKUP(B145,'Pagamentos salários'!$A$5:$R$1500,7,)</f>
        <v>#N/A</v>
      </c>
      <c r="H145" s="253" t="e">
        <f t="shared" si="2"/>
        <v>#N/A</v>
      </c>
    </row>
    <row r="146" spans="1:8">
      <c r="A146" s="111"/>
      <c r="B146" s="250" t="e">
        <f>VLOOKUP(A146,'Pagamentos salários'!$A$5:$R$1500,2,)</f>
        <v>#N/A</v>
      </c>
      <c r="C146" s="251" t="e">
        <f>VLOOKUP(B146,'Pagamentos salários'!$A$5:$R$1500,3,)</f>
        <v>#N/A</v>
      </c>
      <c r="D146" s="112"/>
      <c r="E146" s="113"/>
      <c r="F146" s="114"/>
      <c r="G146" s="254" t="e">
        <f>VLOOKUP(B146,'Pagamentos salários'!$A$5:$R$1500,7,)</f>
        <v>#N/A</v>
      </c>
      <c r="H146" s="255" t="e">
        <f t="shared" si="2"/>
        <v>#N/A</v>
      </c>
    </row>
    <row r="147" spans="1:8">
      <c r="A147" s="25"/>
      <c r="B147" s="239" t="e">
        <f>VLOOKUP(A147,'Pagamentos salários'!$A$5:$R$1500,2,)</f>
        <v>#N/A</v>
      </c>
      <c r="C147" s="249" t="e">
        <f>VLOOKUP(B147,'Pagamentos salários'!$A$5:$R$1500,3,)</f>
        <v>#N/A</v>
      </c>
      <c r="D147" s="50"/>
      <c r="E147" s="5"/>
      <c r="F147" s="35"/>
      <c r="G147" s="252" t="e">
        <f>VLOOKUP(B147,'Pagamentos salários'!$A$5:$R$1500,7,)</f>
        <v>#N/A</v>
      </c>
      <c r="H147" s="253" t="e">
        <f t="shared" si="2"/>
        <v>#N/A</v>
      </c>
    </row>
    <row r="148" spans="1:8">
      <c r="A148" s="111"/>
      <c r="B148" s="250" t="e">
        <f>VLOOKUP(A148,'Pagamentos salários'!$A$5:$R$1500,2,)</f>
        <v>#N/A</v>
      </c>
      <c r="C148" s="251" t="e">
        <f>VLOOKUP(B148,'Pagamentos salários'!$A$5:$R$1500,3,)</f>
        <v>#N/A</v>
      </c>
      <c r="D148" s="112"/>
      <c r="E148" s="113"/>
      <c r="F148" s="114"/>
      <c r="G148" s="254" t="e">
        <f>VLOOKUP(B148,'Pagamentos salários'!$A$5:$R$1500,7,)</f>
        <v>#N/A</v>
      </c>
      <c r="H148" s="255" t="e">
        <f t="shared" si="2"/>
        <v>#N/A</v>
      </c>
    </row>
    <row r="149" spans="1:8">
      <c r="A149" s="25"/>
      <c r="B149" s="239" t="e">
        <f>VLOOKUP(A149,'Pagamentos salários'!$A$5:$R$1500,2,)</f>
        <v>#N/A</v>
      </c>
      <c r="C149" s="249" t="e">
        <f>VLOOKUP(B149,'Pagamentos salários'!$A$5:$R$1500,3,)</f>
        <v>#N/A</v>
      </c>
      <c r="D149" s="50"/>
      <c r="E149" s="5"/>
      <c r="F149" s="35"/>
      <c r="G149" s="252" t="e">
        <f>VLOOKUP(B149,'Pagamentos salários'!$A$5:$R$1500,7,)</f>
        <v>#N/A</v>
      </c>
      <c r="H149" s="253" t="e">
        <f t="shared" si="2"/>
        <v>#N/A</v>
      </c>
    </row>
    <row r="150" spans="1:8">
      <c r="A150" s="111"/>
      <c r="B150" s="250" t="e">
        <f>VLOOKUP(A150,'Pagamentos salários'!$A$5:$R$1500,2,)</f>
        <v>#N/A</v>
      </c>
      <c r="C150" s="251" t="e">
        <f>VLOOKUP(B150,'Pagamentos salários'!$A$5:$R$1500,3,)</f>
        <v>#N/A</v>
      </c>
      <c r="D150" s="112"/>
      <c r="E150" s="113"/>
      <c r="F150" s="114"/>
      <c r="G150" s="254" t="e">
        <f>VLOOKUP(B150,'Pagamentos salários'!$A$5:$R$1500,7,)</f>
        <v>#N/A</v>
      </c>
      <c r="H150" s="255" t="e">
        <f t="shared" si="2"/>
        <v>#N/A</v>
      </c>
    </row>
    <row r="151" spans="1:8">
      <c r="A151" s="25"/>
      <c r="B151" s="239" t="e">
        <f>VLOOKUP(A151,'Pagamentos salários'!$A$5:$R$1500,2,)</f>
        <v>#N/A</v>
      </c>
      <c r="C151" s="249" t="e">
        <f>VLOOKUP(B151,'Pagamentos salários'!$A$5:$R$1500,3,)</f>
        <v>#N/A</v>
      </c>
      <c r="D151" s="50"/>
      <c r="E151" s="5"/>
      <c r="F151" s="35"/>
      <c r="G151" s="252" t="e">
        <f>VLOOKUP(B151,'Pagamentos salários'!$A$5:$R$1500,7,)</f>
        <v>#N/A</v>
      </c>
      <c r="H151" s="253" t="e">
        <f t="shared" si="2"/>
        <v>#N/A</v>
      </c>
    </row>
    <row r="152" spans="1:8">
      <c r="A152" s="111"/>
      <c r="B152" s="250" t="e">
        <f>VLOOKUP(A152,'Pagamentos salários'!$A$5:$R$1500,2,)</f>
        <v>#N/A</v>
      </c>
      <c r="C152" s="251" t="e">
        <f>VLOOKUP(B152,'Pagamentos salários'!$A$5:$R$1500,3,)</f>
        <v>#N/A</v>
      </c>
      <c r="D152" s="112"/>
      <c r="E152" s="113"/>
      <c r="F152" s="114"/>
      <c r="G152" s="254" t="e">
        <f>VLOOKUP(B152,'Pagamentos salários'!$A$5:$R$1500,7,)</f>
        <v>#N/A</v>
      </c>
      <c r="H152" s="255" t="e">
        <f t="shared" si="2"/>
        <v>#N/A</v>
      </c>
    </row>
    <row r="153" spans="1:8">
      <c r="A153" s="25"/>
      <c r="B153" s="239" t="e">
        <f>VLOOKUP(A153,'Pagamentos salários'!$A$5:$R$1500,2,)</f>
        <v>#N/A</v>
      </c>
      <c r="C153" s="249" t="e">
        <f>VLOOKUP(B153,'Pagamentos salários'!$A$5:$R$1500,3,)</f>
        <v>#N/A</v>
      </c>
      <c r="D153" s="50"/>
      <c r="E153" s="5"/>
      <c r="F153" s="35"/>
      <c r="G153" s="252" t="e">
        <f>VLOOKUP(B153,'Pagamentos salários'!$A$5:$R$1500,7,)</f>
        <v>#N/A</v>
      </c>
      <c r="H153" s="253" t="e">
        <f t="shared" si="2"/>
        <v>#N/A</v>
      </c>
    </row>
    <row r="154" spans="1:8">
      <c r="A154" s="111"/>
      <c r="B154" s="250" t="e">
        <f>VLOOKUP(A154,'Pagamentos salários'!$A$5:$R$1500,2,)</f>
        <v>#N/A</v>
      </c>
      <c r="C154" s="251" t="e">
        <f>VLOOKUP(B154,'Pagamentos salários'!$A$5:$R$1500,3,)</f>
        <v>#N/A</v>
      </c>
      <c r="D154" s="112"/>
      <c r="E154" s="113"/>
      <c r="F154" s="114"/>
      <c r="G154" s="254" t="e">
        <f>VLOOKUP(B154,'Pagamentos salários'!$A$5:$R$1500,7,)</f>
        <v>#N/A</v>
      </c>
      <c r="H154" s="255" t="e">
        <f t="shared" si="2"/>
        <v>#N/A</v>
      </c>
    </row>
    <row r="155" spans="1:8">
      <c r="A155" s="25"/>
      <c r="B155" s="239" t="e">
        <f>VLOOKUP(A155,'Pagamentos salários'!$A$5:$R$1500,2,)</f>
        <v>#N/A</v>
      </c>
      <c r="C155" s="249" t="e">
        <f>VLOOKUP(B155,'Pagamentos salários'!$A$5:$R$1500,3,)</f>
        <v>#N/A</v>
      </c>
      <c r="D155" s="50"/>
      <c r="E155" s="5"/>
      <c r="F155" s="35"/>
      <c r="G155" s="252" t="e">
        <f>VLOOKUP(B155,'Pagamentos salários'!$A$5:$R$1500,7,)</f>
        <v>#N/A</v>
      </c>
      <c r="H155" s="253" t="e">
        <f t="shared" si="2"/>
        <v>#N/A</v>
      </c>
    </row>
    <row r="156" spans="1:8">
      <c r="A156" s="111"/>
      <c r="B156" s="250" t="e">
        <f>VLOOKUP(A156,'Pagamentos salários'!$A$5:$R$1500,2,)</f>
        <v>#N/A</v>
      </c>
      <c r="C156" s="251" t="e">
        <f>VLOOKUP(B156,'Pagamentos salários'!$A$5:$R$1500,3,)</f>
        <v>#N/A</v>
      </c>
      <c r="D156" s="112"/>
      <c r="E156" s="113"/>
      <c r="F156" s="114"/>
      <c r="G156" s="254" t="e">
        <f>VLOOKUP(B156,'Pagamentos salários'!$A$5:$R$1500,7,)</f>
        <v>#N/A</v>
      </c>
      <c r="H156" s="255" t="e">
        <f t="shared" si="2"/>
        <v>#N/A</v>
      </c>
    </row>
    <row r="157" spans="1:8">
      <c r="A157" s="25"/>
      <c r="B157" s="239" t="e">
        <f>VLOOKUP(A157,'Pagamentos salários'!$A$5:$R$1500,2,)</f>
        <v>#N/A</v>
      </c>
      <c r="C157" s="249" t="e">
        <f>VLOOKUP(B157,'Pagamentos salários'!$A$5:$R$1500,3,)</f>
        <v>#N/A</v>
      </c>
      <c r="D157" s="50"/>
      <c r="E157" s="5"/>
      <c r="F157" s="35"/>
      <c r="G157" s="252" t="e">
        <f>VLOOKUP(B157,'Pagamentos salários'!$A$5:$R$1500,7,)</f>
        <v>#N/A</v>
      </c>
      <c r="H157" s="253" t="e">
        <f t="shared" si="2"/>
        <v>#N/A</v>
      </c>
    </row>
    <row r="158" spans="1:8">
      <c r="A158" s="111"/>
      <c r="B158" s="250" t="e">
        <f>VLOOKUP(A158,'Pagamentos salários'!$A$5:$R$1500,2,)</f>
        <v>#N/A</v>
      </c>
      <c r="C158" s="251" t="e">
        <f>VLOOKUP(B158,'Pagamentos salários'!$A$5:$R$1500,3,)</f>
        <v>#N/A</v>
      </c>
      <c r="D158" s="112"/>
      <c r="E158" s="113"/>
      <c r="F158" s="114"/>
      <c r="G158" s="254" t="e">
        <f>VLOOKUP(B158,'Pagamentos salários'!$A$5:$R$1500,7,)</f>
        <v>#N/A</v>
      </c>
      <c r="H158" s="255" t="e">
        <f t="shared" si="2"/>
        <v>#N/A</v>
      </c>
    </row>
    <row r="159" spans="1:8">
      <c r="A159" s="25"/>
      <c r="B159" s="239" t="e">
        <f>VLOOKUP(A159,'Pagamentos salários'!$A$5:$R$1500,2,)</f>
        <v>#N/A</v>
      </c>
      <c r="C159" s="249" t="e">
        <f>VLOOKUP(B159,'Pagamentos salários'!$A$5:$R$1500,3,)</f>
        <v>#N/A</v>
      </c>
      <c r="D159" s="50"/>
      <c r="E159" s="5"/>
      <c r="F159" s="35"/>
      <c r="G159" s="252" t="e">
        <f>VLOOKUP(B159,'Pagamentos salários'!$A$5:$R$1500,7,)</f>
        <v>#N/A</v>
      </c>
      <c r="H159" s="253" t="e">
        <f t="shared" si="2"/>
        <v>#N/A</v>
      </c>
    </row>
    <row r="160" spans="1:8">
      <c r="A160" s="111"/>
      <c r="B160" s="250" t="e">
        <f>VLOOKUP(A160,'Pagamentos salários'!$A$5:$R$1500,2,)</f>
        <v>#N/A</v>
      </c>
      <c r="C160" s="251" t="e">
        <f>VLOOKUP(B160,'Pagamentos salários'!$A$5:$R$1500,3,)</f>
        <v>#N/A</v>
      </c>
      <c r="D160" s="112"/>
      <c r="E160" s="113"/>
      <c r="F160" s="114"/>
      <c r="G160" s="254" t="e">
        <f>VLOOKUP(B160,'Pagamentos salários'!$A$5:$R$1500,7,)</f>
        <v>#N/A</v>
      </c>
      <c r="H160" s="255" t="e">
        <f t="shared" si="2"/>
        <v>#N/A</v>
      </c>
    </row>
    <row r="161" spans="1:8">
      <c r="A161" s="25"/>
      <c r="B161" s="239" t="e">
        <f>VLOOKUP(A161,'Pagamentos salários'!$A$5:$R$1500,2,)</f>
        <v>#N/A</v>
      </c>
      <c r="C161" s="249" t="e">
        <f>VLOOKUP(B161,'Pagamentos salários'!$A$5:$R$1500,3,)</f>
        <v>#N/A</v>
      </c>
      <c r="D161" s="50"/>
      <c r="E161" s="5"/>
      <c r="F161" s="35"/>
      <c r="G161" s="252" t="e">
        <f>VLOOKUP(B161,'Pagamentos salários'!$A$5:$R$1500,7,)</f>
        <v>#N/A</v>
      </c>
      <c r="H161" s="253" t="e">
        <f t="shared" si="2"/>
        <v>#N/A</v>
      </c>
    </row>
    <row r="162" spans="1:8">
      <c r="A162" s="111"/>
      <c r="B162" s="250" t="e">
        <f>VLOOKUP(A162,'Pagamentos salários'!$A$5:$R$1500,2,)</f>
        <v>#N/A</v>
      </c>
      <c r="C162" s="251" t="e">
        <f>VLOOKUP(B162,'Pagamentos salários'!$A$5:$R$1500,3,)</f>
        <v>#N/A</v>
      </c>
      <c r="D162" s="112"/>
      <c r="E162" s="113"/>
      <c r="F162" s="114"/>
      <c r="G162" s="254" t="e">
        <f>VLOOKUP(B162,'Pagamentos salários'!$A$5:$R$1500,7,)</f>
        <v>#N/A</v>
      </c>
      <c r="H162" s="255" t="e">
        <f t="shared" si="2"/>
        <v>#N/A</v>
      </c>
    </row>
    <row r="163" spans="1:8">
      <c r="A163" s="25"/>
      <c r="B163" s="239" t="e">
        <f>VLOOKUP(A163,'Pagamentos salários'!$A$5:$R$1500,2,)</f>
        <v>#N/A</v>
      </c>
      <c r="C163" s="249" t="e">
        <f>VLOOKUP(B163,'Pagamentos salários'!$A$5:$R$1500,3,)</f>
        <v>#N/A</v>
      </c>
      <c r="D163" s="50"/>
      <c r="E163" s="5"/>
      <c r="F163" s="35"/>
      <c r="G163" s="252" t="e">
        <f>VLOOKUP(B163,'Pagamentos salários'!$A$5:$R$1500,7,)</f>
        <v>#N/A</v>
      </c>
      <c r="H163" s="253" t="e">
        <f t="shared" si="2"/>
        <v>#N/A</v>
      </c>
    </row>
    <row r="164" spans="1:8">
      <c r="A164" s="111"/>
      <c r="B164" s="250" t="e">
        <f>VLOOKUP(A164,'Pagamentos salários'!$A$5:$R$1500,2,)</f>
        <v>#N/A</v>
      </c>
      <c r="C164" s="251" t="e">
        <f>VLOOKUP(B164,'Pagamentos salários'!$A$5:$R$1500,3,)</f>
        <v>#N/A</v>
      </c>
      <c r="D164" s="112"/>
      <c r="E164" s="113"/>
      <c r="F164" s="114"/>
      <c r="G164" s="254" t="e">
        <f>VLOOKUP(B164,'Pagamentos salários'!$A$5:$R$1500,7,)</f>
        <v>#N/A</v>
      </c>
      <c r="H164" s="255" t="e">
        <f t="shared" si="2"/>
        <v>#N/A</v>
      </c>
    </row>
    <row r="165" spans="1:8">
      <c r="A165" s="25"/>
      <c r="B165" s="239" t="e">
        <f>VLOOKUP(A165,'Pagamentos salários'!$A$5:$R$1500,2,)</f>
        <v>#N/A</v>
      </c>
      <c r="C165" s="249" t="e">
        <f>VLOOKUP(B165,'Pagamentos salários'!$A$5:$R$1500,3,)</f>
        <v>#N/A</v>
      </c>
      <c r="D165" s="50"/>
      <c r="E165" s="5"/>
      <c r="F165" s="35"/>
      <c r="G165" s="252" t="e">
        <f>VLOOKUP(B165,'Pagamentos salários'!$A$5:$R$1500,7,)</f>
        <v>#N/A</v>
      </c>
      <c r="H165" s="253" t="e">
        <f t="shared" si="2"/>
        <v>#N/A</v>
      </c>
    </row>
    <row r="166" spans="1:8">
      <c r="A166" s="111"/>
      <c r="B166" s="250" t="e">
        <f>VLOOKUP(A166,'Pagamentos salários'!$A$5:$R$1500,2,)</f>
        <v>#N/A</v>
      </c>
      <c r="C166" s="251" t="e">
        <f>VLOOKUP(B166,'Pagamentos salários'!$A$5:$R$1500,3,)</f>
        <v>#N/A</v>
      </c>
      <c r="D166" s="112"/>
      <c r="E166" s="113"/>
      <c r="F166" s="114"/>
      <c r="G166" s="254" t="e">
        <f>VLOOKUP(B166,'Pagamentos salários'!$A$5:$R$1500,7,)</f>
        <v>#N/A</v>
      </c>
      <c r="H166" s="255" t="e">
        <f t="shared" si="2"/>
        <v>#N/A</v>
      </c>
    </row>
    <row r="167" spans="1:8">
      <c r="A167" s="25"/>
      <c r="B167" s="239" t="e">
        <f>VLOOKUP(A167,'Pagamentos salários'!$A$5:$R$1500,2,)</f>
        <v>#N/A</v>
      </c>
      <c r="C167" s="249" t="e">
        <f>VLOOKUP(B167,'Pagamentos salários'!$A$5:$R$1500,3,)</f>
        <v>#N/A</v>
      </c>
      <c r="D167" s="50"/>
      <c r="E167" s="5"/>
      <c r="F167" s="35"/>
      <c r="G167" s="252" t="e">
        <f>VLOOKUP(B167,'Pagamentos salários'!$A$5:$R$1500,7,)</f>
        <v>#N/A</v>
      </c>
      <c r="H167" s="253" t="e">
        <f t="shared" si="2"/>
        <v>#N/A</v>
      </c>
    </row>
    <row r="168" spans="1:8">
      <c r="A168" s="111"/>
      <c r="B168" s="250" t="e">
        <f>VLOOKUP(A168,'Pagamentos salários'!$A$5:$R$1500,2,)</f>
        <v>#N/A</v>
      </c>
      <c r="C168" s="251" t="e">
        <f>VLOOKUP(B168,'Pagamentos salários'!$A$5:$R$1500,3,)</f>
        <v>#N/A</v>
      </c>
      <c r="D168" s="112"/>
      <c r="E168" s="113"/>
      <c r="F168" s="114"/>
      <c r="G168" s="254" t="e">
        <f>VLOOKUP(B168,'Pagamentos salários'!$A$5:$R$1500,7,)</f>
        <v>#N/A</v>
      </c>
      <c r="H168" s="255" t="e">
        <f t="shared" si="2"/>
        <v>#N/A</v>
      </c>
    </row>
    <row r="169" spans="1:8">
      <c r="A169" s="25"/>
      <c r="B169" s="239" t="e">
        <f>VLOOKUP(A169,'Pagamentos salários'!$A$5:$R$1500,2,)</f>
        <v>#N/A</v>
      </c>
      <c r="C169" s="249" t="e">
        <f>VLOOKUP(B169,'Pagamentos salários'!$A$5:$R$1500,3,)</f>
        <v>#N/A</v>
      </c>
      <c r="D169" s="50"/>
      <c r="E169" s="5"/>
      <c r="F169" s="35"/>
      <c r="G169" s="252" t="e">
        <f>VLOOKUP(B169,'Pagamentos salários'!$A$5:$R$1500,7,)</f>
        <v>#N/A</v>
      </c>
      <c r="H169" s="253" t="e">
        <f t="shared" si="2"/>
        <v>#N/A</v>
      </c>
    </row>
    <row r="170" spans="1:8">
      <c r="A170" s="111"/>
      <c r="B170" s="250" t="e">
        <f>VLOOKUP(A170,'Pagamentos salários'!$A$5:$R$1500,2,)</f>
        <v>#N/A</v>
      </c>
      <c r="C170" s="251" t="e">
        <f>VLOOKUP(B170,'Pagamentos salários'!$A$5:$R$1500,3,)</f>
        <v>#N/A</v>
      </c>
      <c r="D170" s="112"/>
      <c r="E170" s="113"/>
      <c r="F170" s="114"/>
      <c r="G170" s="254" t="e">
        <f>VLOOKUP(B170,'Pagamentos salários'!$A$5:$R$1500,7,)</f>
        <v>#N/A</v>
      </c>
      <c r="H170" s="255" t="e">
        <f t="shared" si="2"/>
        <v>#N/A</v>
      </c>
    </row>
    <row r="171" spans="1:8">
      <c r="A171" s="25"/>
      <c r="B171" s="239" t="e">
        <f>VLOOKUP(A171,'Pagamentos salários'!$A$5:$R$1500,2,)</f>
        <v>#N/A</v>
      </c>
      <c r="C171" s="249" t="e">
        <f>VLOOKUP(B171,'Pagamentos salários'!$A$5:$R$1500,3,)</f>
        <v>#N/A</v>
      </c>
      <c r="D171" s="50"/>
      <c r="E171" s="5"/>
      <c r="F171" s="35"/>
      <c r="G171" s="252" t="e">
        <f>VLOOKUP(B171,'Pagamentos salários'!$A$5:$R$1500,7,)</f>
        <v>#N/A</v>
      </c>
      <c r="H171" s="253" t="e">
        <f t="shared" si="2"/>
        <v>#N/A</v>
      </c>
    </row>
    <row r="172" spans="1:8">
      <c r="A172" s="111"/>
      <c r="B172" s="250" t="e">
        <f>VLOOKUP(A172,'Pagamentos salários'!$A$5:$R$1500,2,)</f>
        <v>#N/A</v>
      </c>
      <c r="C172" s="251" t="e">
        <f>VLOOKUP(B172,'Pagamentos salários'!$A$5:$R$1500,3,)</f>
        <v>#N/A</v>
      </c>
      <c r="D172" s="112"/>
      <c r="E172" s="113"/>
      <c r="F172" s="114"/>
      <c r="G172" s="254" t="e">
        <f>VLOOKUP(B172,'Pagamentos salários'!$A$5:$R$1500,7,)</f>
        <v>#N/A</v>
      </c>
      <c r="H172" s="255" t="e">
        <f t="shared" si="2"/>
        <v>#N/A</v>
      </c>
    </row>
    <row r="173" spans="1:8">
      <c r="A173" s="25"/>
      <c r="B173" s="239" t="e">
        <f>VLOOKUP(A173,'Pagamentos salários'!$A$5:$R$1500,2,)</f>
        <v>#N/A</v>
      </c>
      <c r="C173" s="249" t="e">
        <f>VLOOKUP(B173,'Pagamentos salários'!$A$5:$R$1500,3,)</f>
        <v>#N/A</v>
      </c>
      <c r="D173" s="50"/>
      <c r="E173" s="5"/>
      <c r="F173" s="35"/>
      <c r="G173" s="252" t="e">
        <f>VLOOKUP(B173,'Pagamentos salários'!$A$5:$R$1500,7,)</f>
        <v>#N/A</v>
      </c>
      <c r="H173" s="253" t="e">
        <f t="shared" si="2"/>
        <v>#N/A</v>
      </c>
    </row>
    <row r="174" spans="1:8">
      <c r="A174" s="111"/>
      <c r="B174" s="250" t="e">
        <f>VLOOKUP(A174,'Pagamentos salários'!$A$5:$R$1500,2,)</f>
        <v>#N/A</v>
      </c>
      <c r="C174" s="251" t="e">
        <f>VLOOKUP(B174,'Pagamentos salários'!$A$5:$R$1500,3,)</f>
        <v>#N/A</v>
      </c>
      <c r="D174" s="112"/>
      <c r="E174" s="113"/>
      <c r="F174" s="114"/>
      <c r="G174" s="254" t="e">
        <f>VLOOKUP(B174,'Pagamentos salários'!$A$5:$R$1500,7,)</f>
        <v>#N/A</v>
      </c>
      <c r="H174" s="255" t="e">
        <f t="shared" si="2"/>
        <v>#N/A</v>
      </c>
    </row>
    <row r="175" spans="1:8">
      <c r="A175" s="25"/>
      <c r="B175" s="239" t="e">
        <f>VLOOKUP(A175,'Pagamentos salários'!$A$5:$R$1500,2,)</f>
        <v>#N/A</v>
      </c>
      <c r="C175" s="249" t="e">
        <f>VLOOKUP(B175,'Pagamentos salários'!$A$5:$R$1500,3,)</f>
        <v>#N/A</v>
      </c>
      <c r="D175" s="50"/>
      <c r="E175" s="5"/>
      <c r="F175" s="35"/>
      <c r="G175" s="252" t="e">
        <f>VLOOKUP(B175,'Pagamentos salários'!$A$5:$R$1500,7,)</f>
        <v>#N/A</v>
      </c>
      <c r="H175" s="253" t="e">
        <f t="shared" si="2"/>
        <v>#N/A</v>
      </c>
    </row>
    <row r="176" spans="1:8">
      <c r="A176" s="111"/>
      <c r="B176" s="250" t="e">
        <f>VLOOKUP(A176,'Pagamentos salários'!$A$5:$R$1500,2,)</f>
        <v>#N/A</v>
      </c>
      <c r="C176" s="251" t="e">
        <f>VLOOKUP(B176,'Pagamentos salários'!$A$5:$R$1500,3,)</f>
        <v>#N/A</v>
      </c>
      <c r="D176" s="112"/>
      <c r="E176" s="113"/>
      <c r="F176" s="114"/>
      <c r="G176" s="254" t="e">
        <f>VLOOKUP(B176,'Pagamentos salários'!$A$5:$R$1500,7,)</f>
        <v>#N/A</v>
      </c>
      <c r="H176" s="255" t="e">
        <f t="shared" si="2"/>
        <v>#N/A</v>
      </c>
    </row>
    <row r="177" spans="1:8">
      <c r="A177" s="25"/>
      <c r="B177" s="239" t="e">
        <f>VLOOKUP(A177,'Pagamentos salários'!$A$5:$R$1500,2,)</f>
        <v>#N/A</v>
      </c>
      <c r="C177" s="249" t="e">
        <f>VLOOKUP(B177,'Pagamentos salários'!$A$5:$R$1500,3,)</f>
        <v>#N/A</v>
      </c>
      <c r="D177" s="50"/>
      <c r="E177" s="5"/>
      <c r="F177" s="35"/>
      <c r="G177" s="252" t="e">
        <f>VLOOKUP(B177,'Pagamentos salários'!$A$5:$R$1500,7,)</f>
        <v>#N/A</v>
      </c>
      <c r="H177" s="253" t="e">
        <f t="shared" si="2"/>
        <v>#N/A</v>
      </c>
    </row>
    <row r="178" spans="1:8">
      <c r="A178" s="111"/>
      <c r="B178" s="250" t="e">
        <f>VLOOKUP(A178,'Pagamentos salários'!$A$5:$R$1500,2,)</f>
        <v>#N/A</v>
      </c>
      <c r="C178" s="251" t="e">
        <f>VLOOKUP(B178,'Pagamentos salários'!$A$5:$R$1500,3,)</f>
        <v>#N/A</v>
      </c>
      <c r="D178" s="112"/>
      <c r="E178" s="113"/>
      <c r="F178" s="114"/>
      <c r="G178" s="254" t="e">
        <f>VLOOKUP(B178,'Pagamentos salários'!$A$5:$R$1500,7,)</f>
        <v>#N/A</v>
      </c>
      <c r="H178" s="255" t="e">
        <f t="shared" si="2"/>
        <v>#N/A</v>
      </c>
    </row>
    <row r="179" spans="1:8">
      <c r="A179" s="25"/>
      <c r="B179" s="239" t="e">
        <f>VLOOKUP(A179,'Pagamentos salários'!$A$5:$R$1500,2,)</f>
        <v>#N/A</v>
      </c>
      <c r="C179" s="249" t="e">
        <f>VLOOKUP(B179,'Pagamentos salários'!$A$5:$R$1500,3,)</f>
        <v>#N/A</v>
      </c>
      <c r="D179" s="50"/>
      <c r="E179" s="5"/>
      <c r="F179" s="35"/>
      <c r="G179" s="252" t="e">
        <f>VLOOKUP(B179,'Pagamentos salários'!$A$5:$R$1500,7,)</f>
        <v>#N/A</v>
      </c>
      <c r="H179" s="253" t="e">
        <f t="shared" si="2"/>
        <v>#N/A</v>
      </c>
    </row>
    <row r="180" spans="1:8">
      <c r="A180" s="111"/>
      <c r="B180" s="250" t="e">
        <f>VLOOKUP(A180,'Pagamentos salários'!$A$5:$R$1500,2,)</f>
        <v>#N/A</v>
      </c>
      <c r="C180" s="251" t="e">
        <f>VLOOKUP(B180,'Pagamentos salários'!$A$5:$R$1500,3,)</f>
        <v>#N/A</v>
      </c>
      <c r="D180" s="112"/>
      <c r="E180" s="113"/>
      <c r="F180" s="114"/>
      <c r="G180" s="254" t="e">
        <f>VLOOKUP(B180,'Pagamentos salários'!$A$5:$R$1500,7,)</f>
        <v>#N/A</v>
      </c>
      <c r="H180" s="255" t="e">
        <f t="shared" si="2"/>
        <v>#N/A</v>
      </c>
    </row>
    <row r="181" spans="1:8">
      <c r="A181" s="25"/>
      <c r="B181" s="239" t="e">
        <f>VLOOKUP(A181,'Pagamentos salários'!$A$5:$R$1500,2,)</f>
        <v>#N/A</v>
      </c>
      <c r="C181" s="249" t="e">
        <f>VLOOKUP(B181,'Pagamentos salários'!$A$5:$R$1500,3,)</f>
        <v>#N/A</v>
      </c>
      <c r="D181" s="50"/>
      <c r="E181" s="5"/>
      <c r="F181" s="35"/>
      <c r="G181" s="252" t="e">
        <f>VLOOKUP(B181,'Pagamentos salários'!$A$5:$R$1500,7,)</f>
        <v>#N/A</v>
      </c>
      <c r="H181" s="253" t="e">
        <f t="shared" si="2"/>
        <v>#N/A</v>
      </c>
    </row>
    <row r="182" spans="1:8">
      <c r="A182" s="111"/>
      <c r="B182" s="250" t="e">
        <f>VLOOKUP(A182,'Pagamentos salários'!$A$5:$R$1500,2,)</f>
        <v>#N/A</v>
      </c>
      <c r="C182" s="251" t="e">
        <f>VLOOKUP(B182,'Pagamentos salários'!$A$5:$R$1500,3,)</f>
        <v>#N/A</v>
      </c>
      <c r="D182" s="112"/>
      <c r="E182" s="113"/>
      <c r="F182" s="114"/>
      <c r="G182" s="254" t="e">
        <f>VLOOKUP(B182,'Pagamentos salários'!$A$5:$R$1500,7,)</f>
        <v>#N/A</v>
      </c>
      <c r="H182" s="255" t="e">
        <f t="shared" si="2"/>
        <v>#N/A</v>
      </c>
    </row>
    <row r="183" spans="1:8">
      <c r="A183" s="25"/>
      <c r="B183" s="239" t="e">
        <f>VLOOKUP(A183,'Pagamentos salários'!$A$5:$R$1500,2,)</f>
        <v>#N/A</v>
      </c>
      <c r="C183" s="249" t="e">
        <f>VLOOKUP(B183,'Pagamentos salários'!$A$5:$R$1500,3,)</f>
        <v>#N/A</v>
      </c>
      <c r="D183" s="50"/>
      <c r="E183" s="5"/>
      <c r="F183" s="35"/>
      <c r="G183" s="252" t="e">
        <f>VLOOKUP(B183,'Pagamentos salários'!$A$5:$R$1500,7,)</f>
        <v>#N/A</v>
      </c>
      <c r="H183" s="253" t="e">
        <f t="shared" si="2"/>
        <v>#N/A</v>
      </c>
    </row>
    <row r="184" spans="1:8">
      <c r="A184" s="111"/>
      <c r="B184" s="250" t="e">
        <f>VLOOKUP(A184,'Pagamentos salários'!$A$5:$R$1500,2,)</f>
        <v>#N/A</v>
      </c>
      <c r="C184" s="251" t="e">
        <f>VLOOKUP(B184,'Pagamentos salários'!$A$5:$R$1500,3,)</f>
        <v>#N/A</v>
      </c>
      <c r="D184" s="112"/>
      <c r="E184" s="113"/>
      <c r="F184" s="114"/>
      <c r="G184" s="254" t="e">
        <f>VLOOKUP(B184,'Pagamentos salários'!$A$5:$R$1500,7,)</f>
        <v>#N/A</v>
      </c>
      <c r="H184" s="255" t="e">
        <f t="shared" si="2"/>
        <v>#N/A</v>
      </c>
    </row>
    <row r="185" spans="1:8">
      <c r="A185" s="25"/>
      <c r="B185" s="239" t="e">
        <f>VLOOKUP(A185,'Pagamentos salários'!$A$5:$R$1500,2,)</f>
        <v>#N/A</v>
      </c>
      <c r="C185" s="249" t="e">
        <f>VLOOKUP(B185,'Pagamentos salários'!$A$5:$R$1500,3,)</f>
        <v>#N/A</v>
      </c>
      <c r="D185" s="50"/>
      <c r="E185" s="5"/>
      <c r="F185" s="35"/>
      <c r="G185" s="252" t="e">
        <f>VLOOKUP(B185,'Pagamentos salários'!$A$5:$R$1500,7,)</f>
        <v>#N/A</v>
      </c>
      <c r="H185" s="253" t="e">
        <f t="shared" si="2"/>
        <v>#N/A</v>
      </c>
    </row>
    <row r="186" spans="1:8">
      <c r="A186" s="111"/>
      <c r="B186" s="250" t="e">
        <f>VLOOKUP(A186,'Pagamentos salários'!$A$5:$R$1500,2,)</f>
        <v>#N/A</v>
      </c>
      <c r="C186" s="251" t="e">
        <f>VLOOKUP(B186,'Pagamentos salários'!$A$5:$R$1500,3,)</f>
        <v>#N/A</v>
      </c>
      <c r="D186" s="112"/>
      <c r="E186" s="113"/>
      <c r="F186" s="114"/>
      <c r="G186" s="254" t="e">
        <f>VLOOKUP(B186,'Pagamentos salários'!$A$5:$R$1500,7,)</f>
        <v>#N/A</v>
      </c>
      <c r="H186" s="255" t="e">
        <f t="shared" si="2"/>
        <v>#N/A</v>
      </c>
    </row>
    <row r="187" spans="1:8">
      <c r="A187" s="25"/>
      <c r="B187" s="239" t="e">
        <f>VLOOKUP(A187,'Pagamentos salários'!$A$5:$R$1500,2,)</f>
        <v>#N/A</v>
      </c>
      <c r="C187" s="249" t="e">
        <f>VLOOKUP(B187,'Pagamentos salários'!$A$5:$R$1500,3,)</f>
        <v>#N/A</v>
      </c>
      <c r="D187" s="50"/>
      <c r="E187" s="5"/>
      <c r="F187" s="35"/>
      <c r="G187" s="252" t="e">
        <f>VLOOKUP(B187,'Pagamentos salários'!$A$5:$R$1500,7,)</f>
        <v>#N/A</v>
      </c>
      <c r="H187" s="253" t="e">
        <f t="shared" si="2"/>
        <v>#N/A</v>
      </c>
    </row>
    <row r="188" spans="1:8">
      <c r="A188" s="111"/>
      <c r="B188" s="250" t="e">
        <f>VLOOKUP(A188,'Pagamentos salários'!$A$5:$R$1500,2,)</f>
        <v>#N/A</v>
      </c>
      <c r="C188" s="251" t="e">
        <f>VLOOKUP(B188,'Pagamentos salários'!$A$5:$R$1500,3,)</f>
        <v>#N/A</v>
      </c>
      <c r="D188" s="112"/>
      <c r="E188" s="113"/>
      <c r="F188" s="114"/>
      <c r="G188" s="254" t="e">
        <f>VLOOKUP(B188,'Pagamentos salários'!$A$5:$R$1500,7,)</f>
        <v>#N/A</v>
      </c>
      <c r="H188" s="255" t="e">
        <f t="shared" si="2"/>
        <v>#N/A</v>
      </c>
    </row>
    <row r="189" spans="1:8">
      <c r="A189" s="25"/>
      <c r="B189" s="239" t="e">
        <f>VLOOKUP(A189,'Pagamentos salários'!$A$5:$R$1500,2,)</f>
        <v>#N/A</v>
      </c>
      <c r="C189" s="249" t="e">
        <f>VLOOKUP(B189,'Pagamentos salários'!$A$5:$R$1500,3,)</f>
        <v>#N/A</v>
      </c>
      <c r="D189" s="50"/>
      <c r="E189" s="5"/>
      <c r="F189" s="35"/>
      <c r="G189" s="252" t="e">
        <f>VLOOKUP(B189,'Pagamentos salários'!$A$5:$R$1500,7,)</f>
        <v>#N/A</v>
      </c>
      <c r="H189" s="253" t="e">
        <f t="shared" si="2"/>
        <v>#N/A</v>
      </c>
    </row>
    <row r="190" spans="1:8">
      <c r="A190" s="111"/>
      <c r="B190" s="250" t="e">
        <f>VLOOKUP(A190,'Pagamentos salários'!$A$5:$R$1500,2,)</f>
        <v>#N/A</v>
      </c>
      <c r="C190" s="251" t="e">
        <f>VLOOKUP(B190,'Pagamentos salários'!$A$5:$R$1500,3,)</f>
        <v>#N/A</v>
      </c>
      <c r="D190" s="112"/>
      <c r="E190" s="113"/>
      <c r="F190" s="114"/>
      <c r="G190" s="254" t="e">
        <f>VLOOKUP(B190,'Pagamentos salários'!$A$5:$R$1500,7,)</f>
        <v>#N/A</v>
      </c>
      <c r="H190" s="255" t="e">
        <f t="shared" si="2"/>
        <v>#N/A</v>
      </c>
    </row>
    <row r="191" spans="1:8">
      <c r="A191" s="25"/>
      <c r="B191" s="239" t="e">
        <f>VLOOKUP(A191,'Pagamentos salários'!$A$5:$R$1500,2,)</f>
        <v>#N/A</v>
      </c>
      <c r="C191" s="249" t="e">
        <f>VLOOKUP(B191,'Pagamentos salários'!$A$5:$R$1500,3,)</f>
        <v>#N/A</v>
      </c>
      <c r="D191" s="50"/>
      <c r="E191" s="5"/>
      <c r="F191" s="35"/>
      <c r="G191" s="252" t="e">
        <f>VLOOKUP(B191,'Pagamentos salários'!$A$5:$R$1500,7,)</f>
        <v>#N/A</v>
      </c>
      <c r="H191" s="253" t="e">
        <f t="shared" si="2"/>
        <v>#N/A</v>
      </c>
    </row>
    <row r="192" spans="1:8">
      <c r="A192" s="111"/>
      <c r="B192" s="250" t="e">
        <f>VLOOKUP(A192,'Pagamentos salários'!$A$5:$R$1500,2,)</f>
        <v>#N/A</v>
      </c>
      <c r="C192" s="251" t="e">
        <f>VLOOKUP(B192,'Pagamentos salários'!$A$5:$R$1500,3,)</f>
        <v>#N/A</v>
      </c>
      <c r="D192" s="112"/>
      <c r="E192" s="113"/>
      <c r="F192" s="114"/>
      <c r="G192" s="254" t="e">
        <f>VLOOKUP(B192,'Pagamentos salários'!$A$5:$R$1500,7,)</f>
        <v>#N/A</v>
      </c>
      <c r="H192" s="255" t="e">
        <f t="shared" si="2"/>
        <v>#N/A</v>
      </c>
    </row>
    <row r="193" spans="1:8">
      <c r="A193" s="25"/>
      <c r="B193" s="239" t="e">
        <f>VLOOKUP(A193,'Pagamentos salários'!$A$5:$R$1500,2,)</f>
        <v>#N/A</v>
      </c>
      <c r="C193" s="249" t="e">
        <f>VLOOKUP(B193,'Pagamentos salários'!$A$5:$R$1500,3,)</f>
        <v>#N/A</v>
      </c>
      <c r="D193" s="50"/>
      <c r="E193" s="5"/>
      <c r="F193" s="35"/>
      <c r="G193" s="252" t="e">
        <f>VLOOKUP(B193,'Pagamentos salários'!$A$5:$R$1500,7,)</f>
        <v>#N/A</v>
      </c>
      <c r="H193" s="253" t="e">
        <f t="shared" si="2"/>
        <v>#N/A</v>
      </c>
    </row>
    <row r="194" spans="1:8">
      <c r="A194" s="111"/>
      <c r="B194" s="250" t="e">
        <f>VLOOKUP(A194,'Pagamentos salários'!$A$5:$R$1500,2,)</f>
        <v>#N/A</v>
      </c>
      <c r="C194" s="251" t="e">
        <f>VLOOKUP(B194,'Pagamentos salários'!$A$5:$R$1500,3,)</f>
        <v>#N/A</v>
      </c>
      <c r="D194" s="112"/>
      <c r="E194" s="113"/>
      <c r="F194" s="114"/>
      <c r="G194" s="254" t="e">
        <f>VLOOKUP(B194,'Pagamentos salários'!$A$5:$R$1500,7,)</f>
        <v>#N/A</v>
      </c>
      <c r="H194" s="255" t="e">
        <f t="shared" si="2"/>
        <v>#N/A</v>
      </c>
    </row>
    <row r="195" spans="1:8">
      <c r="A195" s="25"/>
      <c r="B195" s="239" t="e">
        <f>VLOOKUP(A195,'Pagamentos salários'!$A$5:$R$1500,2,)</f>
        <v>#N/A</v>
      </c>
      <c r="C195" s="249" t="e">
        <f>VLOOKUP(B195,'Pagamentos salários'!$A$5:$R$1500,3,)</f>
        <v>#N/A</v>
      </c>
      <c r="D195" s="50"/>
      <c r="E195" s="5"/>
      <c r="F195" s="35"/>
      <c r="G195" s="252" t="e">
        <f>VLOOKUP(B195,'Pagamentos salários'!$A$5:$R$1500,7,)</f>
        <v>#N/A</v>
      </c>
      <c r="H195" s="253" t="e">
        <f t="shared" si="2"/>
        <v>#N/A</v>
      </c>
    </row>
    <row r="196" spans="1:8">
      <c r="A196" s="111"/>
      <c r="B196" s="250" t="e">
        <f>VLOOKUP(A196,'Pagamentos salários'!$A$5:$R$1500,2,)</f>
        <v>#N/A</v>
      </c>
      <c r="C196" s="251" t="e">
        <f>VLOOKUP(B196,'Pagamentos salários'!$A$5:$R$1500,3,)</f>
        <v>#N/A</v>
      </c>
      <c r="D196" s="112"/>
      <c r="E196" s="113"/>
      <c r="F196" s="114"/>
      <c r="G196" s="254" t="e">
        <f>VLOOKUP(B196,'Pagamentos salários'!$A$5:$R$1500,7,)</f>
        <v>#N/A</v>
      </c>
      <c r="H196" s="255" t="e">
        <f t="shared" si="2"/>
        <v>#N/A</v>
      </c>
    </row>
    <row r="197" spans="1:8">
      <c r="A197" s="25"/>
      <c r="B197" s="239" t="e">
        <f>VLOOKUP(A197,'Pagamentos salários'!$A$5:$R$1500,2,)</f>
        <v>#N/A</v>
      </c>
      <c r="C197" s="249" t="e">
        <f>VLOOKUP(B197,'Pagamentos salários'!$A$5:$R$1500,3,)</f>
        <v>#N/A</v>
      </c>
      <c r="D197" s="50"/>
      <c r="E197" s="5"/>
      <c r="F197" s="35"/>
      <c r="G197" s="252" t="e">
        <f>VLOOKUP(B197,'Pagamentos salários'!$A$5:$R$1500,7,)</f>
        <v>#N/A</v>
      </c>
      <c r="H197" s="253" t="e">
        <f t="shared" si="2"/>
        <v>#N/A</v>
      </c>
    </row>
    <row r="198" spans="1:8">
      <c r="A198" s="111"/>
      <c r="B198" s="250" t="e">
        <f>VLOOKUP(A198,'Pagamentos salários'!$A$5:$R$1500,2,)</f>
        <v>#N/A</v>
      </c>
      <c r="C198" s="251" t="e">
        <f>VLOOKUP(B198,'Pagamentos salários'!$A$5:$R$1500,3,)</f>
        <v>#N/A</v>
      </c>
      <c r="D198" s="112"/>
      <c r="E198" s="113"/>
      <c r="F198" s="114"/>
      <c r="G198" s="254" t="e">
        <f>VLOOKUP(B198,'Pagamentos salários'!$A$5:$R$1500,7,)</f>
        <v>#N/A</v>
      </c>
      <c r="H198" s="255" t="e">
        <f t="shared" ref="H198:H261" si="3">SUM((G198/30)*(F198))+((G198/30)*(E198))</f>
        <v>#N/A</v>
      </c>
    </row>
    <row r="199" spans="1:8">
      <c r="A199" s="25"/>
      <c r="B199" s="239" t="e">
        <f>VLOOKUP(A199,'Pagamentos salários'!$A$5:$R$1500,2,)</f>
        <v>#N/A</v>
      </c>
      <c r="C199" s="249" t="e">
        <f>VLOOKUP(B199,'Pagamentos salários'!$A$5:$R$1500,3,)</f>
        <v>#N/A</v>
      </c>
      <c r="D199" s="50"/>
      <c r="E199" s="5"/>
      <c r="F199" s="35"/>
      <c r="G199" s="252" t="e">
        <f>VLOOKUP(B199,'Pagamentos salários'!$A$5:$R$1500,7,)</f>
        <v>#N/A</v>
      </c>
      <c r="H199" s="253" t="e">
        <f t="shared" si="3"/>
        <v>#N/A</v>
      </c>
    </row>
    <row r="200" spans="1:8">
      <c r="A200" s="111"/>
      <c r="B200" s="250" t="e">
        <f>VLOOKUP(A200,'Pagamentos salários'!$A$5:$R$1500,2,)</f>
        <v>#N/A</v>
      </c>
      <c r="C200" s="251" t="e">
        <f>VLOOKUP(B200,'Pagamentos salários'!$A$5:$R$1500,3,)</f>
        <v>#N/A</v>
      </c>
      <c r="D200" s="112"/>
      <c r="E200" s="113"/>
      <c r="F200" s="114"/>
      <c r="G200" s="254" t="e">
        <f>VLOOKUP(B200,'Pagamentos salários'!$A$5:$R$1500,7,)</f>
        <v>#N/A</v>
      </c>
      <c r="H200" s="255" t="e">
        <f t="shared" si="3"/>
        <v>#N/A</v>
      </c>
    </row>
    <row r="201" spans="1:8">
      <c r="A201" s="25"/>
      <c r="B201" s="239" t="e">
        <f>VLOOKUP(A201,'Pagamentos salários'!$A$5:$R$1500,2,)</f>
        <v>#N/A</v>
      </c>
      <c r="C201" s="249" t="e">
        <f>VLOOKUP(B201,'Pagamentos salários'!$A$5:$R$1500,3,)</f>
        <v>#N/A</v>
      </c>
      <c r="D201" s="50"/>
      <c r="E201" s="5"/>
      <c r="F201" s="35"/>
      <c r="G201" s="252" t="e">
        <f>VLOOKUP(B201,'Pagamentos salários'!$A$5:$R$1500,7,)</f>
        <v>#N/A</v>
      </c>
      <c r="H201" s="253" t="e">
        <f t="shared" si="3"/>
        <v>#N/A</v>
      </c>
    </row>
    <row r="202" spans="1:8">
      <c r="A202" s="111"/>
      <c r="B202" s="250" t="e">
        <f>VLOOKUP(A202,'Pagamentos salários'!$A$5:$R$1500,2,)</f>
        <v>#N/A</v>
      </c>
      <c r="C202" s="251" t="e">
        <f>VLOOKUP(B202,'Pagamentos salários'!$A$5:$R$1500,3,)</f>
        <v>#N/A</v>
      </c>
      <c r="D202" s="112"/>
      <c r="E202" s="113"/>
      <c r="F202" s="114"/>
      <c r="G202" s="254" t="e">
        <f>VLOOKUP(B202,'Pagamentos salários'!$A$5:$R$1500,7,)</f>
        <v>#N/A</v>
      </c>
      <c r="H202" s="255" t="e">
        <f t="shared" si="3"/>
        <v>#N/A</v>
      </c>
    </row>
    <row r="203" spans="1:8">
      <c r="A203" s="25"/>
      <c r="B203" s="239" t="e">
        <f>VLOOKUP(A203,'Pagamentos salários'!$A$5:$R$1500,2,)</f>
        <v>#N/A</v>
      </c>
      <c r="C203" s="249" t="e">
        <f>VLOOKUP(B203,'Pagamentos salários'!$A$5:$R$1500,3,)</f>
        <v>#N/A</v>
      </c>
      <c r="D203" s="50"/>
      <c r="E203" s="5"/>
      <c r="F203" s="35"/>
      <c r="G203" s="252" t="e">
        <f>VLOOKUP(B203,'Pagamentos salários'!$A$5:$R$1500,7,)</f>
        <v>#N/A</v>
      </c>
      <c r="H203" s="253" t="e">
        <f t="shared" si="3"/>
        <v>#N/A</v>
      </c>
    </row>
    <row r="204" spans="1:8">
      <c r="A204" s="111"/>
      <c r="B204" s="250" t="e">
        <f>VLOOKUP(A204,'Pagamentos salários'!$A$5:$R$1500,2,)</f>
        <v>#N/A</v>
      </c>
      <c r="C204" s="251" t="e">
        <f>VLOOKUP(B204,'Pagamentos salários'!$A$5:$R$1500,3,)</f>
        <v>#N/A</v>
      </c>
      <c r="D204" s="112"/>
      <c r="E204" s="113"/>
      <c r="F204" s="114"/>
      <c r="G204" s="254" t="e">
        <f>VLOOKUP(B204,'Pagamentos salários'!$A$5:$R$1500,7,)</f>
        <v>#N/A</v>
      </c>
      <c r="H204" s="255" t="e">
        <f t="shared" si="3"/>
        <v>#N/A</v>
      </c>
    </row>
    <row r="205" spans="1:8">
      <c r="A205" s="25"/>
      <c r="B205" s="239" t="e">
        <f>VLOOKUP(A205,'Pagamentos salários'!$A$5:$R$1500,2,)</f>
        <v>#N/A</v>
      </c>
      <c r="C205" s="249" t="e">
        <f>VLOOKUP(B205,'Pagamentos salários'!$A$5:$R$1500,3,)</f>
        <v>#N/A</v>
      </c>
      <c r="D205" s="50"/>
      <c r="E205" s="5"/>
      <c r="F205" s="35"/>
      <c r="G205" s="252" t="e">
        <f>VLOOKUP(B205,'Pagamentos salários'!$A$5:$R$1500,7,)</f>
        <v>#N/A</v>
      </c>
      <c r="H205" s="253" t="e">
        <f t="shared" si="3"/>
        <v>#N/A</v>
      </c>
    </row>
    <row r="206" spans="1:8">
      <c r="A206" s="111"/>
      <c r="B206" s="250" t="e">
        <f>VLOOKUP(A206,'Pagamentos salários'!$A$5:$R$1500,2,)</f>
        <v>#N/A</v>
      </c>
      <c r="C206" s="251" t="e">
        <f>VLOOKUP(B206,'Pagamentos salários'!$A$5:$R$1500,3,)</f>
        <v>#N/A</v>
      </c>
      <c r="D206" s="112"/>
      <c r="E206" s="113"/>
      <c r="F206" s="114"/>
      <c r="G206" s="254" t="e">
        <f>VLOOKUP(B206,'Pagamentos salários'!$A$5:$R$1500,7,)</f>
        <v>#N/A</v>
      </c>
      <c r="H206" s="255" t="e">
        <f t="shared" si="3"/>
        <v>#N/A</v>
      </c>
    </row>
    <row r="207" spans="1:8">
      <c r="A207" s="25"/>
      <c r="B207" s="239" t="e">
        <f>VLOOKUP(A207,'Pagamentos salários'!$A$5:$R$1500,2,)</f>
        <v>#N/A</v>
      </c>
      <c r="C207" s="249" t="e">
        <f>VLOOKUP(B207,'Pagamentos salários'!$A$5:$R$1500,3,)</f>
        <v>#N/A</v>
      </c>
      <c r="D207" s="50"/>
      <c r="E207" s="5"/>
      <c r="F207" s="35"/>
      <c r="G207" s="252" t="e">
        <f>VLOOKUP(B207,'Pagamentos salários'!$A$5:$R$1500,7,)</f>
        <v>#N/A</v>
      </c>
      <c r="H207" s="253" t="e">
        <f t="shared" si="3"/>
        <v>#N/A</v>
      </c>
    </row>
    <row r="208" spans="1:8">
      <c r="A208" s="111"/>
      <c r="B208" s="250" t="e">
        <f>VLOOKUP(A208,'Pagamentos salários'!$A$5:$R$1500,2,)</f>
        <v>#N/A</v>
      </c>
      <c r="C208" s="251" t="e">
        <f>VLOOKUP(B208,'Pagamentos salários'!$A$5:$R$1500,3,)</f>
        <v>#N/A</v>
      </c>
      <c r="D208" s="112"/>
      <c r="E208" s="113"/>
      <c r="F208" s="114"/>
      <c r="G208" s="254" t="e">
        <f>VLOOKUP(B208,'Pagamentos salários'!$A$5:$R$1500,7,)</f>
        <v>#N/A</v>
      </c>
      <c r="H208" s="255" t="e">
        <f t="shared" si="3"/>
        <v>#N/A</v>
      </c>
    </row>
    <row r="209" spans="1:8">
      <c r="A209" s="25"/>
      <c r="B209" s="239" t="e">
        <f>VLOOKUP(A209,'Pagamentos salários'!$A$5:$R$1500,2,)</f>
        <v>#N/A</v>
      </c>
      <c r="C209" s="249" t="e">
        <f>VLOOKUP(B209,'Pagamentos salários'!$A$5:$R$1500,3,)</f>
        <v>#N/A</v>
      </c>
      <c r="D209" s="50"/>
      <c r="E209" s="5"/>
      <c r="F209" s="35"/>
      <c r="G209" s="252" t="e">
        <f>VLOOKUP(B209,'Pagamentos salários'!$A$5:$R$1500,7,)</f>
        <v>#N/A</v>
      </c>
      <c r="H209" s="253" t="e">
        <f t="shared" si="3"/>
        <v>#N/A</v>
      </c>
    </row>
    <row r="210" spans="1:8">
      <c r="A210" s="111"/>
      <c r="B210" s="250" t="e">
        <f>VLOOKUP(A210,'Pagamentos salários'!$A$5:$R$1500,2,)</f>
        <v>#N/A</v>
      </c>
      <c r="C210" s="251" t="e">
        <f>VLOOKUP(B210,'Pagamentos salários'!$A$5:$R$1500,3,)</f>
        <v>#N/A</v>
      </c>
      <c r="D210" s="112"/>
      <c r="E210" s="113"/>
      <c r="F210" s="114"/>
      <c r="G210" s="254" t="e">
        <f>VLOOKUP(B210,'Pagamentos salários'!$A$5:$R$1500,7,)</f>
        <v>#N/A</v>
      </c>
      <c r="H210" s="255" t="e">
        <f t="shared" si="3"/>
        <v>#N/A</v>
      </c>
    </row>
    <row r="211" spans="1:8">
      <c r="A211" s="25"/>
      <c r="B211" s="239" t="e">
        <f>VLOOKUP(A211,'Pagamentos salários'!$A$5:$R$1500,2,)</f>
        <v>#N/A</v>
      </c>
      <c r="C211" s="249" t="e">
        <f>VLOOKUP(B211,'Pagamentos salários'!$A$5:$R$1500,3,)</f>
        <v>#N/A</v>
      </c>
      <c r="D211" s="50"/>
      <c r="E211" s="5"/>
      <c r="F211" s="35"/>
      <c r="G211" s="252" t="e">
        <f>VLOOKUP(B211,'Pagamentos salários'!$A$5:$R$1500,7,)</f>
        <v>#N/A</v>
      </c>
      <c r="H211" s="253" t="e">
        <f t="shared" si="3"/>
        <v>#N/A</v>
      </c>
    </row>
    <row r="212" spans="1:8">
      <c r="A212" s="111"/>
      <c r="B212" s="250" t="e">
        <f>VLOOKUP(A212,'Pagamentos salários'!$A$5:$R$1500,2,)</f>
        <v>#N/A</v>
      </c>
      <c r="C212" s="251" t="e">
        <f>VLOOKUP(B212,'Pagamentos salários'!$A$5:$R$1500,3,)</f>
        <v>#N/A</v>
      </c>
      <c r="D212" s="112"/>
      <c r="E212" s="113"/>
      <c r="F212" s="114"/>
      <c r="G212" s="254" t="e">
        <f>VLOOKUP(B212,'Pagamentos salários'!$A$5:$R$1500,7,)</f>
        <v>#N/A</v>
      </c>
      <c r="H212" s="255" t="e">
        <f t="shared" si="3"/>
        <v>#N/A</v>
      </c>
    </row>
    <row r="213" spans="1:8">
      <c r="A213" s="25"/>
      <c r="B213" s="239" t="e">
        <f>VLOOKUP(A213,'Pagamentos salários'!$A$5:$R$1500,2,)</f>
        <v>#N/A</v>
      </c>
      <c r="C213" s="249" t="e">
        <f>VLOOKUP(B213,'Pagamentos salários'!$A$5:$R$1500,3,)</f>
        <v>#N/A</v>
      </c>
      <c r="D213" s="50"/>
      <c r="E213" s="5"/>
      <c r="F213" s="35"/>
      <c r="G213" s="252" t="e">
        <f>VLOOKUP(B213,'Pagamentos salários'!$A$5:$R$1500,7,)</f>
        <v>#N/A</v>
      </c>
      <c r="H213" s="253" t="e">
        <f t="shared" si="3"/>
        <v>#N/A</v>
      </c>
    </row>
    <row r="214" spans="1:8">
      <c r="A214" s="111"/>
      <c r="B214" s="250" t="e">
        <f>VLOOKUP(A214,'Pagamentos salários'!$A$5:$R$1500,2,)</f>
        <v>#N/A</v>
      </c>
      <c r="C214" s="251" t="e">
        <f>VLOOKUP(B214,'Pagamentos salários'!$A$5:$R$1500,3,)</f>
        <v>#N/A</v>
      </c>
      <c r="D214" s="112"/>
      <c r="E214" s="113"/>
      <c r="F214" s="114"/>
      <c r="G214" s="254" t="e">
        <f>VLOOKUP(B214,'Pagamentos salários'!$A$5:$R$1500,7,)</f>
        <v>#N/A</v>
      </c>
      <c r="H214" s="255" t="e">
        <f t="shared" si="3"/>
        <v>#N/A</v>
      </c>
    </row>
    <row r="215" spans="1:8">
      <c r="A215" s="25"/>
      <c r="B215" s="239" t="e">
        <f>VLOOKUP(A215,'Pagamentos salários'!$A$5:$R$1500,2,)</f>
        <v>#N/A</v>
      </c>
      <c r="C215" s="249" t="e">
        <f>VLOOKUP(B215,'Pagamentos salários'!$A$5:$R$1500,3,)</f>
        <v>#N/A</v>
      </c>
      <c r="D215" s="50"/>
      <c r="E215" s="5"/>
      <c r="F215" s="35"/>
      <c r="G215" s="252" t="e">
        <f>VLOOKUP(B215,'Pagamentos salários'!$A$5:$R$1500,7,)</f>
        <v>#N/A</v>
      </c>
      <c r="H215" s="253" t="e">
        <f t="shared" si="3"/>
        <v>#N/A</v>
      </c>
    </row>
    <row r="216" spans="1:8">
      <c r="A216" s="111"/>
      <c r="B216" s="250" t="e">
        <f>VLOOKUP(A216,'Pagamentos salários'!$A$5:$R$1500,2,)</f>
        <v>#N/A</v>
      </c>
      <c r="C216" s="251" t="e">
        <f>VLOOKUP(B216,'Pagamentos salários'!$A$5:$R$1500,3,)</f>
        <v>#N/A</v>
      </c>
      <c r="D216" s="112"/>
      <c r="E216" s="113"/>
      <c r="F216" s="114"/>
      <c r="G216" s="254" t="e">
        <f>VLOOKUP(B216,'Pagamentos salários'!$A$5:$R$1500,7,)</f>
        <v>#N/A</v>
      </c>
      <c r="H216" s="255" t="e">
        <f t="shared" si="3"/>
        <v>#N/A</v>
      </c>
    </row>
    <row r="217" spans="1:8">
      <c r="A217" s="25"/>
      <c r="B217" s="239" t="e">
        <f>VLOOKUP(A217,'Pagamentos salários'!$A$5:$R$1500,2,)</f>
        <v>#N/A</v>
      </c>
      <c r="C217" s="249" t="e">
        <f>VLOOKUP(B217,'Pagamentos salários'!$A$5:$R$1500,3,)</f>
        <v>#N/A</v>
      </c>
      <c r="D217" s="50"/>
      <c r="E217" s="5"/>
      <c r="F217" s="35"/>
      <c r="G217" s="252" t="e">
        <f>VLOOKUP(B217,'Pagamentos salários'!$A$5:$R$1500,7,)</f>
        <v>#N/A</v>
      </c>
      <c r="H217" s="253" t="e">
        <f t="shared" si="3"/>
        <v>#N/A</v>
      </c>
    </row>
    <row r="218" spans="1:8">
      <c r="A218" s="111"/>
      <c r="B218" s="250" t="e">
        <f>VLOOKUP(A218,'Pagamentos salários'!$A$5:$R$1500,2,)</f>
        <v>#N/A</v>
      </c>
      <c r="C218" s="251" t="e">
        <f>VLOOKUP(B218,'Pagamentos salários'!$A$5:$R$1500,3,)</f>
        <v>#N/A</v>
      </c>
      <c r="D218" s="112"/>
      <c r="E218" s="113"/>
      <c r="F218" s="114"/>
      <c r="G218" s="254" t="e">
        <f>VLOOKUP(B218,'Pagamentos salários'!$A$5:$R$1500,7,)</f>
        <v>#N/A</v>
      </c>
      <c r="H218" s="255" t="e">
        <f t="shared" si="3"/>
        <v>#N/A</v>
      </c>
    </row>
    <row r="219" spans="1:8">
      <c r="A219" s="25"/>
      <c r="B219" s="239" t="e">
        <f>VLOOKUP(A219,'Pagamentos salários'!$A$5:$R$1500,2,)</f>
        <v>#N/A</v>
      </c>
      <c r="C219" s="249" t="e">
        <f>VLOOKUP(B219,'Pagamentos salários'!$A$5:$R$1500,3,)</f>
        <v>#N/A</v>
      </c>
      <c r="D219" s="50"/>
      <c r="E219" s="5"/>
      <c r="F219" s="35"/>
      <c r="G219" s="252" t="e">
        <f>VLOOKUP(B219,'Pagamentos salários'!$A$5:$R$1500,7,)</f>
        <v>#N/A</v>
      </c>
      <c r="H219" s="253" t="e">
        <f t="shared" si="3"/>
        <v>#N/A</v>
      </c>
    </row>
    <row r="220" spans="1:8">
      <c r="A220" s="111"/>
      <c r="B220" s="250" t="e">
        <f>VLOOKUP(A220,'Pagamentos salários'!$A$5:$R$1500,2,)</f>
        <v>#N/A</v>
      </c>
      <c r="C220" s="251" t="e">
        <f>VLOOKUP(B220,'Pagamentos salários'!$A$5:$R$1500,3,)</f>
        <v>#N/A</v>
      </c>
      <c r="D220" s="112"/>
      <c r="E220" s="113"/>
      <c r="F220" s="114"/>
      <c r="G220" s="254" t="e">
        <f>VLOOKUP(B220,'Pagamentos salários'!$A$5:$R$1500,7,)</f>
        <v>#N/A</v>
      </c>
      <c r="H220" s="255" t="e">
        <f t="shared" si="3"/>
        <v>#N/A</v>
      </c>
    </row>
    <row r="221" spans="1:8">
      <c r="A221" s="25"/>
      <c r="B221" s="239" t="e">
        <f>VLOOKUP(A221,'Pagamentos salários'!$A$5:$R$1500,2,)</f>
        <v>#N/A</v>
      </c>
      <c r="C221" s="249" t="e">
        <f>VLOOKUP(B221,'Pagamentos salários'!$A$5:$R$1500,3,)</f>
        <v>#N/A</v>
      </c>
      <c r="D221" s="50"/>
      <c r="E221" s="5"/>
      <c r="F221" s="35"/>
      <c r="G221" s="252" t="e">
        <f>VLOOKUP(B221,'Pagamentos salários'!$A$5:$R$1500,7,)</f>
        <v>#N/A</v>
      </c>
      <c r="H221" s="253" t="e">
        <f t="shared" si="3"/>
        <v>#N/A</v>
      </c>
    </row>
    <row r="222" spans="1:8">
      <c r="A222" s="111"/>
      <c r="B222" s="250" t="e">
        <f>VLOOKUP(A222,'Pagamentos salários'!$A$5:$R$1500,2,)</f>
        <v>#N/A</v>
      </c>
      <c r="C222" s="251" t="e">
        <f>VLOOKUP(B222,'Pagamentos salários'!$A$5:$R$1500,3,)</f>
        <v>#N/A</v>
      </c>
      <c r="D222" s="112"/>
      <c r="E222" s="113"/>
      <c r="F222" s="114"/>
      <c r="G222" s="254" t="e">
        <f>VLOOKUP(B222,'Pagamentos salários'!$A$5:$R$1500,7,)</f>
        <v>#N/A</v>
      </c>
      <c r="H222" s="255" t="e">
        <f t="shared" si="3"/>
        <v>#N/A</v>
      </c>
    </row>
    <row r="223" spans="1:8">
      <c r="A223" s="25"/>
      <c r="B223" s="239" t="e">
        <f>VLOOKUP(A223,'Pagamentos salários'!$A$5:$R$1500,2,)</f>
        <v>#N/A</v>
      </c>
      <c r="C223" s="249" t="e">
        <f>VLOOKUP(B223,'Pagamentos salários'!$A$5:$R$1500,3,)</f>
        <v>#N/A</v>
      </c>
      <c r="D223" s="50"/>
      <c r="E223" s="5"/>
      <c r="F223" s="35"/>
      <c r="G223" s="252" t="e">
        <f>VLOOKUP(B223,'Pagamentos salários'!$A$5:$R$1500,7,)</f>
        <v>#N/A</v>
      </c>
      <c r="H223" s="253" t="e">
        <f t="shared" si="3"/>
        <v>#N/A</v>
      </c>
    </row>
    <row r="224" spans="1:8">
      <c r="A224" s="111"/>
      <c r="B224" s="250" t="e">
        <f>VLOOKUP(A224,'Pagamentos salários'!$A$5:$R$1500,2,)</f>
        <v>#N/A</v>
      </c>
      <c r="C224" s="251" t="e">
        <f>VLOOKUP(B224,'Pagamentos salários'!$A$5:$R$1500,3,)</f>
        <v>#N/A</v>
      </c>
      <c r="D224" s="112"/>
      <c r="E224" s="113"/>
      <c r="F224" s="114"/>
      <c r="G224" s="254" t="e">
        <f>VLOOKUP(B224,'Pagamentos salários'!$A$5:$R$1500,7,)</f>
        <v>#N/A</v>
      </c>
      <c r="H224" s="255" t="e">
        <f t="shared" si="3"/>
        <v>#N/A</v>
      </c>
    </row>
    <row r="225" spans="1:8">
      <c r="A225" s="25"/>
      <c r="B225" s="239" t="e">
        <f>VLOOKUP(A225,'Pagamentos salários'!$A$5:$R$1500,2,)</f>
        <v>#N/A</v>
      </c>
      <c r="C225" s="249" t="e">
        <f>VLOOKUP(B225,'Pagamentos salários'!$A$5:$R$1500,3,)</f>
        <v>#N/A</v>
      </c>
      <c r="D225" s="50"/>
      <c r="E225" s="5"/>
      <c r="F225" s="35"/>
      <c r="G225" s="252" t="e">
        <f>VLOOKUP(B225,'Pagamentos salários'!$A$5:$R$1500,7,)</f>
        <v>#N/A</v>
      </c>
      <c r="H225" s="253" t="e">
        <f t="shared" si="3"/>
        <v>#N/A</v>
      </c>
    </row>
    <row r="226" spans="1:8">
      <c r="A226" s="111"/>
      <c r="B226" s="250" t="e">
        <f>VLOOKUP(A226,'Pagamentos salários'!$A$5:$R$1500,2,)</f>
        <v>#N/A</v>
      </c>
      <c r="C226" s="251" t="e">
        <f>VLOOKUP(B226,'Pagamentos salários'!$A$5:$R$1500,3,)</f>
        <v>#N/A</v>
      </c>
      <c r="D226" s="112"/>
      <c r="E226" s="113"/>
      <c r="F226" s="114"/>
      <c r="G226" s="254" t="e">
        <f>VLOOKUP(B226,'Pagamentos salários'!$A$5:$R$1500,7,)</f>
        <v>#N/A</v>
      </c>
      <c r="H226" s="255" t="e">
        <f t="shared" si="3"/>
        <v>#N/A</v>
      </c>
    </row>
    <row r="227" spans="1:8">
      <c r="A227" s="25"/>
      <c r="B227" s="239" t="e">
        <f>VLOOKUP(A227,'Pagamentos salários'!$A$5:$R$1500,2,)</f>
        <v>#N/A</v>
      </c>
      <c r="C227" s="249" t="e">
        <f>VLOOKUP(B227,'Pagamentos salários'!$A$5:$R$1500,3,)</f>
        <v>#N/A</v>
      </c>
      <c r="D227" s="50"/>
      <c r="E227" s="5"/>
      <c r="F227" s="35"/>
      <c r="G227" s="252" t="e">
        <f>VLOOKUP(B227,'Pagamentos salários'!$A$5:$R$1500,7,)</f>
        <v>#N/A</v>
      </c>
      <c r="H227" s="253" t="e">
        <f t="shared" si="3"/>
        <v>#N/A</v>
      </c>
    </row>
    <row r="228" spans="1:8">
      <c r="A228" s="111"/>
      <c r="B228" s="250" t="e">
        <f>VLOOKUP(A228,'Pagamentos salários'!$A$5:$R$1500,2,)</f>
        <v>#N/A</v>
      </c>
      <c r="C228" s="251" t="e">
        <f>VLOOKUP(B228,'Pagamentos salários'!$A$5:$R$1500,3,)</f>
        <v>#N/A</v>
      </c>
      <c r="D228" s="112"/>
      <c r="E228" s="113"/>
      <c r="F228" s="114"/>
      <c r="G228" s="254" t="e">
        <f>VLOOKUP(B228,'Pagamentos salários'!$A$5:$R$1500,7,)</f>
        <v>#N/A</v>
      </c>
      <c r="H228" s="255" t="e">
        <f t="shared" si="3"/>
        <v>#N/A</v>
      </c>
    </row>
    <row r="229" spans="1:8">
      <c r="A229" s="25"/>
      <c r="B229" s="239" t="e">
        <f>VLOOKUP(A229,'Pagamentos salários'!$A$5:$R$1500,2,)</f>
        <v>#N/A</v>
      </c>
      <c r="C229" s="249" t="e">
        <f>VLOOKUP(B229,'Pagamentos salários'!$A$5:$R$1500,3,)</f>
        <v>#N/A</v>
      </c>
      <c r="D229" s="50"/>
      <c r="E229" s="5"/>
      <c r="F229" s="35"/>
      <c r="G229" s="252" t="e">
        <f>VLOOKUP(B229,'Pagamentos salários'!$A$5:$R$1500,7,)</f>
        <v>#N/A</v>
      </c>
      <c r="H229" s="253" t="e">
        <f t="shared" si="3"/>
        <v>#N/A</v>
      </c>
    </row>
    <row r="230" spans="1:8">
      <c r="A230" s="111"/>
      <c r="B230" s="250" t="e">
        <f>VLOOKUP(A230,'Pagamentos salários'!$A$5:$R$1500,2,)</f>
        <v>#N/A</v>
      </c>
      <c r="C230" s="251" t="e">
        <f>VLOOKUP(B230,'Pagamentos salários'!$A$5:$R$1500,3,)</f>
        <v>#N/A</v>
      </c>
      <c r="D230" s="112"/>
      <c r="E230" s="113"/>
      <c r="F230" s="114"/>
      <c r="G230" s="254" t="e">
        <f>VLOOKUP(B230,'Pagamentos salários'!$A$5:$R$1500,7,)</f>
        <v>#N/A</v>
      </c>
      <c r="H230" s="255" t="e">
        <f t="shared" si="3"/>
        <v>#N/A</v>
      </c>
    </row>
    <row r="231" spans="1:8">
      <c r="A231" s="25"/>
      <c r="B231" s="239" t="e">
        <f>VLOOKUP(A231,'Pagamentos salários'!$A$5:$R$1500,2,)</f>
        <v>#N/A</v>
      </c>
      <c r="C231" s="249" t="e">
        <f>VLOOKUP(B231,'Pagamentos salários'!$A$5:$R$1500,3,)</f>
        <v>#N/A</v>
      </c>
      <c r="D231" s="50"/>
      <c r="E231" s="5"/>
      <c r="F231" s="35"/>
      <c r="G231" s="252" t="e">
        <f>VLOOKUP(B231,'Pagamentos salários'!$A$5:$R$1500,7,)</f>
        <v>#N/A</v>
      </c>
      <c r="H231" s="253" t="e">
        <f t="shared" si="3"/>
        <v>#N/A</v>
      </c>
    </row>
    <row r="232" spans="1:8">
      <c r="A232" s="111"/>
      <c r="B232" s="250" t="e">
        <f>VLOOKUP(A232,'Pagamentos salários'!$A$5:$R$1500,2,)</f>
        <v>#N/A</v>
      </c>
      <c r="C232" s="251" t="e">
        <f>VLOOKUP(B232,'Pagamentos salários'!$A$5:$R$1500,3,)</f>
        <v>#N/A</v>
      </c>
      <c r="D232" s="112"/>
      <c r="E232" s="113"/>
      <c r="F232" s="114"/>
      <c r="G232" s="254" t="e">
        <f>VLOOKUP(B232,'Pagamentos salários'!$A$5:$R$1500,7,)</f>
        <v>#N/A</v>
      </c>
      <c r="H232" s="255" t="e">
        <f t="shared" si="3"/>
        <v>#N/A</v>
      </c>
    </row>
    <row r="233" spans="1:8">
      <c r="A233" s="25"/>
      <c r="B233" s="239" t="e">
        <f>VLOOKUP(A233,'Pagamentos salários'!$A$5:$R$1500,2,)</f>
        <v>#N/A</v>
      </c>
      <c r="C233" s="249" t="e">
        <f>VLOOKUP(B233,'Pagamentos salários'!$A$5:$R$1500,3,)</f>
        <v>#N/A</v>
      </c>
      <c r="D233" s="50"/>
      <c r="E233" s="5"/>
      <c r="F233" s="35"/>
      <c r="G233" s="252" t="e">
        <f>VLOOKUP(B233,'Pagamentos salários'!$A$5:$R$1500,7,)</f>
        <v>#N/A</v>
      </c>
      <c r="H233" s="253" t="e">
        <f t="shared" si="3"/>
        <v>#N/A</v>
      </c>
    </row>
    <row r="234" spans="1:8">
      <c r="A234" s="111"/>
      <c r="B234" s="250" t="e">
        <f>VLOOKUP(A234,'Pagamentos salários'!$A$5:$R$1500,2,)</f>
        <v>#N/A</v>
      </c>
      <c r="C234" s="251" t="e">
        <f>VLOOKUP(B234,'Pagamentos salários'!$A$5:$R$1500,3,)</f>
        <v>#N/A</v>
      </c>
      <c r="D234" s="112"/>
      <c r="E234" s="113"/>
      <c r="F234" s="114"/>
      <c r="G234" s="254" t="e">
        <f>VLOOKUP(B234,'Pagamentos salários'!$A$5:$R$1500,7,)</f>
        <v>#N/A</v>
      </c>
      <c r="H234" s="255" t="e">
        <f t="shared" si="3"/>
        <v>#N/A</v>
      </c>
    </row>
    <row r="235" spans="1:8">
      <c r="A235" s="25"/>
      <c r="B235" s="239" t="e">
        <f>VLOOKUP(A235,'Pagamentos salários'!$A$5:$R$1500,2,)</f>
        <v>#N/A</v>
      </c>
      <c r="C235" s="249" t="e">
        <f>VLOOKUP(B235,'Pagamentos salários'!$A$5:$R$1500,3,)</f>
        <v>#N/A</v>
      </c>
      <c r="D235" s="50"/>
      <c r="E235" s="5"/>
      <c r="F235" s="35"/>
      <c r="G235" s="252" t="e">
        <f>VLOOKUP(B235,'Pagamentos salários'!$A$5:$R$1500,7,)</f>
        <v>#N/A</v>
      </c>
      <c r="H235" s="253" t="e">
        <f t="shared" si="3"/>
        <v>#N/A</v>
      </c>
    </row>
    <row r="236" spans="1:8">
      <c r="A236" s="111"/>
      <c r="B236" s="250" t="e">
        <f>VLOOKUP(A236,'Pagamentos salários'!$A$5:$R$1500,2,)</f>
        <v>#N/A</v>
      </c>
      <c r="C236" s="251" t="e">
        <f>VLOOKUP(B236,'Pagamentos salários'!$A$5:$R$1500,3,)</f>
        <v>#N/A</v>
      </c>
      <c r="D236" s="112"/>
      <c r="E236" s="113"/>
      <c r="F236" s="114"/>
      <c r="G236" s="254" t="e">
        <f>VLOOKUP(B236,'Pagamentos salários'!$A$5:$R$1500,7,)</f>
        <v>#N/A</v>
      </c>
      <c r="H236" s="255" t="e">
        <f t="shared" si="3"/>
        <v>#N/A</v>
      </c>
    </row>
    <row r="237" spans="1:8">
      <c r="A237" s="25"/>
      <c r="B237" s="239" t="e">
        <f>VLOOKUP(A237,'Pagamentos salários'!$A$5:$R$1500,2,)</f>
        <v>#N/A</v>
      </c>
      <c r="C237" s="249" t="e">
        <f>VLOOKUP(B237,'Pagamentos salários'!$A$5:$R$1500,3,)</f>
        <v>#N/A</v>
      </c>
      <c r="D237" s="50"/>
      <c r="E237" s="5"/>
      <c r="F237" s="35"/>
      <c r="G237" s="252" t="e">
        <f>VLOOKUP(B237,'Pagamentos salários'!$A$5:$R$1500,7,)</f>
        <v>#N/A</v>
      </c>
      <c r="H237" s="253" t="e">
        <f t="shared" si="3"/>
        <v>#N/A</v>
      </c>
    </row>
    <row r="238" spans="1:8">
      <c r="A238" s="111"/>
      <c r="B238" s="250" t="e">
        <f>VLOOKUP(A238,'Pagamentos salários'!$A$5:$R$1500,2,)</f>
        <v>#N/A</v>
      </c>
      <c r="C238" s="251" t="e">
        <f>VLOOKUP(B238,'Pagamentos salários'!$A$5:$R$1500,3,)</f>
        <v>#N/A</v>
      </c>
      <c r="D238" s="112"/>
      <c r="E238" s="113"/>
      <c r="F238" s="114"/>
      <c r="G238" s="254" t="e">
        <f>VLOOKUP(B238,'Pagamentos salários'!$A$5:$R$1500,7,)</f>
        <v>#N/A</v>
      </c>
      <c r="H238" s="255" t="e">
        <f t="shared" si="3"/>
        <v>#N/A</v>
      </c>
    </row>
    <row r="239" spans="1:8">
      <c r="A239" s="25"/>
      <c r="B239" s="239" t="e">
        <f>VLOOKUP(A239,'Pagamentos salários'!$A$5:$R$1500,2,)</f>
        <v>#N/A</v>
      </c>
      <c r="C239" s="249" t="e">
        <f>VLOOKUP(B239,'Pagamentos salários'!$A$5:$R$1500,3,)</f>
        <v>#N/A</v>
      </c>
      <c r="D239" s="50"/>
      <c r="E239" s="5"/>
      <c r="F239" s="35"/>
      <c r="G239" s="252" t="e">
        <f>VLOOKUP(B239,'Pagamentos salários'!$A$5:$R$1500,7,)</f>
        <v>#N/A</v>
      </c>
      <c r="H239" s="253" t="e">
        <f t="shared" si="3"/>
        <v>#N/A</v>
      </c>
    </row>
    <row r="240" spans="1:8">
      <c r="A240" s="111"/>
      <c r="B240" s="250" t="e">
        <f>VLOOKUP(A240,'Pagamentos salários'!$A$5:$R$1500,2,)</f>
        <v>#N/A</v>
      </c>
      <c r="C240" s="251" t="e">
        <f>VLOOKUP(B240,'Pagamentos salários'!$A$5:$R$1500,3,)</f>
        <v>#N/A</v>
      </c>
      <c r="D240" s="112"/>
      <c r="E240" s="113"/>
      <c r="F240" s="114"/>
      <c r="G240" s="254" t="e">
        <f>VLOOKUP(B240,'Pagamentos salários'!$A$5:$R$1500,7,)</f>
        <v>#N/A</v>
      </c>
      <c r="H240" s="255" t="e">
        <f t="shared" si="3"/>
        <v>#N/A</v>
      </c>
    </row>
    <row r="241" spans="1:8">
      <c r="A241" s="25"/>
      <c r="B241" s="239" t="e">
        <f>VLOOKUP(A241,'Pagamentos salários'!$A$5:$R$1500,2,)</f>
        <v>#N/A</v>
      </c>
      <c r="C241" s="249" t="e">
        <f>VLOOKUP(B241,'Pagamentos salários'!$A$5:$R$1500,3,)</f>
        <v>#N/A</v>
      </c>
      <c r="D241" s="50"/>
      <c r="E241" s="5"/>
      <c r="F241" s="35"/>
      <c r="G241" s="252" t="e">
        <f>VLOOKUP(B241,'Pagamentos salários'!$A$5:$R$1500,7,)</f>
        <v>#N/A</v>
      </c>
      <c r="H241" s="253" t="e">
        <f t="shared" si="3"/>
        <v>#N/A</v>
      </c>
    </row>
    <row r="242" spans="1:8">
      <c r="A242" s="111"/>
      <c r="B242" s="250" t="e">
        <f>VLOOKUP(A242,'Pagamentos salários'!$A$5:$R$1500,2,)</f>
        <v>#N/A</v>
      </c>
      <c r="C242" s="251" t="e">
        <f>VLOOKUP(B242,'Pagamentos salários'!$A$5:$R$1500,3,)</f>
        <v>#N/A</v>
      </c>
      <c r="D242" s="112"/>
      <c r="E242" s="113"/>
      <c r="F242" s="114"/>
      <c r="G242" s="254" t="e">
        <f>VLOOKUP(B242,'Pagamentos salários'!$A$5:$R$1500,7,)</f>
        <v>#N/A</v>
      </c>
      <c r="H242" s="255" t="e">
        <f t="shared" si="3"/>
        <v>#N/A</v>
      </c>
    </row>
    <row r="243" spans="1:8">
      <c r="A243" s="25"/>
      <c r="B243" s="239" t="e">
        <f>VLOOKUP(A243,'Pagamentos salários'!$A$5:$R$1500,2,)</f>
        <v>#N/A</v>
      </c>
      <c r="C243" s="249" t="e">
        <f>VLOOKUP(B243,'Pagamentos salários'!$A$5:$R$1500,3,)</f>
        <v>#N/A</v>
      </c>
      <c r="D243" s="50"/>
      <c r="E243" s="5"/>
      <c r="F243" s="35"/>
      <c r="G243" s="252" t="e">
        <f>VLOOKUP(B243,'Pagamentos salários'!$A$5:$R$1500,7,)</f>
        <v>#N/A</v>
      </c>
      <c r="H243" s="253" t="e">
        <f t="shared" si="3"/>
        <v>#N/A</v>
      </c>
    </row>
    <row r="244" spans="1:8">
      <c r="A244" s="111"/>
      <c r="B244" s="250" t="e">
        <f>VLOOKUP(A244,'Pagamentos salários'!$A$5:$R$1500,2,)</f>
        <v>#N/A</v>
      </c>
      <c r="C244" s="251" t="e">
        <f>VLOOKUP(B244,'Pagamentos salários'!$A$5:$R$1500,3,)</f>
        <v>#N/A</v>
      </c>
      <c r="D244" s="112"/>
      <c r="E244" s="113"/>
      <c r="F244" s="114"/>
      <c r="G244" s="254" t="e">
        <f>VLOOKUP(B244,'Pagamentos salários'!$A$5:$R$1500,7,)</f>
        <v>#N/A</v>
      </c>
      <c r="H244" s="255" t="e">
        <f t="shared" si="3"/>
        <v>#N/A</v>
      </c>
    </row>
    <row r="245" spans="1:8">
      <c r="A245" s="25"/>
      <c r="B245" s="239" t="e">
        <f>VLOOKUP(A245,'Pagamentos salários'!$A$5:$R$1500,2,)</f>
        <v>#N/A</v>
      </c>
      <c r="C245" s="249" t="e">
        <f>VLOOKUP(B245,'Pagamentos salários'!$A$5:$R$1500,3,)</f>
        <v>#N/A</v>
      </c>
      <c r="D245" s="50"/>
      <c r="E245" s="5"/>
      <c r="F245" s="35"/>
      <c r="G245" s="252" t="e">
        <f>VLOOKUP(B245,'Pagamentos salários'!$A$5:$R$1500,7,)</f>
        <v>#N/A</v>
      </c>
      <c r="H245" s="253" t="e">
        <f t="shared" si="3"/>
        <v>#N/A</v>
      </c>
    </row>
    <row r="246" spans="1:8">
      <c r="A246" s="111"/>
      <c r="B246" s="250" t="e">
        <f>VLOOKUP(A246,'Pagamentos salários'!$A$5:$R$1500,2,)</f>
        <v>#N/A</v>
      </c>
      <c r="C246" s="251" t="e">
        <f>VLOOKUP(B246,'Pagamentos salários'!$A$5:$R$1500,3,)</f>
        <v>#N/A</v>
      </c>
      <c r="D246" s="112"/>
      <c r="E246" s="113"/>
      <c r="F246" s="114"/>
      <c r="G246" s="254" t="e">
        <f>VLOOKUP(B246,'Pagamentos salários'!$A$5:$R$1500,7,)</f>
        <v>#N/A</v>
      </c>
      <c r="H246" s="255" t="e">
        <f t="shared" si="3"/>
        <v>#N/A</v>
      </c>
    </row>
    <row r="247" spans="1:8">
      <c r="A247" s="25"/>
      <c r="B247" s="239" t="e">
        <f>VLOOKUP(A247,'Pagamentos salários'!$A$5:$R$1500,2,)</f>
        <v>#N/A</v>
      </c>
      <c r="C247" s="249" t="e">
        <f>VLOOKUP(B247,'Pagamentos salários'!$A$5:$R$1500,3,)</f>
        <v>#N/A</v>
      </c>
      <c r="D247" s="50"/>
      <c r="E247" s="5"/>
      <c r="F247" s="35"/>
      <c r="G247" s="252" t="e">
        <f>VLOOKUP(B247,'Pagamentos salários'!$A$5:$R$1500,7,)</f>
        <v>#N/A</v>
      </c>
      <c r="H247" s="253" t="e">
        <f t="shared" si="3"/>
        <v>#N/A</v>
      </c>
    </row>
    <row r="248" spans="1:8">
      <c r="A248" s="111"/>
      <c r="B248" s="250" t="e">
        <f>VLOOKUP(A248,'Pagamentos salários'!$A$5:$R$1500,2,)</f>
        <v>#N/A</v>
      </c>
      <c r="C248" s="251" t="e">
        <f>VLOOKUP(B248,'Pagamentos salários'!$A$5:$R$1500,3,)</f>
        <v>#N/A</v>
      </c>
      <c r="D248" s="112"/>
      <c r="E248" s="113"/>
      <c r="F248" s="114"/>
      <c r="G248" s="254" t="e">
        <f>VLOOKUP(B248,'Pagamentos salários'!$A$5:$R$1500,7,)</f>
        <v>#N/A</v>
      </c>
      <c r="H248" s="255" t="e">
        <f t="shared" si="3"/>
        <v>#N/A</v>
      </c>
    </row>
    <row r="249" spans="1:8">
      <c r="A249" s="25"/>
      <c r="B249" s="239" t="e">
        <f>VLOOKUP(A249,'Pagamentos salários'!$A$5:$R$1500,2,)</f>
        <v>#N/A</v>
      </c>
      <c r="C249" s="249" t="e">
        <f>VLOOKUP(B249,'Pagamentos salários'!$A$5:$R$1500,3,)</f>
        <v>#N/A</v>
      </c>
      <c r="D249" s="50"/>
      <c r="E249" s="5"/>
      <c r="F249" s="35"/>
      <c r="G249" s="252" t="e">
        <f>VLOOKUP(B249,'Pagamentos salários'!$A$5:$R$1500,7,)</f>
        <v>#N/A</v>
      </c>
      <c r="H249" s="253" t="e">
        <f t="shared" si="3"/>
        <v>#N/A</v>
      </c>
    </row>
    <row r="250" spans="1:8">
      <c r="A250" s="111"/>
      <c r="B250" s="250" t="e">
        <f>VLOOKUP(A250,'Pagamentos salários'!$A$5:$R$1500,2,)</f>
        <v>#N/A</v>
      </c>
      <c r="C250" s="251" t="e">
        <f>VLOOKUP(B250,'Pagamentos salários'!$A$5:$R$1500,3,)</f>
        <v>#N/A</v>
      </c>
      <c r="D250" s="112"/>
      <c r="E250" s="113"/>
      <c r="F250" s="114"/>
      <c r="G250" s="254" t="e">
        <f>VLOOKUP(B250,'Pagamentos salários'!$A$5:$R$1500,7,)</f>
        <v>#N/A</v>
      </c>
      <c r="H250" s="255" t="e">
        <f t="shared" si="3"/>
        <v>#N/A</v>
      </c>
    </row>
    <row r="251" spans="1:8">
      <c r="A251" s="25"/>
      <c r="B251" s="239" t="e">
        <f>VLOOKUP(A251,'Pagamentos salários'!$A$5:$R$1500,2,)</f>
        <v>#N/A</v>
      </c>
      <c r="C251" s="249" t="e">
        <f>VLOOKUP(B251,'Pagamentos salários'!$A$5:$R$1500,3,)</f>
        <v>#N/A</v>
      </c>
      <c r="D251" s="50"/>
      <c r="E251" s="5"/>
      <c r="F251" s="35"/>
      <c r="G251" s="252" t="e">
        <f>VLOOKUP(B251,'Pagamentos salários'!$A$5:$R$1500,7,)</f>
        <v>#N/A</v>
      </c>
      <c r="H251" s="253" t="e">
        <f t="shared" si="3"/>
        <v>#N/A</v>
      </c>
    </row>
    <row r="252" spans="1:8">
      <c r="A252" s="111"/>
      <c r="B252" s="250" t="e">
        <f>VLOOKUP(A252,'Pagamentos salários'!$A$5:$R$1500,2,)</f>
        <v>#N/A</v>
      </c>
      <c r="C252" s="251" t="e">
        <f>VLOOKUP(B252,'Pagamentos salários'!$A$5:$R$1500,3,)</f>
        <v>#N/A</v>
      </c>
      <c r="D252" s="112"/>
      <c r="E252" s="113"/>
      <c r="F252" s="114"/>
      <c r="G252" s="254" t="e">
        <f>VLOOKUP(B252,'Pagamentos salários'!$A$5:$R$1500,7,)</f>
        <v>#N/A</v>
      </c>
      <c r="H252" s="255" t="e">
        <f t="shared" si="3"/>
        <v>#N/A</v>
      </c>
    </row>
    <row r="253" spans="1:8">
      <c r="A253" s="25"/>
      <c r="B253" s="239" t="e">
        <f>VLOOKUP(A253,'Pagamentos salários'!$A$5:$R$1500,2,)</f>
        <v>#N/A</v>
      </c>
      <c r="C253" s="249" t="e">
        <f>VLOOKUP(B253,'Pagamentos salários'!$A$5:$R$1500,3,)</f>
        <v>#N/A</v>
      </c>
      <c r="D253" s="50"/>
      <c r="E253" s="5"/>
      <c r="F253" s="35"/>
      <c r="G253" s="252" t="e">
        <f>VLOOKUP(B253,'Pagamentos salários'!$A$5:$R$1500,7,)</f>
        <v>#N/A</v>
      </c>
      <c r="H253" s="253" t="e">
        <f t="shared" si="3"/>
        <v>#N/A</v>
      </c>
    </row>
    <row r="254" spans="1:8">
      <c r="A254" s="111"/>
      <c r="B254" s="250" t="e">
        <f>VLOOKUP(A254,'Pagamentos salários'!$A$5:$R$1500,2,)</f>
        <v>#N/A</v>
      </c>
      <c r="C254" s="251" t="e">
        <f>VLOOKUP(B254,'Pagamentos salários'!$A$5:$R$1500,3,)</f>
        <v>#N/A</v>
      </c>
      <c r="D254" s="112"/>
      <c r="E254" s="113"/>
      <c r="F254" s="114"/>
      <c r="G254" s="254" t="e">
        <f>VLOOKUP(B254,'Pagamentos salários'!$A$5:$R$1500,7,)</f>
        <v>#N/A</v>
      </c>
      <c r="H254" s="255" t="e">
        <f t="shared" si="3"/>
        <v>#N/A</v>
      </c>
    </row>
    <row r="255" spans="1:8">
      <c r="A255" s="25"/>
      <c r="B255" s="239" t="e">
        <f>VLOOKUP(A255,'Pagamentos salários'!$A$5:$R$1500,2,)</f>
        <v>#N/A</v>
      </c>
      <c r="C255" s="249" t="e">
        <f>VLOOKUP(B255,'Pagamentos salários'!$A$5:$R$1500,3,)</f>
        <v>#N/A</v>
      </c>
      <c r="D255" s="50"/>
      <c r="E255" s="5"/>
      <c r="F255" s="35"/>
      <c r="G255" s="252" t="e">
        <f>VLOOKUP(B255,'Pagamentos salários'!$A$5:$R$1500,7,)</f>
        <v>#N/A</v>
      </c>
      <c r="H255" s="253" t="e">
        <f t="shared" si="3"/>
        <v>#N/A</v>
      </c>
    </row>
    <row r="256" spans="1:8">
      <c r="A256" s="111"/>
      <c r="B256" s="250" t="e">
        <f>VLOOKUP(A256,'Pagamentos salários'!$A$5:$R$1500,2,)</f>
        <v>#N/A</v>
      </c>
      <c r="C256" s="251" t="e">
        <f>VLOOKUP(B256,'Pagamentos salários'!$A$5:$R$1500,3,)</f>
        <v>#N/A</v>
      </c>
      <c r="D256" s="112"/>
      <c r="E256" s="113"/>
      <c r="F256" s="114"/>
      <c r="G256" s="254" t="e">
        <f>VLOOKUP(B256,'Pagamentos salários'!$A$5:$R$1500,7,)</f>
        <v>#N/A</v>
      </c>
      <c r="H256" s="255" t="e">
        <f t="shared" si="3"/>
        <v>#N/A</v>
      </c>
    </row>
    <row r="257" spans="1:8">
      <c r="A257" s="25"/>
      <c r="B257" s="239" t="e">
        <f>VLOOKUP(A257,'Pagamentos salários'!$A$5:$R$1500,2,)</f>
        <v>#N/A</v>
      </c>
      <c r="C257" s="249" t="e">
        <f>VLOOKUP(B257,'Pagamentos salários'!$A$5:$R$1500,3,)</f>
        <v>#N/A</v>
      </c>
      <c r="D257" s="50"/>
      <c r="E257" s="5"/>
      <c r="F257" s="35"/>
      <c r="G257" s="252" t="e">
        <f>VLOOKUP(B257,'Pagamentos salários'!$A$5:$R$1500,7,)</f>
        <v>#N/A</v>
      </c>
      <c r="H257" s="253" t="e">
        <f t="shared" si="3"/>
        <v>#N/A</v>
      </c>
    </row>
    <row r="258" spans="1:8">
      <c r="A258" s="111"/>
      <c r="B258" s="250" t="e">
        <f>VLOOKUP(A258,'Pagamentos salários'!$A$5:$R$1500,2,)</f>
        <v>#N/A</v>
      </c>
      <c r="C258" s="251" t="e">
        <f>VLOOKUP(B258,'Pagamentos salários'!$A$5:$R$1500,3,)</f>
        <v>#N/A</v>
      </c>
      <c r="D258" s="112"/>
      <c r="E258" s="113"/>
      <c r="F258" s="114"/>
      <c r="G258" s="254" t="e">
        <f>VLOOKUP(B258,'Pagamentos salários'!$A$5:$R$1500,7,)</f>
        <v>#N/A</v>
      </c>
      <c r="H258" s="255" t="e">
        <f t="shared" si="3"/>
        <v>#N/A</v>
      </c>
    </row>
    <row r="259" spans="1:8">
      <c r="A259" s="25"/>
      <c r="B259" s="239" t="e">
        <f>VLOOKUP(A259,'Pagamentos salários'!$A$5:$R$1500,2,)</f>
        <v>#N/A</v>
      </c>
      <c r="C259" s="249" t="e">
        <f>VLOOKUP(B259,'Pagamentos salários'!$A$5:$R$1500,3,)</f>
        <v>#N/A</v>
      </c>
      <c r="D259" s="50"/>
      <c r="E259" s="5"/>
      <c r="F259" s="35"/>
      <c r="G259" s="252" t="e">
        <f>VLOOKUP(B259,'Pagamentos salários'!$A$5:$R$1500,7,)</f>
        <v>#N/A</v>
      </c>
      <c r="H259" s="253" t="e">
        <f t="shared" si="3"/>
        <v>#N/A</v>
      </c>
    </row>
    <row r="260" spans="1:8">
      <c r="A260" s="111"/>
      <c r="B260" s="250" t="e">
        <f>VLOOKUP(A260,'Pagamentos salários'!$A$5:$R$1500,2,)</f>
        <v>#N/A</v>
      </c>
      <c r="C260" s="251" t="e">
        <f>VLOOKUP(B260,'Pagamentos salários'!$A$5:$R$1500,3,)</f>
        <v>#N/A</v>
      </c>
      <c r="D260" s="112"/>
      <c r="E260" s="113"/>
      <c r="F260" s="114"/>
      <c r="G260" s="254" t="e">
        <f>VLOOKUP(B260,'Pagamentos salários'!$A$5:$R$1500,7,)</f>
        <v>#N/A</v>
      </c>
      <c r="H260" s="255" t="e">
        <f t="shared" si="3"/>
        <v>#N/A</v>
      </c>
    </row>
    <row r="261" spans="1:8">
      <c r="A261" s="25"/>
      <c r="B261" s="239" t="e">
        <f>VLOOKUP(A261,'Pagamentos salários'!$A$5:$R$1500,2,)</f>
        <v>#N/A</v>
      </c>
      <c r="C261" s="249" t="e">
        <f>VLOOKUP(B261,'Pagamentos salários'!$A$5:$R$1500,3,)</f>
        <v>#N/A</v>
      </c>
      <c r="D261" s="50"/>
      <c r="E261" s="5"/>
      <c r="F261" s="35"/>
      <c r="G261" s="252" t="e">
        <f>VLOOKUP(B261,'Pagamentos salários'!$A$5:$R$1500,7,)</f>
        <v>#N/A</v>
      </c>
      <c r="H261" s="253" t="e">
        <f t="shared" si="3"/>
        <v>#N/A</v>
      </c>
    </row>
    <row r="262" spans="1:8">
      <c r="A262" s="111"/>
      <c r="B262" s="250" t="e">
        <f>VLOOKUP(A262,'Pagamentos salários'!$A$5:$R$1500,2,)</f>
        <v>#N/A</v>
      </c>
      <c r="C262" s="251" t="e">
        <f>VLOOKUP(B262,'Pagamentos salários'!$A$5:$R$1500,3,)</f>
        <v>#N/A</v>
      </c>
      <c r="D262" s="112"/>
      <c r="E262" s="113"/>
      <c r="F262" s="114"/>
      <c r="G262" s="254" t="e">
        <f>VLOOKUP(B262,'Pagamentos salários'!$A$5:$R$1500,7,)</f>
        <v>#N/A</v>
      </c>
      <c r="H262" s="255" t="e">
        <f t="shared" ref="H262:H283" si="4">SUM((G262/30)*(F262))+((G262/30)*(E262))</f>
        <v>#N/A</v>
      </c>
    </row>
    <row r="263" spans="1:8">
      <c r="A263" s="25"/>
      <c r="B263" s="239" t="e">
        <f>VLOOKUP(A263,'Pagamentos salários'!$A$5:$R$1500,2,)</f>
        <v>#N/A</v>
      </c>
      <c r="C263" s="249" t="e">
        <f>VLOOKUP(B263,'Pagamentos salários'!$A$5:$R$1500,3,)</f>
        <v>#N/A</v>
      </c>
      <c r="D263" s="50"/>
      <c r="E263" s="5"/>
      <c r="F263" s="35"/>
      <c r="G263" s="252" t="e">
        <f>VLOOKUP(B263,'Pagamentos salários'!$A$5:$R$1500,7,)</f>
        <v>#N/A</v>
      </c>
      <c r="H263" s="253" t="e">
        <f t="shared" si="4"/>
        <v>#N/A</v>
      </c>
    </row>
    <row r="264" spans="1:8">
      <c r="A264" s="111"/>
      <c r="B264" s="250" t="e">
        <f>VLOOKUP(A264,'Pagamentos salários'!$A$5:$R$1500,2,)</f>
        <v>#N/A</v>
      </c>
      <c r="C264" s="251" t="e">
        <f>VLOOKUP(B264,'Pagamentos salários'!$A$5:$R$1500,3,)</f>
        <v>#N/A</v>
      </c>
      <c r="D264" s="112"/>
      <c r="E264" s="113"/>
      <c r="F264" s="114"/>
      <c r="G264" s="254" t="e">
        <f>VLOOKUP(B264,'Pagamentos salários'!$A$5:$R$1500,7,)</f>
        <v>#N/A</v>
      </c>
      <c r="H264" s="255" t="e">
        <f t="shared" si="4"/>
        <v>#N/A</v>
      </c>
    </row>
    <row r="265" spans="1:8">
      <c r="A265" s="25"/>
      <c r="B265" s="239" t="e">
        <f>VLOOKUP(A265,'Pagamentos salários'!$A$5:$R$1500,2,)</f>
        <v>#N/A</v>
      </c>
      <c r="C265" s="249" t="e">
        <f>VLOOKUP(B265,'Pagamentos salários'!$A$5:$R$1500,3,)</f>
        <v>#N/A</v>
      </c>
      <c r="D265" s="50"/>
      <c r="E265" s="5"/>
      <c r="F265" s="35"/>
      <c r="G265" s="252" t="e">
        <f>VLOOKUP(B265,'Pagamentos salários'!$A$5:$R$1500,7,)</f>
        <v>#N/A</v>
      </c>
      <c r="H265" s="253" t="e">
        <f t="shared" si="4"/>
        <v>#N/A</v>
      </c>
    </row>
    <row r="266" spans="1:8">
      <c r="A266" s="111"/>
      <c r="B266" s="250" t="e">
        <f>VLOOKUP(A266,'Pagamentos salários'!$A$5:$R$1500,2,)</f>
        <v>#N/A</v>
      </c>
      <c r="C266" s="251" t="e">
        <f>VLOOKUP(B266,'Pagamentos salários'!$A$5:$R$1500,3,)</f>
        <v>#N/A</v>
      </c>
      <c r="D266" s="112"/>
      <c r="E266" s="113"/>
      <c r="F266" s="114"/>
      <c r="G266" s="254" t="e">
        <f>VLOOKUP(B266,'Pagamentos salários'!$A$5:$R$1500,7,)</f>
        <v>#N/A</v>
      </c>
      <c r="H266" s="255" t="e">
        <f t="shared" si="4"/>
        <v>#N/A</v>
      </c>
    </row>
    <row r="267" spans="1:8">
      <c r="A267" s="25"/>
      <c r="B267" s="239" t="e">
        <f>VLOOKUP(A267,'Pagamentos salários'!$A$5:$R$1500,2,)</f>
        <v>#N/A</v>
      </c>
      <c r="C267" s="249" t="e">
        <f>VLOOKUP(B267,'Pagamentos salários'!$A$5:$R$1500,3,)</f>
        <v>#N/A</v>
      </c>
      <c r="D267" s="50"/>
      <c r="E267" s="5"/>
      <c r="F267" s="35"/>
      <c r="G267" s="252" t="e">
        <f>VLOOKUP(B267,'Pagamentos salários'!$A$5:$R$1500,7,)</f>
        <v>#N/A</v>
      </c>
      <c r="H267" s="253" t="e">
        <f t="shared" si="4"/>
        <v>#N/A</v>
      </c>
    </row>
    <row r="268" spans="1:8">
      <c r="A268" s="111"/>
      <c r="B268" s="250" t="e">
        <f>VLOOKUP(A268,'Pagamentos salários'!$A$5:$R$1500,2,)</f>
        <v>#N/A</v>
      </c>
      <c r="C268" s="251" t="e">
        <f>VLOOKUP(B268,'Pagamentos salários'!$A$5:$R$1500,3,)</f>
        <v>#N/A</v>
      </c>
      <c r="D268" s="112"/>
      <c r="E268" s="113"/>
      <c r="F268" s="114"/>
      <c r="G268" s="254" t="e">
        <f>VLOOKUP(B268,'Pagamentos salários'!$A$5:$R$1500,7,)</f>
        <v>#N/A</v>
      </c>
      <c r="H268" s="255" t="e">
        <f t="shared" si="4"/>
        <v>#N/A</v>
      </c>
    </row>
    <row r="269" spans="1:8">
      <c r="A269" s="25"/>
      <c r="B269" s="239" t="e">
        <f>VLOOKUP(A269,'Pagamentos salários'!$A$5:$R$1500,2,)</f>
        <v>#N/A</v>
      </c>
      <c r="C269" s="249" t="e">
        <f>VLOOKUP(B269,'Pagamentos salários'!$A$5:$R$1500,3,)</f>
        <v>#N/A</v>
      </c>
      <c r="D269" s="50"/>
      <c r="E269" s="5"/>
      <c r="F269" s="35"/>
      <c r="G269" s="252" t="e">
        <f>VLOOKUP(B269,'Pagamentos salários'!$A$5:$R$1500,7,)</f>
        <v>#N/A</v>
      </c>
      <c r="H269" s="253" t="e">
        <f t="shared" si="4"/>
        <v>#N/A</v>
      </c>
    </row>
    <row r="270" spans="1:8">
      <c r="A270" s="111"/>
      <c r="B270" s="250" t="e">
        <f>VLOOKUP(A270,'Pagamentos salários'!$A$5:$R$1500,2,)</f>
        <v>#N/A</v>
      </c>
      <c r="C270" s="251" t="e">
        <f>VLOOKUP(B270,'Pagamentos salários'!$A$5:$R$1500,3,)</f>
        <v>#N/A</v>
      </c>
      <c r="D270" s="112"/>
      <c r="E270" s="113"/>
      <c r="F270" s="114"/>
      <c r="G270" s="254" t="e">
        <f>VLOOKUP(B270,'Pagamentos salários'!$A$5:$R$1500,7,)</f>
        <v>#N/A</v>
      </c>
      <c r="H270" s="255" t="e">
        <f t="shared" si="4"/>
        <v>#N/A</v>
      </c>
    </row>
    <row r="271" spans="1:8">
      <c r="A271" s="25"/>
      <c r="B271" s="239" t="e">
        <f>VLOOKUP(A271,'Pagamentos salários'!$A$5:$R$1500,2,)</f>
        <v>#N/A</v>
      </c>
      <c r="C271" s="249" t="e">
        <f>VLOOKUP(B271,'Pagamentos salários'!$A$5:$R$1500,3,)</f>
        <v>#N/A</v>
      </c>
      <c r="D271" s="50"/>
      <c r="E271" s="5"/>
      <c r="F271" s="35"/>
      <c r="G271" s="252" t="e">
        <f>VLOOKUP(B271,'Pagamentos salários'!$A$5:$R$1500,7,)</f>
        <v>#N/A</v>
      </c>
      <c r="H271" s="253" t="e">
        <f t="shared" si="4"/>
        <v>#N/A</v>
      </c>
    </row>
    <row r="272" spans="1:8">
      <c r="A272" s="111"/>
      <c r="B272" s="250" t="e">
        <f>VLOOKUP(A272,'Pagamentos salários'!$A$5:$R$1500,2,)</f>
        <v>#N/A</v>
      </c>
      <c r="C272" s="251" t="e">
        <f>VLOOKUP(B272,'Pagamentos salários'!$A$5:$R$1500,3,)</f>
        <v>#N/A</v>
      </c>
      <c r="D272" s="112"/>
      <c r="E272" s="113"/>
      <c r="F272" s="114"/>
      <c r="G272" s="254" t="e">
        <f>VLOOKUP(B272,'Pagamentos salários'!$A$5:$R$1500,7,)</f>
        <v>#N/A</v>
      </c>
      <c r="H272" s="255" t="e">
        <f t="shared" si="4"/>
        <v>#N/A</v>
      </c>
    </row>
    <row r="273" spans="1:8">
      <c r="A273" s="25"/>
      <c r="B273" s="239" t="e">
        <f>VLOOKUP(A273,'Pagamentos salários'!$A$5:$R$1500,2,)</f>
        <v>#N/A</v>
      </c>
      <c r="C273" s="249" t="e">
        <f>VLOOKUP(B273,'Pagamentos salários'!$A$5:$R$1500,3,)</f>
        <v>#N/A</v>
      </c>
      <c r="D273" s="50"/>
      <c r="E273" s="5"/>
      <c r="F273" s="35"/>
      <c r="G273" s="252" t="e">
        <f>VLOOKUP(B273,'Pagamentos salários'!$A$5:$R$1500,7,)</f>
        <v>#N/A</v>
      </c>
      <c r="H273" s="253" t="e">
        <f t="shared" si="4"/>
        <v>#N/A</v>
      </c>
    </row>
    <row r="274" spans="1:8">
      <c r="A274" s="111"/>
      <c r="B274" s="250" t="e">
        <f>VLOOKUP(A274,'Pagamentos salários'!$A$5:$R$1500,2,)</f>
        <v>#N/A</v>
      </c>
      <c r="C274" s="251" t="e">
        <f>VLOOKUP(B274,'Pagamentos salários'!$A$5:$R$1500,3,)</f>
        <v>#N/A</v>
      </c>
      <c r="D274" s="112"/>
      <c r="E274" s="113"/>
      <c r="F274" s="114"/>
      <c r="G274" s="254" t="e">
        <f>VLOOKUP(B274,'Pagamentos salários'!$A$5:$R$1500,7,)</f>
        <v>#N/A</v>
      </c>
      <c r="H274" s="255" t="e">
        <f t="shared" si="4"/>
        <v>#N/A</v>
      </c>
    </row>
    <row r="275" spans="1:8">
      <c r="A275" s="25"/>
      <c r="B275" s="239" t="e">
        <f>VLOOKUP(A275,'Pagamentos salários'!$A$5:$R$1500,2,)</f>
        <v>#N/A</v>
      </c>
      <c r="C275" s="249" t="e">
        <f>VLOOKUP(B275,'Pagamentos salários'!$A$5:$R$1500,3,)</f>
        <v>#N/A</v>
      </c>
      <c r="D275" s="50"/>
      <c r="E275" s="5"/>
      <c r="F275" s="35"/>
      <c r="G275" s="252" t="e">
        <f>VLOOKUP(B275,'Pagamentos salários'!$A$5:$R$1500,7,)</f>
        <v>#N/A</v>
      </c>
      <c r="H275" s="253" t="e">
        <f t="shared" si="4"/>
        <v>#N/A</v>
      </c>
    </row>
    <row r="276" spans="1:8">
      <c r="A276" s="111"/>
      <c r="B276" s="250" t="e">
        <f>VLOOKUP(A276,'Pagamentos salários'!$A$5:$R$1500,2,)</f>
        <v>#N/A</v>
      </c>
      <c r="C276" s="251" t="e">
        <f>VLOOKUP(B276,'Pagamentos salários'!$A$5:$R$1500,3,)</f>
        <v>#N/A</v>
      </c>
      <c r="D276" s="112"/>
      <c r="E276" s="113"/>
      <c r="F276" s="114"/>
      <c r="G276" s="254" t="e">
        <f>VLOOKUP(B276,'Pagamentos salários'!$A$5:$R$1500,7,)</f>
        <v>#N/A</v>
      </c>
      <c r="H276" s="255" t="e">
        <f t="shared" si="4"/>
        <v>#N/A</v>
      </c>
    </row>
    <row r="277" spans="1:8">
      <c r="A277" s="25"/>
      <c r="B277" s="239" t="e">
        <f>VLOOKUP(A277,'Pagamentos salários'!$A$5:$R$1500,2,)</f>
        <v>#N/A</v>
      </c>
      <c r="C277" s="249" t="e">
        <f>VLOOKUP(B277,'Pagamentos salários'!$A$5:$R$1500,3,)</f>
        <v>#N/A</v>
      </c>
      <c r="D277" s="50"/>
      <c r="E277" s="5"/>
      <c r="F277" s="35"/>
      <c r="G277" s="252" t="e">
        <f>VLOOKUP(B277,'Pagamentos salários'!$A$5:$R$1500,7,)</f>
        <v>#N/A</v>
      </c>
      <c r="H277" s="253" t="e">
        <f t="shared" si="4"/>
        <v>#N/A</v>
      </c>
    </row>
    <row r="278" spans="1:8">
      <c r="A278" s="111"/>
      <c r="B278" s="250" t="e">
        <f>VLOOKUP(A278,'Pagamentos salários'!$A$5:$R$1500,2,)</f>
        <v>#N/A</v>
      </c>
      <c r="C278" s="251" t="e">
        <f>VLOOKUP(B278,'Pagamentos salários'!$A$5:$R$1500,3,)</f>
        <v>#N/A</v>
      </c>
      <c r="D278" s="112"/>
      <c r="E278" s="113"/>
      <c r="F278" s="114"/>
      <c r="G278" s="254" t="e">
        <f>VLOOKUP(B278,'Pagamentos salários'!$A$5:$R$1500,7,)</f>
        <v>#N/A</v>
      </c>
      <c r="H278" s="255" t="e">
        <f t="shared" si="4"/>
        <v>#N/A</v>
      </c>
    </row>
    <row r="279" spans="1:8">
      <c r="A279" s="25"/>
      <c r="B279" s="239" t="e">
        <f>VLOOKUP(A279,'Pagamentos salários'!$A$5:$R$1500,2,)</f>
        <v>#N/A</v>
      </c>
      <c r="C279" s="249" t="e">
        <f>VLOOKUP(B279,'Pagamentos salários'!$A$5:$R$1500,3,)</f>
        <v>#N/A</v>
      </c>
      <c r="D279" s="50"/>
      <c r="E279" s="5"/>
      <c r="F279" s="35"/>
      <c r="G279" s="252" t="e">
        <f>VLOOKUP(B279,'Pagamentos salários'!$A$5:$R$1500,7,)</f>
        <v>#N/A</v>
      </c>
      <c r="H279" s="253" t="e">
        <f t="shared" si="4"/>
        <v>#N/A</v>
      </c>
    </row>
    <row r="280" spans="1:8">
      <c r="A280" s="111"/>
      <c r="B280" s="250" t="e">
        <f>VLOOKUP(A280,'Pagamentos salários'!$A$5:$R$1500,2,)</f>
        <v>#N/A</v>
      </c>
      <c r="C280" s="251" t="e">
        <f>VLOOKUP(B280,'Pagamentos salários'!$A$5:$R$1500,3,)</f>
        <v>#N/A</v>
      </c>
      <c r="D280" s="112"/>
      <c r="E280" s="113"/>
      <c r="F280" s="114"/>
      <c r="G280" s="254" t="e">
        <f>VLOOKUP(B280,'Pagamentos salários'!$A$5:$R$1500,7,)</f>
        <v>#N/A</v>
      </c>
      <c r="H280" s="255" t="e">
        <f t="shared" si="4"/>
        <v>#N/A</v>
      </c>
    </row>
    <row r="281" spans="1:8">
      <c r="A281" s="25"/>
      <c r="B281" s="239" t="e">
        <f>VLOOKUP(A281,'Pagamentos salários'!$A$5:$R$1500,2,)</f>
        <v>#N/A</v>
      </c>
      <c r="C281" s="249" t="e">
        <f>VLOOKUP(B281,'Pagamentos salários'!$A$5:$R$1500,3,)</f>
        <v>#N/A</v>
      </c>
      <c r="D281" s="50"/>
      <c r="E281" s="5"/>
      <c r="F281" s="35"/>
      <c r="G281" s="252" t="e">
        <f>VLOOKUP(B281,'Pagamentos salários'!$A$5:$R$1500,7,)</f>
        <v>#N/A</v>
      </c>
      <c r="H281" s="253" t="e">
        <f t="shared" si="4"/>
        <v>#N/A</v>
      </c>
    </row>
    <row r="282" spans="1:8">
      <c r="A282" s="111"/>
      <c r="B282" s="250" t="e">
        <f>VLOOKUP(A282,'Pagamentos salários'!$A$5:$R$1500,2,)</f>
        <v>#N/A</v>
      </c>
      <c r="C282" s="251" t="e">
        <f>VLOOKUP(B282,'Pagamentos salários'!$A$5:$R$1500,3,)</f>
        <v>#N/A</v>
      </c>
      <c r="D282" s="112"/>
      <c r="E282" s="113"/>
      <c r="F282" s="114"/>
      <c r="G282" s="254" t="e">
        <f>VLOOKUP(B282,'Pagamentos salários'!$A$5:$R$1500,7,)</f>
        <v>#N/A</v>
      </c>
      <c r="H282" s="255" t="e">
        <f t="shared" si="4"/>
        <v>#N/A</v>
      </c>
    </row>
    <row r="283" spans="1:8">
      <c r="A283" s="25"/>
      <c r="B283" s="239" t="e">
        <f>VLOOKUP(A283,'Pagamentos salários'!$A$5:$R$1500,2,)</f>
        <v>#N/A</v>
      </c>
      <c r="C283" s="249" t="e">
        <f>VLOOKUP(B283,'Pagamentos salários'!$A$5:$R$1500,3,)</f>
        <v>#N/A</v>
      </c>
      <c r="D283" s="50"/>
      <c r="E283" s="5"/>
      <c r="F283" s="35"/>
      <c r="G283" s="252" t="e">
        <f>VLOOKUP(B283,'Pagamentos salários'!$A$5:$R$1500,7,)</f>
        <v>#N/A</v>
      </c>
      <c r="H283" s="253" t="e">
        <f t="shared" si="4"/>
        <v>#N/A</v>
      </c>
    </row>
    <row r="284" spans="1:8">
      <c r="B284" s="247"/>
      <c r="C284" s="247"/>
      <c r="D284" s="3"/>
      <c r="G284" s="247"/>
      <c r="H284" s="247"/>
    </row>
    <row r="285" spans="1:8">
      <c r="B285" s="247"/>
      <c r="C285" s="247"/>
      <c r="D285" s="3"/>
      <c r="G285" s="247"/>
      <c r="H285" s="247"/>
    </row>
    <row r="286" spans="1:8">
      <c r="B286" s="247"/>
      <c r="C286" s="247"/>
      <c r="D286" s="3"/>
      <c r="G286" s="247"/>
      <c r="H286" s="247"/>
    </row>
    <row r="287" spans="1:8">
      <c r="B287" s="247"/>
      <c r="C287" s="247"/>
      <c r="D287" s="3"/>
      <c r="G287" s="247"/>
      <c r="H287" s="247"/>
    </row>
    <row r="288" spans="1:8">
      <c r="B288" s="247"/>
      <c r="C288" s="247"/>
      <c r="D288" s="3"/>
      <c r="G288" s="247"/>
      <c r="H288" s="247"/>
    </row>
    <row r="289" spans="2:8">
      <c r="B289" s="247"/>
      <c r="C289" s="247"/>
      <c r="D289" s="3"/>
      <c r="G289" s="247"/>
      <c r="H289" s="247"/>
    </row>
    <row r="290" spans="2:8">
      <c r="B290" s="247"/>
      <c r="C290" s="247"/>
      <c r="D290" s="3"/>
      <c r="G290" s="247"/>
      <c r="H290" s="247"/>
    </row>
    <row r="291" spans="2:8">
      <c r="B291" s="247"/>
      <c r="C291" s="247"/>
      <c r="D291" s="3"/>
      <c r="G291" s="247"/>
      <c r="H291" s="247"/>
    </row>
    <row r="292" spans="2:8">
      <c r="B292" s="247"/>
      <c r="C292" s="247"/>
      <c r="D292" s="3"/>
      <c r="G292" s="247"/>
      <c r="H292" s="247"/>
    </row>
    <row r="293" spans="2:8">
      <c r="B293" s="247"/>
      <c r="C293" s="247"/>
      <c r="D293" s="3"/>
      <c r="G293" s="247"/>
      <c r="H293" s="247"/>
    </row>
    <row r="294" spans="2:8">
      <c r="B294" s="247"/>
      <c r="C294" s="247"/>
      <c r="D294" s="3"/>
      <c r="G294" s="247"/>
      <c r="H294" s="247"/>
    </row>
    <row r="295" spans="2:8">
      <c r="B295" s="247"/>
      <c r="C295" s="247"/>
      <c r="D295" s="3"/>
      <c r="G295" s="247"/>
      <c r="H295" s="247"/>
    </row>
    <row r="296" spans="2:8">
      <c r="B296" s="247"/>
      <c r="C296" s="247"/>
      <c r="D296" s="3"/>
      <c r="G296" s="247"/>
      <c r="H296" s="247"/>
    </row>
    <row r="297" spans="2:8">
      <c r="B297" s="247"/>
      <c r="C297" s="247"/>
      <c r="D297" s="3"/>
      <c r="G297" s="247"/>
      <c r="H297" s="247"/>
    </row>
    <row r="298" spans="2:8">
      <c r="B298" s="247"/>
      <c r="C298" s="247"/>
      <c r="D298" s="3"/>
      <c r="G298" s="247"/>
      <c r="H298" s="247"/>
    </row>
    <row r="299" spans="2:8">
      <c r="B299" s="247"/>
      <c r="C299" s="247"/>
      <c r="D299" s="3"/>
      <c r="G299" s="247"/>
      <c r="H299" s="247"/>
    </row>
    <row r="300" spans="2:8">
      <c r="B300" s="247"/>
      <c r="C300" s="247"/>
      <c r="D300" s="3"/>
      <c r="G300" s="247"/>
      <c r="H300" s="247"/>
    </row>
    <row r="301" spans="2:8">
      <c r="B301" s="247"/>
      <c r="C301" s="247"/>
      <c r="D301" s="3"/>
      <c r="G301" s="247"/>
      <c r="H301" s="247"/>
    </row>
    <row r="302" spans="2:8">
      <c r="B302" s="247"/>
      <c r="C302" s="247"/>
      <c r="D302" s="3"/>
      <c r="G302" s="247"/>
      <c r="H302" s="247"/>
    </row>
    <row r="303" spans="2:8">
      <c r="B303" s="247"/>
      <c r="C303" s="247"/>
      <c r="D303" s="3"/>
      <c r="G303" s="247"/>
      <c r="H303" s="247"/>
    </row>
    <row r="304" spans="2:8">
      <c r="B304" s="247"/>
      <c r="C304" s="247"/>
      <c r="D304" s="3"/>
      <c r="G304" s="247"/>
      <c r="H304" s="247"/>
    </row>
    <row r="305" spans="2:8">
      <c r="B305" s="247"/>
      <c r="C305" s="247"/>
      <c r="D305" s="3"/>
      <c r="G305" s="247"/>
      <c r="H305" s="247"/>
    </row>
    <row r="306" spans="2:8">
      <c r="B306" s="247"/>
      <c r="C306" s="247"/>
      <c r="D306" s="3"/>
      <c r="G306" s="247"/>
      <c r="H306" s="247"/>
    </row>
    <row r="307" spans="2:8">
      <c r="B307" s="247"/>
      <c r="C307" s="247"/>
      <c r="D307" s="3"/>
      <c r="G307" s="247"/>
      <c r="H307" s="247"/>
    </row>
    <row r="308" spans="2:8">
      <c r="B308" s="247"/>
      <c r="C308" s="247"/>
      <c r="D308" s="3"/>
      <c r="G308" s="247"/>
      <c r="H308" s="247"/>
    </row>
    <row r="309" spans="2:8">
      <c r="B309" s="247"/>
      <c r="C309" s="247"/>
      <c r="D309" s="3"/>
      <c r="G309" s="247"/>
      <c r="H309" s="247"/>
    </row>
    <row r="310" spans="2:8">
      <c r="B310" s="247"/>
      <c r="C310" s="247"/>
      <c r="D310" s="3"/>
      <c r="G310" s="247"/>
      <c r="H310" s="247"/>
    </row>
    <row r="311" spans="2:8">
      <c r="B311" s="247"/>
      <c r="C311" s="247"/>
      <c r="D311" s="3"/>
      <c r="G311" s="247"/>
      <c r="H311" s="247"/>
    </row>
    <row r="312" spans="2:8">
      <c r="B312" s="247"/>
      <c r="C312" s="247"/>
      <c r="D312" s="3"/>
      <c r="G312" s="247"/>
      <c r="H312" s="247"/>
    </row>
    <row r="313" spans="2:8">
      <c r="B313" s="247"/>
      <c r="C313" s="247"/>
      <c r="D313" s="3"/>
      <c r="G313" s="247"/>
      <c r="H313" s="247"/>
    </row>
    <row r="314" spans="2:8">
      <c r="B314" s="247"/>
      <c r="C314" s="247"/>
      <c r="D314" s="3"/>
      <c r="G314" s="247"/>
      <c r="H314" s="247"/>
    </row>
    <row r="315" spans="2:8">
      <c r="B315" s="247"/>
      <c r="C315" s="247"/>
      <c r="D315" s="3"/>
      <c r="G315" s="247"/>
      <c r="H315" s="247"/>
    </row>
    <row r="316" spans="2:8">
      <c r="B316" s="247"/>
      <c r="C316" s="247"/>
      <c r="D316" s="3"/>
      <c r="G316" s="247"/>
      <c r="H316" s="247"/>
    </row>
    <row r="317" spans="2:8">
      <c r="B317" s="247"/>
      <c r="C317" s="247"/>
      <c r="D317" s="3"/>
      <c r="G317" s="247"/>
      <c r="H317" s="247"/>
    </row>
    <row r="318" spans="2:8">
      <c r="B318" s="247"/>
      <c r="C318" s="247"/>
      <c r="D318" s="3"/>
      <c r="G318" s="247"/>
      <c r="H318" s="247"/>
    </row>
    <row r="319" spans="2:8">
      <c r="B319" s="247"/>
      <c r="C319" s="247"/>
      <c r="D319" s="3"/>
      <c r="G319" s="247"/>
      <c r="H319" s="247"/>
    </row>
    <row r="320" spans="2:8">
      <c r="B320" s="247"/>
      <c r="C320" s="247"/>
      <c r="D320" s="3"/>
      <c r="G320" s="247"/>
      <c r="H320" s="247"/>
    </row>
    <row r="321" spans="2:8">
      <c r="B321" s="247"/>
      <c r="C321" s="247"/>
      <c r="D321" s="3"/>
      <c r="G321" s="247"/>
      <c r="H321" s="247"/>
    </row>
    <row r="322" spans="2:8">
      <c r="B322" s="247"/>
      <c r="C322" s="247"/>
      <c r="D322" s="3"/>
      <c r="G322" s="247"/>
      <c r="H322" s="247"/>
    </row>
    <row r="323" spans="2:8">
      <c r="B323" s="247"/>
      <c r="C323" s="247"/>
      <c r="D323" s="3"/>
      <c r="G323" s="247"/>
      <c r="H323" s="247"/>
    </row>
    <row r="324" spans="2:8">
      <c r="B324" s="247"/>
      <c r="C324" s="247"/>
      <c r="D324" s="3"/>
      <c r="G324" s="247"/>
      <c r="H324" s="247"/>
    </row>
    <row r="325" spans="2:8">
      <c r="B325" s="247"/>
      <c r="C325" s="247"/>
      <c r="D325" s="3"/>
      <c r="G325" s="247"/>
      <c r="H325" s="247"/>
    </row>
    <row r="326" spans="2:8">
      <c r="B326" s="247"/>
      <c r="C326" s="247"/>
      <c r="D326" s="3"/>
      <c r="G326" s="247"/>
      <c r="H326" s="247"/>
    </row>
    <row r="327" spans="2:8">
      <c r="B327" s="247"/>
      <c r="C327" s="247"/>
      <c r="D327" s="3"/>
      <c r="G327" s="247"/>
      <c r="H327" s="247"/>
    </row>
    <row r="328" spans="2:8">
      <c r="B328" s="247"/>
      <c r="C328" s="247"/>
      <c r="D328" s="3"/>
      <c r="G328" s="247"/>
      <c r="H328" s="247"/>
    </row>
    <row r="329" spans="2:8">
      <c r="B329" s="247"/>
      <c r="C329" s="247"/>
      <c r="D329" s="3"/>
      <c r="G329" s="247"/>
      <c r="H329" s="247"/>
    </row>
    <row r="330" spans="2:8">
      <c r="B330" s="247"/>
      <c r="C330" s="247"/>
      <c r="D330" s="3"/>
      <c r="G330" s="247"/>
      <c r="H330" s="247"/>
    </row>
    <row r="331" spans="2:8">
      <c r="B331" s="247"/>
      <c r="C331" s="247"/>
      <c r="D331" s="3"/>
      <c r="G331" s="247"/>
      <c r="H331" s="247"/>
    </row>
    <row r="332" spans="2:8">
      <c r="B332" s="247"/>
      <c r="C332" s="247"/>
      <c r="D332" s="3"/>
      <c r="G332" s="247"/>
      <c r="H332" s="247"/>
    </row>
    <row r="333" spans="2:8">
      <c r="B333" s="247"/>
      <c r="C333" s="247"/>
      <c r="D333" s="3"/>
      <c r="G333" s="247"/>
      <c r="H333" s="247"/>
    </row>
    <row r="334" spans="2:8">
      <c r="B334" s="247"/>
      <c r="C334" s="247"/>
      <c r="D334" s="3"/>
      <c r="G334" s="247"/>
      <c r="H334" s="247"/>
    </row>
    <row r="335" spans="2:8">
      <c r="B335" s="247"/>
      <c r="C335" s="247"/>
      <c r="D335" s="3"/>
      <c r="G335" s="247"/>
      <c r="H335" s="247"/>
    </row>
    <row r="336" spans="2:8">
      <c r="B336" s="247"/>
      <c r="C336" s="247"/>
      <c r="D336" s="3"/>
      <c r="G336" s="247"/>
      <c r="H336" s="247"/>
    </row>
    <row r="337" spans="2:8">
      <c r="B337" s="247"/>
      <c r="C337" s="247"/>
      <c r="D337" s="3"/>
      <c r="G337" s="247"/>
      <c r="H337" s="247"/>
    </row>
    <row r="338" spans="2:8">
      <c r="B338" s="247"/>
      <c r="C338" s="247"/>
      <c r="D338" s="3"/>
      <c r="G338" s="247"/>
      <c r="H338" s="247"/>
    </row>
    <row r="339" spans="2:8">
      <c r="B339" s="247"/>
      <c r="C339" s="247"/>
      <c r="D339" s="3"/>
      <c r="G339" s="247"/>
      <c r="H339" s="247"/>
    </row>
    <row r="340" spans="2:8">
      <c r="B340" s="247"/>
      <c r="C340" s="247"/>
      <c r="D340" s="3"/>
      <c r="G340" s="247"/>
      <c r="H340" s="247"/>
    </row>
    <row r="341" spans="2:8">
      <c r="B341" s="247"/>
      <c r="C341" s="247"/>
      <c r="D341" s="3"/>
      <c r="G341" s="247"/>
      <c r="H341" s="247"/>
    </row>
    <row r="342" spans="2:8">
      <c r="B342" s="247"/>
      <c r="C342" s="247"/>
      <c r="D342" s="3"/>
      <c r="G342" s="247"/>
      <c r="H342" s="247"/>
    </row>
    <row r="343" spans="2:8">
      <c r="B343" s="247"/>
      <c r="C343" s="247"/>
      <c r="D343" s="3"/>
      <c r="G343" s="247"/>
      <c r="H343" s="247"/>
    </row>
    <row r="344" spans="2:8">
      <c r="B344" s="247"/>
      <c r="C344" s="247"/>
      <c r="D344" s="3"/>
      <c r="G344" s="247"/>
      <c r="H344" s="247"/>
    </row>
    <row r="345" spans="2:8">
      <c r="B345" s="247"/>
      <c r="C345" s="247"/>
      <c r="D345" s="3"/>
      <c r="G345" s="247"/>
      <c r="H345" s="247"/>
    </row>
    <row r="346" spans="2:8">
      <c r="B346" s="247"/>
      <c r="C346" s="247"/>
      <c r="D346" s="3"/>
      <c r="G346" s="247"/>
      <c r="H346" s="247"/>
    </row>
    <row r="347" spans="2:8">
      <c r="B347" s="247"/>
      <c r="C347" s="247"/>
      <c r="D347" s="3"/>
      <c r="G347" s="247"/>
      <c r="H347" s="247"/>
    </row>
    <row r="348" spans="2:8">
      <c r="B348" s="247"/>
      <c r="C348" s="247"/>
      <c r="D348" s="3"/>
      <c r="G348" s="247"/>
      <c r="H348" s="247"/>
    </row>
    <row r="349" spans="2:8">
      <c r="B349" s="247"/>
      <c r="C349" s="247"/>
      <c r="D349" s="3"/>
      <c r="G349" s="247"/>
      <c r="H349" s="247"/>
    </row>
    <row r="350" spans="2:8">
      <c r="B350" s="247"/>
      <c r="C350" s="247"/>
      <c r="D350" s="3"/>
      <c r="G350" s="247"/>
      <c r="H350" s="247"/>
    </row>
    <row r="351" spans="2:8">
      <c r="B351" s="247"/>
      <c r="C351" s="247"/>
      <c r="D351" s="3"/>
      <c r="G351" s="247"/>
      <c r="H351" s="247"/>
    </row>
    <row r="352" spans="2:8">
      <c r="B352" s="247"/>
      <c r="C352" s="247"/>
      <c r="D352" s="3"/>
      <c r="G352" s="247"/>
      <c r="H352" s="247"/>
    </row>
    <row r="353" spans="2:8">
      <c r="B353" s="247"/>
      <c r="C353" s="247"/>
      <c r="D353" s="3"/>
      <c r="G353" s="247"/>
      <c r="H353" s="247"/>
    </row>
    <row r="354" spans="2:8">
      <c r="B354" s="247"/>
      <c r="C354" s="247"/>
      <c r="D354" s="3"/>
      <c r="G354" s="247"/>
      <c r="H354" s="247"/>
    </row>
    <row r="355" spans="2:8">
      <c r="B355" s="247"/>
      <c r="C355" s="247"/>
      <c r="D355" s="3"/>
      <c r="G355" s="247"/>
      <c r="H355" s="247"/>
    </row>
    <row r="356" spans="2:8">
      <c r="B356" s="247"/>
      <c r="C356" s="247"/>
      <c r="G356" s="247"/>
      <c r="H356" s="247"/>
    </row>
    <row r="357" spans="2:8">
      <c r="B357" s="247"/>
      <c r="C357" s="247"/>
      <c r="G357" s="247"/>
      <c r="H357" s="247"/>
    </row>
    <row r="358" spans="2:8">
      <c r="B358" s="247"/>
      <c r="C358" s="247"/>
      <c r="G358" s="247"/>
      <c r="H358" s="247"/>
    </row>
    <row r="359" spans="2:8">
      <c r="B359" s="247"/>
      <c r="C359" s="247"/>
      <c r="G359" s="247"/>
      <c r="H359" s="247"/>
    </row>
    <row r="360" spans="2:8">
      <c r="B360" s="247"/>
      <c r="C360" s="247"/>
      <c r="G360" s="247"/>
      <c r="H360" s="247"/>
    </row>
    <row r="361" spans="2:8">
      <c r="B361" s="247"/>
      <c r="C361" s="247"/>
      <c r="G361" s="247"/>
      <c r="H361" s="247"/>
    </row>
    <row r="362" spans="2:8">
      <c r="B362" s="247"/>
      <c r="C362" s="247"/>
      <c r="G362" s="247"/>
      <c r="H362" s="247"/>
    </row>
    <row r="363" spans="2:8">
      <c r="B363" s="247"/>
      <c r="C363" s="247"/>
      <c r="G363" s="247"/>
      <c r="H363" s="247"/>
    </row>
    <row r="364" spans="2:8">
      <c r="B364" s="247"/>
      <c r="C364" s="247"/>
      <c r="G364" s="247"/>
      <c r="H364" s="247"/>
    </row>
    <row r="365" spans="2:8">
      <c r="B365" s="247"/>
      <c r="C365" s="247"/>
      <c r="G365" s="247"/>
      <c r="H365" s="247"/>
    </row>
    <row r="366" spans="2:8">
      <c r="B366" s="247"/>
      <c r="C366" s="247"/>
      <c r="G366" s="247"/>
      <c r="H366" s="247"/>
    </row>
    <row r="367" spans="2:8">
      <c r="B367" s="247"/>
      <c r="C367" s="247"/>
      <c r="G367" s="247"/>
      <c r="H367" s="247"/>
    </row>
    <row r="368" spans="2:8">
      <c r="B368" s="247"/>
      <c r="C368" s="247"/>
      <c r="G368" s="247"/>
      <c r="H368" s="247"/>
    </row>
    <row r="369" spans="2:8">
      <c r="B369" s="247"/>
      <c r="C369" s="247"/>
      <c r="G369" s="247"/>
      <c r="H369" s="247"/>
    </row>
    <row r="370" spans="2:8">
      <c r="B370" s="247"/>
      <c r="C370" s="247"/>
      <c r="G370" s="247"/>
      <c r="H370" s="247"/>
    </row>
    <row r="371" spans="2:8">
      <c r="B371" s="247"/>
      <c r="C371" s="247"/>
      <c r="G371" s="247"/>
      <c r="H371" s="247"/>
    </row>
    <row r="372" spans="2:8">
      <c r="B372" s="247"/>
      <c r="C372" s="247"/>
      <c r="G372" s="247"/>
      <c r="H372" s="247"/>
    </row>
    <row r="373" spans="2:8">
      <c r="B373" s="247"/>
      <c r="C373" s="247"/>
      <c r="G373" s="247"/>
      <c r="H373" s="247"/>
    </row>
    <row r="374" spans="2:8">
      <c r="B374" s="247"/>
      <c r="C374" s="247"/>
      <c r="G374" s="247"/>
      <c r="H374" s="247"/>
    </row>
    <row r="375" spans="2:8">
      <c r="B375" s="247"/>
      <c r="C375" s="247"/>
      <c r="G375" s="247"/>
      <c r="H375" s="247"/>
    </row>
    <row r="376" spans="2:8">
      <c r="B376" s="247"/>
      <c r="C376" s="247"/>
      <c r="G376" s="247"/>
      <c r="H376" s="247"/>
    </row>
    <row r="377" spans="2:8">
      <c r="B377" s="247"/>
      <c r="C377" s="247"/>
      <c r="G377" s="247"/>
      <c r="H377" s="247"/>
    </row>
    <row r="378" spans="2:8">
      <c r="B378" s="247"/>
      <c r="C378" s="247"/>
      <c r="G378" s="247"/>
      <c r="H378" s="247"/>
    </row>
    <row r="379" spans="2:8">
      <c r="B379" s="247"/>
      <c r="C379" s="247"/>
      <c r="G379" s="247"/>
      <c r="H379" s="247"/>
    </row>
    <row r="380" spans="2:8">
      <c r="B380" s="247"/>
      <c r="C380" s="247"/>
      <c r="G380" s="247"/>
      <c r="H380" s="247"/>
    </row>
    <row r="381" spans="2:8">
      <c r="B381" s="247"/>
      <c r="C381" s="247"/>
      <c r="G381" s="247"/>
      <c r="H381" s="247"/>
    </row>
    <row r="382" spans="2:8">
      <c r="B382" s="247"/>
      <c r="C382" s="247"/>
      <c r="G382" s="247"/>
      <c r="H382" s="247"/>
    </row>
    <row r="383" spans="2:8">
      <c r="B383" s="247"/>
      <c r="C383" s="247"/>
      <c r="G383" s="247"/>
      <c r="H383" s="247"/>
    </row>
    <row r="384" spans="2:8">
      <c r="B384" s="247"/>
      <c r="C384" s="247"/>
      <c r="G384" s="247"/>
      <c r="H384" s="247"/>
    </row>
    <row r="385" spans="2:8">
      <c r="B385" s="247"/>
      <c r="C385" s="247"/>
      <c r="G385" s="247"/>
      <c r="H385" s="247"/>
    </row>
    <row r="386" spans="2:8">
      <c r="B386" s="247"/>
      <c r="C386" s="247"/>
      <c r="G386" s="247"/>
      <c r="H386" s="247"/>
    </row>
    <row r="387" spans="2:8">
      <c r="B387" s="247"/>
      <c r="C387" s="247"/>
      <c r="G387" s="247"/>
      <c r="H387" s="247"/>
    </row>
    <row r="388" spans="2:8">
      <c r="B388" s="247"/>
      <c r="C388" s="247"/>
      <c r="G388" s="247"/>
      <c r="H388" s="247"/>
    </row>
    <row r="389" spans="2:8">
      <c r="B389" s="247"/>
      <c r="C389" s="247"/>
      <c r="G389" s="247"/>
      <c r="H389" s="247"/>
    </row>
    <row r="390" spans="2:8">
      <c r="B390" s="247"/>
      <c r="C390" s="247"/>
      <c r="G390" s="247"/>
      <c r="H390" s="247"/>
    </row>
    <row r="391" spans="2:8">
      <c r="B391" s="247"/>
      <c r="C391" s="247"/>
      <c r="G391" s="247"/>
      <c r="H391" s="247"/>
    </row>
    <row r="392" spans="2:8">
      <c r="B392" s="247"/>
      <c r="C392" s="247"/>
      <c r="G392" s="247"/>
      <c r="H392" s="247"/>
    </row>
    <row r="393" spans="2:8">
      <c r="B393" s="247"/>
      <c r="C393" s="247"/>
      <c r="G393" s="247"/>
      <c r="H393" s="247"/>
    </row>
    <row r="394" spans="2:8">
      <c r="B394" s="247"/>
      <c r="C394" s="247"/>
      <c r="G394" s="247"/>
      <c r="H394" s="247"/>
    </row>
    <row r="395" spans="2:8">
      <c r="B395" s="247"/>
      <c r="C395" s="247"/>
      <c r="G395" s="247"/>
      <c r="H395" s="247"/>
    </row>
    <row r="396" spans="2:8">
      <c r="B396" s="247"/>
      <c r="C396" s="247"/>
      <c r="G396" s="247"/>
      <c r="H396" s="247"/>
    </row>
    <row r="397" spans="2:8">
      <c r="B397" s="247"/>
      <c r="C397" s="247"/>
      <c r="G397" s="247"/>
      <c r="H397" s="247"/>
    </row>
    <row r="398" spans="2:8">
      <c r="B398" s="247"/>
      <c r="C398" s="247"/>
      <c r="G398" s="247"/>
      <c r="H398" s="247"/>
    </row>
    <row r="399" spans="2:8">
      <c r="B399" s="247"/>
      <c r="C399" s="247"/>
      <c r="G399" s="247"/>
      <c r="H399" s="247"/>
    </row>
    <row r="400" spans="2:8">
      <c r="B400" s="247"/>
      <c r="C400" s="247"/>
      <c r="G400" s="247"/>
      <c r="H400" s="247"/>
    </row>
    <row r="401" spans="2:8">
      <c r="B401" s="247"/>
      <c r="C401" s="247"/>
      <c r="G401" s="247"/>
      <c r="H401" s="247"/>
    </row>
    <row r="402" spans="2:8">
      <c r="B402" s="247"/>
      <c r="C402" s="247"/>
      <c r="G402" s="247"/>
      <c r="H402" s="247"/>
    </row>
    <row r="403" spans="2:8">
      <c r="B403" s="247"/>
      <c r="C403" s="247"/>
      <c r="G403" s="247"/>
      <c r="H403" s="247"/>
    </row>
    <row r="404" spans="2:8">
      <c r="B404" s="247"/>
      <c r="C404" s="247"/>
      <c r="G404" s="247"/>
      <c r="H404" s="247"/>
    </row>
    <row r="405" spans="2:8">
      <c r="B405" s="247"/>
      <c r="C405" s="247"/>
      <c r="G405" s="247"/>
      <c r="H405" s="247"/>
    </row>
    <row r="406" spans="2:8">
      <c r="B406" s="247"/>
      <c r="C406" s="247"/>
      <c r="G406" s="247"/>
      <c r="H406" s="247"/>
    </row>
    <row r="407" spans="2:8">
      <c r="B407" s="247"/>
      <c r="C407" s="247"/>
      <c r="G407" s="247"/>
      <c r="H407" s="247"/>
    </row>
    <row r="408" spans="2:8">
      <c r="B408" s="247"/>
      <c r="C408" s="247"/>
      <c r="G408" s="247"/>
      <c r="H408" s="247"/>
    </row>
    <row r="409" spans="2:8">
      <c r="B409" s="247"/>
      <c r="C409" s="247"/>
      <c r="G409" s="247"/>
      <c r="H409" s="247"/>
    </row>
    <row r="410" spans="2:8">
      <c r="B410" s="247"/>
      <c r="C410" s="247"/>
      <c r="G410" s="247"/>
      <c r="H410" s="247"/>
    </row>
    <row r="411" spans="2:8">
      <c r="B411" s="247"/>
      <c r="C411" s="247"/>
      <c r="G411" s="247"/>
      <c r="H411" s="247"/>
    </row>
    <row r="412" spans="2:8">
      <c r="B412" s="247"/>
      <c r="C412" s="247"/>
      <c r="G412" s="247"/>
      <c r="H412" s="247"/>
    </row>
    <row r="413" spans="2:8">
      <c r="B413" s="247"/>
      <c r="C413" s="247"/>
      <c r="G413" s="247"/>
      <c r="H413" s="247"/>
    </row>
    <row r="414" spans="2:8">
      <c r="B414" s="247"/>
      <c r="C414" s="247"/>
      <c r="G414" s="247"/>
      <c r="H414" s="247"/>
    </row>
    <row r="415" spans="2:8">
      <c r="B415" s="247"/>
      <c r="C415" s="247"/>
      <c r="G415" s="247"/>
      <c r="H415" s="247"/>
    </row>
    <row r="416" spans="2:8">
      <c r="B416" s="247"/>
      <c r="C416" s="247"/>
      <c r="G416" s="247"/>
      <c r="H416" s="247"/>
    </row>
    <row r="417" spans="2:8">
      <c r="B417" s="247"/>
      <c r="C417" s="247"/>
      <c r="G417" s="247"/>
      <c r="H417" s="247"/>
    </row>
    <row r="418" spans="2:8">
      <c r="B418" s="247"/>
      <c r="C418" s="247"/>
      <c r="G418" s="247"/>
      <c r="H418" s="247"/>
    </row>
    <row r="419" spans="2:8">
      <c r="B419" s="247"/>
      <c r="C419" s="247"/>
      <c r="G419" s="247"/>
      <c r="H419" s="247"/>
    </row>
    <row r="420" spans="2:8">
      <c r="B420" s="247"/>
      <c r="C420" s="247"/>
      <c r="G420" s="247"/>
      <c r="H420" s="247"/>
    </row>
    <row r="421" spans="2:8">
      <c r="B421" s="247"/>
      <c r="C421" s="247"/>
      <c r="G421" s="247"/>
      <c r="H421" s="247"/>
    </row>
    <row r="422" spans="2:8">
      <c r="B422" s="247"/>
      <c r="C422" s="247"/>
      <c r="G422" s="247"/>
      <c r="H422" s="247"/>
    </row>
    <row r="423" spans="2:8">
      <c r="B423" s="247"/>
      <c r="C423" s="247"/>
      <c r="G423" s="247"/>
      <c r="H423" s="247"/>
    </row>
    <row r="424" spans="2:8">
      <c r="B424" s="247"/>
      <c r="C424" s="247"/>
      <c r="G424" s="247"/>
      <c r="H424" s="247"/>
    </row>
    <row r="425" spans="2:8">
      <c r="B425" s="247"/>
      <c r="C425" s="247"/>
      <c r="G425" s="247"/>
      <c r="H425" s="247"/>
    </row>
    <row r="426" spans="2:8">
      <c r="B426" s="247"/>
      <c r="C426" s="247"/>
      <c r="G426" s="247"/>
      <c r="H426" s="247"/>
    </row>
    <row r="427" spans="2:8">
      <c r="B427" s="247"/>
      <c r="C427" s="247"/>
      <c r="G427" s="247"/>
      <c r="H427" s="247"/>
    </row>
    <row r="428" spans="2:8">
      <c r="B428" s="247"/>
      <c r="C428" s="247"/>
      <c r="G428" s="247"/>
      <c r="H428" s="247"/>
    </row>
    <row r="429" spans="2:8">
      <c r="B429" s="247"/>
      <c r="C429" s="247"/>
      <c r="G429" s="247"/>
      <c r="H429" s="247"/>
    </row>
    <row r="430" spans="2:8">
      <c r="B430" s="247"/>
      <c r="C430" s="247"/>
      <c r="G430" s="247"/>
      <c r="H430" s="247"/>
    </row>
    <row r="431" spans="2:8">
      <c r="B431" s="247"/>
      <c r="C431" s="247"/>
      <c r="G431" s="247"/>
      <c r="H431" s="247"/>
    </row>
    <row r="432" spans="2:8">
      <c r="B432" s="247"/>
      <c r="C432" s="247"/>
      <c r="G432" s="247"/>
      <c r="H432" s="247"/>
    </row>
    <row r="433" spans="2:8">
      <c r="B433" s="247"/>
      <c r="C433" s="247"/>
      <c r="G433" s="247"/>
      <c r="H433" s="247"/>
    </row>
    <row r="434" spans="2:8">
      <c r="B434" s="247"/>
      <c r="C434" s="247"/>
      <c r="G434" s="247"/>
      <c r="H434" s="247"/>
    </row>
    <row r="435" spans="2:8">
      <c r="B435" s="247"/>
      <c r="C435" s="247"/>
      <c r="G435" s="247"/>
      <c r="H435" s="247"/>
    </row>
    <row r="436" spans="2:8">
      <c r="B436" s="247"/>
      <c r="C436" s="247"/>
      <c r="G436" s="247"/>
      <c r="H436" s="247"/>
    </row>
    <row r="437" spans="2:8">
      <c r="B437" s="247"/>
      <c r="C437" s="247"/>
      <c r="G437" s="247"/>
      <c r="H437" s="247"/>
    </row>
    <row r="438" spans="2:8">
      <c r="B438" s="247"/>
      <c r="C438" s="247"/>
      <c r="G438" s="247"/>
      <c r="H438" s="247"/>
    </row>
    <row r="439" spans="2:8">
      <c r="B439" s="247"/>
      <c r="C439" s="247"/>
      <c r="G439" s="247"/>
      <c r="H439" s="247"/>
    </row>
    <row r="440" spans="2:8">
      <c r="B440" s="247"/>
      <c r="C440" s="247"/>
      <c r="G440" s="247"/>
      <c r="H440" s="247"/>
    </row>
    <row r="441" spans="2:8">
      <c r="B441" s="247"/>
      <c r="C441" s="247"/>
      <c r="G441" s="247"/>
      <c r="H441" s="247"/>
    </row>
    <row r="442" spans="2:8">
      <c r="B442" s="247"/>
      <c r="C442" s="247"/>
      <c r="G442" s="247"/>
      <c r="H442" s="247"/>
    </row>
    <row r="443" spans="2:8">
      <c r="B443" s="247"/>
      <c r="C443" s="247"/>
      <c r="G443" s="247"/>
      <c r="H443" s="247"/>
    </row>
    <row r="444" spans="2:8">
      <c r="B444" s="247"/>
      <c r="C444" s="247"/>
      <c r="G444" s="247"/>
      <c r="H444" s="247"/>
    </row>
    <row r="445" spans="2:8">
      <c r="B445" s="247"/>
      <c r="C445" s="247"/>
      <c r="G445" s="247"/>
      <c r="H445" s="247"/>
    </row>
    <row r="446" spans="2:8">
      <c r="B446" s="247"/>
      <c r="C446" s="247"/>
      <c r="G446" s="247"/>
      <c r="H446" s="247"/>
    </row>
    <row r="447" spans="2:8">
      <c r="B447" s="247"/>
      <c r="C447" s="247"/>
      <c r="G447" s="247"/>
      <c r="H447" s="247"/>
    </row>
    <row r="448" spans="2:8">
      <c r="B448" s="247"/>
      <c r="C448" s="247"/>
      <c r="G448" s="247"/>
      <c r="H448" s="247"/>
    </row>
    <row r="449" spans="2:8">
      <c r="B449" s="247"/>
      <c r="C449" s="247"/>
      <c r="G449" s="247"/>
      <c r="H449" s="247"/>
    </row>
    <row r="450" spans="2:8">
      <c r="B450" s="247"/>
      <c r="C450" s="247"/>
      <c r="G450" s="247"/>
      <c r="H450" s="247"/>
    </row>
    <row r="451" spans="2:8">
      <c r="B451" s="247"/>
      <c r="C451" s="247"/>
      <c r="G451" s="247"/>
      <c r="H451" s="247"/>
    </row>
    <row r="452" spans="2:8">
      <c r="B452" s="247"/>
      <c r="C452" s="247"/>
      <c r="G452" s="247"/>
      <c r="H452" s="247"/>
    </row>
    <row r="453" spans="2:8">
      <c r="B453" s="247"/>
      <c r="C453" s="247"/>
      <c r="G453" s="247"/>
      <c r="H453" s="247"/>
    </row>
    <row r="454" spans="2:8">
      <c r="B454" s="247"/>
      <c r="C454" s="247"/>
      <c r="G454" s="247"/>
      <c r="H454" s="247"/>
    </row>
    <row r="455" spans="2:8">
      <c r="B455" s="247"/>
      <c r="C455" s="247"/>
      <c r="G455" s="247"/>
      <c r="H455" s="247"/>
    </row>
    <row r="456" spans="2:8">
      <c r="B456" s="247"/>
      <c r="C456" s="247"/>
      <c r="G456" s="247"/>
      <c r="H456" s="247"/>
    </row>
    <row r="457" spans="2:8">
      <c r="B457" s="247"/>
      <c r="C457" s="247"/>
      <c r="G457" s="247"/>
      <c r="H457" s="247"/>
    </row>
    <row r="458" spans="2:8">
      <c r="B458" s="247"/>
      <c r="C458" s="247"/>
      <c r="G458" s="247"/>
      <c r="H458" s="247"/>
    </row>
    <row r="459" spans="2:8">
      <c r="B459" s="247"/>
      <c r="C459" s="247"/>
      <c r="G459" s="247"/>
      <c r="H459" s="247"/>
    </row>
    <row r="460" spans="2:8">
      <c r="B460" s="247"/>
      <c r="C460" s="247"/>
      <c r="G460" s="247"/>
      <c r="H460" s="247"/>
    </row>
    <row r="461" spans="2:8">
      <c r="B461" s="247"/>
      <c r="C461" s="247"/>
      <c r="G461" s="247"/>
      <c r="H461" s="247"/>
    </row>
    <row r="462" spans="2:8">
      <c r="B462" s="247"/>
      <c r="C462" s="247"/>
      <c r="G462" s="247"/>
      <c r="H462" s="247"/>
    </row>
    <row r="463" spans="2:8">
      <c r="B463" s="247"/>
      <c r="C463" s="247"/>
      <c r="G463" s="247"/>
      <c r="H463" s="247"/>
    </row>
    <row r="464" spans="2:8">
      <c r="B464" s="247"/>
      <c r="C464" s="247"/>
      <c r="G464" s="247"/>
      <c r="H464" s="247"/>
    </row>
    <row r="465" spans="2:8">
      <c r="B465" s="247"/>
      <c r="C465" s="247"/>
      <c r="G465" s="247"/>
      <c r="H465" s="247"/>
    </row>
    <row r="466" spans="2:8">
      <c r="B466" s="247"/>
      <c r="C466" s="247"/>
      <c r="G466" s="247"/>
      <c r="H466" s="247"/>
    </row>
    <row r="467" spans="2:8">
      <c r="B467" s="247"/>
      <c r="C467" s="247"/>
      <c r="G467" s="247"/>
      <c r="H467" s="247"/>
    </row>
    <row r="468" spans="2:8">
      <c r="B468" s="247"/>
      <c r="C468" s="247"/>
      <c r="G468" s="247"/>
      <c r="H468" s="247"/>
    </row>
    <row r="469" spans="2:8">
      <c r="B469" s="247"/>
      <c r="C469" s="247"/>
      <c r="G469" s="247"/>
      <c r="H469" s="247"/>
    </row>
    <row r="470" spans="2:8">
      <c r="B470" s="247"/>
      <c r="C470" s="247"/>
      <c r="G470" s="247"/>
      <c r="H470" s="247"/>
    </row>
    <row r="471" spans="2:8">
      <c r="B471" s="247"/>
      <c r="C471" s="247"/>
      <c r="G471" s="247"/>
      <c r="H471" s="247"/>
    </row>
    <row r="472" spans="2:8">
      <c r="B472" s="247"/>
      <c r="C472" s="247"/>
      <c r="G472" s="247"/>
      <c r="H472" s="247"/>
    </row>
    <row r="473" spans="2:8">
      <c r="B473" s="247"/>
      <c r="C473" s="247"/>
      <c r="G473" s="247"/>
      <c r="H473" s="247"/>
    </row>
    <row r="474" spans="2:8">
      <c r="B474" s="247"/>
      <c r="C474" s="247"/>
      <c r="G474" s="247"/>
      <c r="H474" s="247"/>
    </row>
    <row r="475" spans="2:8">
      <c r="B475" s="247"/>
      <c r="C475" s="247"/>
      <c r="G475" s="247"/>
      <c r="H475" s="247"/>
    </row>
    <row r="476" spans="2:8">
      <c r="B476" s="247"/>
      <c r="C476" s="247"/>
      <c r="G476" s="247"/>
      <c r="H476" s="247"/>
    </row>
    <row r="477" spans="2:8">
      <c r="B477" s="247"/>
      <c r="C477" s="247"/>
      <c r="G477" s="247"/>
      <c r="H477" s="247"/>
    </row>
    <row r="478" spans="2:8">
      <c r="B478" s="247"/>
      <c r="C478" s="247"/>
      <c r="G478" s="247"/>
      <c r="H478" s="247"/>
    </row>
    <row r="479" spans="2:8">
      <c r="B479" s="247"/>
      <c r="C479" s="247"/>
      <c r="G479" s="247"/>
      <c r="H479" s="247"/>
    </row>
    <row r="480" spans="2:8">
      <c r="B480" s="247"/>
      <c r="C480" s="247"/>
      <c r="G480" s="247"/>
      <c r="H480" s="247"/>
    </row>
    <row r="481" spans="2:8">
      <c r="B481" s="247"/>
      <c r="C481" s="247"/>
      <c r="G481" s="247"/>
      <c r="H481" s="247"/>
    </row>
    <row r="482" spans="2:8">
      <c r="B482" s="247"/>
      <c r="C482" s="247"/>
      <c r="G482" s="247"/>
      <c r="H482" s="247"/>
    </row>
    <row r="483" spans="2:8">
      <c r="B483" s="247"/>
      <c r="C483" s="247"/>
      <c r="G483" s="247"/>
      <c r="H483" s="247"/>
    </row>
    <row r="484" spans="2:8">
      <c r="B484" s="247"/>
      <c r="C484" s="247"/>
      <c r="G484" s="247"/>
      <c r="H484" s="247"/>
    </row>
    <row r="485" spans="2:8">
      <c r="B485" s="247"/>
      <c r="C485" s="247"/>
      <c r="G485" s="247"/>
      <c r="H485" s="247"/>
    </row>
    <row r="486" spans="2:8">
      <c r="B486" s="247"/>
      <c r="C486" s="247"/>
      <c r="G486" s="247"/>
      <c r="H486" s="247"/>
    </row>
    <row r="487" spans="2:8">
      <c r="B487" s="247"/>
      <c r="C487" s="247"/>
      <c r="G487" s="247"/>
      <c r="H487" s="247"/>
    </row>
    <row r="488" spans="2:8">
      <c r="B488" s="247"/>
      <c r="C488" s="247"/>
      <c r="G488" s="247"/>
      <c r="H488" s="247"/>
    </row>
    <row r="489" spans="2:8">
      <c r="B489" s="247"/>
      <c r="C489" s="247"/>
      <c r="G489" s="247"/>
      <c r="H489" s="247"/>
    </row>
    <row r="490" spans="2:8">
      <c r="B490" s="247"/>
      <c r="C490" s="247"/>
      <c r="G490" s="247"/>
      <c r="H490" s="247"/>
    </row>
    <row r="491" spans="2:8">
      <c r="B491" s="247"/>
      <c r="C491" s="247"/>
      <c r="G491" s="247"/>
      <c r="H491" s="247"/>
    </row>
    <row r="492" spans="2:8">
      <c r="B492" s="247"/>
      <c r="C492" s="247"/>
      <c r="G492" s="247"/>
      <c r="H492" s="247"/>
    </row>
    <row r="493" spans="2:8">
      <c r="B493" s="247"/>
      <c r="C493" s="247"/>
      <c r="G493" s="247"/>
      <c r="H493" s="247"/>
    </row>
    <row r="494" spans="2:8">
      <c r="B494" s="247"/>
      <c r="C494" s="247"/>
      <c r="G494" s="247"/>
      <c r="H494" s="247"/>
    </row>
    <row r="495" spans="2:8">
      <c r="B495" s="247"/>
      <c r="C495" s="247"/>
      <c r="G495" s="247"/>
      <c r="H495" s="247"/>
    </row>
    <row r="496" spans="2:8">
      <c r="B496" s="247"/>
      <c r="C496" s="247"/>
      <c r="G496" s="247"/>
      <c r="H496" s="247"/>
    </row>
    <row r="497" spans="2:8">
      <c r="B497" s="247"/>
      <c r="C497" s="247"/>
      <c r="G497" s="247"/>
      <c r="H497" s="247"/>
    </row>
    <row r="498" spans="2:8">
      <c r="B498" s="247"/>
      <c r="C498" s="247"/>
      <c r="G498" s="247"/>
      <c r="H498" s="247"/>
    </row>
    <row r="499" spans="2:8">
      <c r="B499" s="247"/>
      <c r="C499" s="247"/>
      <c r="G499" s="247"/>
      <c r="H499" s="247"/>
    </row>
    <row r="500" spans="2:8">
      <c r="B500" s="247"/>
      <c r="C500" s="247"/>
      <c r="G500" s="247"/>
      <c r="H500" s="247"/>
    </row>
    <row r="501" spans="2:8">
      <c r="B501" s="247"/>
      <c r="C501" s="247"/>
      <c r="G501" s="247"/>
      <c r="H501" s="247"/>
    </row>
    <row r="502" spans="2:8">
      <c r="B502" s="247"/>
      <c r="C502" s="247"/>
      <c r="G502" s="247"/>
      <c r="H502" s="247"/>
    </row>
    <row r="503" spans="2:8">
      <c r="B503" s="247"/>
      <c r="C503" s="247"/>
      <c r="G503" s="247"/>
      <c r="H503" s="247"/>
    </row>
    <row r="504" spans="2:8">
      <c r="B504" s="247"/>
      <c r="C504" s="247"/>
      <c r="G504" s="247"/>
      <c r="H504" s="247"/>
    </row>
    <row r="505" spans="2:8">
      <c r="B505" s="247"/>
      <c r="C505" s="247"/>
      <c r="G505" s="247"/>
      <c r="H505" s="247"/>
    </row>
    <row r="506" spans="2:8">
      <c r="B506" s="247"/>
      <c r="C506" s="247"/>
      <c r="G506" s="247"/>
      <c r="H506" s="247"/>
    </row>
    <row r="507" spans="2:8">
      <c r="B507" s="247"/>
      <c r="C507" s="247"/>
      <c r="G507" s="247"/>
      <c r="H507" s="247"/>
    </row>
    <row r="508" spans="2:8">
      <c r="B508" s="247"/>
      <c r="C508" s="247"/>
      <c r="G508" s="247"/>
      <c r="H508" s="247"/>
    </row>
    <row r="509" spans="2:8">
      <c r="B509" s="247"/>
      <c r="C509" s="247"/>
      <c r="G509" s="247"/>
      <c r="H509" s="247"/>
    </row>
    <row r="510" spans="2:8">
      <c r="B510" s="247"/>
      <c r="C510" s="247"/>
      <c r="G510" s="247"/>
      <c r="H510" s="247"/>
    </row>
    <row r="511" spans="2:8">
      <c r="B511" s="247"/>
      <c r="C511" s="247"/>
      <c r="G511" s="247"/>
      <c r="H511" s="247"/>
    </row>
    <row r="512" spans="2:8">
      <c r="B512" s="247"/>
      <c r="C512" s="247"/>
      <c r="G512" s="247"/>
      <c r="H512" s="247"/>
    </row>
    <row r="513" spans="2:8">
      <c r="B513" s="247"/>
      <c r="C513" s="247"/>
      <c r="G513" s="247"/>
      <c r="H513" s="247"/>
    </row>
    <row r="514" spans="2:8">
      <c r="B514" s="247"/>
      <c r="C514" s="247"/>
      <c r="G514" s="247"/>
      <c r="H514" s="247"/>
    </row>
    <row r="515" spans="2:8">
      <c r="B515" s="247"/>
      <c r="C515" s="247"/>
      <c r="G515" s="247"/>
      <c r="H515" s="247"/>
    </row>
    <row r="516" spans="2:8">
      <c r="B516" s="247"/>
      <c r="C516" s="247"/>
      <c r="G516" s="247"/>
      <c r="H516" s="247"/>
    </row>
    <row r="517" spans="2:8">
      <c r="B517" s="247"/>
      <c r="C517" s="247"/>
      <c r="G517" s="247"/>
      <c r="H517" s="247"/>
    </row>
    <row r="518" spans="2:8">
      <c r="B518" s="247"/>
      <c r="C518" s="247"/>
      <c r="G518" s="247"/>
      <c r="H518" s="247"/>
    </row>
    <row r="519" spans="2:8">
      <c r="B519" s="247"/>
      <c r="C519" s="247"/>
      <c r="G519" s="247"/>
      <c r="H519" s="247"/>
    </row>
    <row r="520" spans="2:8">
      <c r="B520" s="247"/>
      <c r="C520" s="247"/>
      <c r="G520" s="247"/>
      <c r="H520" s="247"/>
    </row>
    <row r="521" spans="2:8">
      <c r="B521" s="247"/>
      <c r="C521" s="247"/>
      <c r="G521" s="247"/>
      <c r="H521" s="247"/>
    </row>
    <row r="522" spans="2:8">
      <c r="B522" s="247"/>
      <c r="C522" s="247"/>
      <c r="G522" s="247"/>
      <c r="H522" s="247"/>
    </row>
    <row r="523" spans="2:8">
      <c r="B523" s="247"/>
      <c r="C523" s="247"/>
      <c r="G523" s="247"/>
      <c r="H523" s="247"/>
    </row>
    <row r="524" spans="2:8">
      <c r="B524" s="247"/>
      <c r="C524" s="247"/>
      <c r="G524" s="247"/>
      <c r="H524" s="247"/>
    </row>
    <row r="525" spans="2:8">
      <c r="B525" s="247"/>
      <c r="C525" s="247"/>
      <c r="G525" s="247"/>
      <c r="H525" s="247"/>
    </row>
    <row r="526" spans="2:8">
      <c r="B526" s="247"/>
      <c r="C526" s="247"/>
      <c r="G526" s="247"/>
      <c r="H526" s="247"/>
    </row>
    <row r="527" spans="2:8">
      <c r="B527" s="247"/>
      <c r="C527" s="247"/>
      <c r="G527" s="247"/>
      <c r="H527" s="247"/>
    </row>
    <row r="528" spans="2:8">
      <c r="B528" s="247"/>
      <c r="C528" s="247"/>
      <c r="G528" s="247"/>
      <c r="H528" s="247"/>
    </row>
    <row r="529" spans="2:8">
      <c r="B529" s="247"/>
      <c r="C529" s="247"/>
      <c r="G529" s="247"/>
      <c r="H529" s="247"/>
    </row>
    <row r="530" spans="2:8">
      <c r="B530" s="247"/>
      <c r="C530" s="247"/>
      <c r="G530" s="247"/>
      <c r="H530" s="247"/>
    </row>
    <row r="531" spans="2:8">
      <c r="B531" s="247"/>
      <c r="C531" s="247"/>
      <c r="G531" s="247"/>
      <c r="H531" s="247"/>
    </row>
    <row r="532" spans="2:8">
      <c r="B532" s="247"/>
      <c r="C532" s="247"/>
      <c r="G532" s="247"/>
      <c r="H532" s="247"/>
    </row>
    <row r="533" spans="2:8">
      <c r="B533" s="247"/>
      <c r="C533" s="247"/>
      <c r="G533" s="247"/>
      <c r="H533" s="247"/>
    </row>
    <row r="534" spans="2:8">
      <c r="B534" s="247"/>
      <c r="C534" s="247"/>
      <c r="G534" s="247"/>
      <c r="H534" s="247"/>
    </row>
    <row r="535" spans="2:8">
      <c r="B535" s="247"/>
      <c r="C535" s="247"/>
      <c r="G535" s="247"/>
      <c r="H535" s="247"/>
    </row>
    <row r="536" spans="2:8">
      <c r="B536" s="247"/>
      <c r="C536" s="247"/>
      <c r="G536" s="247"/>
      <c r="H536" s="247"/>
    </row>
    <row r="537" spans="2:8">
      <c r="B537" s="247"/>
      <c r="C537" s="247"/>
      <c r="G537" s="247"/>
      <c r="H537" s="247"/>
    </row>
    <row r="538" spans="2:8">
      <c r="B538" s="247"/>
      <c r="C538" s="247"/>
      <c r="G538" s="247"/>
      <c r="H538" s="247"/>
    </row>
    <row r="539" spans="2:8">
      <c r="B539" s="247"/>
      <c r="C539" s="247"/>
      <c r="G539" s="247"/>
      <c r="H539" s="247"/>
    </row>
    <row r="540" spans="2:8">
      <c r="B540" s="247"/>
      <c r="C540" s="247"/>
      <c r="G540" s="247"/>
      <c r="H540" s="247"/>
    </row>
    <row r="541" spans="2:8">
      <c r="B541" s="247"/>
      <c r="C541" s="247"/>
      <c r="G541" s="247"/>
      <c r="H541" s="247"/>
    </row>
    <row r="542" spans="2:8">
      <c r="B542" s="247"/>
      <c r="C542" s="247"/>
      <c r="G542" s="247"/>
      <c r="H542" s="247"/>
    </row>
    <row r="543" spans="2:8">
      <c r="B543" s="247"/>
      <c r="C543" s="247"/>
      <c r="G543" s="247"/>
      <c r="H543" s="247"/>
    </row>
    <row r="544" spans="2:8">
      <c r="B544" s="247"/>
      <c r="C544" s="247"/>
      <c r="G544" s="247"/>
      <c r="H544" s="247"/>
    </row>
    <row r="545" spans="2:8">
      <c r="B545" s="247"/>
      <c r="C545" s="247"/>
      <c r="G545" s="247"/>
      <c r="H545" s="247"/>
    </row>
    <row r="546" spans="2:8">
      <c r="B546" s="247"/>
      <c r="C546" s="247"/>
      <c r="G546" s="247"/>
      <c r="H546" s="247"/>
    </row>
    <row r="547" spans="2:8">
      <c r="B547" s="247"/>
      <c r="C547" s="247"/>
      <c r="G547" s="247"/>
      <c r="H547" s="247"/>
    </row>
    <row r="548" spans="2:8">
      <c r="B548" s="247"/>
      <c r="C548" s="247"/>
      <c r="G548" s="247"/>
      <c r="H548" s="247"/>
    </row>
    <row r="549" spans="2:8">
      <c r="B549" s="247"/>
      <c r="C549" s="247"/>
      <c r="G549" s="247"/>
      <c r="H549" s="247"/>
    </row>
    <row r="550" spans="2:8">
      <c r="B550" s="247"/>
      <c r="C550" s="247"/>
      <c r="G550" s="247"/>
      <c r="H550" s="247"/>
    </row>
    <row r="551" spans="2:8">
      <c r="B551" s="247"/>
      <c r="C551" s="247"/>
      <c r="G551" s="247"/>
      <c r="H551" s="247"/>
    </row>
    <row r="552" spans="2:8">
      <c r="B552" s="247"/>
      <c r="C552" s="247"/>
      <c r="G552" s="247"/>
      <c r="H552" s="247"/>
    </row>
    <row r="553" spans="2:8">
      <c r="B553" s="247"/>
      <c r="C553" s="247"/>
      <c r="G553" s="247"/>
      <c r="H553" s="247"/>
    </row>
    <row r="554" spans="2:8">
      <c r="B554" s="247"/>
      <c r="C554" s="247"/>
      <c r="G554" s="247"/>
      <c r="H554" s="247"/>
    </row>
    <row r="555" spans="2:8">
      <c r="B555" s="247"/>
      <c r="C555" s="247"/>
      <c r="G555" s="247"/>
      <c r="H555" s="247"/>
    </row>
    <row r="556" spans="2:8">
      <c r="B556" s="247"/>
      <c r="C556" s="247"/>
      <c r="G556" s="247"/>
      <c r="H556" s="247"/>
    </row>
    <row r="557" spans="2:8">
      <c r="B557" s="247"/>
      <c r="C557" s="247"/>
      <c r="G557" s="247"/>
      <c r="H557" s="247"/>
    </row>
    <row r="558" spans="2:8">
      <c r="B558" s="247"/>
      <c r="C558" s="247"/>
      <c r="G558" s="247"/>
      <c r="H558" s="247"/>
    </row>
    <row r="559" spans="2:8">
      <c r="B559" s="247"/>
      <c r="C559" s="247"/>
      <c r="G559" s="247"/>
      <c r="H559" s="247"/>
    </row>
    <row r="560" spans="2:8">
      <c r="B560" s="247"/>
      <c r="C560" s="247"/>
      <c r="G560" s="247"/>
      <c r="H560" s="247"/>
    </row>
    <row r="561" spans="2:8">
      <c r="B561" s="247"/>
      <c r="C561" s="247"/>
      <c r="G561" s="247"/>
      <c r="H561" s="247"/>
    </row>
    <row r="562" spans="2:8">
      <c r="B562" s="247"/>
      <c r="C562" s="247"/>
      <c r="G562" s="247"/>
      <c r="H562" s="247"/>
    </row>
    <row r="563" spans="2:8">
      <c r="B563" s="247"/>
      <c r="C563" s="247"/>
      <c r="G563" s="247"/>
      <c r="H563" s="247"/>
    </row>
    <row r="564" spans="2:8">
      <c r="B564" s="247"/>
      <c r="C564" s="247"/>
      <c r="G564" s="247"/>
      <c r="H564" s="247"/>
    </row>
    <row r="565" spans="2:8">
      <c r="B565" s="247"/>
      <c r="C565" s="247"/>
      <c r="G565" s="247"/>
      <c r="H565" s="247"/>
    </row>
    <row r="566" spans="2:8">
      <c r="B566" s="247"/>
      <c r="C566" s="247"/>
      <c r="G566" s="247"/>
      <c r="H566" s="247"/>
    </row>
    <row r="567" spans="2:8">
      <c r="B567" s="247"/>
      <c r="C567" s="247"/>
      <c r="G567" s="247"/>
      <c r="H567" s="247"/>
    </row>
    <row r="568" spans="2:8">
      <c r="B568" s="247"/>
      <c r="C568" s="247"/>
      <c r="G568" s="247"/>
      <c r="H568" s="247"/>
    </row>
    <row r="569" spans="2:8">
      <c r="B569" s="247"/>
      <c r="C569" s="247"/>
      <c r="G569" s="247"/>
      <c r="H569" s="247"/>
    </row>
    <row r="570" spans="2:8">
      <c r="B570" s="247"/>
      <c r="C570" s="247"/>
      <c r="G570" s="247"/>
      <c r="H570" s="247"/>
    </row>
    <row r="571" spans="2:8">
      <c r="B571" s="247"/>
      <c r="C571" s="247"/>
      <c r="G571" s="247"/>
      <c r="H571" s="247"/>
    </row>
    <row r="572" spans="2:8">
      <c r="B572" s="247"/>
      <c r="C572" s="247"/>
      <c r="G572" s="247"/>
      <c r="H572" s="247"/>
    </row>
    <row r="573" spans="2:8">
      <c r="B573" s="247"/>
      <c r="C573" s="247"/>
      <c r="G573" s="247"/>
      <c r="H573" s="247"/>
    </row>
    <row r="574" spans="2:8">
      <c r="B574" s="247"/>
      <c r="C574" s="247"/>
      <c r="G574" s="247"/>
      <c r="H574" s="247"/>
    </row>
    <row r="575" spans="2:8">
      <c r="B575" s="247"/>
      <c r="C575" s="247"/>
      <c r="G575" s="247"/>
      <c r="H575" s="247"/>
    </row>
    <row r="576" spans="2:8">
      <c r="B576" s="247"/>
      <c r="C576" s="247"/>
      <c r="G576" s="247"/>
      <c r="H576" s="247"/>
    </row>
    <row r="577" spans="2:8">
      <c r="B577" s="247"/>
      <c r="C577" s="247"/>
      <c r="G577" s="247"/>
      <c r="H577" s="247"/>
    </row>
    <row r="578" spans="2:8">
      <c r="B578" s="247"/>
      <c r="C578" s="247"/>
      <c r="G578" s="247"/>
      <c r="H578" s="247"/>
    </row>
    <row r="579" spans="2:8">
      <c r="B579" s="247"/>
      <c r="C579" s="247"/>
      <c r="G579" s="247"/>
      <c r="H579" s="247"/>
    </row>
    <row r="580" spans="2:8">
      <c r="B580" s="247"/>
      <c r="C580" s="247"/>
      <c r="G580" s="247"/>
      <c r="H580" s="247"/>
    </row>
    <row r="581" spans="2:8">
      <c r="B581" s="247"/>
      <c r="C581" s="247"/>
      <c r="G581" s="247"/>
      <c r="H581" s="247"/>
    </row>
    <row r="582" spans="2:8">
      <c r="B582" s="247"/>
      <c r="C582" s="247"/>
      <c r="G582" s="247"/>
      <c r="H582" s="247"/>
    </row>
    <row r="583" spans="2:8">
      <c r="B583" s="247"/>
      <c r="C583" s="247"/>
      <c r="G583" s="247"/>
      <c r="H583" s="247"/>
    </row>
    <row r="584" spans="2:8">
      <c r="B584" s="247"/>
      <c r="C584" s="247"/>
      <c r="G584" s="247"/>
      <c r="H584" s="247"/>
    </row>
    <row r="585" spans="2:8">
      <c r="B585" s="247"/>
      <c r="C585" s="247"/>
      <c r="G585" s="247"/>
      <c r="H585" s="247"/>
    </row>
    <row r="586" spans="2:8">
      <c r="B586" s="247"/>
      <c r="C586" s="247"/>
      <c r="G586" s="247"/>
      <c r="H586" s="247"/>
    </row>
    <row r="587" spans="2:8">
      <c r="B587" s="247"/>
      <c r="C587" s="247"/>
      <c r="G587" s="247"/>
      <c r="H587" s="247"/>
    </row>
    <row r="588" spans="2:8">
      <c r="B588" s="247"/>
      <c r="C588" s="247"/>
      <c r="G588" s="247"/>
      <c r="H588" s="247"/>
    </row>
    <row r="589" spans="2:8">
      <c r="B589" s="247"/>
      <c r="C589" s="247"/>
      <c r="G589" s="247"/>
      <c r="H589" s="247"/>
    </row>
    <row r="590" spans="2:8">
      <c r="B590" s="247"/>
      <c r="C590" s="247"/>
      <c r="G590" s="247"/>
      <c r="H590" s="247"/>
    </row>
    <row r="591" spans="2:8">
      <c r="B591" s="247"/>
      <c r="C591" s="247"/>
      <c r="G591" s="247"/>
      <c r="H591" s="247"/>
    </row>
    <row r="592" spans="2:8">
      <c r="B592" s="247"/>
      <c r="C592" s="247"/>
      <c r="G592" s="247"/>
      <c r="H592" s="247"/>
    </row>
    <row r="593" spans="2:8">
      <c r="B593" s="247"/>
      <c r="C593" s="247"/>
      <c r="G593" s="247"/>
      <c r="H593" s="247"/>
    </row>
    <row r="594" spans="2:8">
      <c r="B594" s="247"/>
      <c r="C594" s="247"/>
      <c r="G594" s="247"/>
      <c r="H594" s="247"/>
    </row>
    <row r="595" spans="2:8">
      <c r="B595" s="247"/>
      <c r="C595" s="247"/>
      <c r="G595" s="247"/>
      <c r="H595" s="247"/>
    </row>
    <row r="596" spans="2:8">
      <c r="B596" s="247"/>
      <c r="C596" s="247"/>
      <c r="G596" s="247"/>
      <c r="H596" s="247"/>
    </row>
    <row r="597" spans="2:8">
      <c r="B597" s="247"/>
      <c r="C597" s="247"/>
      <c r="G597" s="247"/>
      <c r="H597" s="247"/>
    </row>
    <row r="598" spans="2:8">
      <c r="B598" s="247"/>
      <c r="C598" s="247"/>
      <c r="G598" s="247"/>
      <c r="H598" s="247"/>
    </row>
    <row r="599" spans="2:8">
      <c r="B599" s="247"/>
      <c r="C599" s="247"/>
      <c r="G599" s="247"/>
      <c r="H599" s="247"/>
    </row>
    <row r="600" spans="2:8">
      <c r="B600" s="247"/>
      <c r="C600" s="247"/>
      <c r="G600" s="247"/>
      <c r="H600" s="247"/>
    </row>
    <row r="601" spans="2:8">
      <c r="B601" s="247"/>
      <c r="C601" s="247"/>
      <c r="G601" s="247"/>
      <c r="H601" s="247"/>
    </row>
    <row r="602" spans="2:8">
      <c r="B602" s="247"/>
      <c r="C602" s="247"/>
      <c r="G602" s="247"/>
      <c r="H602" s="247"/>
    </row>
    <row r="603" spans="2:8">
      <c r="B603" s="247"/>
      <c r="C603" s="247"/>
      <c r="G603" s="247"/>
      <c r="H603" s="247"/>
    </row>
    <row r="604" spans="2:8">
      <c r="B604" s="247"/>
      <c r="C604" s="247"/>
      <c r="G604" s="247"/>
      <c r="H604" s="247"/>
    </row>
    <row r="605" spans="2:8">
      <c r="B605" s="247"/>
      <c r="C605" s="247"/>
      <c r="G605" s="247"/>
      <c r="H605" s="247"/>
    </row>
    <row r="606" spans="2:8">
      <c r="B606" s="247"/>
      <c r="C606" s="247"/>
      <c r="G606" s="247"/>
      <c r="H606" s="247"/>
    </row>
    <row r="607" spans="2:8">
      <c r="B607" s="247"/>
      <c r="C607" s="247"/>
      <c r="G607" s="247"/>
      <c r="H607" s="247"/>
    </row>
    <row r="608" spans="2:8">
      <c r="B608" s="247"/>
      <c r="C608" s="247"/>
      <c r="G608" s="247"/>
      <c r="H608" s="247"/>
    </row>
    <row r="609" spans="2:8">
      <c r="B609" s="247"/>
      <c r="C609" s="247"/>
      <c r="G609" s="247"/>
      <c r="H609" s="247"/>
    </row>
    <row r="610" spans="2:8">
      <c r="B610" s="247"/>
      <c r="C610" s="247"/>
      <c r="G610" s="247"/>
      <c r="H610" s="247"/>
    </row>
    <row r="611" spans="2:8">
      <c r="B611" s="247"/>
      <c r="C611" s="247"/>
      <c r="G611" s="247"/>
      <c r="H611" s="247"/>
    </row>
    <row r="612" spans="2:8">
      <c r="B612" s="247"/>
      <c r="C612" s="247"/>
      <c r="G612" s="247"/>
      <c r="H612" s="247"/>
    </row>
    <row r="613" spans="2:8">
      <c r="B613" s="247"/>
      <c r="C613" s="247"/>
      <c r="G613" s="247"/>
      <c r="H613" s="247"/>
    </row>
    <row r="614" spans="2:8">
      <c r="B614" s="247"/>
      <c r="C614" s="247"/>
      <c r="G614" s="247"/>
      <c r="H614" s="247"/>
    </row>
    <row r="615" spans="2:8">
      <c r="B615" s="247"/>
      <c r="C615" s="247"/>
      <c r="G615" s="247"/>
      <c r="H615" s="247"/>
    </row>
    <row r="616" spans="2:8">
      <c r="B616" s="247"/>
      <c r="C616" s="247"/>
      <c r="G616" s="247"/>
      <c r="H616" s="247"/>
    </row>
    <row r="617" spans="2:8">
      <c r="B617" s="247"/>
      <c r="C617" s="247"/>
      <c r="G617" s="247"/>
      <c r="H617" s="247"/>
    </row>
    <row r="618" spans="2:8">
      <c r="B618" s="247"/>
      <c r="C618" s="247"/>
      <c r="G618" s="247"/>
      <c r="H618" s="247"/>
    </row>
    <row r="619" spans="2:8">
      <c r="B619" s="247"/>
      <c r="C619" s="247"/>
      <c r="G619" s="247"/>
      <c r="H619" s="247"/>
    </row>
    <row r="620" spans="2:8">
      <c r="B620" s="247"/>
      <c r="C620" s="247"/>
      <c r="G620" s="247"/>
      <c r="H620" s="247"/>
    </row>
    <row r="621" spans="2:8">
      <c r="B621" s="247"/>
      <c r="C621" s="247"/>
      <c r="G621" s="247"/>
      <c r="H621" s="247"/>
    </row>
    <row r="622" spans="2:8">
      <c r="B622" s="247"/>
      <c r="C622" s="247"/>
      <c r="G622" s="247"/>
      <c r="H622" s="247"/>
    </row>
    <row r="623" spans="2:8">
      <c r="B623" s="247"/>
      <c r="C623" s="247"/>
      <c r="G623" s="247"/>
      <c r="H623" s="247"/>
    </row>
    <row r="624" spans="2:8">
      <c r="B624" s="247"/>
      <c r="C624" s="247"/>
      <c r="G624" s="247"/>
      <c r="H624" s="247"/>
    </row>
    <row r="625" spans="2:8">
      <c r="B625" s="247"/>
      <c r="C625" s="247"/>
      <c r="G625" s="247"/>
      <c r="H625" s="247"/>
    </row>
    <row r="626" spans="2:8">
      <c r="B626" s="247"/>
      <c r="C626" s="247"/>
      <c r="G626" s="247"/>
      <c r="H626" s="247"/>
    </row>
    <row r="627" spans="2:8">
      <c r="G627" s="247"/>
      <c r="H627" s="247"/>
    </row>
    <row r="628" spans="2:8">
      <c r="G628" s="247"/>
      <c r="H628" s="247"/>
    </row>
    <row r="629" spans="2:8">
      <c r="G629" s="247"/>
      <c r="H629" s="247"/>
    </row>
    <row r="630" spans="2:8">
      <c r="G630" s="247"/>
      <c r="H630" s="247"/>
    </row>
    <row r="631" spans="2:8">
      <c r="G631" s="247"/>
      <c r="H631" s="247"/>
    </row>
    <row r="632" spans="2:8">
      <c r="G632" s="247"/>
      <c r="H632" s="247"/>
    </row>
    <row r="633" spans="2:8">
      <c r="G633" s="247"/>
      <c r="H633" s="247"/>
    </row>
    <row r="634" spans="2:8">
      <c r="G634" s="247"/>
      <c r="H634" s="247"/>
    </row>
    <row r="635" spans="2:8">
      <c r="G635" s="247"/>
      <c r="H635" s="247"/>
    </row>
    <row r="636" spans="2:8">
      <c r="G636" s="247"/>
      <c r="H636" s="247"/>
    </row>
    <row r="637" spans="2:8">
      <c r="G637" s="247"/>
      <c r="H637" s="247"/>
    </row>
    <row r="638" spans="2:8">
      <c r="G638" s="247"/>
      <c r="H638" s="247"/>
    </row>
    <row r="639" spans="2:8">
      <c r="G639" s="247"/>
      <c r="H639" s="247"/>
    </row>
    <row r="640" spans="2:8">
      <c r="G640" s="247"/>
      <c r="H640" s="247"/>
    </row>
    <row r="641" spans="7:8">
      <c r="G641" s="247"/>
      <c r="H641" s="247"/>
    </row>
    <row r="642" spans="7:8">
      <c r="G642" s="247"/>
      <c r="H642" s="247"/>
    </row>
    <row r="643" spans="7:8">
      <c r="G643" s="247"/>
      <c r="H643" s="247"/>
    </row>
    <row r="644" spans="7:8">
      <c r="G644" s="247"/>
      <c r="H644" s="247"/>
    </row>
    <row r="645" spans="7:8">
      <c r="G645" s="247"/>
      <c r="H645" s="247"/>
    </row>
    <row r="646" spans="7:8">
      <c r="G646" s="247"/>
      <c r="H646" s="247"/>
    </row>
    <row r="647" spans="7:8">
      <c r="G647" s="247"/>
      <c r="H647" s="247"/>
    </row>
    <row r="648" spans="7:8">
      <c r="G648" s="247"/>
      <c r="H648" s="247"/>
    </row>
    <row r="649" spans="7:8">
      <c r="G649" s="247"/>
      <c r="H649" s="247"/>
    </row>
    <row r="650" spans="7:8">
      <c r="G650" s="247"/>
      <c r="H650" s="247"/>
    </row>
    <row r="651" spans="7:8">
      <c r="G651" s="247"/>
      <c r="H651" s="247"/>
    </row>
    <row r="652" spans="7:8">
      <c r="G652" s="247"/>
      <c r="H652" s="247"/>
    </row>
    <row r="653" spans="7:8">
      <c r="G653" s="247"/>
      <c r="H653" s="247"/>
    </row>
    <row r="654" spans="7:8">
      <c r="G654" s="247"/>
      <c r="H654" s="247"/>
    </row>
    <row r="655" spans="7:8">
      <c r="G655" s="247"/>
      <c r="H655" s="247"/>
    </row>
    <row r="656" spans="7:8">
      <c r="G656" s="247"/>
      <c r="H656" s="247"/>
    </row>
    <row r="657" spans="7:8">
      <c r="G657" s="247"/>
      <c r="H657" s="247"/>
    </row>
    <row r="658" spans="7:8">
      <c r="G658" s="247"/>
      <c r="H658" s="247"/>
    </row>
    <row r="659" spans="7:8">
      <c r="G659" s="247"/>
      <c r="H659" s="247"/>
    </row>
    <row r="660" spans="7:8">
      <c r="G660" s="247"/>
      <c r="H660" s="247"/>
    </row>
    <row r="661" spans="7:8">
      <c r="G661" s="247"/>
      <c r="H661" s="247"/>
    </row>
    <row r="662" spans="7:8">
      <c r="G662" s="247"/>
      <c r="H662" s="247"/>
    </row>
    <row r="663" spans="7:8">
      <c r="G663" s="247"/>
      <c r="H663" s="247"/>
    </row>
    <row r="664" spans="7:8">
      <c r="G664" s="247"/>
      <c r="H664" s="247"/>
    </row>
    <row r="665" spans="7:8">
      <c r="G665" s="247"/>
      <c r="H665" s="247"/>
    </row>
    <row r="666" spans="7:8">
      <c r="G666" s="247"/>
      <c r="H666" s="247"/>
    </row>
    <row r="667" spans="7:8">
      <c r="G667" s="247"/>
      <c r="H667" s="247"/>
    </row>
    <row r="668" spans="7:8">
      <c r="G668" s="247"/>
      <c r="H668" s="247"/>
    </row>
    <row r="669" spans="7:8">
      <c r="G669" s="247"/>
      <c r="H669" s="247"/>
    </row>
    <row r="670" spans="7:8">
      <c r="G670" s="247"/>
      <c r="H670" s="247"/>
    </row>
    <row r="671" spans="7:8">
      <c r="G671" s="247"/>
      <c r="H671" s="247"/>
    </row>
    <row r="672" spans="7:8">
      <c r="G672" s="247"/>
      <c r="H672" s="247"/>
    </row>
    <row r="673" spans="7:8">
      <c r="G673" s="247"/>
      <c r="H673" s="247"/>
    </row>
    <row r="674" spans="7:8">
      <c r="G674" s="247"/>
      <c r="H674" s="247"/>
    </row>
    <row r="675" spans="7:8">
      <c r="G675" s="247"/>
      <c r="H675" s="247"/>
    </row>
    <row r="676" spans="7:8">
      <c r="G676" s="247"/>
      <c r="H676" s="247"/>
    </row>
    <row r="677" spans="7:8">
      <c r="G677" s="247"/>
      <c r="H677" s="247"/>
    </row>
    <row r="678" spans="7:8">
      <c r="G678" s="247"/>
      <c r="H678" s="247"/>
    </row>
    <row r="679" spans="7:8">
      <c r="G679" s="247"/>
      <c r="H679" s="247"/>
    </row>
    <row r="680" spans="7:8">
      <c r="G680" s="247"/>
      <c r="H680" s="247"/>
    </row>
    <row r="681" spans="7:8">
      <c r="G681" s="247"/>
      <c r="H681" s="247"/>
    </row>
    <row r="682" spans="7:8">
      <c r="G682" s="247"/>
      <c r="H682" s="247"/>
    </row>
    <row r="683" spans="7:8">
      <c r="G683" s="247"/>
      <c r="H683" s="247"/>
    </row>
    <row r="684" spans="7:8">
      <c r="G684" s="247"/>
      <c r="H684" s="247"/>
    </row>
    <row r="685" spans="7:8">
      <c r="G685" s="247"/>
      <c r="H685" s="247"/>
    </row>
    <row r="686" spans="7:8">
      <c r="G686" s="247"/>
      <c r="H686" s="247"/>
    </row>
    <row r="687" spans="7:8">
      <c r="G687" s="247"/>
      <c r="H687" s="247"/>
    </row>
    <row r="688" spans="7:8">
      <c r="G688" s="247"/>
      <c r="H688" s="247"/>
    </row>
    <row r="689" spans="7:8">
      <c r="G689" s="247"/>
      <c r="H689" s="247"/>
    </row>
    <row r="690" spans="7:8">
      <c r="G690" s="247"/>
      <c r="H690" s="247"/>
    </row>
    <row r="691" spans="7:8">
      <c r="G691" s="247"/>
      <c r="H691" s="247"/>
    </row>
    <row r="692" spans="7:8">
      <c r="G692" s="247"/>
      <c r="H692" s="247"/>
    </row>
    <row r="693" spans="7:8">
      <c r="G693" s="247"/>
      <c r="H693" s="247"/>
    </row>
    <row r="694" spans="7:8">
      <c r="G694" s="247"/>
      <c r="H694" s="247"/>
    </row>
    <row r="695" spans="7:8">
      <c r="G695" s="247"/>
      <c r="H695" s="247"/>
    </row>
    <row r="696" spans="7:8">
      <c r="G696" s="247"/>
      <c r="H696" s="247"/>
    </row>
    <row r="697" spans="7:8">
      <c r="G697" s="247"/>
      <c r="H697" s="247"/>
    </row>
    <row r="698" spans="7:8">
      <c r="G698" s="247"/>
      <c r="H698" s="247"/>
    </row>
    <row r="699" spans="7:8">
      <c r="G699" s="247"/>
      <c r="H699" s="247"/>
    </row>
    <row r="700" spans="7:8">
      <c r="G700" s="247"/>
      <c r="H700" s="247"/>
    </row>
    <row r="701" spans="7:8">
      <c r="G701" s="247"/>
      <c r="H701" s="247"/>
    </row>
    <row r="702" spans="7:8">
      <c r="G702" s="247"/>
      <c r="H702" s="247"/>
    </row>
    <row r="703" spans="7:8">
      <c r="G703" s="247"/>
      <c r="H703" s="247"/>
    </row>
    <row r="704" spans="7:8">
      <c r="G704" s="247"/>
      <c r="H704" s="247"/>
    </row>
    <row r="705" spans="7:8">
      <c r="G705" s="247"/>
      <c r="H705" s="247"/>
    </row>
    <row r="706" spans="7:8">
      <c r="G706" s="247"/>
      <c r="H706" s="247"/>
    </row>
    <row r="707" spans="7:8">
      <c r="G707" s="247"/>
      <c r="H707" s="247"/>
    </row>
    <row r="708" spans="7:8">
      <c r="G708" s="247"/>
      <c r="H708" s="247"/>
    </row>
    <row r="709" spans="7:8">
      <c r="G709" s="247"/>
      <c r="H709" s="247"/>
    </row>
    <row r="710" spans="7:8">
      <c r="G710" s="247"/>
      <c r="H710" s="247"/>
    </row>
    <row r="711" spans="7:8">
      <c r="G711" s="247"/>
      <c r="H711" s="247"/>
    </row>
    <row r="712" spans="7:8">
      <c r="G712" s="247"/>
      <c r="H712" s="247"/>
    </row>
    <row r="713" spans="7:8">
      <c r="G713" s="247"/>
      <c r="H713" s="247"/>
    </row>
    <row r="714" spans="7:8">
      <c r="G714" s="247"/>
      <c r="H714" s="247"/>
    </row>
    <row r="715" spans="7:8">
      <c r="G715" s="247"/>
      <c r="H715" s="247"/>
    </row>
    <row r="716" spans="7:8">
      <c r="G716" s="247"/>
      <c r="H716" s="247"/>
    </row>
    <row r="717" spans="7:8">
      <c r="G717" s="247"/>
      <c r="H717" s="247"/>
    </row>
    <row r="718" spans="7:8">
      <c r="G718" s="247"/>
      <c r="H718" s="247"/>
    </row>
  </sheetData>
  <sheetProtection password="CEBE" sheet="1" objects="1" scenarios="1" formatColumns="0" autoFilter="0"/>
  <autoFilter ref="A4:H4"/>
  <mergeCells count="1">
    <mergeCell ref="A3:H3"/>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sheetPr>
    <tabColor rgb="FFFF0000"/>
  </sheetPr>
  <dimension ref="A1:G1614"/>
  <sheetViews>
    <sheetView workbookViewId="0">
      <selection activeCell="A4" sqref="A4"/>
    </sheetView>
  </sheetViews>
  <sheetFormatPr defaultRowHeight="15"/>
  <cols>
    <col min="1" max="2" width="20.140625" customWidth="1"/>
    <col min="3" max="3" width="22.7109375" customWidth="1"/>
    <col min="4" max="7" width="20.140625" customWidth="1"/>
  </cols>
  <sheetData>
    <row r="1" spans="1:7" ht="15.75" thickBot="1">
      <c r="A1" s="549" t="s">
        <v>128</v>
      </c>
      <c r="B1" s="550"/>
      <c r="C1" s="550"/>
      <c r="D1" s="550"/>
      <c r="E1" s="550"/>
      <c r="F1" s="550"/>
      <c r="G1" s="551"/>
    </row>
    <row r="2" spans="1:7" ht="15.75" thickBot="1"/>
    <row r="3" spans="1:7" ht="15.75" thickBot="1">
      <c r="A3" s="146" t="s">
        <v>85</v>
      </c>
      <c r="B3" s="147" t="s">
        <v>134</v>
      </c>
      <c r="C3" s="148" t="s">
        <v>62</v>
      </c>
      <c r="D3" s="148" t="s">
        <v>99</v>
      </c>
      <c r="E3" s="149" t="s">
        <v>7</v>
      </c>
      <c r="F3" s="148" t="s">
        <v>0</v>
      </c>
      <c r="G3" s="150" t="s">
        <v>129</v>
      </c>
    </row>
    <row r="4" spans="1:7">
      <c r="A4" s="176"/>
      <c r="B4" s="239" t="e">
        <f>VLOOKUP(A4,Estoque!$A$4:$M$14390,2,)</f>
        <v>#N/A</v>
      </c>
      <c r="C4" s="239" t="e">
        <f>VLOOKUP(A4,Estoque!$A$4:$M$14390,3,)</f>
        <v>#N/A</v>
      </c>
      <c r="D4" s="240" t="e">
        <f>VLOOKUP(A4,'Compras de mercadoria'!$A$4:$P$1330,4,)</f>
        <v>#N/A</v>
      </c>
      <c r="E4" s="47"/>
      <c r="F4" s="171"/>
      <c r="G4" s="258" t="e">
        <f>(VLOOKUP(A4,Estoque!$A$4:$M$14390,8,)*F4)</f>
        <v>#N/A</v>
      </c>
    </row>
    <row r="5" spans="1:7">
      <c r="A5" s="177"/>
      <c r="B5" s="256" t="e">
        <f>VLOOKUP(A5,Estoque!$A$4:$M$14390,2,)</f>
        <v>#N/A</v>
      </c>
      <c r="C5" s="256" t="e">
        <f>VLOOKUP(A5,Estoque!$A$4:$M$14390,3,)</f>
        <v>#N/A</v>
      </c>
      <c r="D5" s="257" t="e">
        <f>VLOOKUP(A5,'Compras de mercadoria'!$A$4:$P$1330,4,)</f>
        <v>#N/A</v>
      </c>
      <c r="E5" s="172"/>
      <c r="F5" s="173"/>
      <c r="G5" s="259" t="e">
        <f>(VLOOKUP(A5,Estoque!$A$4:$M$14390,8,)*F5)</f>
        <v>#N/A</v>
      </c>
    </row>
    <row r="6" spans="1:7">
      <c r="A6" s="178"/>
      <c r="B6" s="239" t="e">
        <f>VLOOKUP(A6,Estoque!$A$4:$M$14390,2,)</f>
        <v>#N/A</v>
      </c>
      <c r="C6" s="239" t="e">
        <f>VLOOKUP(A6,Estoque!$A$4:$M$14390,3,)</f>
        <v>#N/A</v>
      </c>
      <c r="D6" s="244" t="e">
        <f>VLOOKUP(A6,'Compras de mercadoria'!$A$4:$P$1330,4,)</f>
        <v>#N/A</v>
      </c>
      <c r="E6" s="50"/>
      <c r="F6" s="174"/>
      <c r="G6" s="258" t="e">
        <f>(VLOOKUP(A6,Estoque!$A$4:$M$14390,8,)*F6)</f>
        <v>#N/A</v>
      </c>
    </row>
    <row r="7" spans="1:7">
      <c r="A7" s="177"/>
      <c r="B7" s="256" t="e">
        <f>VLOOKUP(A7,Estoque!$A$4:$M$14390,2,)</f>
        <v>#N/A</v>
      </c>
      <c r="C7" s="256" t="e">
        <f>VLOOKUP(A7,Estoque!$A$4:$M$14390,3,)</f>
        <v>#N/A</v>
      </c>
      <c r="D7" s="257" t="e">
        <f>VLOOKUP(A7,'Compras de mercadoria'!$A$4:$P$1330,4,)</f>
        <v>#N/A</v>
      </c>
      <c r="E7" s="172"/>
      <c r="F7" s="173"/>
      <c r="G7" s="259" t="e">
        <f>(VLOOKUP(A7,Estoque!$A$4:$M$14390,8,)*F7)</f>
        <v>#N/A</v>
      </c>
    </row>
    <row r="8" spans="1:7">
      <c r="A8" s="178"/>
      <c r="B8" s="239" t="e">
        <f>VLOOKUP(A8,Estoque!$A$4:$M$14390,2,)</f>
        <v>#N/A</v>
      </c>
      <c r="C8" s="239" t="e">
        <f>VLOOKUP(A8,Estoque!$A$4:$M$14390,3,)</f>
        <v>#N/A</v>
      </c>
      <c r="D8" s="244" t="e">
        <f>VLOOKUP(A8,'Compras de mercadoria'!$A$4:$P$1330,4,)</f>
        <v>#N/A</v>
      </c>
      <c r="E8" s="50"/>
      <c r="F8" s="174"/>
      <c r="G8" s="258" t="e">
        <f>(VLOOKUP(A8,Estoque!$A$4:$M$14390,8,)*F8)</f>
        <v>#N/A</v>
      </c>
    </row>
    <row r="9" spans="1:7">
      <c r="A9" s="177"/>
      <c r="B9" s="256" t="e">
        <f>VLOOKUP(A9,Estoque!$A$4:$M$14390,2,)</f>
        <v>#N/A</v>
      </c>
      <c r="C9" s="256" t="e">
        <f>VLOOKUP(A9,Estoque!$A$4:$M$14390,3,)</f>
        <v>#N/A</v>
      </c>
      <c r="D9" s="257" t="e">
        <f>VLOOKUP(A9,'Compras de mercadoria'!$A$4:$P$1330,4,)</f>
        <v>#N/A</v>
      </c>
      <c r="E9" s="172"/>
      <c r="F9" s="173"/>
      <c r="G9" s="259" t="e">
        <f>(VLOOKUP(A9,Estoque!$A$4:$M$14390,8,)*F9)</f>
        <v>#N/A</v>
      </c>
    </row>
    <row r="10" spans="1:7">
      <c r="A10" s="178"/>
      <c r="B10" s="239" t="e">
        <f>VLOOKUP(A10,Estoque!$A$4:$M$14390,2,)</f>
        <v>#N/A</v>
      </c>
      <c r="C10" s="239" t="e">
        <f>VLOOKUP(A10,Estoque!$A$4:$M$14390,3,)</f>
        <v>#N/A</v>
      </c>
      <c r="D10" s="244" t="e">
        <f>VLOOKUP(A10,'Compras de mercadoria'!$A$4:$P$1330,4,)</f>
        <v>#N/A</v>
      </c>
      <c r="E10" s="50"/>
      <c r="F10" s="174"/>
      <c r="G10" s="258" t="e">
        <f>(VLOOKUP(A10,Estoque!$A$4:$M$14390,8,)*F10)</f>
        <v>#N/A</v>
      </c>
    </row>
    <row r="11" spans="1:7">
      <c r="A11" s="177"/>
      <c r="B11" s="256" t="e">
        <f>VLOOKUP(A11,Estoque!$A$4:$M$14390,2,)</f>
        <v>#N/A</v>
      </c>
      <c r="C11" s="256" t="e">
        <f>VLOOKUP(A11,Estoque!$A$4:$M$14390,3,)</f>
        <v>#N/A</v>
      </c>
      <c r="D11" s="257" t="e">
        <f>VLOOKUP(A11,'Compras de mercadoria'!$A$4:$P$1330,4,)</f>
        <v>#N/A</v>
      </c>
      <c r="E11" s="172"/>
      <c r="F11" s="173"/>
      <c r="G11" s="259" t="e">
        <f>(VLOOKUP(A11,Estoque!$A$4:$M$14390,8,)*F11)</f>
        <v>#N/A</v>
      </c>
    </row>
    <row r="12" spans="1:7">
      <c r="A12" s="178"/>
      <c r="B12" s="239" t="e">
        <f>VLOOKUP(A12,Estoque!$A$4:$M$14390,2,)</f>
        <v>#N/A</v>
      </c>
      <c r="C12" s="239" t="e">
        <f>VLOOKUP(A12,Estoque!$A$4:$M$14390,3,)</f>
        <v>#N/A</v>
      </c>
      <c r="D12" s="244" t="e">
        <f>VLOOKUP(A12,'Compras de mercadoria'!$A$4:$P$1330,4,)</f>
        <v>#N/A</v>
      </c>
      <c r="E12" s="50"/>
      <c r="F12" s="174"/>
      <c r="G12" s="258" t="e">
        <f>(VLOOKUP(A12,Estoque!$A$4:$M$14390,8,)*F12)</f>
        <v>#N/A</v>
      </c>
    </row>
    <row r="13" spans="1:7">
      <c r="A13" s="177"/>
      <c r="B13" s="256" t="e">
        <f>VLOOKUP(A13,Estoque!$A$4:$M$14390,2,)</f>
        <v>#N/A</v>
      </c>
      <c r="C13" s="256" t="e">
        <f>VLOOKUP(A13,Estoque!$A$4:$M$14390,3,)</f>
        <v>#N/A</v>
      </c>
      <c r="D13" s="257" t="e">
        <f>VLOOKUP(A13,'Compras de mercadoria'!$A$4:$P$1330,4,)</f>
        <v>#N/A</v>
      </c>
      <c r="E13" s="172"/>
      <c r="F13" s="173"/>
      <c r="G13" s="259" t="e">
        <f>(VLOOKUP(A13,Estoque!$A$4:$M$14390,8,)*F13)</f>
        <v>#N/A</v>
      </c>
    </row>
    <row r="14" spans="1:7">
      <c r="A14" s="178"/>
      <c r="B14" s="239" t="e">
        <f>VLOOKUP(A14,Estoque!$A$4:$M$14390,2,)</f>
        <v>#N/A</v>
      </c>
      <c r="C14" s="239" t="e">
        <f>VLOOKUP(A14,Estoque!$A$4:$M$14390,3,)</f>
        <v>#N/A</v>
      </c>
      <c r="D14" s="244" t="e">
        <f>VLOOKUP(A14,'Compras de mercadoria'!$A$4:$P$1330,4,)</f>
        <v>#N/A</v>
      </c>
      <c r="E14" s="50"/>
      <c r="F14" s="174"/>
      <c r="G14" s="258" t="e">
        <f>(VLOOKUP(A14,Estoque!$A$4:$M$14390,8,)*F14)</f>
        <v>#N/A</v>
      </c>
    </row>
    <row r="15" spans="1:7">
      <c r="A15" s="177"/>
      <c r="B15" s="256" t="e">
        <f>VLOOKUP(A15,Estoque!$A$4:$M$14390,2,)</f>
        <v>#N/A</v>
      </c>
      <c r="C15" s="256" t="e">
        <f>VLOOKUP(A15,Estoque!$A$4:$M$14390,3,)</f>
        <v>#N/A</v>
      </c>
      <c r="D15" s="257" t="e">
        <f>VLOOKUP(A15,'Compras de mercadoria'!$A$4:$P$1330,4,)</f>
        <v>#N/A</v>
      </c>
      <c r="E15" s="172"/>
      <c r="F15" s="173"/>
      <c r="G15" s="259" t="e">
        <f>(VLOOKUP(A15,Estoque!$A$4:$M$14390,8,)*F15)</f>
        <v>#N/A</v>
      </c>
    </row>
    <row r="16" spans="1:7">
      <c r="A16" s="178"/>
      <c r="B16" s="239" t="e">
        <f>VLOOKUP(A16,Estoque!$A$4:$M$14390,2,)</f>
        <v>#N/A</v>
      </c>
      <c r="C16" s="239" t="e">
        <f>VLOOKUP(A16,Estoque!$A$4:$M$14390,3,)</f>
        <v>#N/A</v>
      </c>
      <c r="D16" s="244" t="e">
        <f>VLOOKUP(A16,'Compras de mercadoria'!$A$4:$P$1330,4,)</f>
        <v>#N/A</v>
      </c>
      <c r="E16" s="50"/>
      <c r="F16" s="174"/>
      <c r="G16" s="258" t="e">
        <f>(VLOOKUP(A16,Estoque!$A$4:$M$14390,8,)*F16)</f>
        <v>#N/A</v>
      </c>
    </row>
    <row r="17" spans="1:7">
      <c r="A17" s="177"/>
      <c r="B17" s="256" t="e">
        <f>VLOOKUP(A17,Estoque!$A$4:$M$14390,2,)</f>
        <v>#N/A</v>
      </c>
      <c r="C17" s="256" t="e">
        <f>VLOOKUP(A17,Estoque!$A$4:$M$14390,3,)</f>
        <v>#N/A</v>
      </c>
      <c r="D17" s="257" t="e">
        <f>VLOOKUP(A17,'Compras de mercadoria'!$A$4:$P$1330,4,)</f>
        <v>#N/A</v>
      </c>
      <c r="E17" s="172"/>
      <c r="F17" s="173"/>
      <c r="G17" s="259" t="e">
        <f>(VLOOKUP(A17,Estoque!$A$4:$M$14390,8,)*F17)</f>
        <v>#N/A</v>
      </c>
    </row>
    <row r="18" spans="1:7">
      <c r="A18" s="178"/>
      <c r="B18" s="239" t="e">
        <f>VLOOKUP(A18,Estoque!$A$4:$M$14390,2,)</f>
        <v>#N/A</v>
      </c>
      <c r="C18" s="239" t="e">
        <f>VLOOKUP(A18,Estoque!$A$4:$M$14390,3,)</f>
        <v>#N/A</v>
      </c>
      <c r="D18" s="244" t="e">
        <f>VLOOKUP(A18,'Compras de mercadoria'!$A$4:$P$1330,4,)</f>
        <v>#N/A</v>
      </c>
      <c r="E18" s="50"/>
      <c r="F18" s="174"/>
      <c r="G18" s="258" t="e">
        <f>(VLOOKUP(A18,Estoque!$A$4:$M$14390,8,)*F18)</f>
        <v>#N/A</v>
      </c>
    </row>
    <row r="19" spans="1:7">
      <c r="A19" s="177"/>
      <c r="B19" s="256" t="e">
        <f>VLOOKUP(A19,Estoque!$A$4:$M$14390,2,)</f>
        <v>#N/A</v>
      </c>
      <c r="C19" s="256" t="e">
        <f>VLOOKUP(A19,Estoque!$A$4:$M$14390,3,)</f>
        <v>#N/A</v>
      </c>
      <c r="D19" s="257" t="e">
        <f>VLOOKUP(A19,'Compras de mercadoria'!$A$4:$P$1330,4,)</f>
        <v>#N/A</v>
      </c>
      <c r="E19" s="172"/>
      <c r="F19" s="173"/>
      <c r="G19" s="259" t="e">
        <f>(VLOOKUP(A19,Estoque!$A$4:$M$14390,8,)*F19)</f>
        <v>#N/A</v>
      </c>
    </row>
    <row r="20" spans="1:7">
      <c r="A20" s="178"/>
      <c r="B20" s="239" t="e">
        <f>VLOOKUP(A20,Estoque!$A$4:$M$14390,2,)</f>
        <v>#N/A</v>
      </c>
      <c r="C20" s="239" t="e">
        <f>VLOOKUP(A20,Estoque!$A$4:$M$14390,3,)</f>
        <v>#N/A</v>
      </c>
      <c r="D20" s="244" t="e">
        <f>VLOOKUP(A20,'Compras de mercadoria'!$A$4:$P$1330,4,)</f>
        <v>#N/A</v>
      </c>
      <c r="E20" s="50"/>
      <c r="F20" s="174"/>
      <c r="G20" s="258" t="e">
        <f>(VLOOKUP(A20,Estoque!$A$4:$M$14390,8,)*F20)</f>
        <v>#N/A</v>
      </c>
    </row>
    <row r="21" spans="1:7">
      <c r="A21" s="177"/>
      <c r="B21" s="256" t="e">
        <f>VLOOKUP(A21,Estoque!$A$4:$M$14390,2,)</f>
        <v>#N/A</v>
      </c>
      <c r="C21" s="256" t="e">
        <f>VLOOKUP(A21,Estoque!$A$4:$M$14390,3,)</f>
        <v>#N/A</v>
      </c>
      <c r="D21" s="257" t="e">
        <f>VLOOKUP(A21,'Compras de mercadoria'!$A$4:$P$1330,4,)</f>
        <v>#N/A</v>
      </c>
      <c r="E21" s="172"/>
      <c r="F21" s="173"/>
      <c r="G21" s="259" t="e">
        <f>(VLOOKUP(A21,Estoque!$A$4:$M$14390,8,)*F21)</f>
        <v>#N/A</v>
      </c>
    </row>
    <row r="22" spans="1:7">
      <c r="A22" s="178"/>
      <c r="B22" s="239" t="e">
        <f>VLOOKUP(A22,Estoque!$A$4:$M$14390,2,)</f>
        <v>#N/A</v>
      </c>
      <c r="C22" s="239" t="e">
        <f>VLOOKUP(A22,Estoque!$A$4:$M$14390,3,)</f>
        <v>#N/A</v>
      </c>
      <c r="D22" s="244" t="e">
        <f>VLOOKUP(A22,'Compras de mercadoria'!$A$4:$P$1330,4,)</f>
        <v>#N/A</v>
      </c>
      <c r="E22" s="50"/>
      <c r="F22" s="174"/>
      <c r="G22" s="258" t="e">
        <f>(VLOOKUP(A22,Estoque!$A$4:$M$14390,8,)*F22)</f>
        <v>#N/A</v>
      </c>
    </row>
    <row r="23" spans="1:7">
      <c r="A23" s="177"/>
      <c r="B23" s="256" t="e">
        <f>VLOOKUP(A23,Estoque!$A$4:$M$14390,2,)</f>
        <v>#N/A</v>
      </c>
      <c r="C23" s="256" t="e">
        <f>VLOOKUP(A23,Estoque!$A$4:$M$14390,3,)</f>
        <v>#N/A</v>
      </c>
      <c r="D23" s="257" t="e">
        <f>VLOOKUP(A23,'Compras de mercadoria'!$A$4:$P$1330,4,)</f>
        <v>#N/A</v>
      </c>
      <c r="E23" s="172"/>
      <c r="F23" s="173"/>
      <c r="G23" s="259" t="e">
        <f>(VLOOKUP(A23,Estoque!$A$4:$M$14390,8,)*F23)</f>
        <v>#N/A</v>
      </c>
    </row>
    <row r="24" spans="1:7">
      <c r="A24" s="178"/>
      <c r="B24" s="239" t="e">
        <f>VLOOKUP(A24,Estoque!$A$4:$M$14390,2,)</f>
        <v>#N/A</v>
      </c>
      <c r="C24" s="239" t="e">
        <f>VLOOKUP(A24,Estoque!$A$4:$M$14390,3,)</f>
        <v>#N/A</v>
      </c>
      <c r="D24" s="244" t="e">
        <f>VLOOKUP(A24,'Compras de mercadoria'!$A$4:$P$1330,4,)</f>
        <v>#N/A</v>
      </c>
      <c r="E24" s="50"/>
      <c r="F24" s="174"/>
      <c r="G24" s="258" t="e">
        <f>(VLOOKUP(A24,Estoque!$A$4:$M$14390,8,)*F24)</f>
        <v>#N/A</v>
      </c>
    </row>
    <row r="25" spans="1:7">
      <c r="A25" s="177"/>
      <c r="B25" s="256" t="e">
        <f>VLOOKUP(A25,Estoque!$A$4:$M$14390,2,)</f>
        <v>#N/A</v>
      </c>
      <c r="C25" s="256" t="e">
        <f>VLOOKUP(A25,Estoque!$A$4:$M$14390,3,)</f>
        <v>#N/A</v>
      </c>
      <c r="D25" s="257" t="e">
        <f>VLOOKUP(A25,'Compras de mercadoria'!$A$4:$P$1330,4,)</f>
        <v>#N/A</v>
      </c>
      <c r="E25" s="172"/>
      <c r="F25" s="173"/>
      <c r="G25" s="259" t="e">
        <f>(VLOOKUP(A25,Estoque!$A$4:$M$14390,8,)*F25)</f>
        <v>#N/A</v>
      </c>
    </row>
    <row r="26" spans="1:7">
      <c r="A26" s="178"/>
      <c r="B26" s="239" t="e">
        <f>VLOOKUP(A26,Estoque!$A$4:$M$14390,2,)</f>
        <v>#N/A</v>
      </c>
      <c r="C26" s="239" t="e">
        <f>VLOOKUP(A26,Estoque!$A$4:$M$14390,3,)</f>
        <v>#N/A</v>
      </c>
      <c r="D26" s="244" t="e">
        <f>VLOOKUP(A26,'Compras de mercadoria'!$A$4:$P$1330,4,)</f>
        <v>#N/A</v>
      </c>
      <c r="E26" s="50"/>
      <c r="F26" s="174"/>
      <c r="G26" s="258" t="e">
        <f>(VLOOKUP(A26,Estoque!$A$4:$M$14390,8,)*F26)</f>
        <v>#N/A</v>
      </c>
    </row>
    <row r="27" spans="1:7">
      <c r="A27" s="177"/>
      <c r="B27" s="256" t="e">
        <f>VLOOKUP(A27,Estoque!$A$4:$M$14390,2,)</f>
        <v>#N/A</v>
      </c>
      <c r="C27" s="256" t="e">
        <f>VLOOKUP(A27,Estoque!$A$4:$M$14390,3,)</f>
        <v>#N/A</v>
      </c>
      <c r="D27" s="257" t="e">
        <f>VLOOKUP(A27,'Compras de mercadoria'!$A$4:$P$1330,4,)</f>
        <v>#N/A</v>
      </c>
      <c r="E27" s="172"/>
      <c r="F27" s="173"/>
      <c r="G27" s="259" t="e">
        <f>(VLOOKUP(A27,Estoque!$A$4:$M$14390,8,)*F27)</f>
        <v>#N/A</v>
      </c>
    </row>
    <row r="28" spans="1:7">
      <c r="A28" s="178"/>
      <c r="B28" s="239" t="e">
        <f>VLOOKUP(A28,Estoque!$A$4:$M$14390,2,)</f>
        <v>#N/A</v>
      </c>
      <c r="C28" s="239" t="e">
        <f>VLOOKUP(A28,Estoque!$A$4:$M$14390,3,)</f>
        <v>#N/A</v>
      </c>
      <c r="D28" s="244" t="e">
        <f>VLOOKUP(A28,'Compras de mercadoria'!$A$4:$P$1330,4,)</f>
        <v>#N/A</v>
      </c>
      <c r="E28" s="50"/>
      <c r="F28" s="174"/>
      <c r="G28" s="258" t="e">
        <f>(VLOOKUP(A28,Estoque!$A$4:$M$14390,8,)*F28)</f>
        <v>#N/A</v>
      </c>
    </row>
    <row r="29" spans="1:7">
      <c r="A29" s="177"/>
      <c r="B29" s="256" t="e">
        <f>VLOOKUP(A29,Estoque!$A$4:$M$14390,2,)</f>
        <v>#N/A</v>
      </c>
      <c r="C29" s="256" t="e">
        <f>VLOOKUP(A29,Estoque!$A$4:$M$14390,3,)</f>
        <v>#N/A</v>
      </c>
      <c r="D29" s="257" t="e">
        <f>VLOOKUP(A29,'Compras de mercadoria'!$A$4:$P$1330,4,)</f>
        <v>#N/A</v>
      </c>
      <c r="E29" s="172"/>
      <c r="F29" s="173"/>
      <c r="G29" s="259" t="e">
        <f>(VLOOKUP(A29,Estoque!$A$4:$M$14390,8,)*F29)</f>
        <v>#N/A</v>
      </c>
    </row>
    <row r="30" spans="1:7">
      <c r="A30" s="178"/>
      <c r="B30" s="239" t="e">
        <f>VLOOKUP(A30,Estoque!$A$4:$M$14390,2,)</f>
        <v>#N/A</v>
      </c>
      <c r="C30" s="239" t="e">
        <f>VLOOKUP(A30,Estoque!$A$4:$M$14390,3,)</f>
        <v>#N/A</v>
      </c>
      <c r="D30" s="244" t="e">
        <f>VLOOKUP(A30,'Compras de mercadoria'!$A$4:$P$1330,4,)</f>
        <v>#N/A</v>
      </c>
      <c r="E30" s="50"/>
      <c r="F30" s="174"/>
      <c r="G30" s="258" t="e">
        <f>(VLOOKUP(A30,Estoque!$A$4:$M$14390,8,)*F30)</f>
        <v>#N/A</v>
      </c>
    </row>
    <row r="31" spans="1:7">
      <c r="A31" s="177"/>
      <c r="B31" s="256" t="e">
        <f>VLOOKUP(A31,Estoque!$A$4:$M$14390,2,)</f>
        <v>#N/A</v>
      </c>
      <c r="C31" s="256" t="e">
        <f>VLOOKUP(A31,Estoque!$A$4:$M$14390,3,)</f>
        <v>#N/A</v>
      </c>
      <c r="D31" s="257" t="e">
        <f>VLOOKUP(A31,'Compras de mercadoria'!$A$4:$P$1330,4,)</f>
        <v>#N/A</v>
      </c>
      <c r="E31" s="172"/>
      <c r="F31" s="173"/>
      <c r="G31" s="259" t="e">
        <f>(VLOOKUP(A31,Estoque!$A$4:$M$14390,8,)*F31)</f>
        <v>#N/A</v>
      </c>
    </row>
    <row r="32" spans="1:7">
      <c r="A32" s="178"/>
      <c r="B32" s="239" t="e">
        <f>VLOOKUP(A32,Estoque!$A$4:$M$14390,2,)</f>
        <v>#N/A</v>
      </c>
      <c r="C32" s="239" t="e">
        <f>VLOOKUP(A32,Estoque!$A$4:$M$14390,3,)</f>
        <v>#N/A</v>
      </c>
      <c r="D32" s="244" t="e">
        <f>VLOOKUP(A32,'Compras de mercadoria'!$A$4:$P$1330,4,)</f>
        <v>#N/A</v>
      </c>
      <c r="E32" s="50"/>
      <c r="F32" s="174"/>
      <c r="G32" s="258" t="e">
        <f>(VLOOKUP(A32,Estoque!$A$4:$M$14390,8,)*F32)</f>
        <v>#N/A</v>
      </c>
    </row>
    <row r="33" spans="1:7">
      <c r="A33" s="177"/>
      <c r="B33" s="256" t="e">
        <f>VLOOKUP(A33,Estoque!$A$4:$M$14390,2,)</f>
        <v>#N/A</v>
      </c>
      <c r="C33" s="256" t="e">
        <f>VLOOKUP(A33,Estoque!$A$4:$M$14390,3,)</f>
        <v>#N/A</v>
      </c>
      <c r="D33" s="257" t="e">
        <f>VLOOKUP(A33,'Compras de mercadoria'!$A$4:$P$1330,4,)</f>
        <v>#N/A</v>
      </c>
      <c r="E33" s="172"/>
      <c r="F33" s="173"/>
      <c r="G33" s="259" t="e">
        <f>(VLOOKUP(A33,Estoque!$A$4:$M$14390,8,)*F33)</f>
        <v>#N/A</v>
      </c>
    </row>
    <row r="34" spans="1:7">
      <c r="A34" s="178"/>
      <c r="B34" s="239" t="e">
        <f>VLOOKUP(A34,Estoque!$A$4:$M$14390,2,)</f>
        <v>#N/A</v>
      </c>
      <c r="C34" s="239" t="e">
        <f>VLOOKUP(A34,Estoque!$A$4:$M$14390,3,)</f>
        <v>#N/A</v>
      </c>
      <c r="D34" s="244" t="e">
        <f>VLOOKUP(A34,'Compras de mercadoria'!$A$4:$P$1330,4,)</f>
        <v>#N/A</v>
      </c>
      <c r="E34" s="50"/>
      <c r="F34" s="174"/>
      <c r="G34" s="258" t="e">
        <f>(VLOOKUP(A34,Estoque!$A$4:$M$14390,8,)*F34)</f>
        <v>#N/A</v>
      </c>
    </row>
    <row r="35" spans="1:7">
      <c r="A35" s="177"/>
      <c r="B35" s="256" t="e">
        <f>VLOOKUP(A35,Estoque!$A$4:$M$14390,2,)</f>
        <v>#N/A</v>
      </c>
      <c r="C35" s="256" t="e">
        <f>VLOOKUP(A35,Estoque!$A$4:$M$14390,3,)</f>
        <v>#N/A</v>
      </c>
      <c r="D35" s="257" t="e">
        <f>VLOOKUP(A35,'Compras de mercadoria'!$A$4:$P$1330,4,)</f>
        <v>#N/A</v>
      </c>
      <c r="E35" s="172"/>
      <c r="F35" s="173"/>
      <c r="G35" s="259" t="e">
        <f>(VLOOKUP(A35,Estoque!$A$4:$M$14390,8,)*F35)</f>
        <v>#N/A</v>
      </c>
    </row>
    <row r="36" spans="1:7">
      <c r="A36" s="178"/>
      <c r="B36" s="239" t="e">
        <f>VLOOKUP(A36,Estoque!$A$4:$M$14390,2,)</f>
        <v>#N/A</v>
      </c>
      <c r="C36" s="239" t="e">
        <f>VLOOKUP(A36,Estoque!$A$4:$M$14390,3,)</f>
        <v>#N/A</v>
      </c>
      <c r="D36" s="244" t="e">
        <f>VLOOKUP(A36,'Compras de mercadoria'!$A$4:$P$1330,4,)</f>
        <v>#N/A</v>
      </c>
      <c r="E36" s="50"/>
      <c r="F36" s="174"/>
      <c r="G36" s="258" t="e">
        <f>(VLOOKUP(A36,Estoque!$A$4:$M$14390,8,)*F36)</f>
        <v>#N/A</v>
      </c>
    </row>
    <row r="37" spans="1:7">
      <c r="A37" s="177"/>
      <c r="B37" s="256" t="e">
        <f>VLOOKUP(A37,Estoque!$A$4:$M$14390,2,)</f>
        <v>#N/A</v>
      </c>
      <c r="C37" s="256" t="e">
        <f>VLOOKUP(A37,Estoque!$A$4:$M$14390,3,)</f>
        <v>#N/A</v>
      </c>
      <c r="D37" s="257" t="e">
        <f>VLOOKUP(A37,'Compras de mercadoria'!$A$4:$P$1330,4,)</f>
        <v>#N/A</v>
      </c>
      <c r="E37" s="172"/>
      <c r="F37" s="173"/>
      <c r="G37" s="259" t="e">
        <f>(VLOOKUP(A37,Estoque!$A$4:$M$14390,8,)*F37)</f>
        <v>#N/A</v>
      </c>
    </row>
    <row r="38" spans="1:7">
      <c r="A38" s="178"/>
      <c r="B38" s="239" t="e">
        <f>VLOOKUP(A38,Estoque!$A$4:$M$14390,2,)</f>
        <v>#N/A</v>
      </c>
      <c r="C38" s="239" t="e">
        <f>VLOOKUP(A38,Estoque!$A$4:$M$14390,3,)</f>
        <v>#N/A</v>
      </c>
      <c r="D38" s="244" t="e">
        <f>VLOOKUP(A38,'Compras de mercadoria'!$A$4:$P$1330,4,)</f>
        <v>#N/A</v>
      </c>
      <c r="E38" s="50"/>
      <c r="F38" s="174"/>
      <c r="G38" s="258" t="e">
        <f>(VLOOKUP(A38,Estoque!$A$4:$M$14390,8,)*F38)</f>
        <v>#N/A</v>
      </c>
    </row>
    <row r="39" spans="1:7">
      <c r="A39" s="177"/>
      <c r="B39" s="256" t="e">
        <f>VLOOKUP(A39,Estoque!$A$4:$M$14390,2,)</f>
        <v>#N/A</v>
      </c>
      <c r="C39" s="256" t="e">
        <f>VLOOKUP(A39,Estoque!$A$4:$M$14390,3,)</f>
        <v>#N/A</v>
      </c>
      <c r="D39" s="257" t="e">
        <f>VLOOKUP(A39,'Compras de mercadoria'!$A$4:$P$1330,4,)</f>
        <v>#N/A</v>
      </c>
      <c r="E39" s="172"/>
      <c r="F39" s="173"/>
      <c r="G39" s="259" t="e">
        <f>(VLOOKUP(A39,Estoque!$A$4:$M$14390,8,)*F39)</f>
        <v>#N/A</v>
      </c>
    </row>
    <row r="40" spans="1:7">
      <c r="A40" s="178"/>
      <c r="B40" s="239" t="e">
        <f>VLOOKUP(A40,Estoque!$A$4:$M$14390,2,)</f>
        <v>#N/A</v>
      </c>
      <c r="C40" s="239" t="e">
        <f>VLOOKUP(A40,Estoque!$A$4:$M$14390,3,)</f>
        <v>#N/A</v>
      </c>
      <c r="D40" s="244" t="e">
        <f>VLOOKUP(A40,'Compras de mercadoria'!$A$4:$P$1330,4,)</f>
        <v>#N/A</v>
      </c>
      <c r="E40" s="50"/>
      <c r="F40" s="174"/>
      <c r="G40" s="258" t="e">
        <f>(VLOOKUP(A40,Estoque!$A$4:$M$14390,8,)*F40)</f>
        <v>#N/A</v>
      </c>
    </row>
    <row r="41" spans="1:7">
      <c r="A41" s="177"/>
      <c r="B41" s="256" t="e">
        <f>VLOOKUP(A41,Estoque!$A$4:$M$14390,2,)</f>
        <v>#N/A</v>
      </c>
      <c r="C41" s="256" t="e">
        <f>VLOOKUP(A41,Estoque!$A$4:$M$14390,3,)</f>
        <v>#N/A</v>
      </c>
      <c r="D41" s="257" t="e">
        <f>VLOOKUP(A41,'Compras de mercadoria'!$A$4:$P$1330,4,)</f>
        <v>#N/A</v>
      </c>
      <c r="E41" s="172"/>
      <c r="F41" s="173"/>
      <c r="G41" s="259" t="e">
        <f>(VLOOKUP(A41,Estoque!$A$4:$M$14390,8,)*F41)</f>
        <v>#N/A</v>
      </c>
    </row>
    <row r="42" spans="1:7">
      <c r="A42" s="178"/>
      <c r="B42" s="239" t="e">
        <f>VLOOKUP(A42,Estoque!$A$4:$M$14390,2,)</f>
        <v>#N/A</v>
      </c>
      <c r="C42" s="239" t="e">
        <f>VLOOKUP(A42,Estoque!$A$4:$M$14390,3,)</f>
        <v>#N/A</v>
      </c>
      <c r="D42" s="244" t="e">
        <f>VLOOKUP(A42,'Compras de mercadoria'!$A$4:$P$1330,4,)</f>
        <v>#N/A</v>
      </c>
      <c r="E42" s="50"/>
      <c r="F42" s="174"/>
      <c r="G42" s="258" t="e">
        <f>(VLOOKUP(A42,Estoque!$A$4:$M$14390,8,)*F42)</f>
        <v>#N/A</v>
      </c>
    </row>
    <row r="43" spans="1:7">
      <c r="A43" s="177"/>
      <c r="B43" s="256" t="e">
        <f>VLOOKUP(A43,Estoque!$A$4:$M$14390,2,)</f>
        <v>#N/A</v>
      </c>
      <c r="C43" s="256" t="e">
        <f>VLOOKUP(A43,Estoque!$A$4:$M$14390,3,)</f>
        <v>#N/A</v>
      </c>
      <c r="D43" s="257" t="e">
        <f>VLOOKUP(A43,'Compras de mercadoria'!$A$4:$P$1330,4,)</f>
        <v>#N/A</v>
      </c>
      <c r="E43" s="172"/>
      <c r="F43" s="173"/>
      <c r="G43" s="259" t="e">
        <f>(VLOOKUP(A43,Estoque!$A$4:$M$14390,8,)*F43)</f>
        <v>#N/A</v>
      </c>
    </row>
    <row r="44" spans="1:7">
      <c r="A44" s="178"/>
      <c r="B44" s="239" t="e">
        <f>VLOOKUP(A44,Estoque!$A$4:$M$14390,2,)</f>
        <v>#N/A</v>
      </c>
      <c r="C44" s="239" t="e">
        <f>VLOOKUP(A44,Estoque!$A$4:$M$14390,3,)</f>
        <v>#N/A</v>
      </c>
      <c r="D44" s="244" t="e">
        <f>VLOOKUP(A44,'Compras de mercadoria'!$A$4:$P$1330,4,)</f>
        <v>#N/A</v>
      </c>
      <c r="E44" s="50"/>
      <c r="F44" s="174"/>
      <c r="G44" s="258" t="e">
        <f>(VLOOKUP(A44,Estoque!$A$4:$M$14390,8,)*F44)</f>
        <v>#N/A</v>
      </c>
    </row>
    <row r="45" spans="1:7">
      <c r="A45" s="177"/>
      <c r="B45" s="256" t="e">
        <f>VLOOKUP(A45,Estoque!$A$4:$M$14390,2,)</f>
        <v>#N/A</v>
      </c>
      <c r="C45" s="256" t="e">
        <f>VLOOKUP(A45,Estoque!$A$4:$M$14390,3,)</f>
        <v>#N/A</v>
      </c>
      <c r="D45" s="257" t="e">
        <f>VLOOKUP(A45,'Compras de mercadoria'!$A$4:$P$1330,4,)</f>
        <v>#N/A</v>
      </c>
      <c r="E45" s="172"/>
      <c r="F45" s="173"/>
      <c r="G45" s="259" t="e">
        <f>(VLOOKUP(A45,Estoque!$A$4:$M$14390,8,)*F45)</f>
        <v>#N/A</v>
      </c>
    </row>
    <row r="46" spans="1:7">
      <c r="A46" s="178"/>
      <c r="B46" s="239" t="e">
        <f>VLOOKUP(A46,Estoque!$A$4:$M$14390,2,)</f>
        <v>#N/A</v>
      </c>
      <c r="C46" s="239" t="e">
        <f>VLOOKUP(A46,Estoque!$A$4:$M$14390,3,)</f>
        <v>#N/A</v>
      </c>
      <c r="D46" s="244" t="e">
        <f>VLOOKUP(A46,'Compras de mercadoria'!$A$4:$P$1330,4,)</f>
        <v>#N/A</v>
      </c>
      <c r="E46" s="50"/>
      <c r="F46" s="174"/>
      <c r="G46" s="258" t="e">
        <f>(VLOOKUP(A46,Estoque!$A$4:$M$14390,8,)*F46)</f>
        <v>#N/A</v>
      </c>
    </row>
    <row r="47" spans="1:7">
      <c r="A47" s="177"/>
      <c r="B47" s="256" t="e">
        <f>VLOOKUP(A47,Estoque!$A$4:$M$14390,2,)</f>
        <v>#N/A</v>
      </c>
      <c r="C47" s="256" t="e">
        <f>VLOOKUP(A47,Estoque!$A$4:$M$14390,3,)</f>
        <v>#N/A</v>
      </c>
      <c r="D47" s="257" t="e">
        <f>VLOOKUP(A47,'Compras de mercadoria'!$A$4:$P$1330,4,)</f>
        <v>#N/A</v>
      </c>
      <c r="E47" s="172"/>
      <c r="F47" s="173"/>
      <c r="G47" s="259" t="e">
        <f>(VLOOKUP(A47,Estoque!$A$4:$M$14390,8,)*F47)</f>
        <v>#N/A</v>
      </c>
    </row>
    <row r="48" spans="1:7">
      <c r="A48" s="178"/>
      <c r="B48" s="239" t="e">
        <f>VLOOKUP(A48,Estoque!$A$4:$M$14390,2,)</f>
        <v>#N/A</v>
      </c>
      <c r="C48" s="239" t="e">
        <f>VLOOKUP(A48,Estoque!$A$4:$M$14390,3,)</f>
        <v>#N/A</v>
      </c>
      <c r="D48" s="244" t="e">
        <f>VLOOKUP(A48,'Compras de mercadoria'!$A$4:$P$1330,4,)</f>
        <v>#N/A</v>
      </c>
      <c r="E48" s="50"/>
      <c r="F48" s="174"/>
      <c r="G48" s="258" t="e">
        <f>(VLOOKUP(A48,Estoque!$A$4:$M$14390,8,)*F48)</f>
        <v>#N/A</v>
      </c>
    </row>
    <row r="49" spans="1:7">
      <c r="A49" s="177"/>
      <c r="B49" s="256" t="e">
        <f>VLOOKUP(A49,Estoque!$A$4:$M$14390,2,)</f>
        <v>#N/A</v>
      </c>
      <c r="C49" s="256" t="e">
        <f>VLOOKUP(A49,Estoque!$A$4:$M$14390,3,)</f>
        <v>#N/A</v>
      </c>
      <c r="D49" s="257" t="e">
        <f>VLOOKUP(A49,'Compras de mercadoria'!$A$4:$P$1330,4,)</f>
        <v>#N/A</v>
      </c>
      <c r="E49" s="172"/>
      <c r="F49" s="173"/>
      <c r="G49" s="259" t="e">
        <f>(VLOOKUP(A49,Estoque!$A$4:$M$14390,8,)*F49)</f>
        <v>#N/A</v>
      </c>
    </row>
    <row r="50" spans="1:7">
      <c r="A50" s="178"/>
      <c r="B50" s="239" t="e">
        <f>VLOOKUP(A50,Estoque!$A$4:$M$14390,2,)</f>
        <v>#N/A</v>
      </c>
      <c r="C50" s="239" t="e">
        <f>VLOOKUP(A50,Estoque!$A$4:$M$14390,3,)</f>
        <v>#N/A</v>
      </c>
      <c r="D50" s="244" t="e">
        <f>VLOOKUP(A50,'Compras de mercadoria'!$A$4:$P$1330,4,)</f>
        <v>#N/A</v>
      </c>
      <c r="E50" s="50"/>
      <c r="F50" s="174"/>
      <c r="G50" s="258" t="e">
        <f>(VLOOKUP(A50,Estoque!$A$4:$M$14390,8,)*F50)</f>
        <v>#N/A</v>
      </c>
    </row>
    <row r="51" spans="1:7">
      <c r="A51" s="177"/>
      <c r="B51" s="256" t="e">
        <f>VLOOKUP(A51,Estoque!$A$4:$M$14390,2,)</f>
        <v>#N/A</v>
      </c>
      <c r="C51" s="256" t="e">
        <f>VLOOKUP(A51,Estoque!$A$4:$M$14390,3,)</f>
        <v>#N/A</v>
      </c>
      <c r="D51" s="257" t="e">
        <f>VLOOKUP(A51,'Compras de mercadoria'!$A$4:$P$1330,4,)</f>
        <v>#N/A</v>
      </c>
      <c r="E51" s="172"/>
      <c r="F51" s="173"/>
      <c r="G51" s="259" t="e">
        <f>(VLOOKUP(A51,Estoque!$A$4:$M$14390,8,)*F51)</f>
        <v>#N/A</v>
      </c>
    </row>
    <row r="52" spans="1:7">
      <c r="A52" s="178"/>
      <c r="B52" s="239" t="e">
        <f>VLOOKUP(A52,Estoque!$A$4:$M$14390,2,)</f>
        <v>#N/A</v>
      </c>
      <c r="C52" s="239" t="e">
        <f>VLOOKUP(A52,Estoque!$A$4:$M$14390,3,)</f>
        <v>#N/A</v>
      </c>
      <c r="D52" s="244" t="e">
        <f>VLOOKUP(A52,'Compras de mercadoria'!$A$4:$P$1330,4,)</f>
        <v>#N/A</v>
      </c>
      <c r="E52" s="50"/>
      <c r="F52" s="174"/>
      <c r="G52" s="258" t="e">
        <f>(VLOOKUP(A52,Estoque!$A$4:$M$14390,8,)*F52)</f>
        <v>#N/A</v>
      </c>
    </row>
    <row r="53" spans="1:7">
      <c r="A53" s="177"/>
      <c r="B53" s="256" t="e">
        <f>VLOOKUP(A53,Estoque!$A$4:$M$14390,2,)</f>
        <v>#N/A</v>
      </c>
      <c r="C53" s="256" t="e">
        <f>VLOOKUP(A53,Estoque!$A$4:$M$14390,3,)</f>
        <v>#N/A</v>
      </c>
      <c r="D53" s="257" t="e">
        <f>VLOOKUP(A53,'Compras de mercadoria'!$A$4:$P$1330,4,)</f>
        <v>#N/A</v>
      </c>
      <c r="E53" s="172"/>
      <c r="F53" s="173"/>
      <c r="G53" s="259" t="e">
        <f>(VLOOKUP(A53,Estoque!$A$4:$M$14390,8,)*F53)</f>
        <v>#N/A</v>
      </c>
    </row>
    <row r="54" spans="1:7">
      <c r="A54" s="178"/>
      <c r="B54" s="239" t="e">
        <f>VLOOKUP(A54,Estoque!$A$4:$M$14390,2,)</f>
        <v>#N/A</v>
      </c>
      <c r="C54" s="239" t="e">
        <f>VLOOKUP(A54,Estoque!$A$4:$M$14390,3,)</f>
        <v>#N/A</v>
      </c>
      <c r="D54" s="244" t="e">
        <f>VLOOKUP(A54,'Compras de mercadoria'!$A$4:$P$1330,4,)</f>
        <v>#N/A</v>
      </c>
      <c r="E54" s="50"/>
      <c r="F54" s="174"/>
      <c r="G54" s="258" t="e">
        <f>(VLOOKUP(A54,Estoque!$A$4:$M$14390,8,)*F54)</f>
        <v>#N/A</v>
      </c>
    </row>
    <row r="55" spans="1:7">
      <c r="A55" s="177"/>
      <c r="B55" s="256" t="e">
        <f>VLOOKUP(A55,Estoque!$A$4:$M$14390,2,)</f>
        <v>#N/A</v>
      </c>
      <c r="C55" s="256" t="e">
        <f>VLOOKUP(A55,Estoque!$A$4:$M$14390,3,)</f>
        <v>#N/A</v>
      </c>
      <c r="D55" s="257" t="e">
        <f>VLOOKUP(A55,'Compras de mercadoria'!$A$4:$P$1330,4,)</f>
        <v>#N/A</v>
      </c>
      <c r="E55" s="172"/>
      <c r="F55" s="173"/>
      <c r="G55" s="259" t="e">
        <f>(VLOOKUP(A55,Estoque!$A$4:$M$14390,8,)*F55)</f>
        <v>#N/A</v>
      </c>
    </row>
    <row r="56" spans="1:7">
      <c r="A56" s="178"/>
      <c r="B56" s="239" t="e">
        <f>VLOOKUP(A56,Estoque!$A$4:$M$14390,2,)</f>
        <v>#N/A</v>
      </c>
      <c r="C56" s="239" t="e">
        <f>VLOOKUP(A56,Estoque!$A$4:$M$14390,3,)</f>
        <v>#N/A</v>
      </c>
      <c r="D56" s="244" t="e">
        <f>VLOOKUP(A56,'Compras de mercadoria'!$A$4:$P$1330,4,)</f>
        <v>#N/A</v>
      </c>
      <c r="E56" s="50"/>
      <c r="F56" s="174"/>
      <c r="G56" s="258" t="e">
        <f>(VLOOKUP(A56,Estoque!$A$4:$M$14390,8,)*F56)</f>
        <v>#N/A</v>
      </c>
    </row>
    <row r="57" spans="1:7">
      <c r="A57" s="177"/>
      <c r="B57" s="256" t="e">
        <f>VLOOKUP(A57,Estoque!$A$4:$M$14390,2,)</f>
        <v>#N/A</v>
      </c>
      <c r="C57" s="256" t="e">
        <f>VLOOKUP(A57,Estoque!$A$4:$M$14390,3,)</f>
        <v>#N/A</v>
      </c>
      <c r="D57" s="257" t="e">
        <f>VLOOKUP(A57,'Compras de mercadoria'!$A$4:$P$1330,4,)</f>
        <v>#N/A</v>
      </c>
      <c r="E57" s="172"/>
      <c r="F57" s="173"/>
      <c r="G57" s="259" t="e">
        <f>(VLOOKUP(A57,Estoque!$A$4:$M$14390,8,)*F57)</f>
        <v>#N/A</v>
      </c>
    </row>
    <row r="58" spans="1:7">
      <c r="A58" s="178"/>
      <c r="B58" s="239" t="e">
        <f>VLOOKUP(A58,Estoque!$A$4:$M$14390,2,)</f>
        <v>#N/A</v>
      </c>
      <c r="C58" s="239" t="e">
        <f>VLOOKUP(A58,Estoque!$A$4:$M$14390,3,)</f>
        <v>#N/A</v>
      </c>
      <c r="D58" s="244" t="e">
        <f>VLOOKUP(A58,'Compras de mercadoria'!$A$4:$P$1330,4,)</f>
        <v>#N/A</v>
      </c>
      <c r="E58" s="50"/>
      <c r="F58" s="174"/>
      <c r="G58" s="258" t="e">
        <f>(VLOOKUP(A58,Estoque!$A$4:$M$14390,8,)*F58)</f>
        <v>#N/A</v>
      </c>
    </row>
    <row r="59" spans="1:7">
      <c r="A59" s="177"/>
      <c r="B59" s="256" t="e">
        <f>VLOOKUP(A59,Estoque!$A$4:$M$14390,2,)</f>
        <v>#N/A</v>
      </c>
      <c r="C59" s="256" t="e">
        <f>VLOOKUP(A59,Estoque!$A$4:$M$14390,3,)</f>
        <v>#N/A</v>
      </c>
      <c r="D59" s="257" t="e">
        <f>VLOOKUP(A59,'Compras de mercadoria'!$A$4:$P$1330,4,)</f>
        <v>#N/A</v>
      </c>
      <c r="E59" s="172"/>
      <c r="F59" s="173"/>
      <c r="G59" s="259" t="e">
        <f>(VLOOKUP(A59,Estoque!$A$4:$M$14390,8,)*F59)</f>
        <v>#N/A</v>
      </c>
    </row>
    <row r="60" spans="1:7">
      <c r="A60" s="178"/>
      <c r="B60" s="239" t="e">
        <f>VLOOKUP(A60,Estoque!$A$4:$M$14390,2,)</f>
        <v>#N/A</v>
      </c>
      <c r="C60" s="239" t="e">
        <f>VLOOKUP(A60,Estoque!$A$4:$M$14390,3,)</f>
        <v>#N/A</v>
      </c>
      <c r="D60" s="244" t="e">
        <f>VLOOKUP(A60,'Compras de mercadoria'!$A$4:$P$1330,4,)</f>
        <v>#N/A</v>
      </c>
      <c r="E60" s="50"/>
      <c r="F60" s="174"/>
      <c r="G60" s="258" t="e">
        <f>(VLOOKUP(A60,Estoque!$A$4:$M$14390,8,)*F60)</f>
        <v>#N/A</v>
      </c>
    </row>
    <row r="61" spans="1:7">
      <c r="A61" s="177"/>
      <c r="B61" s="256" t="e">
        <f>VLOOKUP(A61,Estoque!$A$4:$M$14390,2,)</f>
        <v>#N/A</v>
      </c>
      <c r="C61" s="256" t="e">
        <f>VLOOKUP(A61,Estoque!$A$4:$M$14390,3,)</f>
        <v>#N/A</v>
      </c>
      <c r="D61" s="257" t="e">
        <f>VLOOKUP(A61,'Compras de mercadoria'!$A$4:$P$1330,4,)</f>
        <v>#N/A</v>
      </c>
      <c r="E61" s="172"/>
      <c r="F61" s="173"/>
      <c r="G61" s="259" t="e">
        <f>(VLOOKUP(A61,Estoque!$A$4:$M$14390,8,)*F61)</f>
        <v>#N/A</v>
      </c>
    </row>
    <row r="62" spans="1:7">
      <c r="A62" s="178"/>
      <c r="B62" s="239" t="e">
        <f>VLOOKUP(A62,Estoque!$A$4:$M$14390,2,)</f>
        <v>#N/A</v>
      </c>
      <c r="C62" s="239" t="e">
        <f>VLOOKUP(A62,Estoque!$A$4:$M$14390,3,)</f>
        <v>#N/A</v>
      </c>
      <c r="D62" s="244" t="e">
        <f>VLOOKUP(A62,'Compras de mercadoria'!$A$4:$P$1330,4,)</f>
        <v>#N/A</v>
      </c>
      <c r="E62" s="50"/>
      <c r="F62" s="174"/>
      <c r="G62" s="258" t="e">
        <f>(VLOOKUP(A62,Estoque!$A$4:$M$14390,8,)*F62)</f>
        <v>#N/A</v>
      </c>
    </row>
    <row r="63" spans="1:7">
      <c r="A63" s="177"/>
      <c r="B63" s="256" t="e">
        <f>VLOOKUP(A63,Estoque!$A$4:$M$14390,2,)</f>
        <v>#N/A</v>
      </c>
      <c r="C63" s="256" t="e">
        <f>VLOOKUP(A63,Estoque!$A$4:$M$14390,3,)</f>
        <v>#N/A</v>
      </c>
      <c r="D63" s="257" t="e">
        <f>VLOOKUP(A63,'Compras de mercadoria'!$A$4:$P$1330,4,)</f>
        <v>#N/A</v>
      </c>
      <c r="E63" s="172"/>
      <c r="F63" s="173"/>
      <c r="G63" s="259" t="e">
        <f>(VLOOKUP(A63,Estoque!$A$4:$M$14390,8,)*F63)</f>
        <v>#N/A</v>
      </c>
    </row>
    <row r="64" spans="1:7">
      <c r="A64" s="178"/>
      <c r="B64" s="239" t="e">
        <f>VLOOKUP(A64,Estoque!$A$4:$M$14390,2,)</f>
        <v>#N/A</v>
      </c>
      <c r="C64" s="239" t="e">
        <f>VLOOKUP(A64,Estoque!$A$4:$M$14390,3,)</f>
        <v>#N/A</v>
      </c>
      <c r="D64" s="244" t="e">
        <f>VLOOKUP(A64,'Compras de mercadoria'!$A$4:$P$1330,4,)</f>
        <v>#N/A</v>
      </c>
      <c r="E64" s="50"/>
      <c r="F64" s="174"/>
      <c r="G64" s="258" t="e">
        <f>(VLOOKUP(A64,Estoque!$A$4:$M$14390,8,)*F64)</f>
        <v>#N/A</v>
      </c>
    </row>
    <row r="65" spans="1:7">
      <c r="A65" s="177"/>
      <c r="B65" s="256" t="e">
        <f>VLOOKUP(A65,Estoque!$A$4:$M$14390,2,)</f>
        <v>#N/A</v>
      </c>
      <c r="C65" s="256" t="e">
        <f>VLOOKUP(A65,Estoque!$A$4:$M$14390,3,)</f>
        <v>#N/A</v>
      </c>
      <c r="D65" s="257" t="e">
        <f>VLOOKUP(A65,'Compras de mercadoria'!$A$4:$P$1330,4,)</f>
        <v>#N/A</v>
      </c>
      <c r="E65" s="172"/>
      <c r="F65" s="173"/>
      <c r="G65" s="259" t="e">
        <f>(VLOOKUP(A65,Estoque!$A$4:$M$14390,8,)*F65)</f>
        <v>#N/A</v>
      </c>
    </row>
    <row r="66" spans="1:7">
      <c r="A66" s="178"/>
      <c r="B66" s="239" t="e">
        <f>VLOOKUP(A66,Estoque!$A$4:$M$14390,2,)</f>
        <v>#N/A</v>
      </c>
      <c r="C66" s="239" t="e">
        <f>VLOOKUP(A66,Estoque!$A$4:$M$14390,3,)</f>
        <v>#N/A</v>
      </c>
      <c r="D66" s="244" t="e">
        <f>VLOOKUP(A66,'Compras de mercadoria'!$A$4:$P$1330,4,)</f>
        <v>#N/A</v>
      </c>
      <c r="E66" s="50"/>
      <c r="F66" s="174"/>
      <c r="G66" s="258" t="e">
        <f>(VLOOKUP(A66,Estoque!$A$4:$M$14390,8,)*F66)</f>
        <v>#N/A</v>
      </c>
    </row>
    <row r="67" spans="1:7">
      <c r="A67" s="177"/>
      <c r="B67" s="256" t="e">
        <f>VLOOKUP(A67,Estoque!$A$4:$M$14390,2,)</f>
        <v>#N/A</v>
      </c>
      <c r="C67" s="256" t="e">
        <f>VLOOKUP(A67,Estoque!$A$4:$M$14390,3,)</f>
        <v>#N/A</v>
      </c>
      <c r="D67" s="257" t="e">
        <f>VLOOKUP(A67,'Compras de mercadoria'!$A$4:$P$1330,4,)</f>
        <v>#N/A</v>
      </c>
      <c r="E67" s="172"/>
      <c r="F67" s="173"/>
      <c r="G67" s="259" t="e">
        <f>(VLOOKUP(A67,Estoque!$A$4:$M$14390,8,)*F67)</f>
        <v>#N/A</v>
      </c>
    </row>
    <row r="68" spans="1:7">
      <c r="A68" s="178"/>
      <c r="B68" s="239" t="e">
        <f>VLOOKUP(A68,Estoque!$A$4:$M$14390,2,)</f>
        <v>#N/A</v>
      </c>
      <c r="C68" s="239" t="e">
        <f>VLOOKUP(A68,Estoque!$A$4:$M$14390,3,)</f>
        <v>#N/A</v>
      </c>
      <c r="D68" s="244" t="e">
        <f>VLOOKUP(A68,'Compras de mercadoria'!$A$4:$P$1330,4,)</f>
        <v>#N/A</v>
      </c>
      <c r="E68" s="50"/>
      <c r="F68" s="174"/>
      <c r="G68" s="258" t="e">
        <f>(VLOOKUP(A68,Estoque!$A$4:$M$14390,8,)*F68)</f>
        <v>#N/A</v>
      </c>
    </row>
    <row r="69" spans="1:7">
      <c r="A69" s="177"/>
      <c r="B69" s="256" t="e">
        <f>VLOOKUP(A69,Estoque!$A$4:$M$14390,2,)</f>
        <v>#N/A</v>
      </c>
      <c r="C69" s="256" t="e">
        <f>VLOOKUP(A69,Estoque!$A$4:$M$14390,3,)</f>
        <v>#N/A</v>
      </c>
      <c r="D69" s="257" t="e">
        <f>VLOOKUP(A69,'Compras de mercadoria'!$A$4:$P$1330,4,)</f>
        <v>#N/A</v>
      </c>
      <c r="E69" s="172"/>
      <c r="F69" s="173"/>
      <c r="G69" s="259" t="e">
        <f>(VLOOKUP(A69,Estoque!$A$4:$M$14390,8,)*F69)</f>
        <v>#N/A</v>
      </c>
    </row>
    <row r="70" spans="1:7">
      <c r="A70" s="178"/>
      <c r="B70" s="239" t="e">
        <f>VLOOKUP(A70,Estoque!$A$4:$M$14390,2,)</f>
        <v>#N/A</v>
      </c>
      <c r="C70" s="239" t="e">
        <f>VLOOKUP(A70,Estoque!$A$4:$M$14390,3,)</f>
        <v>#N/A</v>
      </c>
      <c r="D70" s="244" t="e">
        <f>VLOOKUP(A70,'Compras de mercadoria'!$A$4:$P$1330,4,)</f>
        <v>#N/A</v>
      </c>
      <c r="E70" s="50"/>
      <c r="F70" s="174"/>
      <c r="G70" s="258" t="e">
        <f>(VLOOKUP(A70,Estoque!$A$4:$M$14390,8,)*F70)</f>
        <v>#N/A</v>
      </c>
    </row>
    <row r="71" spans="1:7">
      <c r="A71" s="177"/>
      <c r="B71" s="256" t="e">
        <f>VLOOKUP(A71,Estoque!$A$4:$M$14390,2,)</f>
        <v>#N/A</v>
      </c>
      <c r="C71" s="256" t="e">
        <f>VLOOKUP(A71,Estoque!$A$4:$M$14390,3,)</f>
        <v>#N/A</v>
      </c>
      <c r="D71" s="257" t="e">
        <f>VLOOKUP(A71,'Compras de mercadoria'!$A$4:$P$1330,4,)</f>
        <v>#N/A</v>
      </c>
      <c r="E71" s="172"/>
      <c r="F71" s="173"/>
      <c r="G71" s="259" t="e">
        <f>(VLOOKUP(A71,Estoque!$A$4:$M$14390,8,)*F71)</f>
        <v>#N/A</v>
      </c>
    </row>
    <row r="72" spans="1:7">
      <c r="A72" s="178"/>
      <c r="B72" s="239" t="e">
        <f>VLOOKUP(A72,Estoque!$A$4:$M$14390,2,)</f>
        <v>#N/A</v>
      </c>
      <c r="C72" s="239" t="e">
        <f>VLOOKUP(A72,Estoque!$A$4:$M$14390,3,)</f>
        <v>#N/A</v>
      </c>
      <c r="D72" s="244" t="e">
        <f>VLOOKUP(A72,'Compras de mercadoria'!$A$4:$P$1330,4,)</f>
        <v>#N/A</v>
      </c>
      <c r="E72" s="50"/>
      <c r="F72" s="174"/>
      <c r="G72" s="258" t="e">
        <f>(VLOOKUP(A72,Estoque!$A$4:$M$14390,8,)*F72)</f>
        <v>#N/A</v>
      </c>
    </row>
    <row r="73" spans="1:7">
      <c r="A73" s="177"/>
      <c r="B73" s="256" t="e">
        <f>VLOOKUP(A73,Estoque!$A$4:$M$14390,2,)</f>
        <v>#N/A</v>
      </c>
      <c r="C73" s="256" t="e">
        <f>VLOOKUP(A73,Estoque!$A$4:$M$14390,3,)</f>
        <v>#N/A</v>
      </c>
      <c r="D73" s="257" t="e">
        <f>VLOOKUP(A73,'Compras de mercadoria'!$A$4:$P$1330,4,)</f>
        <v>#N/A</v>
      </c>
      <c r="E73" s="172"/>
      <c r="F73" s="173"/>
      <c r="G73" s="259" t="e">
        <f>(VLOOKUP(A73,Estoque!$A$4:$M$14390,8,)*F73)</f>
        <v>#N/A</v>
      </c>
    </row>
    <row r="74" spans="1:7">
      <c r="A74" s="178"/>
      <c r="B74" s="239" t="e">
        <f>VLOOKUP(A74,Estoque!$A$4:$M$14390,2,)</f>
        <v>#N/A</v>
      </c>
      <c r="C74" s="239" t="e">
        <f>VLOOKUP(A74,Estoque!$A$4:$M$14390,3,)</f>
        <v>#N/A</v>
      </c>
      <c r="D74" s="244" t="e">
        <f>VLOOKUP(A74,'Compras de mercadoria'!$A$4:$P$1330,4,)</f>
        <v>#N/A</v>
      </c>
      <c r="E74" s="50"/>
      <c r="F74" s="174"/>
      <c r="G74" s="258" t="e">
        <f>(VLOOKUP(A74,Estoque!$A$4:$M$14390,8,)*F74)</f>
        <v>#N/A</v>
      </c>
    </row>
    <row r="75" spans="1:7">
      <c r="A75" s="177"/>
      <c r="B75" s="256" t="e">
        <f>VLOOKUP(A75,Estoque!$A$4:$M$14390,2,)</f>
        <v>#N/A</v>
      </c>
      <c r="C75" s="256" t="e">
        <f>VLOOKUP(A75,Estoque!$A$4:$M$14390,3,)</f>
        <v>#N/A</v>
      </c>
      <c r="D75" s="257" t="e">
        <f>VLOOKUP(A75,'Compras de mercadoria'!$A$4:$P$1330,4,)</f>
        <v>#N/A</v>
      </c>
      <c r="E75" s="172"/>
      <c r="F75" s="173"/>
      <c r="G75" s="259" t="e">
        <f>(VLOOKUP(A75,Estoque!$A$4:$M$14390,8,)*F75)</f>
        <v>#N/A</v>
      </c>
    </row>
    <row r="76" spans="1:7">
      <c r="A76" s="178"/>
      <c r="B76" s="239" t="e">
        <f>VLOOKUP(A76,Estoque!$A$4:$M$14390,2,)</f>
        <v>#N/A</v>
      </c>
      <c r="C76" s="239" t="e">
        <f>VLOOKUP(A76,Estoque!$A$4:$M$14390,3,)</f>
        <v>#N/A</v>
      </c>
      <c r="D76" s="244" t="e">
        <f>VLOOKUP(A76,'Compras de mercadoria'!$A$4:$P$1330,4,)</f>
        <v>#N/A</v>
      </c>
      <c r="E76" s="50"/>
      <c r="F76" s="174"/>
      <c r="G76" s="258" t="e">
        <f>(VLOOKUP(A76,Estoque!$A$4:$M$14390,8,)*F76)</f>
        <v>#N/A</v>
      </c>
    </row>
    <row r="77" spans="1:7">
      <c r="A77" s="177"/>
      <c r="B77" s="256" t="e">
        <f>VLOOKUP(A77,Estoque!$A$4:$M$14390,2,)</f>
        <v>#N/A</v>
      </c>
      <c r="C77" s="256" t="e">
        <f>VLOOKUP(A77,Estoque!$A$4:$M$14390,3,)</f>
        <v>#N/A</v>
      </c>
      <c r="D77" s="257" t="e">
        <f>VLOOKUP(A77,'Compras de mercadoria'!$A$4:$P$1330,4,)</f>
        <v>#N/A</v>
      </c>
      <c r="E77" s="172"/>
      <c r="F77" s="173"/>
      <c r="G77" s="259" t="e">
        <f>(VLOOKUP(A77,Estoque!$A$4:$M$14390,8,)*F77)</f>
        <v>#N/A</v>
      </c>
    </row>
    <row r="78" spans="1:7">
      <c r="A78" s="178"/>
      <c r="B78" s="239" t="e">
        <f>VLOOKUP(A78,Estoque!$A$4:$M$14390,2,)</f>
        <v>#N/A</v>
      </c>
      <c r="C78" s="239" t="e">
        <f>VLOOKUP(A78,Estoque!$A$4:$M$14390,3,)</f>
        <v>#N/A</v>
      </c>
      <c r="D78" s="244" t="e">
        <f>VLOOKUP(A78,'Compras de mercadoria'!$A$4:$P$1330,4,)</f>
        <v>#N/A</v>
      </c>
      <c r="E78" s="50"/>
      <c r="F78" s="174"/>
      <c r="G78" s="258" t="e">
        <f>(VLOOKUP(A78,Estoque!$A$4:$M$14390,8,)*F78)</f>
        <v>#N/A</v>
      </c>
    </row>
    <row r="79" spans="1:7">
      <c r="A79" s="177"/>
      <c r="B79" s="256" t="e">
        <f>VLOOKUP(A79,Estoque!$A$4:$M$14390,2,)</f>
        <v>#N/A</v>
      </c>
      <c r="C79" s="256" t="e">
        <f>VLOOKUP(A79,Estoque!$A$4:$M$14390,3,)</f>
        <v>#N/A</v>
      </c>
      <c r="D79" s="257" t="e">
        <f>VLOOKUP(A79,'Compras de mercadoria'!$A$4:$P$1330,4,)</f>
        <v>#N/A</v>
      </c>
      <c r="E79" s="172"/>
      <c r="F79" s="173"/>
      <c r="G79" s="259" t="e">
        <f>(VLOOKUP(A79,Estoque!$A$4:$M$14390,8,)*F79)</f>
        <v>#N/A</v>
      </c>
    </row>
    <row r="80" spans="1:7">
      <c r="A80" s="178"/>
      <c r="B80" s="239" t="e">
        <f>VLOOKUP(A80,Estoque!$A$4:$M$14390,2,)</f>
        <v>#N/A</v>
      </c>
      <c r="C80" s="239" t="e">
        <f>VLOOKUP(A80,Estoque!$A$4:$M$14390,3,)</f>
        <v>#N/A</v>
      </c>
      <c r="D80" s="244" t="e">
        <f>VLOOKUP(A80,'Compras de mercadoria'!$A$4:$P$1330,4,)</f>
        <v>#N/A</v>
      </c>
      <c r="E80" s="50"/>
      <c r="F80" s="174"/>
      <c r="G80" s="258" t="e">
        <f>(VLOOKUP(A80,Estoque!$A$4:$M$14390,8,)*F80)</f>
        <v>#N/A</v>
      </c>
    </row>
    <row r="81" spans="1:7">
      <c r="A81" s="177"/>
      <c r="B81" s="256" t="e">
        <f>VLOOKUP(A81,Estoque!$A$4:$M$14390,2,)</f>
        <v>#N/A</v>
      </c>
      <c r="C81" s="256" t="e">
        <f>VLOOKUP(A81,Estoque!$A$4:$M$14390,3,)</f>
        <v>#N/A</v>
      </c>
      <c r="D81" s="257" t="e">
        <f>VLOOKUP(A81,'Compras de mercadoria'!$A$4:$P$1330,4,)</f>
        <v>#N/A</v>
      </c>
      <c r="E81" s="172"/>
      <c r="F81" s="173"/>
      <c r="G81" s="259" t="e">
        <f>(VLOOKUP(A81,Estoque!$A$4:$M$14390,8,)*F81)</f>
        <v>#N/A</v>
      </c>
    </row>
    <row r="82" spans="1:7">
      <c r="A82" s="178"/>
      <c r="B82" s="239" t="e">
        <f>VLOOKUP(A82,Estoque!$A$4:$M$14390,2,)</f>
        <v>#N/A</v>
      </c>
      <c r="C82" s="239" t="e">
        <f>VLOOKUP(A82,Estoque!$A$4:$M$14390,3,)</f>
        <v>#N/A</v>
      </c>
      <c r="D82" s="244" t="e">
        <f>VLOOKUP(A82,'Compras de mercadoria'!$A$4:$P$1330,4,)</f>
        <v>#N/A</v>
      </c>
      <c r="E82" s="50"/>
      <c r="F82" s="174"/>
      <c r="G82" s="258" t="e">
        <f>(VLOOKUP(A82,Estoque!$A$4:$M$14390,8,)*F82)</f>
        <v>#N/A</v>
      </c>
    </row>
    <row r="83" spans="1:7">
      <c r="A83" s="177"/>
      <c r="B83" s="256" t="e">
        <f>VLOOKUP(A83,Estoque!$A$4:$M$14390,2,)</f>
        <v>#N/A</v>
      </c>
      <c r="C83" s="256" t="e">
        <f>VLOOKUP(A83,Estoque!$A$4:$M$14390,3,)</f>
        <v>#N/A</v>
      </c>
      <c r="D83" s="257" t="e">
        <f>VLOOKUP(A83,'Compras de mercadoria'!$A$4:$P$1330,4,)</f>
        <v>#N/A</v>
      </c>
      <c r="E83" s="172"/>
      <c r="F83" s="173"/>
      <c r="G83" s="259" t="e">
        <f>(VLOOKUP(A83,Estoque!$A$4:$M$14390,8,)*F83)</f>
        <v>#N/A</v>
      </c>
    </row>
    <row r="84" spans="1:7">
      <c r="A84" s="178"/>
      <c r="B84" s="239" t="e">
        <f>VLOOKUP(A84,Estoque!$A$4:$M$14390,2,)</f>
        <v>#N/A</v>
      </c>
      <c r="C84" s="239" t="e">
        <f>VLOOKUP(A84,Estoque!$A$4:$M$14390,3,)</f>
        <v>#N/A</v>
      </c>
      <c r="D84" s="244" t="e">
        <f>VLOOKUP(A84,'Compras de mercadoria'!$A$4:$P$1330,4,)</f>
        <v>#N/A</v>
      </c>
      <c r="E84" s="50"/>
      <c r="F84" s="174"/>
      <c r="G84" s="258" t="e">
        <f>(VLOOKUP(A84,Estoque!$A$4:$M$14390,8,)*F84)</f>
        <v>#N/A</v>
      </c>
    </row>
    <row r="85" spans="1:7">
      <c r="A85" s="177"/>
      <c r="B85" s="256" t="e">
        <f>VLOOKUP(A85,Estoque!$A$4:$M$14390,2,)</f>
        <v>#N/A</v>
      </c>
      <c r="C85" s="256" t="e">
        <f>VLOOKUP(A85,Estoque!$A$4:$M$14390,3,)</f>
        <v>#N/A</v>
      </c>
      <c r="D85" s="257" t="e">
        <f>VLOOKUP(A85,'Compras de mercadoria'!$A$4:$P$1330,4,)</f>
        <v>#N/A</v>
      </c>
      <c r="E85" s="172"/>
      <c r="F85" s="173"/>
      <c r="G85" s="259" t="e">
        <f>(VLOOKUP(A85,Estoque!$A$4:$M$14390,8,)*F85)</f>
        <v>#N/A</v>
      </c>
    </row>
    <row r="86" spans="1:7">
      <c r="A86" s="178"/>
      <c r="B86" s="239" t="e">
        <f>VLOOKUP(A86,Estoque!$A$4:$M$14390,2,)</f>
        <v>#N/A</v>
      </c>
      <c r="C86" s="239" t="e">
        <f>VLOOKUP(A86,Estoque!$A$4:$M$14390,3,)</f>
        <v>#N/A</v>
      </c>
      <c r="D86" s="244" t="e">
        <f>VLOOKUP(A86,'Compras de mercadoria'!$A$4:$P$1330,4,)</f>
        <v>#N/A</v>
      </c>
      <c r="E86" s="50"/>
      <c r="F86" s="174"/>
      <c r="G86" s="258" t="e">
        <f>(VLOOKUP(A86,Estoque!$A$4:$M$14390,8,)*F86)</f>
        <v>#N/A</v>
      </c>
    </row>
    <row r="87" spans="1:7">
      <c r="A87" s="177"/>
      <c r="B87" s="256" t="e">
        <f>VLOOKUP(A87,Estoque!$A$4:$M$14390,2,)</f>
        <v>#N/A</v>
      </c>
      <c r="C87" s="256" t="e">
        <f>VLOOKUP(A87,Estoque!$A$4:$M$14390,3,)</f>
        <v>#N/A</v>
      </c>
      <c r="D87" s="257" t="e">
        <f>VLOOKUP(A87,'Compras de mercadoria'!$A$4:$P$1330,4,)</f>
        <v>#N/A</v>
      </c>
      <c r="E87" s="172"/>
      <c r="F87" s="173"/>
      <c r="G87" s="259" t="e">
        <f>(VLOOKUP(A87,Estoque!$A$4:$M$14390,8,)*F87)</f>
        <v>#N/A</v>
      </c>
    </row>
    <row r="88" spans="1:7">
      <c r="A88" s="178"/>
      <c r="B88" s="239" t="e">
        <f>VLOOKUP(A88,Estoque!$A$4:$M$14390,2,)</f>
        <v>#N/A</v>
      </c>
      <c r="C88" s="239" t="e">
        <f>VLOOKUP(A88,Estoque!$A$4:$M$14390,3,)</f>
        <v>#N/A</v>
      </c>
      <c r="D88" s="244" t="e">
        <f>VLOOKUP(A88,'Compras de mercadoria'!$A$4:$P$1330,4,)</f>
        <v>#N/A</v>
      </c>
      <c r="E88" s="50"/>
      <c r="F88" s="174"/>
      <c r="G88" s="258" t="e">
        <f>(VLOOKUP(A88,Estoque!$A$4:$M$14390,8,)*F88)</f>
        <v>#N/A</v>
      </c>
    </row>
    <row r="89" spans="1:7">
      <c r="A89" s="177"/>
      <c r="B89" s="256" t="e">
        <f>VLOOKUP(A89,Estoque!$A$4:$M$14390,2,)</f>
        <v>#N/A</v>
      </c>
      <c r="C89" s="256" t="e">
        <f>VLOOKUP(A89,Estoque!$A$4:$M$14390,3,)</f>
        <v>#N/A</v>
      </c>
      <c r="D89" s="257" t="e">
        <f>VLOOKUP(A89,'Compras de mercadoria'!$A$4:$P$1330,4,)</f>
        <v>#N/A</v>
      </c>
      <c r="E89" s="172"/>
      <c r="F89" s="173"/>
      <c r="G89" s="259" t="e">
        <f>(VLOOKUP(A89,Estoque!$A$4:$M$14390,8,)*F89)</f>
        <v>#N/A</v>
      </c>
    </row>
    <row r="90" spans="1:7">
      <c r="A90" s="178"/>
      <c r="B90" s="239" t="e">
        <f>VLOOKUP(A90,Estoque!$A$4:$M$14390,2,)</f>
        <v>#N/A</v>
      </c>
      <c r="C90" s="239" t="e">
        <f>VLOOKUP(A90,Estoque!$A$4:$M$14390,3,)</f>
        <v>#N/A</v>
      </c>
      <c r="D90" s="244" t="e">
        <f>VLOOKUP(A90,'Compras de mercadoria'!$A$4:$P$1330,4,)</f>
        <v>#N/A</v>
      </c>
      <c r="E90" s="50"/>
      <c r="F90" s="174"/>
      <c r="G90" s="258" t="e">
        <f>(VLOOKUP(A90,Estoque!$A$4:$M$14390,8,)*F90)</f>
        <v>#N/A</v>
      </c>
    </row>
    <row r="91" spans="1:7">
      <c r="A91" s="177"/>
      <c r="B91" s="256" t="e">
        <f>VLOOKUP(A91,Estoque!$A$4:$M$14390,2,)</f>
        <v>#N/A</v>
      </c>
      <c r="C91" s="256" t="e">
        <f>VLOOKUP(A91,Estoque!$A$4:$M$14390,3,)</f>
        <v>#N/A</v>
      </c>
      <c r="D91" s="257" t="e">
        <f>VLOOKUP(A91,'Compras de mercadoria'!$A$4:$P$1330,4,)</f>
        <v>#N/A</v>
      </c>
      <c r="E91" s="172"/>
      <c r="F91" s="173"/>
      <c r="G91" s="259" t="e">
        <f>(VLOOKUP(A91,Estoque!$A$4:$M$14390,8,)*F91)</f>
        <v>#N/A</v>
      </c>
    </row>
    <row r="92" spans="1:7">
      <c r="A92" s="178"/>
      <c r="B92" s="239" t="e">
        <f>VLOOKUP(A92,Estoque!$A$4:$M$14390,2,)</f>
        <v>#N/A</v>
      </c>
      <c r="C92" s="239" t="e">
        <f>VLOOKUP(A92,Estoque!$A$4:$M$14390,3,)</f>
        <v>#N/A</v>
      </c>
      <c r="D92" s="244" t="e">
        <f>VLOOKUP(A92,'Compras de mercadoria'!$A$4:$P$1330,4,)</f>
        <v>#N/A</v>
      </c>
      <c r="E92" s="50"/>
      <c r="F92" s="174"/>
      <c r="G92" s="258" t="e">
        <f>(VLOOKUP(A92,Estoque!$A$4:$M$14390,8,)*F92)</f>
        <v>#N/A</v>
      </c>
    </row>
    <row r="93" spans="1:7">
      <c r="A93" s="177"/>
      <c r="B93" s="256" t="e">
        <f>VLOOKUP(A93,Estoque!$A$4:$M$14390,2,)</f>
        <v>#N/A</v>
      </c>
      <c r="C93" s="256" t="e">
        <f>VLOOKUP(A93,Estoque!$A$4:$M$14390,3,)</f>
        <v>#N/A</v>
      </c>
      <c r="D93" s="257" t="e">
        <f>VLOOKUP(A93,'Compras de mercadoria'!$A$4:$P$1330,4,)</f>
        <v>#N/A</v>
      </c>
      <c r="E93" s="172"/>
      <c r="F93" s="173"/>
      <c r="G93" s="259" t="e">
        <f>(VLOOKUP(A93,Estoque!$A$4:$M$14390,8,)*F93)</f>
        <v>#N/A</v>
      </c>
    </row>
    <row r="94" spans="1:7">
      <c r="A94" s="178"/>
      <c r="B94" s="239" t="e">
        <f>VLOOKUP(A94,Estoque!$A$4:$M$14390,2,)</f>
        <v>#N/A</v>
      </c>
      <c r="C94" s="239" t="e">
        <f>VLOOKUP(A94,Estoque!$A$4:$M$14390,3,)</f>
        <v>#N/A</v>
      </c>
      <c r="D94" s="244" t="e">
        <f>VLOOKUP(A94,'Compras de mercadoria'!$A$4:$P$1330,4,)</f>
        <v>#N/A</v>
      </c>
      <c r="E94" s="50"/>
      <c r="F94" s="174"/>
      <c r="G94" s="258" t="e">
        <f>(VLOOKUP(A94,Estoque!$A$4:$M$14390,8,)*F94)</f>
        <v>#N/A</v>
      </c>
    </row>
    <row r="95" spans="1:7">
      <c r="A95" s="177"/>
      <c r="B95" s="256" t="e">
        <f>VLOOKUP(A95,Estoque!$A$4:$M$14390,2,)</f>
        <v>#N/A</v>
      </c>
      <c r="C95" s="256" t="e">
        <f>VLOOKUP(A95,Estoque!$A$4:$M$14390,3,)</f>
        <v>#N/A</v>
      </c>
      <c r="D95" s="257" t="e">
        <f>VLOOKUP(A95,'Compras de mercadoria'!$A$4:$P$1330,4,)</f>
        <v>#N/A</v>
      </c>
      <c r="E95" s="172"/>
      <c r="F95" s="173"/>
      <c r="G95" s="259" t="e">
        <f>(VLOOKUP(A95,Estoque!$A$4:$M$14390,8,)*F95)</f>
        <v>#N/A</v>
      </c>
    </row>
    <row r="96" spans="1:7">
      <c r="A96" s="178"/>
      <c r="B96" s="239" t="e">
        <f>VLOOKUP(A96,Estoque!$A$4:$M$14390,2,)</f>
        <v>#N/A</v>
      </c>
      <c r="C96" s="239" t="e">
        <f>VLOOKUP(A96,Estoque!$A$4:$M$14390,3,)</f>
        <v>#N/A</v>
      </c>
      <c r="D96" s="244" t="e">
        <f>VLOOKUP(A96,'Compras de mercadoria'!$A$4:$P$1330,4,)</f>
        <v>#N/A</v>
      </c>
      <c r="E96" s="50"/>
      <c r="F96" s="174"/>
      <c r="G96" s="258" t="e">
        <f>(VLOOKUP(A96,Estoque!$A$4:$M$14390,8,)*F96)</f>
        <v>#N/A</v>
      </c>
    </row>
    <row r="97" spans="1:7">
      <c r="A97" s="177"/>
      <c r="B97" s="256" t="e">
        <f>VLOOKUP(A97,Estoque!$A$4:$M$14390,2,)</f>
        <v>#N/A</v>
      </c>
      <c r="C97" s="256" t="e">
        <f>VLOOKUP(A97,Estoque!$A$4:$M$14390,3,)</f>
        <v>#N/A</v>
      </c>
      <c r="D97" s="257" t="e">
        <f>VLOOKUP(A97,'Compras de mercadoria'!$A$4:$P$1330,4,)</f>
        <v>#N/A</v>
      </c>
      <c r="E97" s="172"/>
      <c r="F97" s="173"/>
      <c r="G97" s="259" t="e">
        <f>(VLOOKUP(A97,Estoque!$A$4:$M$14390,8,)*F97)</f>
        <v>#N/A</v>
      </c>
    </row>
    <row r="98" spans="1:7">
      <c r="A98" s="178"/>
      <c r="B98" s="239" t="e">
        <f>VLOOKUP(A98,Estoque!$A$4:$M$14390,2,)</f>
        <v>#N/A</v>
      </c>
      <c r="C98" s="239" t="e">
        <f>VLOOKUP(A98,Estoque!$A$4:$M$14390,3,)</f>
        <v>#N/A</v>
      </c>
      <c r="D98" s="244" t="e">
        <f>VLOOKUP(A98,'Compras de mercadoria'!$A$4:$P$1330,4,)</f>
        <v>#N/A</v>
      </c>
      <c r="E98" s="50"/>
      <c r="F98" s="174"/>
      <c r="G98" s="258" t="e">
        <f>(VLOOKUP(A98,Estoque!$A$4:$M$14390,8,)*F98)</f>
        <v>#N/A</v>
      </c>
    </row>
    <row r="99" spans="1:7">
      <c r="A99" s="177"/>
      <c r="B99" s="256" t="e">
        <f>VLOOKUP(A99,Estoque!$A$4:$M$14390,2,)</f>
        <v>#N/A</v>
      </c>
      <c r="C99" s="256" t="e">
        <f>VLOOKUP(A99,Estoque!$A$4:$M$14390,3,)</f>
        <v>#N/A</v>
      </c>
      <c r="D99" s="257" t="e">
        <f>VLOOKUP(A99,'Compras de mercadoria'!$A$4:$P$1330,4,)</f>
        <v>#N/A</v>
      </c>
      <c r="E99" s="172"/>
      <c r="F99" s="173"/>
      <c r="G99" s="259" t="e">
        <f>(VLOOKUP(A99,Estoque!$A$4:$M$14390,8,)*F99)</f>
        <v>#N/A</v>
      </c>
    </row>
    <row r="100" spans="1:7">
      <c r="A100" s="178"/>
      <c r="B100" s="239" t="e">
        <f>VLOOKUP(A100,Estoque!$A$4:$M$14390,2,)</f>
        <v>#N/A</v>
      </c>
      <c r="C100" s="239" t="e">
        <f>VLOOKUP(A100,Estoque!$A$4:$M$14390,3,)</f>
        <v>#N/A</v>
      </c>
      <c r="D100" s="244" t="e">
        <f>VLOOKUP(A100,'Compras de mercadoria'!$A$4:$P$1330,4,)</f>
        <v>#N/A</v>
      </c>
      <c r="E100" s="50"/>
      <c r="F100" s="174"/>
      <c r="G100" s="258" t="e">
        <f>(VLOOKUP(A100,Estoque!$A$4:$M$14390,8,)*F100)</f>
        <v>#N/A</v>
      </c>
    </row>
    <row r="101" spans="1:7">
      <c r="A101" s="177"/>
      <c r="B101" s="256" t="e">
        <f>VLOOKUP(A101,Estoque!$A$4:$M$14390,2,)</f>
        <v>#N/A</v>
      </c>
      <c r="C101" s="256" t="e">
        <f>VLOOKUP(A101,Estoque!$A$4:$M$14390,3,)</f>
        <v>#N/A</v>
      </c>
      <c r="D101" s="257" t="e">
        <f>VLOOKUP(A101,'Compras de mercadoria'!$A$4:$P$1330,4,)</f>
        <v>#N/A</v>
      </c>
      <c r="E101" s="172"/>
      <c r="F101" s="173"/>
      <c r="G101" s="259" t="e">
        <f>(VLOOKUP(A101,Estoque!$A$4:$M$14390,8,)*F101)</f>
        <v>#N/A</v>
      </c>
    </row>
    <row r="102" spans="1:7">
      <c r="A102" s="178"/>
      <c r="B102" s="239" t="e">
        <f>VLOOKUP(A102,Estoque!$A$4:$M$14390,2,)</f>
        <v>#N/A</v>
      </c>
      <c r="C102" s="239" t="e">
        <f>VLOOKUP(A102,Estoque!$A$4:$M$14390,3,)</f>
        <v>#N/A</v>
      </c>
      <c r="D102" s="244" t="e">
        <f>VLOOKUP(A102,'Compras de mercadoria'!$A$4:$P$1330,4,)</f>
        <v>#N/A</v>
      </c>
      <c r="E102" s="50"/>
      <c r="F102" s="174"/>
      <c r="G102" s="258" t="e">
        <f>(VLOOKUP(A102,Estoque!$A$4:$M$14390,8,)*F102)</f>
        <v>#N/A</v>
      </c>
    </row>
    <row r="103" spans="1:7">
      <c r="A103" s="177"/>
      <c r="B103" s="256" t="e">
        <f>VLOOKUP(A103,Estoque!$A$4:$M$14390,2,)</f>
        <v>#N/A</v>
      </c>
      <c r="C103" s="256" t="e">
        <f>VLOOKUP(A103,Estoque!$A$4:$M$14390,3,)</f>
        <v>#N/A</v>
      </c>
      <c r="D103" s="257" t="e">
        <f>VLOOKUP(A103,'Compras de mercadoria'!$A$4:$P$1330,4,)</f>
        <v>#N/A</v>
      </c>
      <c r="E103" s="172"/>
      <c r="F103" s="173"/>
      <c r="G103" s="259" t="e">
        <f>(VLOOKUP(A103,Estoque!$A$4:$M$14390,8,)*F103)</f>
        <v>#N/A</v>
      </c>
    </row>
    <row r="104" spans="1:7">
      <c r="A104" s="178"/>
      <c r="B104" s="239" t="e">
        <f>VLOOKUP(A104,Estoque!$A$4:$M$14390,2,)</f>
        <v>#N/A</v>
      </c>
      <c r="C104" s="239" t="e">
        <f>VLOOKUP(A104,Estoque!$A$4:$M$14390,3,)</f>
        <v>#N/A</v>
      </c>
      <c r="D104" s="244" t="e">
        <f>VLOOKUP(A104,'Compras de mercadoria'!$A$4:$P$1330,4,)</f>
        <v>#N/A</v>
      </c>
      <c r="E104" s="50"/>
      <c r="F104" s="174"/>
      <c r="G104" s="258" t="e">
        <f>(VLOOKUP(A104,Estoque!$A$4:$M$14390,8,)*F104)</f>
        <v>#N/A</v>
      </c>
    </row>
    <row r="105" spans="1:7">
      <c r="A105" s="177"/>
      <c r="B105" s="256" t="e">
        <f>VLOOKUP(A105,Estoque!$A$4:$M$14390,2,)</f>
        <v>#N/A</v>
      </c>
      <c r="C105" s="256" t="e">
        <f>VLOOKUP(A105,Estoque!$A$4:$M$14390,3,)</f>
        <v>#N/A</v>
      </c>
      <c r="D105" s="257" t="e">
        <f>VLOOKUP(A105,'Compras de mercadoria'!$A$4:$P$1330,4,)</f>
        <v>#N/A</v>
      </c>
      <c r="E105" s="172"/>
      <c r="F105" s="173"/>
      <c r="G105" s="259" t="e">
        <f>(VLOOKUP(A105,Estoque!$A$4:$M$14390,8,)*F105)</f>
        <v>#N/A</v>
      </c>
    </row>
    <row r="106" spans="1:7">
      <c r="A106" s="178"/>
      <c r="B106" s="239" t="e">
        <f>VLOOKUP(A106,Estoque!$A$4:$M$14390,2,)</f>
        <v>#N/A</v>
      </c>
      <c r="C106" s="239" t="e">
        <f>VLOOKUP(A106,Estoque!$A$4:$M$14390,3,)</f>
        <v>#N/A</v>
      </c>
      <c r="D106" s="244" t="e">
        <f>VLOOKUP(A106,'Compras de mercadoria'!$A$4:$P$1330,4,)</f>
        <v>#N/A</v>
      </c>
      <c r="E106" s="50"/>
      <c r="F106" s="174"/>
      <c r="G106" s="258" t="e">
        <f>(VLOOKUP(A106,Estoque!$A$4:$M$14390,8,)*F106)</f>
        <v>#N/A</v>
      </c>
    </row>
    <row r="107" spans="1:7">
      <c r="A107" s="177"/>
      <c r="B107" s="256" t="e">
        <f>VLOOKUP(A107,Estoque!$A$4:$M$14390,2,)</f>
        <v>#N/A</v>
      </c>
      <c r="C107" s="256" t="e">
        <f>VLOOKUP(A107,Estoque!$A$4:$M$14390,3,)</f>
        <v>#N/A</v>
      </c>
      <c r="D107" s="257" t="e">
        <f>VLOOKUP(A107,'Compras de mercadoria'!$A$4:$P$1330,4,)</f>
        <v>#N/A</v>
      </c>
      <c r="E107" s="172"/>
      <c r="F107" s="173"/>
      <c r="G107" s="259" t="e">
        <f>(VLOOKUP(A107,Estoque!$A$4:$M$14390,8,)*F107)</f>
        <v>#N/A</v>
      </c>
    </row>
    <row r="108" spans="1:7">
      <c r="A108" s="178"/>
      <c r="B108" s="239" t="e">
        <f>VLOOKUP(A108,Estoque!$A$4:$M$14390,2,)</f>
        <v>#N/A</v>
      </c>
      <c r="C108" s="239" t="e">
        <f>VLOOKUP(A108,Estoque!$A$4:$M$14390,3,)</f>
        <v>#N/A</v>
      </c>
      <c r="D108" s="244" t="e">
        <f>VLOOKUP(A108,'Compras de mercadoria'!$A$4:$P$1330,4,)</f>
        <v>#N/A</v>
      </c>
      <c r="E108" s="50"/>
      <c r="F108" s="174"/>
      <c r="G108" s="258" t="e">
        <f>(VLOOKUP(A108,Estoque!$A$4:$M$14390,8,)*F108)</f>
        <v>#N/A</v>
      </c>
    </row>
    <row r="109" spans="1:7">
      <c r="A109" s="177"/>
      <c r="B109" s="256" t="e">
        <f>VLOOKUP(A109,Estoque!$A$4:$M$14390,2,)</f>
        <v>#N/A</v>
      </c>
      <c r="C109" s="256" t="e">
        <f>VLOOKUP(A109,Estoque!$A$4:$M$14390,3,)</f>
        <v>#N/A</v>
      </c>
      <c r="D109" s="257" t="e">
        <f>VLOOKUP(A109,'Compras de mercadoria'!$A$4:$P$1330,4,)</f>
        <v>#N/A</v>
      </c>
      <c r="E109" s="172"/>
      <c r="F109" s="173"/>
      <c r="G109" s="259" t="e">
        <f>(VLOOKUP(A109,Estoque!$A$4:$M$14390,8,)*F109)</f>
        <v>#N/A</v>
      </c>
    </row>
    <row r="110" spans="1:7">
      <c r="A110" s="178"/>
      <c r="B110" s="239" t="e">
        <f>VLOOKUP(A110,Estoque!$A$4:$M$14390,2,)</f>
        <v>#N/A</v>
      </c>
      <c r="C110" s="239" t="e">
        <f>VLOOKUP(A110,Estoque!$A$4:$M$14390,3,)</f>
        <v>#N/A</v>
      </c>
      <c r="D110" s="244" t="e">
        <f>VLOOKUP(A110,'Compras de mercadoria'!$A$4:$P$1330,4,)</f>
        <v>#N/A</v>
      </c>
      <c r="E110" s="50"/>
      <c r="F110" s="174"/>
      <c r="G110" s="258" t="e">
        <f>(VLOOKUP(A110,Estoque!$A$4:$M$14390,8,)*F110)</f>
        <v>#N/A</v>
      </c>
    </row>
    <row r="111" spans="1:7">
      <c r="A111" s="177"/>
      <c r="B111" s="256" t="e">
        <f>VLOOKUP(A111,Estoque!$A$4:$M$14390,2,)</f>
        <v>#N/A</v>
      </c>
      <c r="C111" s="256" t="e">
        <f>VLOOKUP(A111,Estoque!$A$4:$M$14390,3,)</f>
        <v>#N/A</v>
      </c>
      <c r="D111" s="257" t="e">
        <f>VLOOKUP(A111,'Compras de mercadoria'!$A$4:$P$1330,4,)</f>
        <v>#N/A</v>
      </c>
      <c r="E111" s="172"/>
      <c r="F111" s="173"/>
      <c r="G111" s="259" t="e">
        <f>(VLOOKUP(A111,Estoque!$A$4:$M$14390,8,)*F111)</f>
        <v>#N/A</v>
      </c>
    </row>
    <row r="112" spans="1:7">
      <c r="A112" s="178"/>
      <c r="B112" s="239" t="e">
        <f>VLOOKUP(A112,Estoque!$A$4:$M$14390,2,)</f>
        <v>#N/A</v>
      </c>
      <c r="C112" s="239" t="e">
        <f>VLOOKUP(A112,Estoque!$A$4:$M$14390,3,)</f>
        <v>#N/A</v>
      </c>
      <c r="D112" s="244" t="e">
        <f>VLOOKUP(A112,'Compras de mercadoria'!$A$4:$P$1330,4,)</f>
        <v>#N/A</v>
      </c>
      <c r="E112" s="50"/>
      <c r="F112" s="174"/>
      <c r="G112" s="258" t="e">
        <f>(VLOOKUP(A112,Estoque!$A$4:$M$14390,8,)*F112)</f>
        <v>#N/A</v>
      </c>
    </row>
    <row r="113" spans="1:7">
      <c r="A113" s="177"/>
      <c r="B113" s="256" t="e">
        <f>VLOOKUP(A113,Estoque!$A$4:$M$14390,2,)</f>
        <v>#N/A</v>
      </c>
      <c r="C113" s="256" t="e">
        <f>VLOOKUP(A113,Estoque!$A$4:$M$14390,3,)</f>
        <v>#N/A</v>
      </c>
      <c r="D113" s="257" t="e">
        <f>VLOOKUP(A113,'Compras de mercadoria'!$A$4:$P$1330,4,)</f>
        <v>#N/A</v>
      </c>
      <c r="E113" s="172"/>
      <c r="F113" s="173"/>
      <c r="G113" s="259" t="e">
        <f>(VLOOKUP(A113,Estoque!$A$4:$M$14390,8,)*F113)</f>
        <v>#N/A</v>
      </c>
    </row>
    <row r="114" spans="1:7">
      <c r="A114" s="178"/>
      <c r="B114" s="239" t="e">
        <f>VLOOKUP(A114,Estoque!$A$4:$M$14390,2,)</f>
        <v>#N/A</v>
      </c>
      <c r="C114" s="239" t="e">
        <f>VLOOKUP(A114,Estoque!$A$4:$M$14390,3,)</f>
        <v>#N/A</v>
      </c>
      <c r="D114" s="244" t="e">
        <f>VLOOKUP(A114,'Compras de mercadoria'!$A$4:$P$1330,4,)</f>
        <v>#N/A</v>
      </c>
      <c r="E114" s="50"/>
      <c r="F114" s="174"/>
      <c r="G114" s="258" t="e">
        <f>(VLOOKUP(A114,Estoque!$A$4:$M$14390,8,)*F114)</f>
        <v>#N/A</v>
      </c>
    </row>
    <row r="115" spans="1:7">
      <c r="A115" s="177"/>
      <c r="B115" s="256" t="e">
        <f>VLOOKUP(A115,Estoque!$A$4:$M$14390,2,)</f>
        <v>#N/A</v>
      </c>
      <c r="C115" s="256" t="e">
        <f>VLOOKUP(A115,Estoque!$A$4:$M$14390,3,)</f>
        <v>#N/A</v>
      </c>
      <c r="D115" s="257" t="e">
        <f>VLOOKUP(A115,'Compras de mercadoria'!$A$4:$P$1330,4,)</f>
        <v>#N/A</v>
      </c>
      <c r="E115" s="172"/>
      <c r="F115" s="173"/>
      <c r="G115" s="259" t="e">
        <f>(VLOOKUP(A115,Estoque!$A$4:$M$14390,8,)*F115)</f>
        <v>#N/A</v>
      </c>
    </row>
    <row r="116" spans="1:7">
      <c r="A116" s="178"/>
      <c r="B116" s="239" t="e">
        <f>VLOOKUP(A116,Estoque!$A$4:$M$14390,2,)</f>
        <v>#N/A</v>
      </c>
      <c r="C116" s="239" t="e">
        <f>VLOOKUP(A116,Estoque!$A$4:$M$14390,3,)</f>
        <v>#N/A</v>
      </c>
      <c r="D116" s="244" t="e">
        <f>VLOOKUP(A116,'Compras de mercadoria'!$A$4:$P$1330,4,)</f>
        <v>#N/A</v>
      </c>
      <c r="E116" s="50"/>
      <c r="F116" s="174"/>
      <c r="G116" s="258" t="e">
        <f>(VLOOKUP(A116,Estoque!$A$4:$M$14390,8,)*F116)</f>
        <v>#N/A</v>
      </c>
    </row>
    <row r="117" spans="1:7">
      <c r="A117" s="177"/>
      <c r="B117" s="256" t="e">
        <f>VLOOKUP(A117,Estoque!$A$4:$M$14390,2,)</f>
        <v>#N/A</v>
      </c>
      <c r="C117" s="256" t="e">
        <f>VLOOKUP(A117,Estoque!$A$4:$M$14390,3,)</f>
        <v>#N/A</v>
      </c>
      <c r="D117" s="257" t="e">
        <f>VLOOKUP(A117,'Compras de mercadoria'!$A$4:$P$1330,4,)</f>
        <v>#N/A</v>
      </c>
      <c r="E117" s="172"/>
      <c r="F117" s="173"/>
      <c r="G117" s="259" t="e">
        <f>(VLOOKUP(A117,Estoque!$A$4:$M$14390,8,)*F117)</f>
        <v>#N/A</v>
      </c>
    </row>
    <row r="118" spans="1:7">
      <c r="A118" s="178"/>
      <c r="B118" s="239" t="e">
        <f>VLOOKUP(A118,Estoque!$A$4:$M$14390,2,)</f>
        <v>#N/A</v>
      </c>
      <c r="C118" s="239" t="e">
        <f>VLOOKUP(A118,Estoque!$A$4:$M$14390,3,)</f>
        <v>#N/A</v>
      </c>
      <c r="D118" s="244" t="e">
        <f>VLOOKUP(A118,'Compras de mercadoria'!$A$4:$P$1330,4,)</f>
        <v>#N/A</v>
      </c>
      <c r="E118" s="50"/>
      <c r="F118" s="174"/>
      <c r="G118" s="258" t="e">
        <f>(VLOOKUP(A118,Estoque!$A$4:$M$14390,8,)*F118)</f>
        <v>#N/A</v>
      </c>
    </row>
    <row r="119" spans="1:7">
      <c r="A119" s="177"/>
      <c r="B119" s="256" t="e">
        <f>VLOOKUP(A119,Estoque!$A$4:$M$14390,2,)</f>
        <v>#N/A</v>
      </c>
      <c r="C119" s="256" t="e">
        <f>VLOOKUP(A119,Estoque!$A$4:$M$14390,3,)</f>
        <v>#N/A</v>
      </c>
      <c r="D119" s="257" t="e">
        <f>VLOOKUP(A119,'Compras de mercadoria'!$A$4:$P$1330,4,)</f>
        <v>#N/A</v>
      </c>
      <c r="E119" s="172"/>
      <c r="F119" s="173"/>
      <c r="G119" s="259" t="e">
        <f>(VLOOKUP(A119,Estoque!$A$4:$M$14390,8,)*F119)</f>
        <v>#N/A</v>
      </c>
    </row>
    <row r="120" spans="1:7">
      <c r="A120" s="178"/>
      <c r="B120" s="239" t="e">
        <f>VLOOKUP(A120,Estoque!$A$4:$M$14390,2,)</f>
        <v>#N/A</v>
      </c>
      <c r="C120" s="239" t="e">
        <f>VLOOKUP(A120,Estoque!$A$4:$M$14390,3,)</f>
        <v>#N/A</v>
      </c>
      <c r="D120" s="244" t="e">
        <f>VLOOKUP(A120,'Compras de mercadoria'!$A$4:$P$1330,4,)</f>
        <v>#N/A</v>
      </c>
      <c r="E120" s="50"/>
      <c r="F120" s="174"/>
      <c r="G120" s="258" t="e">
        <f>(VLOOKUP(A120,Estoque!$A$4:$M$14390,8,)*F120)</f>
        <v>#N/A</v>
      </c>
    </row>
    <row r="121" spans="1:7">
      <c r="A121" s="177"/>
      <c r="B121" s="256" t="e">
        <f>VLOOKUP(A121,Estoque!$A$4:$M$14390,2,)</f>
        <v>#N/A</v>
      </c>
      <c r="C121" s="256" t="e">
        <f>VLOOKUP(A121,Estoque!$A$4:$M$14390,3,)</f>
        <v>#N/A</v>
      </c>
      <c r="D121" s="257" t="e">
        <f>VLOOKUP(A121,'Compras de mercadoria'!$A$4:$P$1330,4,)</f>
        <v>#N/A</v>
      </c>
      <c r="E121" s="172"/>
      <c r="F121" s="173"/>
      <c r="G121" s="259" t="e">
        <f>(VLOOKUP(A121,Estoque!$A$4:$M$14390,8,)*F121)</f>
        <v>#N/A</v>
      </c>
    </row>
    <row r="122" spans="1:7">
      <c r="A122" s="178"/>
      <c r="B122" s="239" t="e">
        <f>VLOOKUP(A122,Estoque!$A$4:$M$14390,2,)</f>
        <v>#N/A</v>
      </c>
      <c r="C122" s="239" t="e">
        <f>VLOOKUP(A122,Estoque!$A$4:$M$14390,3,)</f>
        <v>#N/A</v>
      </c>
      <c r="D122" s="244" t="e">
        <f>VLOOKUP(A122,'Compras de mercadoria'!$A$4:$P$1330,4,)</f>
        <v>#N/A</v>
      </c>
      <c r="E122" s="50"/>
      <c r="F122" s="174"/>
      <c r="G122" s="258" t="e">
        <f>(VLOOKUP(A122,Estoque!$A$4:$M$14390,8,)*F122)</f>
        <v>#N/A</v>
      </c>
    </row>
    <row r="123" spans="1:7">
      <c r="A123" s="177"/>
      <c r="B123" s="256" t="e">
        <f>VLOOKUP(A123,Estoque!$A$4:$M$14390,2,)</f>
        <v>#N/A</v>
      </c>
      <c r="C123" s="256" t="e">
        <f>VLOOKUP(A123,Estoque!$A$4:$M$14390,3,)</f>
        <v>#N/A</v>
      </c>
      <c r="D123" s="257" t="e">
        <f>VLOOKUP(A123,'Compras de mercadoria'!$A$4:$P$1330,4,)</f>
        <v>#N/A</v>
      </c>
      <c r="E123" s="172"/>
      <c r="F123" s="173"/>
      <c r="G123" s="259" t="e">
        <f>(VLOOKUP(A123,Estoque!$A$4:$M$14390,8,)*F123)</f>
        <v>#N/A</v>
      </c>
    </row>
    <row r="124" spans="1:7">
      <c r="A124" s="178"/>
      <c r="B124" s="239" t="e">
        <f>VLOOKUP(A124,Estoque!$A$4:$M$14390,2,)</f>
        <v>#N/A</v>
      </c>
      <c r="C124" s="239" t="e">
        <f>VLOOKUP(A124,Estoque!$A$4:$M$14390,3,)</f>
        <v>#N/A</v>
      </c>
      <c r="D124" s="244" t="e">
        <f>VLOOKUP(A124,'Compras de mercadoria'!$A$4:$P$1330,4,)</f>
        <v>#N/A</v>
      </c>
      <c r="E124" s="50"/>
      <c r="F124" s="174"/>
      <c r="G124" s="258" t="e">
        <f>(VLOOKUP(A124,Estoque!$A$4:$M$14390,8,)*F124)</f>
        <v>#N/A</v>
      </c>
    </row>
    <row r="125" spans="1:7">
      <c r="A125" s="177"/>
      <c r="B125" s="256" t="e">
        <f>VLOOKUP(A125,Estoque!$A$4:$M$14390,2,)</f>
        <v>#N/A</v>
      </c>
      <c r="C125" s="256" t="e">
        <f>VLOOKUP(A125,Estoque!$A$4:$M$14390,3,)</f>
        <v>#N/A</v>
      </c>
      <c r="D125" s="257" t="e">
        <f>VLOOKUP(A125,'Compras de mercadoria'!$A$4:$P$1330,4,)</f>
        <v>#N/A</v>
      </c>
      <c r="E125" s="172"/>
      <c r="F125" s="173"/>
      <c r="G125" s="259" t="e">
        <f>(VLOOKUP(A125,Estoque!$A$4:$M$14390,8,)*F125)</f>
        <v>#N/A</v>
      </c>
    </row>
    <row r="126" spans="1:7">
      <c r="A126" s="178"/>
      <c r="B126" s="239" t="e">
        <f>VLOOKUP(A126,Estoque!$A$4:$M$14390,2,)</f>
        <v>#N/A</v>
      </c>
      <c r="C126" s="239" t="e">
        <f>VLOOKUP(A126,Estoque!$A$4:$M$14390,3,)</f>
        <v>#N/A</v>
      </c>
      <c r="D126" s="244" t="e">
        <f>VLOOKUP(A126,'Compras de mercadoria'!$A$4:$P$1330,4,)</f>
        <v>#N/A</v>
      </c>
      <c r="E126" s="50"/>
      <c r="F126" s="174"/>
      <c r="G126" s="258" t="e">
        <f>(VLOOKUP(A126,Estoque!$A$4:$M$14390,8,)*F126)</f>
        <v>#N/A</v>
      </c>
    </row>
    <row r="127" spans="1:7">
      <c r="A127" s="177"/>
      <c r="B127" s="256" t="e">
        <f>VLOOKUP(A127,Estoque!$A$4:$M$14390,2,)</f>
        <v>#N/A</v>
      </c>
      <c r="C127" s="256" t="e">
        <f>VLOOKUP(A127,Estoque!$A$4:$M$14390,3,)</f>
        <v>#N/A</v>
      </c>
      <c r="D127" s="257" t="e">
        <f>VLOOKUP(A127,'Compras de mercadoria'!$A$4:$P$1330,4,)</f>
        <v>#N/A</v>
      </c>
      <c r="E127" s="172"/>
      <c r="F127" s="173"/>
      <c r="G127" s="259" t="e">
        <f>(VLOOKUP(A127,Estoque!$A$4:$M$14390,8,)*F127)</f>
        <v>#N/A</v>
      </c>
    </row>
    <row r="128" spans="1:7">
      <c r="A128" s="178"/>
      <c r="B128" s="239" t="e">
        <f>VLOOKUP(A128,Estoque!$A$4:$M$14390,2,)</f>
        <v>#N/A</v>
      </c>
      <c r="C128" s="239" t="e">
        <f>VLOOKUP(A128,Estoque!$A$4:$M$14390,3,)</f>
        <v>#N/A</v>
      </c>
      <c r="D128" s="244" t="e">
        <f>VLOOKUP(A128,'Compras de mercadoria'!$A$4:$P$1330,4,)</f>
        <v>#N/A</v>
      </c>
      <c r="E128" s="50"/>
      <c r="F128" s="174"/>
      <c r="G128" s="258" t="e">
        <f>(VLOOKUP(A128,Estoque!$A$4:$M$14390,8,)*F128)</f>
        <v>#N/A</v>
      </c>
    </row>
    <row r="129" spans="1:7">
      <c r="A129" s="177"/>
      <c r="B129" s="256" t="e">
        <f>VLOOKUP(A129,Estoque!$A$4:$M$14390,2,)</f>
        <v>#N/A</v>
      </c>
      <c r="C129" s="256" t="e">
        <f>VLOOKUP(A129,Estoque!$A$4:$M$14390,3,)</f>
        <v>#N/A</v>
      </c>
      <c r="D129" s="257" t="e">
        <f>VLOOKUP(A129,'Compras de mercadoria'!$A$4:$P$1330,4,)</f>
        <v>#N/A</v>
      </c>
      <c r="E129" s="172"/>
      <c r="F129" s="173"/>
      <c r="G129" s="259" t="e">
        <f>(VLOOKUP(A129,Estoque!$A$4:$M$14390,8,)*F129)</f>
        <v>#N/A</v>
      </c>
    </row>
    <row r="130" spans="1:7">
      <c r="A130" s="178"/>
      <c r="B130" s="239" t="e">
        <f>VLOOKUP(A130,Estoque!$A$4:$M$14390,2,)</f>
        <v>#N/A</v>
      </c>
      <c r="C130" s="239" t="e">
        <f>VLOOKUP(A130,Estoque!$A$4:$M$14390,3,)</f>
        <v>#N/A</v>
      </c>
      <c r="D130" s="244" t="e">
        <f>VLOOKUP(A130,'Compras de mercadoria'!$A$4:$P$1330,4,)</f>
        <v>#N/A</v>
      </c>
      <c r="E130" s="50"/>
      <c r="F130" s="174"/>
      <c r="G130" s="258" t="e">
        <f>(VLOOKUP(A130,Estoque!$A$4:$M$14390,8,)*F130)</f>
        <v>#N/A</v>
      </c>
    </row>
    <row r="131" spans="1:7">
      <c r="A131" s="177"/>
      <c r="B131" s="256" t="e">
        <f>VLOOKUP(A131,Estoque!$A$4:$M$14390,2,)</f>
        <v>#N/A</v>
      </c>
      <c r="C131" s="256" t="e">
        <f>VLOOKUP(A131,Estoque!$A$4:$M$14390,3,)</f>
        <v>#N/A</v>
      </c>
      <c r="D131" s="257" t="e">
        <f>VLOOKUP(A131,'Compras de mercadoria'!$A$4:$P$1330,4,)</f>
        <v>#N/A</v>
      </c>
      <c r="E131" s="172"/>
      <c r="F131" s="173"/>
      <c r="G131" s="259" t="e">
        <f>(VLOOKUP(A131,Estoque!$A$4:$M$14390,8,)*F131)</f>
        <v>#N/A</v>
      </c>
    </row>
    <row r="132" spans="1:7">
      <c r="A132" s="178"/>
      <c r="B132" s="239" t="e">
        <f>VLOOKUP(A132,Estoque!$A$4:$M$14390,2,)</f>
        <v>#N/A</v>
      </c>
      <c r="C132" s="239" t="e">
        <f>VLOOKUP(A132,Estoque!$A$4:$M$14390,3,)</f>
        <v>#N/A</v>
      </c>
      <c r="D132" s="244" t="e">
        <f>VLOOKUP(A132,'Compras de mercadoria'!$A$4:$P$1330,4,)</f>
        <v>#N/A</v>
      </c>
      <c r="E132" s="50"/>
      <c r="F132" s="174"/>
      <c r="G132" s="258" t="e">
        <f>(VLOOKUP(A132,Estoque!$A$4:$M$14390,8,)*F132)</f>
        <v>#N/A</v>
      </c>
    </row>
    <row r="133" spans="1:7">
      <c r="A133" s="177"/>
      <c r="B133" s="256" t="e">
        <f>VLOOKUP(A133,Estoque!$A$4:$M$14390,2,)</f>
        <v>#N/A</v>
      </c>
      <c r="C133" s="256" t="e">
        <f>VLOOKUP(A133,Estoque!$A$4:$M$14390,3,)</f>
        <v>#N/A</v>
      </c>
      <c r="D133" s="257" t="e">
        <f>VLOOKUP(A133,'Compras de mercadoria'!$A$4:$P$1330,4,)</f>
        <v>#N/A</v>
      </c>
      <c r="E133" s="172"/>
      <c r="F133" s="173"/>
      <c r="G133" s="259" t="e">
        <f>(VLOOKUP(A133,Estoque!$A$4:$M$14390,8,)*F133)</f>
        <v>#N/A</v>
      </c>
    </row>
    <row r="134" spans="1:7">
      <c r="A134" s="178"/>
      <c r="B134" s="239" t="e">
        <f>VLOOKUP(A134,Estoque!$A$4:$M$14390,2,)</f>
        <v>#N/A</v>
      </c>
      <c r="C134" s="239" t="e">
        <f>VLOOKUP(A134,Estoque!$A$4:$M$14390,3,)</f>
        <v>#N/A</v>
      </c>
      <c r="D134" s="244" t="e">
        <f>VLOOKUP(A134,'Compras de mercadoria'!$A$4:$P$1330,4,)</f>
        <v>#N/A</v>
      </c>
      <c r="E134" s="50"/>
      <c r="F134" s="174"/>
      <c r="G134" s="258" t="e">
        <f>(VLOOKUP(A134,Estoque!$A$4:$M$14390,8,)*F134)</f>
        <v>#N/A</v>
      </c>
    </row>
    <row r="135" spans="1:7">
      <c r="A135" s="177"/>
      <c r="B135" s="256" t="e">
        <f>VLOOKUP(A135,Estoque!$A$4:$M$14390,2,)</f>
        <v>#N/A</v>
      </c>
      <c r="C135" s="256" t="e">
        <f>VLOOKUP(A135,Estoque!$A$4:$M$14390,3,)</f>
        <v>#N/A</v>
      </c>
      <c r="D135" s="257" t="e">
        <f>VLOOKUP(A135,'Compras de mercadoria'!$A$4:$P$1330,4,)</f>
        <v>#N/A</v>
      </c>
      <c r="E135" s="172"/>
      <c r="F135" s="173"/>
      <c r="G135" s="259" t="e">
        <f>(VLOOKUP(A135,Estoque!$A$4:$M$14390,8,)*F135)</f>
        <v>#N/A</v>
      </c>
    </row>
    <row r="136" spans="1:7">
      <c r="A136" s="178"/>
      <c r="B136" s="239" t="e">
        <f>VLOOKUP(A136,Estoque!$A$4:$M$14390,2,)</f>
        <v>#N/A</v>
      </c>
      <c r="C136" s="239" t="e">
        <f>VLOOKUP(A136,Estoque!$A$4:$M$14390,3,)</f>
        <v>#N/A</v>
      </c>
      <c r="D136" s="244" t="e">
        <f>VLOOKUP(A136,'Compras de mercadoria'!$A$4:$P$1330,4,)</f>
        <v>#N/A</v>
      </c>
      <c r="E136" s="50"/>
      <c r="F136" s="174"/>
      <c r="G136" s="258" t="e">
        <f>(VLOOKUP(A136,Estoque!$A$4:$M$14390,8,)*F136)</f>
        <v>#N/A</v>
      </c>
    </row>
    <row r="137" spans="1:7">
      <c r="A137" s="177"/>
      <c r="B137" s="256" t="e">
        <f>VLOOKUP(A137,Estoque!$A$4:$M$14390,2,)</f>
        <v>#N/A</v>
      </c>
      <c r="C137" s="256" t="e">
        <f>VLOOKUP(A137,Estoque!$A$4:$M$14390,3,)</f>
        <v>#N/A</v>
      </c>
      <c r="D137" s="257" t="e">
        <f>VLOOKUP(A137,'Compras de mercadoria'!$A$4:$P$1330,4,)</f>
        <v>#N/A</v>
      </c>
      <c r="E137" s="172"/>
      <c r="F137" s="173"/>
      <c r="G137" s="259" t="e">
        <f>(VLOOKUP(A137,Estoque!$A$4:$M$14390,8,)*F137)</f>
        <v>#N/A</v>
      </c>
    </row>
    <row r="138" spans="1:7">
      <c r="A138" s="178"/>
      <c r="B138" s="239" t="e">
        <f>VLOOKUP(A138,Estoque!$A$4:$M$14390,2,)</f>
        <v>#N/A</v>
      </c>
      <c r="C138" s="239" t="e">
        <f>VLOOKUP(A138,Estoque!$A$4:$M$14390,3,)</f>
        <v>#N/A</v>
      </c>
      <c r="D138" s="244" t="e">
        <f>VLOOKUP(A138,'Compras de mercadoria'!$A$4:$P$1330,4,)</f>
        <v>#N/A</v>
      </c>
      <c r="E138" s="50"/>
      <c r="F138" s="174"/>
      <c r="G138" s="258" t="e">
        <f>(VLOOKUP(A138,Estoque!$A$4:$M$14390,8,)*F138)</f>
        <v>#N/A</v>
      </c>
    </row>
    <row r="139" spans="1:7">
      <c r="A139" s="177"/>
      <c r="B139" s="256" t="e">
        <f>VLOOKUP(A139,Estoque!$A$4:$M$14390,2,)</f>
        <v>#N/A</v>
      </c>
      <c r="C139" s="256" t="e">
        <f>VLOOKUP(A139,Estoque!$A$4:$M$14390,3,)</f>
        <v>#N/A</v>
      </c>
      <c r="D139" s="257" t="e">
        <f>VLOOKUP(A139,'Compras de mercadoria'!$A$4:$P$1330,4,)</f>
        <v>#N/A</v>
      </c>
      <c r="E139" s="172"/>
      <c r="F139" s="173"/>
      <c r="G139" s="259" t="e">
        <f>(VLOOKUP(A139,Estoque!$A$4:$M$14390,8,)*F139)</f>
        <v>#N/A</v>
      </c>
    </row>
    <row r="140" spans="1:7">
      <c r="A140" s="178"/>
      <c r="B140" s="239" t="e">
        <f>VLOOKUP(A140,Estoque!$A$4:$M$14390,2,)</f>
        <v>#N/A</v>
      </c>
      <c r="C140" s="239" t="e">
        <f>VLOOKUP(A140,Estoque!$A$4:$M$14390,3,)</f>
        <v>#N/A</v>
      </c>
      <c r="D140" s="244" t="e">
        <f>VLOOKUP(A140,'Compras de mercadoria'!$A$4:$P$1330,4,)</f>
        <v>#N/A</v>
      </c>
      <c r="E140" s="50"/>
      <c r="F140" s="174"/>
      <c r="G140" s="258" t="e">
        <f>(VLOOKUP(A140,Estoque!$A$4:$M$14390,8,)*F140)</f>
        <v>#N/A</v>
      </c>
    </row>
    <row r="141" spans="1:7">
      <c r="A141" s="177"/>
      <c r="B141" s="256" t="e">
        <f>VLOOKUP(A141,Estoque!$A$4:$M$14390,2,)</f>
        <v>#N/A</v>
      </c>
      <c r="C141" s="256" t="e">
        <f>VLOOKUP(A141,Estoque!$A$4:$M$14390,3,)</f>
        <v>#N/A</v>
      </c>
      <c r="D141" s="257" t="e">
        <f>VLOOKUP(A141,'Compras de mercadoria'!$A$4:$P$1330,4,)</f>
        <v>#N/A</v>
      </c>
      <c r="E141" s="172"/>
      <c r="F141" s="173"/>
      <c r="G141" s="259" t="e">
        <f>(VLOOKUP(A141,Estoque!$A$4:$M$14390,8,)*F141)</f>
        <v>#N/A</v>
      </c>
    </row>
    <row r="142" spans="1:7">
      <c r="A142" s="178"/>
      <c r="B142" s="239" t="e">
        <f>VLOOKUP(A142,Estoque!$A$4:$M$14390,2,)</f>
        <v>#N/A</v>
      </c>
      <c r="C142" s="239" t="e">
        <f>VLOOKUP(A142,Estoque!$A$4:$M$14390,3,)</f>
        <v>#N/A</v>
      </c>
      <c r="D142" s="244" t="e">
        <f>VLOOKUP(A142,'Compras de mercadoria'!$A$4:$P$1330,4,)</f>
        <v>#N/A</v>
      </c>
      <c r="E142" s="50"/>
      <c r="F142" s="174"/>
      <c r="G142" s="258" t="e">
        <f>(VLOOKUP(A142,Estoque!$A$4:$M$14390,8,)*F142)</f>
        <v>#N/A</v>
      </c>
    </row>
    <row r="143" spans="1:7">
      <c r="A143" s="177"/>
      <c r="B143" s="256" t="e">
        <f>VLOOKUP(A143,Estoque!$A$4:$M$14390,2,)</f>
        <v>#N/A</v>
      </c>
      <c r="C143" s="256" t="e">
        <f>VLOOKUP(A143,Estoque!$A$4:$M$14390,3,)</f>
        <v>#N/A</v>
      </c>
      <c r="D143" s="257" t="e">
        <f>VLOOKUP(A143,'Compras de mercadoria'!$A$4:$P$1330,4,)</f>
        <v>#N/A</v>
      </c>
      <c r="E143" s="172"/>
      <c r="F143" s="173"/>
      <c r="G143" s="259" t="e">
        <f>(VLOOKUP(A143,Estoque!$A$4:$M$14390,8,)*F143)</f>
        <v>#N/A</v>
      </c>
    </row>
    <row r="144" spans="1:7">
      <c r="A144" s="178"/>
      <c r="B144" s="239" t="e">
        <f>VLOOKUP(A144,Estoque!$A$4:$M$14390,2,)</f>
        <v>#N/A</v>
      </c>
      <c r="C144" s="239" t="e">
        <f>VLOOKUP(A144,Estoque!$A$4:$M$14390,3,)</f>
        <v>#N/A</v>
      </c>
      <c r="D144" s="244" t="e">
        <f>VLOOKUP(A144,'Compras de mercadoria'!$A$4:$P$1330,4,)</f>
        <v>#N/A</v>
      </c>
      <c r="E144" s="50"/>
      <c r="F144" s="174"/>
      <c r="G144" s="258" t="e">
        <f>(VLOOKUP(A144,Estoque!$A$4:$M$14390,8,)*F144)</f>
        <v>#N/A</v>
      </c>
    </row>
    <row r="145" spans="1:7">
      <c r="A145" s="177"/>
      <c r="B145" s="256" t="e">
        <f>VLOOKUP(A145,Estoque!$A$4:$M$14390,2,)</f>
        <v>#N/A</v>
      </c>
      <c r="C145" s="256" t="e">
        <f>VLOOKUP(A145,Estoque!$A$4:$M$14390,3,)</f>
        <v>#N/A</v>
      </c>
      <c r="D145" s="257" t="e">
        <f>VLOOKUP(A145,'Compras de mercadoria'!$A$4:$P$1330,4,)</f>
        <v>#N/A</v>
      </c>
      <c r="E145" s="172"/>
      <c r="F145" s="173"/>
      <c r="G145" s="259" t="e">
        <f>(VLOOKUP(A145,Estoque!$A$4:$M$14390,8,)*F145)</f>
        <v>#N/A</v>
      </c>
    </row>
    <row r="146" spans="1:7">
      <c r="A146" s="178"/>
      <c r="B146" s="239" t="e">
        <f>VLOOKUP(A146,Estoque!$A$4:$M$14390,2,)</f>
        <v>#N/A</v>
      </c>
      <c r="C146" s="239" t="e">
        <f>VLOOKUP(A146,Estoque!$A$4:$M$14390,3,)</f>
        <v>#N/A</v>
      </c>
      <c r="D146" s="244" t="e">
        <f>VLOOKUP(A146,'Compras de mercadoria'!$A$4:$P$1330,4,)</f>
        <v>#N/A</v>
      </c>
      <c r="E146" s="50"/>
      <c r="F146" s="174"/>
      <c r="G146" s="258" t="e">
        <f>(VLOOKUP(A146,Estoque!$A$4:$M$14390,8,)*F146)</f>
        <v>#N/A</v>
      </c>
    </row>
    <row r="147" spans="1:7">
      <c r="A147" s="177"/>
      <c r="B147" s="256" t="e">
        <f>VLOOKUP(A147,Estoque!$A$4:$M$14390,2,)</f>
        <v>#N/A</v>
      </c>
      <c r="C147" s="256" t="e">
        <f>VLOOKUP(A147,Estoque!$A$4:$M$14390,3,)</f>
        <v>#N/A</v>
      </c>
      <c r="D147" s="257" t="e">
        <f>VLOOKUP(A147,'Compras de mercadoria'!$A$4:$P$1330,4,)</f>
        <v>#N/A</v>
      </c>
      <c r="E147" s="172"/>
      <c r="F147" s="173"/>
      <c r="G147" s="259" t="e">
        <f>(VLOOKUP(A147,Estoque!$A$4:$M$14390,8,)*F147)</f>
        <v>#N/A</v>
      </c>
    </row>
    <row r="148" spans="1:7">
      <c r="A148" s="178"/>
      <c r="B148" s="239" t="e">
        <f>VLOOKUP(A148,Estoque!$A$4:$M$14390,2,)</f>
        <v>#N/A</v>
      </c>
      <c r="C148" s="239" t="e">
        <f>VLOOKUP(A148,Estoque!$A$4:$M$14390,3,)</f>
        <v>#N/A</v>
      </c>
      <c r="D148" s="244" t="e">
        <f>VLOOKUP(A148,'Compras de mercadoria'!$A$4:$P$1330,4,)</f>
        <v>#N/A</v>
      </c>
      <c r="E148" s="50"/>
      <c r="F148" s="174"/>
      <c r="G148" s="258" t="e">
        <f>(VLOOKUP(A148,Estoque!$A$4:$M$14390,8,)*F148)</f>
        <v>#N/A</v>
      </c>
    </row>
    <row r="149" spans="1:7">
      <c r="A149" s="177"/>
      <c r="B149" s="256" t="e">
        <f>VLOOKUP(A149,Estoque!$A$4:$M$14390,2,)</f>
        <v>#N/A</v>
      </c>
      <c r="C149" s="256" t="e">
        <f>VLOOKUP(A149,Estoque!$A$4:$M$14390,3,)</f>
        <v>#N/A</v>
      </c>
      <c r="D149" s="257" t="e">
        <f>VLOOKUP(A149,'Compras de mercadoria'!$A$4:$P$1330,4,)</f>
        <v>#N/A</v>
      </c>
      <c r="E149" s="172"/>
      <c r="F149" s="173"/>
      <c r="G149" s="259" t="e">
        <f>(VLOOKUP(A149,Estoque!$A$4:$M$14390,8,)*F149)</f>
        <v>#N/A</v>
      </c>
    </row>
    <row r="150" spans="1:7">
      <c r="A150" s="178"/>
      <c r="B150" s="239" t="e">
        <f>VLOOKUP(A150,Estoque!$A$4:$M$14390,2,)</f>
        <v>#N/A</v>
      </c>
      <c r="C150" s="239" t="e">
        <f>VLOOKUP(A150,Estoque!$A$4:$M$14390,3,)</f>
        <v>#N/A</v>
      </c>
      <c r="D150" s="244" t="e">
        <f>VLOOKUP(A150,'Compras de mercadoria'!$A$4:$P$1330,4,)</f>
        <v>#N/A</v>
      </c>
      <c r="E150" s="50"/>
      <c r="F150" s="174"/>
      <c r="G150" s="258" t="e">
        <f>(VLOOKUP(A150,Estoque!$A$4:$M$14390,8,)*F150)</f>
        <v>#N/A</v>
      </c>
    </row>
    <row r="151" spans="1:7">
      <c r="A151" s="177"/>
      <c r="B151" s="256" t="e">
        <f>VLOOKUP(A151,Estoque!$A$4:$M$14390,2,)</f>
        <v>#N/A</v>
      </c>
      <c r="C151" s="256" t="e">
        <f>VLOOKUP(A151,Estoque!$A$4:$M$14390,3,)</f>
        <v>#N/A</v>
      </c>
      <c r="D151" s="257" t="e">
        <f>VLOOKUP(A151,'Compras de mercadoria'!$A$4:$P$1330,4,)</f>
        <v>#N/A</v>
      </c>
      <c r="E151" s="172"/>
      <c r="F151" s="173"/>
      <c r="G151" s="259" t="e">
        <f>(VLOOKUP(A151,Estoque!$A$4:$M$14390,8,)*F151)</f>
        <v>#N/A</v>
      </c>
    </row>
    <row r="152" spans="1:7">
      <c r="A152" s="178"/>
      <c r="B152" s="239" t="e">
        <f>VLOOKUP(A152,Estoque!$A$4:$M$14390,2,)</f>
        <v>#N/A</v>
      </c>
      <c r="C152" s="239" t="e">
        <f>VLOOKUP(A152,Estoque!$A$4:$M$14390,3,)</f>
        <v>#N/A</v>
      </c>
      <c r="D152" s="244" t="e">
        <f>VLOOKUP(A152,'Compras de mercadoria'!$A$4:$P$1330,4,)</f>
        <v>#N/A</v>
      </c>
      <c r="E152" s="50"/>
      <c r="F152" s="174"/>
      <c r="G152" s="258" t="e">
        <f>(VLOOKUP(A152,Estoque!$A$4:$M$14390,8,)*F152)</f>
        <v>#N/A</v>
      </c>
    </row>
    <row r="153" spans="1:7">
      <c r="A153" s="177"/>
      <c r="B153" s="256" t="e">
        <f>VLOOKUP(A153,Estoque!$A$4:$M$14390,2,)</f>
        <v>#N/A</v>
      </c>
      <c r="C153" s="256" t="e">
        <f>VLOOKUP(A153,Estoque!$A$4:$M$14390,3,)</f>
        <v>#N/A</v>
      </c>
      <c r="D153" s="257" t="e">
        <f>VLOOKUP(A153,'Compras de mercadoria'!$A$4:$P$1330,4,)</f>
        <v>#N/A</v>
      </c>
      <c r="E153" s="172"/>
      <c r="F153" s="173"/>
      <c r="G153" s="259" t="e">
        <f>(VLOOKUP(A153,Estoque!$A$4:$M$14390,8,)*F153)</f>
        <v>#N/A</v>
      </c>
    </row>
    <row r="154" spans="1:7">
      <c r="A154" s="178"/>
      <c r="B154" s="239" t="e">
        <f>VLOOKUP(A154,Estoque!$A$4:$M$14390,2,)</f>
        <v>#N/A</v>
      </c>
      <c r="C154" s="239" t="e">
        <f>VLOOKUP(A154,Estoque!$A$4:$M$14390,3,)</f>
        <v>#N/A</v>
      </c>
      <c r="D154" s="244" t="e">
        <f>VLOOKUP(A154,'Compras de mercadoria'!$A$4:$P$1330,4,)</f>
        <v>#N/A</v>
      </c>
      <c r="E154" s="50"/>
      <c r="F154" s="174"/>
      <c r="G154" s="258" t="e">
        <f>(VLOOKUP(A154,Estoque!$A$4:$M$14390,8,)*F154)</f>
        <v>#N/A</v>
      </c>
    </row>
    <row r="155" spans="1:7">
      <c r="A155" s="177"/>
      <c r="B155" s="256" t="e">
        <f>VLOOKUP(A155,Estoque!$A$4:$M$14390,2,)</f>
        <v>#N/A</v>
      </c>
      <c r="C155" s="256" t="e">
        <f>VLOOKUP(A155,Estoque!$A$4:$M$14390,3,)</f>
        <v>#N/A</v>
      </c>
      <c r="D155" s="257" t="e">
        <f>VLOOKUP(A155,'Compras de mercadoria'!$A$4:$P$1330,4,)</f>
        <v>#N/A</v>
      </c>
      <c r="E155" s="172"/>
      <c r="F155" s="173"/>
      <c r="G155" s="259" t="e">
        <f>(VLOOKUP(A155,Estoque!$A$4:$M$14390,8,)*F155)</f>
        <v>#N/A</v>
      </c>
    </row>
    <row r="156" spans="1:7">
      <c r="A156" s="178"/>
      <c r="B156" s="239" t="e">
        <f>VLOOKUP(A156,Estoque!$A$4:$M$14390,2,)</f>
        <v>#N/A</v>
      </c>
      <c r="C156" s="239" t="e">
        <f>VLOOKUP(A156,Estoque!$A$4:$M$14390,3,)</f>
        <v>#N/A</v>
      </c>
      <c r="D156" s="244" t="e">
        <f>VLOOKUP(A156,'Compras de mercadoria'!$A$4:$P$1330,4,)</f>
        <v>#N/A</v>
      </c>
      <c r="E156" s="50"/>
      <c r="F156" s="174"/>
      <c r="G156" s="258" t="e">
        <f>(VLOOKUP(A156,Estoque!$A$4:$M$14390,8,)*F156)</f>
        <v>#N/A</v>
      </c>
    </row>
    <row r="157" spans="1:7">
      <c r="A157" s="177"/>
      <c r="B157" s="256" t="e">
        <f>VLOOKUP(A157,Estoque!$A$4:$M$14390,2,)</f>
        <v>#N/A</v>
      </c>
      <c r="C157" s="256" t="e">
        <f>VLOOKUP(A157,Estoque!$A$4:$M$14390,3,)</f>
        <v>#N/A</v>
      </c>
      <c r="D157" s="257" t="e">
        <f>VLOOKUP(A157,'Compras de mercadoria'!$A$4:$P$1330,4,)</f>
        <v>#N/A</v>
      </c>
      <c r="E157" s="172"/>
      <c r="F157" s="173"/>
      <c r="G157" s="259" t="e">
        <f>(VLOOKUP(A157,Estoque!$A$4:$M$14390,8,)*F157)</f>
        <v>#N/A</v>
      </c>
    </row>
    <row r="158" spans="1:7">
      <c r="A158" s="178"/>
      <c r="B158" s="239" t="e">
        <f>VLOOKUP(A158,Estoque!$A$4:$M$14390,2,)</f>
        <v>#N/A</v>
      </c>
      <c r="C158" s="239" t="e">
        <f>VLOOKUP(A158,Estoque!$A$4:$M$14390,3,)</f>
        <v>#N/A</v>
      </c>
      <c r="D158" s="244" t="e">
        <f>VLOOKUP(A158,'Compras de mercadoria'!$A$4:$P$1330,4,)</f>
        <v>#N/A</v>
      </c>
      <c r="E158" s="50"/>
      <c r="F158" s="174"/>
      <c r="G158" s="258" t="e">
        <f>(VLOOKUP(A158,Estoque!$A$4:$M$14390,8,)*F158)</f>
        <v>#N/A</v>
      </c>
    </row>
    <row r="159" spans="1:7">
      <c r="A159" s="177"/>
      <c r="B159" s="256" t="e">
        <f>VLOOKUP(A159,Estoque!$A$4:$M$14390,2,)</f>
        <v>#N/A</v>
      </c>
      <c r="C159" s="256" t="e">
        <f>VLOOKUP(A159,Estoque!$A$4:$M$14390,3,)</f>
        <v>#N/A</v>
      </c>
      <c r="D159" s="257" t="e">
        <f>VLOOKUP(A159,'Compras de mercadoria'!$A$4:$P$1330,4,)</f>
        <v>#N/A</v>
      </c>
      <c r="E159" s="172"/>
      <c r="F159" s="173"/>
      <c r="G159" s="259" t="e">
        <f>(VLOOKUP(A159,Estoque!$A$4:$M$14390,8,)*F159)</f>
        <v>#N/A</v>
      </c>
    </row>
    <row r="160" spans="1:7">
      <c r="A160" s="178"/>
      <c r="B160" s="239" t="e">
        <f>VLOOKUP(A160,Estoque!$A$4:$M$14390,2,)</f>
        <v>#N/A</v>
      </c>
      <c r="C160" s="239" t="e">
        <f>VLOOKUP(A160,Estoque!$A$4:$M$14390,3,)</f>
        <v>#N/A</v>
      </c>
      <c r="D160" s="244" t="e">
        <f>VLOOKUP(A160,'Compras de mercadoria'!$A$4:$P$1330,4,)</f>
        <v>#N/A</v>
      </c>
      <c r="E160" s="50"/>
      <c r="F160" s="174"/>
      <c r="G160" s="258" t="e">
        <f>(VLOOKUP(A160,Estoque!$A$4:$M$14390,8,)*F160)</f>
        <v>#N/A</v>
      </c>
    </row>
    <row r="161" spans="1:7">
      <c r="A161" s="177"/>
      <c r="B161" s="256" t="e">
        <f>VLOOKUP(A161,Estoque!$A$4:$M$14390,2,)</f>
        <v>#N/A</v>
      </c>
      <c r="C161" s="256" t="e">
        <f>VLOOKUP(A161,Estoque!$A$4:$M$14390,3,)</f>
        <v>#N/A</v>
      </c>
      <c r="D161" s="257" t="e">
        <f>VLOOKUP(A161,'Compras de mercadoria'!$A$4:$P$1330,4,)</f>
        <v>#N/A</v>
      </c>
      <c r="E161" s="172"/>
      <c r="F161" s="173"/>
      <c r="G161" s="259" t="e">
        <f>(VLOOKUP(A161,Estoque!$A$4:$M$14390,8,)*F161)</f>
        <v>#N/A</v>
      </c>
    </row>
    <row r="162" spans="1:7">
      <c r="A162" s="178"/>
      <c r="B162" s="239" t="e">
        <f>VLOOKUP(A162,Estoque!$A$4:$M$14390,2,)</f>
        <v>#N/A</v>
      </c>
      <c r="C162" s="239" t="e">
        <f>VLOOKUP(A162,Estoque!$A$4:$M$14390,3,)</f>
        <v>#N/A</v>
      </c>
      <c r="D162" s="244" t="e">
        <f>VLOOKUP(A162,'Compras de mercadoria'!$A$4:$P$1330,4,)</f>
        <v>#N/A</v>
      </c>
      <c r="E162" s="50"/>
      <c r="F162" s="174"/>
      <c r="G162" s="258" t="e">
        <f>(VLOOKUP(A162,Estoque!$A$4:$M$14390,8,)*F162)</f>
        <v>#N/A</v>
      </c>
    </row>
    <row r="163" spans="1:7">
      <c r="A163" s="177"/>
      <c r="B163" s="256" t="e">
        <f>VLOOKUP(A163,Estoque!$A$4:$M$14390,2,)</f>
        <v>#N/A</v>
      </c>
      <c r="C163" s="256" t="e">
        <f>VLOOKUP(A163,Estoque!$A$4:$M$14390,3,)</f>
        <v>#N/A</v>
      </c>
      <c r="D163" s="257" t="e">
        <f>VLOOKUP(A163,'Compras de mercadoria'!$A$4:$P$1330,4,)</f>
        <v>#N/A</v>
      </c>
      <c r="E163" s="172"/>
      <c r="F163" s="173"/>
      <c r="G163" s="259" t="e">
        <f>(VLOOKUP(A163,Estoque!$A$4:$M$14390,8,)*F163)</f>
        <v>#N/A</v>
      </c>
    </row>
    <row r="164" spans="1:7">
      <c r="A164" s="178"/>
      <c r="B164" s="239" t="e">
        <f>VLOOKUP(A164,Estoque!$A$4:$M$14390,2,)</f>
        <v>#N/A</v>
      </c>
      <c r="C164" s="239" t="e">
        <f>VLOOKUP(A164,Estoque!$A$4:$M$14390,3,)</f>
        <v>#N/A</v>
      </c>
      <c r="D164" s="244" t="e">
        <f>VLOOKUP(A164,'Compras de mercadoria'!$A$4:$P$1330,4,)</f>
        <v>#N/A</v>
      </c>
      <c r="E164" s="50"/>
      <c r="F164" s="174"/>
      <c r="G164" s="258" t="e">
        <f>(VLOOKUP(A164,Estoque!$A$4:$M$14390,8,)*F164)</f>
        <v>#N/A</v>
      </c>
    </row>
    <row r="165" spans="1:7">
      <c r="A165" s="177"/>
      <c r="B165" s="256" t="e">
        <f>VLOOKUP(A165,Estoque!$A$4:$M$14390,2,)</f>
        <v>#N/A</v>
      </c>
      <c r="C165" s="256" t="e">
        <f>VLOOKUP(A165,Estoque!$A$4:$M$14390,3,)</f>
        <v>#N/A</v>
      </c>
      <c r="D165" s="257" t="e">
        <f>VLOOKUP(A165,'Compras de mercadoria'!$A$4:$P$1330,4,)</f>
        <v>#N/A</v>
      </c>
      <c r="E165" s="172"/>
      <c r="F165" s="173"/>
      <c r="G165" s="259" t="e">
        <f>(VLOOKUP(A165,Estoque!$A$4:$M$14390,8,)*F165)</f>
        <v>#N/A</v>
      </c>
    </row>
    <row r="166" spans="1:7">
      <c r="A166" s="178"/>
      <c r="B166" s="239" t="e">
        <f>VLOOKUP(A166,Estoque!$A$4:$M$14390,2,)</f>
        <v>#N/A</v>
      </c>
      <c r="C166" s="239" t="e">
        <f>VLOOKUP(A166,Estoque!$A$4:$M$14390,3,)</f>
        <v>#N/A</v>
      </c>
      <c r="D166" s="244" t="e">
        <f>VLOOKUP(A166,'Compras de mercadoria'!$A$4:$P$1330,4,)</f>
        <v>#N/A</v>
      </c>
      <c r="E166" s="50"/>
      <c r="F166" s="174"/>
      <c r="G166" s="258" t="e">
        <f>(VLOOKUP(A166,Estoque!$A$4:$M$14390,8,)*F166)</f>
        <v>#N/A</v>
      </c>
    </row>
    <row r="167" spans="1:7">
      <c r="A167" s="177"/>
      <c r="B167" s="256" t="e">
        <f>VLOOKUP(A167,Estoque!$A$4:$M$14390,2,)</f>
        <v>#N/A</v>
      </c>
      <c r="C167" s="256" t="e">
        <f>VLOOKUP(A167,Estoque!$A$4:$M$14390,3,)</f>
        <v>#N/A</v>
      </c>
      <c r="D167" s="257" t="e">
        <f>VLOOKUP(A167,'Compras de mercadoria'!$A$4:$P$1330,4,)</f>
        <v>#N/A</v>
      </c>
      <c r="E167" s="172"/>
      <c r="F167" s="173"/>
      <c r="G167" s="259" t="e">
        <f>(VLOOKUP(A167,Estoque!$A$4:$M$14390,8,)*F167)</f>
        <v>#N/A</v>
      </c>
    </row>
    <row r="168" spans="1:7">
      <c r="A168" s="178"/>
      <c r="B168" s="239" t="e">
        <f>VLOOKUP(A168,Estoque!$A$4:$M$14390,2,)</f>
        <v>#N/A</v>
      </c>
      <c r="C168" s="239" t="e">
        <f>VLOOKUP(A168,Estoque!$A$4:$M$14390,3,)</f>
        <v>#N/A</v>
      </c>
      <c r="D168" s="244" t="e">
        <f>VLOOKUP(A168,'Compras de mercadoria'!$A$4:$P$1330,4,)</f>
        <v>#N/A</v>
      </c>
      <c r="E168" s="50"/>
      <c r="F168" s="174"/>
      <c r="G168" s="258" t="e">
        <f>(VLOOKUP(A168,Estoque!$A$4:$M$14390,8,)*F168)</f>
        <v>#N/A</v>
      </c>
    </row>
    <row r="169" spans="1:7">
      <c r="A169" s="177"/>
      <c r="B169" s="256" t="e">
        <f>VLOOKUP(A169,Estoque!$A$4:$M$14390,2,)</f>
        <v>#N/A</v>
      </c>
      <c r="C169" s="256" t="e">
        <f>VLOOKUP(A169,Estoque!$A$4:$M$14390,3,)</f>
        <v>#N/A</v>
      </c>
      <c r="D169" s="257" t="e">
        <f>VLOOKUP(A169,'Compras de mercadoria'!$A$4:$P$1330,4,)</f>
        <v>#N/A</v>
      </c>
      <c r="E169" s="172"/>
      <c r="F169" s="173"/>
      <c r="G169" s="259" t="e">
        <f>(VLOOKUP(A169,Estoque!$A$4:$M$14390,8,)*F169)</f>
        <v>#N/A</v>
      </c>
    </row>
    <row r="170" spans="1:7">
      <c r="A170" s="178"/>
      <c r="B170" s="239" t="e">
        <f>VLOOKUP(A170,Estoque!$A$4:$M$14390,2,)</f>
        <v>#N/A</v>
      </c>
      <c r="C170" s="239" t="e">
        <f>VLOOKUP(A170,Estoque!$A$4:$M$14390,3,)</f>
        <v>#N/A</v>
      </c>
      <c r="D170" s="244" t="e">
        <f>VLOOKUP(A170,'Compras de mercadoria'!$A$4:$P$1330,4,)</f>
        <v>#N/A</v>
      </c>
      <c r="E170" s="50"/>
      <c r="F170" s="174"/>
      <c r="G170" s="258" t="e">
        <f>(VLOOKUP(A170,Estoque!$A$4:$M$14390,8,)*F170)</f>
        <v>#N/A</v>
      </c>
    </row>
    <row r="171" spans="1:7">
      <c r="A171" s="177"/>
      <c r="B171" s="256" t="e">
        <f>VLOOKUP(A171,Estoque!$A$4:$M$14390,2,)</f>
        <v>#N/A</v>
      </c>
      <c r="C171" s="256" t="e">
        <f>VLOOKUP(A171,Estoque!$A$4:$M$14390,3,)</f>
        <v>#N/A</v>
      </c>
      <c r="D171" s="257" t="e">
        <f>VLOOKUP(A171,'Compras de mercadoria'!$A$4:$P$1330,4,)</f>
        <v>#N/A</v>
      </c>
      <c r="E171" s="172"/>
      <c r="F171" s="173"/>
      <c r="G171" s="259" t="e">
        <f>(VLOOKUP(A171,Estoque!$A$4:$M$14390,8,)*F171)</f>
        <v>#N/A</v>
      </c>
    </row>
    <row r="172" spans="1:7">
      <c r="A172" s="178"/>
      <c r="B172" s="239" t="e">
        <f>VLOOKUP(A172,Estoque!$A$4:$M$14390,2,)</f>
        <v>#N/A</v>
      </c>
      <c r="C172" s="239" t="e">
        <f>VLOOKUP(A172,Estoque!$A$4:$M$14390,3,)</f>
        <v>#N/A</v>
      </c>
      <c r="D172" s="244" t="e">
        <f>VLOOKUP(A172,'Compras de mercadoria'!$A$4:$P$1330,4,)</f>
        <v>#N/A</v>
      </c>
      <c r="E172" s="50"/>
      <c r="F172" s="174"/>
      <c r="G172" s="258" t="e">
        <f>(VLOOKUP(A172,Estoque!$A$4:$M$14390,8,)*F172)</f>
        <v>#N/A</v>
      </c>
    </row>
    <row r="173" spans="1:7">
      <c r="A173" s="177"/>
      <c r="B173" s="256" t="e">
        <f>VLOOKUP(A173,Estoque!$A$4:$M$14390,2,)</f>
        <v>#N/A</v>
      </c>
      <c r="C173" s="256" t="e">
        <f>VLOOKUP(A173,Estoque!$A$4:$M$14390,3,)</f>
        <v>#N/A</v>
      </c>
      <c r="D173" s="257" t="e">
        <f>VLOOKUP(A173,'Compras de mercadoria'!$A$4:$P$1330,4,)</f>
        <v>#N/A</v>
      </c>
      <c r="E173" s="172"/>
      <c r="F173" s="173"/>
      <c r="G173" s="259" t="e">
        <f>(VLOOKUP(A173,Estoque!$A$4:$M$14390,8,)*F173)</f>
        <v>#N/A</v>
      </c>
    </row>
    <row r="174" spans="1:7">
      <c r="A174" s="178"/>
      <c r="B174" s="239" t="e">
        <f>VLOOKUP(A174,Estoque!$A$4:$M$14390,2,)</f>
        <v>#N/A</v>
      </c>
      <c r="C174" s="239" t="e">
        <f>VLOOKUP(A174,Estoque!$A$4:$M$14390,3,)</f>
        <v>#N/A</v>
      </c>
      <c r="D174" s="244" t="e">
        <f>VLOOKUP(A174,'Compras de mercadoria'!$A$4:$P$1330,4,)</f>
        <v>#N/A</v>
      </c>
      <c r="E174" s="50"/>
      <c r="F174" s="174"/>
      <c r="G174" s="258" t="e">
        <f>(VLOOKUP(A174,Estoque!$A$4:$M$14390,8,)*F174)</f>
        <v>#N/A</v>
      </c>
    </row>
    <row r="175" spans="1:7">
      <c r="A175" s="177"/>
      <c r="B175" s="256" t="e">
        <f>VLOOKUP(A175,Estoque!$A$4:$M$14390,2,)</f>
        <v>#N/A</v>
      </c>
      <c r="C175" s="256" t="e">
        <f>VLOOKUP(A175,Estoque!$A$4:$M$14390,3,)</f>
        <v>#N/A</v>
      </c>
      <c r="D175" s="257" t="e">
        <f>VLOOKUP(A175,'Compras de mercadoria'!$A$4:$P$1330,4,)</f>
        <v>#N/A</v>
      </c>
      <c r="E175" s="172"/>
      <c r="F175" s="173"/>
      <c r="G175" s="259" t="e">
        <f>(VLOOKUP(A175,Estoque!$A$4:$M$14390,8,)*F175)</f>
        <v>#N/A</v>
      </c>
    </row>
    <row r="176" spans="1:7">
      <c r="A176" s="178"/>
      <c r="B176" s="239" t="e">
        <f>VLOOKUP(A176,Estoque!$A$4:$M$14390,2,)</f>
        <v>#N/A</v>
      </c>
      <c r="C176" s="239" t="e">
        <f>VLOOKUP(A176,Estoque!$A$4:$M$14390,3,)</f>
        <v>#N/A</v>
      </c>
      <c r="D176" s="244" t="e">
        <f>VLOOKUP(A176,'Compras de mercadoria'!$A$4:$P$1330,4,)</f>
        <v>#N/A</v>
      </c>
      <c r="E176" s="50"/>
      <c r="F176" s="174"/>
      <c r="G176" s="258" t="e">
        <f>(VLOOKUP(A176,Estoque!$A$4:$M$14390,8,)*F176)</f>
        <v>#N/A</v>
      </c>
    </row>
    <row r="177" spans="1:7">
      <c r="A177" s="177"/>
      <c r="B177" s="256" t="e">
        <f>VLOOKUP(A177,Estoque!$A$4:$M$14390,2,)</f>
        <v>#N/A</v>
      </c>
      <c r="C177" s="256" t="e">
        <f>VLOOKUP(A177,Estoque!$A$4:$M$14390,3,)</f>
        <v>#N/A</v>
      </c>
      <c r="D177" s="257" t="e">
        <f>VLOOKUP(A177,'Compras de mercadoria'!$A$4:$P$1330,4,)</f>
        <v>#N/A</v>
      </c>
      <c r="E177" s="172"/>
      <c r="F177" s="173"/>
      <c r="G177" s="259" t="e">
        <f>(VLOOKUP(A177,Estoque!$A$4:$M$14390,8,)*F177)</f>
        <v>#N/A</v>
      </c>
    </row>
    <row r="178" spans="1:7">
      <c r="A178" s="178"/>
      <c r="B178" s="239" t="e">
        <f>VLOOKUP(A178,Estoque!$A$4:$M$14390,2,)</f>
        <v>#N/A</v>
      </c>
      <c r="C178" s="239" t="e">
        <f>VLOOKUP(A178,Estoque!$A$4:$M$14390,3,)</f>
        <v>#N/A</v>
      </c>
      <c r="D178" s="244" t="e">
        <f>VLOOKUP(A178,'Compras de mercadoria'!$A$4:$P$1330,4,)</f>
        <v>#N/A</v>
      </c>
      <c r="E178" s="50"/>
      <c r="F178" s="174"/>
      <c r="G178" s="258" t="e">
        <f>(VLOOKUP(A178,Estoque!$A$4:$M$14390,8,)*F178)</f>
        <v>#N/A</v>
      </c>
    </row>
    <row r="179" spans="1:7">
      <c r="A179" s="177"/>
      <c r="B179" s="256" t="e">
        <f>VLOOKUP(A179,Estoque!$A$4:$M$14390,2,)</f>
        <v>#N/A</v>
      </c>
      <c r="C179" s="256" t="e">
        <f>VLOOKUP(A179,Estoque!$A$4:$M$14390,3,)</f>
        <v>#N/A</v>
      </c>
      <c r="D179" s="257" t="e">
        <f>VLOOKUP(A179,'Compras de mercadoria'!$A$4:$P$1330,4,)</f>
        <v>#N/A</v>
      </c>
      <c r="E179" s="172"/>
      <c r="F179" s="173"/>
      <c r="G179" s="259" t="e">
        <f>(VLOOKUP(A179,Estoque!$A$4:$M$14390,8,)*F179)</f>
        <v>#N/A</v>
      </c>
    </row>
    <row r="180" spans="1:7">
      <c r="A180" s="178"/>
      <c r="B180" s="239" t="e">
        <f>VLOOKUP(A180,Estoque!$A$4:$M$14390,2,)</f>
        <v>#N/A</v>
      </c>
      <c r="C180" s="239" t="e">
        <f>VLOOKUP(A180,Estoque!$A$4:$M$14390,3,)</f>
        <v>#N/A</v>
      </c>
      <c r="D180" s="244" t="e">
        <f>VLOOKUP(A180,'Compras de mercadoria'!$A$4:$P$1330,4,)</f>
        <v>#N/A</v>
      </c>
      <c r="E180" s="50"/>
      <c r="F180" s="174"/>
      <c r="G180" s="258" t="e">
        <f>(VLOOKUP(A180,Estoque!$A$4:$M$14390,8,)*F180)</f>
        <v>#N/A</v>
      </c>
    </row>
    <row r="181" spans="1:7">
      <c r="A181" s="177"/>
      <c r="B181" s="256" t="e">
        <f>VLOOKUP(A181,Estoque!$A$4:$M$14390,2,)</f>
        <v>#N/A</v>
      </c>
      <c r="C181" s="256" t="e">
        <f>VLOOKUP(A181,Estoque!$A$4:$M$14390,3,)</f>
        <v>#N/A</v>
      </c>
      <c r="D181" s="257" t="e">
        <f>VLOOKUP(A181,'Compras de mercadoria'!$A$4:$P$1330,4,)</f>
        <v>#N/A</v>
      </c>
      <c r="E181" s="172"/>
      <c r="F181" s="173"/>
      <c r="G181" s="259" t="e">
        <f>(VLOOKUP(A181,Estoque!$A$4:$M$14390,8,)*F181)</f>
        <v>#N/A</v>
      </c>
    </row>
    <row r="182" spans="1:7">
      <c r="A182" s="178"/>
      <c r="B182" s="239" t="e">
        <f>VLOOKUP(A182,Estoque!$A$4:$M$14390,2,)</f>
        <v>#N/A</v>
      </c>
      <c r="C182" s="239" t="e">
        <f>VLOOKUP(A182,Estoque!$A$4:$M$14390,3,)</f>
        <v>#N/A</v>
      </c>
      <c r="D182" s="244" t="e">
        <f>VLOOKUP(A182,'Compras de mercadoria'!$A$4:$P$1330,4,)</f>
        <v>#N/A</v>
      </c>
      <c r="E182" s="50"/>
      <c r="F182" s="174"/>
      <c r="G182" s="258" t="e">
        <f>(VLOOKUP(A182,Estoque!$A$4:$M$14390,8,)*F182)</f>
        <v>#N/A</v>
      </c>
    </row>
    <row r="183" spans="1:7">
      <c r="A183" s="177"/>
      <c r="B183" s="256" t="e">
        <f>VLOOKUP(A183,Estoque!$A$4:$M$14390,2,)</f>
        <v>#N/A</v>
      </c>
      <c r="C183" s="256" t="e">
        <f>VLOOKUP(A183,Estoque!$A$4:$M$14390,3,)</f>
        <v>#N/A</v>
      </c>
      <c r="D183" s="257" t="e">
        <f>VLOOKUP(A183,'Compras de mercadoria'!$A$4:$P$1330,4,)</f>
        <v>#N/A</v>
      </c>
      <c r="E183" s="172"/>
      <c r="F183" s="173"/>
      <c r="G183" s="259" t="e">
        <f>(VLOOKUP(A183,Estoque!$A$4:$M$14390,8,)*F183)</f>
        <v>#N/A</v>
      </c>
    </row>
    <row r="184" spans="1:7">
      <c r="A184" s="178"/>
      <c r="B184" s="239" t="e">
        <f>VLOOKUP(A184,Estoque!$A$4:$M$14390,2,)</f>
        <v>#N/A</v>
      </c>
      <c r="C184" s="239" t="e">
        <f>VLOOKUP(A184,Estoque!$A$4:$M$14390,3,)</f>
        <v>#N/A</v>
      </c>
      <c r="D184" s="244" t="e">
        <f>VLOOKUP(A184,'Compras de mercadoria'!$A$4:$P$1330,4,)</f>
        <v>#N/A</v>
      </c>
      <c r="E184" s="50"/>
      <c r="F184" s="174"/>
      <c r="G184" s="258" t="e">
        <f>(VLOOKUP(A184,Estoque!$A$4:$M$14390,8,)*F184)</f>
        <v>#N/A</v>
      </c>
    </row>
    <row r="185" spans="1:7">
      <c r="A185" s="177"/>
      <c r="B185" s="256" t="e">
        <f>VLOOKUP(A185,Estoque!$A$4:$M$14390,2,)</f>
        <v>#N/A</v>
      </c>
      <c r="C185" s="256" t="e">
        <f>VLOOKUP(A185,Estoque!$A$4:$M$14390,3,)</f>
        <v>#N/A</v>
      </c>
      <c r="D185" s="257" t="e">
        <f>VLOOKUP(A185,'Compras de mercadoria'!$A$4:$P$1330,4,)</f>
        <v>#N/A</v>
      </c>
      <c r="E185" s="172"/>
      <c r="F185" s="173"/>
      <c r="G185" s="259" t="e">
        <f>(VLOOKUP(A185,Estoque!$A$4:$M$14390,8,)*F185)</f>
        <v>#N/A</v>
      </c>
    </row>
    <row r="186" spans="1:7">
      <c r="A186" s="178"/>
      <c r="B186" s="239" t="e">
        <f>VLOOKUP(A186,Estoque!$A$4:$M$14390,2,)</f>
        <v>#N/A</v>
      </c>
      <c r="C186" s="239" t="e">
        <f>VLOOKUP(A186,Estoque!$A$4:$M$14390,3,)</f>
        <v>#N/A</v>
      </c>
      <c r="D186" s="244" t="e">
        <f>VLOOKUP(A186,'Compras de mercadoria'!$A$4:$P$1330,4,)</f>
        <v>#N/A</v>
      </c>
      <c r="E186" s="50"/>
      <c r="F186" s="174"/>
      <c r="G186" s="258" t="e">
        <f>(VLOOKUP(A186,Estoque!$A$4:$M$14390,8,)*F186)</f>
        <v>#N/A</v>
      </c>
    </row>
    <row r="187" spans="1:7">
      <c r="A187" s="177"/>
      <c r="B187" s="256" t="e">
        <f>VLOOKUP(A187,Estoque!$A$4:$M$14390,2,)</f>
        <v>#N/A</v>
      </c>
      <c r="C187" s="256" t="e">
        <f>VLOOKUP(A187,Estoque!$A$4:$M$14390,3,)</f>
        <v>#N/A</v>
      </c>
      <c r="D187" s="257" t="e">
        <f>VLOOKUP(A187,'Compras de mercadoria'!$A$4:$P$1330,4,)</f>
        <v>#N/A</v>
      </c>
      <c r="E187" s="172"/>
      <c r="F187" s="173"/>
      <c r="G187" s="259" t="e">
        <f>(VLOOKUP(A187,Estoque!$A$4:$M$14390,8,)*F187)</f>
        <v>#N/A</v>
      </c>
    </row>
    <row r="188" spans="1:7">
      <c r="A188" s="178"/>
      <c r="B188" s="239" t="e">
        <f>VLOOKUP(A188,Estoque!$A$4:$M$14390,2,)</f>
        <v>#N/A</v>
      </c>
      <c r="C188" s="239" t="e">
        <f>VLOOKUP(A188,Estoque!$A$4:$M$14390,3,)</f>
        <v>#N/A</v>
      </c>
      <c r="D188" s="244" t="e">
        <f>VLOOKUP(A188,'Compras de mercadoria'!$A$4:$P$1330,4,)</f>
        <v>#N/A</v>
      </c>
      <c r="E188" s="50"/>
      <c r="F188" s="174"/>
      <c r="G188" s="258" t="e">
        <f>(VLOOKUP(A188,Estoque!$A$4:$M$14390,8,)*F188)</f>
        <v>#N/A</v>
      </c>
    </row>
    <row r="189" spans="1:7">
      <c r="A189" s="177"/>
      <c r="B189" s="256" t="e">
        <f>VLOOKUP(A189,Estoque!$A$4:$M$14390,2,)</f>
        <v>#N/A</v>
      </c>
      <c r="C189" s="256" t="e">
        <f>VLOOKUP(A189,Estoque!$A$4:$M$14390,3,)</f>
        <v>#N/A</v>
      </c>
      <c r="D189" s="257" t="e">
        <f>VLOOKUP(A189,'Compras de mercadoria'!$A$4:$P$1330,4,)</f>
        <v>#N/A</v>
      </c>
      <c r="E189" s="172"/>
      <c r="F189" s="173"/>
      <c r="G189" s="259" t="e">
        <f>(VLOOKUP(A189,Estoque!$A$4:$M$14390,8,)*F189)</f>
        <v>#N/A</v>
      </c>
    </row>
    <row r="190" spans="1:7">
      <c r="A190" s="178"/>
      <c r="B190" s="239" t="e">
        <f>VLOOKUP(A190,Estoque!$A$4:$M$14390,2,)</f>
        <v>#N/A</v>
      </c>
      <c r="C190" s="239" t="e">
        <f>VLOOKUP(A190,Estoque!$A$4:$M$14390,3,)</f>
        <v>#N/A</v>
      </c>
      <c r="D190" s="244" t="e">
        <f>VLOOKUP(A190,'Compras de mercadoria'!$A$4:$P$1330,4,)</f>
        <v>#N/A</v>
      </c>
      <c r="E190" s="50"/>
      <c r="F190" s="174"/>
      <c r="G190" s="258" t="e">
        <f>(VLOOKUP(A190,Estoque!$A$4:$M$14390,8,)*F190)</f>
        <v>#N/A</v>
      </c>
    </row>
    <row r="191" spans="1:7">
      <c r="A191" s="177"/>
      <c r="B191" s="256" t="e">
        <f>VLOOKUP(A191,Estoque!$A$4:$M$14390,2,)</f>
        <v>#N/A</v>
      </c>
      <c r="C191" s="256" t="e">
        <f>VLOOKUP(A191,Estoque!$A$4:$M$14390,3,)</f>
        <v>#N/A</v>
      </c>
      <c r="D191" s="257" t="e">
        <f>VLOOKUP(A191,'Compras de mercadoria'!$A$4:$P$1330,4,)</f>
        <v>#N/A</v>
      </c>
      <c r="E191" s="172"/>
      <c r="F191" s="173"/>
      <c r="G191" s="259" t="e">
        <f>(VLOOKUP(A191,Estoque!$A$4:$M$14390,8,)*F191)</f>
        <v>#N/A</v>
      </c>
    </row>
    <row r="192" spans="1:7">
      <c r="A192" s="178"/>
      <c r="B192" s="239" t="e">
        <f>VLOOKUP(A192,Estoque!$A$4:$M$14390,2,)</f>
        <v>#N/A</v>
      </c>
      <c r="C192" s="239" t="e">
        <f>VLOOKUP(A192,Estoque!$A$4:$M$14390,3,)</f>
        <v>#N/A</v>
      </c>
      <c r="D192" s="244" t="e">
        <f>VLOOKUP(A192,'Compras de mercadoria'!$A$4:$P$1330,4,)</f>
        <v>#N/A</v>
      </c>
      <c r="E192" s="50"/>
      <c r="F192" s="174"/>
      <c r="G192" s="258" t="e">
        <f>(VLOOKUP(A192,Estoque!$A$4:$M$14390,8,)*F192)</f>
        <v>#N/A</v>
      </c>
    </row>
    <row r="193" spans="1:7">
      <c r="A193" s="177"/>
      <c r="B193" s="256" t="e">
        <f>VLOOKUP(A193,Estoque!$A$4:$M$14390,2,)</f>
        <v>#N/A</v>
      </c>
      <c r="C193" s="256" t="e">
        <f>VLOOKUP(A193,Estoque!$A$4:$M$14390,3,)</f>
        <v>#N/A</v>
      </c>
      <c r="D193" s="257" t="e">
        <f>VLOOKUP(A193,'Compras de mercadoria'!$A$4:$P$1330,4,)</f>
        <v>#N/A</v>
      </c>
      <c r="E193" s="172"/>
      <c r="F193" s="173"/>
      <c r="G193" s="259" t="e">
        <f>(VLOOKUP(A193,Estoque!$A$4:$M$14390,8,)*F193)</f>
        <v>#N/A</v>
      </c>
    </row>
    <row r="194" spans="1:7">
      <c r="A194" s="178"/>
      <c r="B194" s="239" t="e">
        <f>VLOOKUP(A194,Estoque!$A$4:$M$14390,2,)</f>
        <v>#N/A</v>
      </c>
      <c r="C194" s="239" t="e">
        <f>VLOOKUP(A194,Estoque!$A$4:$M$14390,3,)</f>
        <v>#N/A</v>
      </c>
      <c r="D194" s="244" t="e">
        <f>VLOOKUP(A194,'Compras de mercadoria'!$A$4:$P$1330,4,)</f>
        <v>#N/A</v>
      </c>
      <c r="E194" s="50"/>
      <c r="F194" s="174"/>
      <c r="G194" s="258" t="e">
        <f>(VLOOKUP(A194,Estoque!$A$4:$M$14390,8,)*F194)</f>
        <v>#N/A</v>
      </c>
    </row>
    <row r="195" spans="1:7">
      <c r="A195" s="177"/>
      <c r="B195" s="256" t="e">
        <f>VLOOKUP(A195,Estoque!$A$4:$M$14390,2,)</f>
        <v>#N/A</v>
      </c>
      <c r="C195" s="256" t="e">
        <f>VLOOKUP(A195,Estoque!$A$4:$M$14390,3,)</f>
        <v>#N/A</v>
      </c>
      <c r="D195" s="257" t="e">
        <f>VLOOKUP(A195,'Compras de mercadoria'!$A$4:$P$1330,4,)</f>
        <v>#N/A</v>
      </c>
      <c r="E195" s="172"/>
      <c r="F195" s="173"/>
      <c r="G195" s="259" t="e">
        <f>(VLOOKUP(A195,Estoque!$A$4:$M$14390,8,)*F195)</f>
        <v>#N/A</v>
      </c>
    </row>
    <row r="196" spans="1:7">
      <c r="A196" s="178"/>
      <c r="B196" s="239" t="e">
        <f>VLOOKUP(A196,Estoque!$A$4:$M$14390,2,)</f>
        <v>#N/A</v>
      </c>
      <c r="C196" s="239" t="e">
        <f>VLOOKUP(A196,Estoque!$A$4:$M$14390,3,)</f>
        <v>#N/A</v>
      </c>
      <c r="D196" s="244" t="e">
        <f>VLOOKUP(A196,'Compras de mercadoria'!$A$4:$P$1330,4,)</f>
        <v>#N/A</v>
      </c>
      <c r="E196" s="50"/>
      <c r="F196" s="174"/>
      <c r="G196" s="258" t="e">
        <f>(VLOOKUP(A196,Estoque!$A$4:$M$14390,8,)*F196)</f>
        <v>#N/A</v>
      </c>
    </row>
    <row r="197" spans="1:7">
      <c r="A197" s="177"/>
      <c r="B197" s="256" t="e">
        <f>VLOOKUP(A197,Estoque!$A$4:$M$14390,2,)</f>
        <v>#N/A</v>
      </c>
      <c r="C197" s="256" t="e">
        <f>VLOOKUP(A197,Estoque!$A$4:$M$14390,3,)</f>
        <v>#N/A</v>
      </c>
      <c r="D197" s="257" t="e">
        <f>VLOOKUP(A197,'Compras de mercadoria'!$A$4:$P$1330,4,)</f>
        <v>#N/A</v>
      </c>
      <c r="E197" s="172"/>
      <c r="F197" s="173"/>
      <c r="G197" s="259" t="e">
        <f>(VLOOKUP(A197,Estoque!$A$4:$M$14390,8,)*F197)</f>
        <v>#N/A</v>
      </c>
    </row>
    <row r="198" spans="1:7">
      <c r="A198" s="178"/>
      <c r="B198" s="239" t="e">
        <f>VLOOKUP(A198,Estoque!$A$4:$M$14390,2,)</f>
        <v>#N/A</v>
      </c>
      <c r="C198" s="239" t="e">
        <f>VLOOKUP(A198,Estoque!$A$4:$M$14390,3,)</f>
        <v>#N/A</v>
      </c>
      <c r="D198" s="244" t="e">
        <f>VLOOKUP(A198,'Compras de mercadoria'!$A$4:$P$1330,4,)</f>
        <v>#N/A</v>
      </c>
      <c r="E198" s="50"/>
      <c r="F198" s="174"/>
      <c r="G198" s="258" t="e">
        <f>(VLOOKUP(A198,Estoque!$A$4:$M$14390,8,)*F198)</f>
        <v>#N/A</v>
      </c>
    </row>
    <row r="199" spans="1:7">
      <c r="A199" s="177"/>
      <c r="B199" s="256" t="e">
        <f>VLOOKUP(A199,Estoque!$A$4:$M$14390,2,)</f>
        <v>#N/A</v>
      </c>
      <c r="C199" s="256" t="e">
        <f>VLOOKUP(A199,Estoque!$A$4:$M$14390,3,)</f>
        <v>#N/A</v>
      </c>
      <c r="D199" s="257" t="e">
        <f>VLOOKUP(A199,'Compras de mercadoria'!$A$4:$P$1330,4,)</f>
        <v>#N/A</v>
      </c>
      <c r="E199" s="172"/>
      <c r="F199" s="173"/>
      <c r="G199" s="259" t="e">
        <f>(VLOOKUP(A199,Estoque!$A$4:$M$14390,8,)*F199)</f>
        <v>#N/A</v>
      </c>
    </row>
    <row r="200" spans="1:7">
      <c r="A200" s="178"/>
      <c r="B200" s="239" t="e">
        <f>VLOOKUP(A200,Estoque!$A$4:$M$14390,2,)</f>
        <v>#N/A</v>
      </c>
      <c r="C200" s="239" t="e">
        <f>VLOOKUP(A200,Estoque!$A$4:$M$14390,3,)</f>
        <v>#N/A</v>
      </c>
      <c r="D200" s="244" t="e">
        <f>VLOOKUP(A200,'Compras de mercadoria'!$A$4:$P$1330,4,)</f>
        <v>#N/A</v>
      </c>
      <c r="E200" s="50"/>
      <c r="F200" s="174"/>
      <c r="G200" s="258" t="e">
        <f>(VLOOKUP(A200,Estoque!$A$4:$M$14390,8,)*F200)</f>
        <v>#N/A</v>
      </c>
    </row>
    <row r="201" spans="1:7">
      <c r="A201" s="177"/>
      <c r="B201" s="256" t="e">
        <f>VLOOKUP(A201,Estoque!$A$4:$M$14390,2,)</f>
        <v>#N/A</v>
      </c>
      <c r="C201" s="256" t="e">
        <f>VLOOKUP(A201,Estoque!$A$4:$M$14390,3,)</f>
        <v>#N/A</v>
      </c>
      <c r="D201" s="257" t="e">
        <f>VLOOKUP(A201,'Compras de mercadoria'!$A$4:$P$1330,4,)</f>
        <v>#N/A</v>
      </c>
      <c r="E201" s="172"/>
      <c r="F201" s="173"/>
      <c r="G201" s="259" t="e">
        <f>(VLOOKUP(A201,Estoque!$A$4:$M$14390,8,)*F201)</f>
        <v>#N/A</v>
      </c>
    </row>
    <row r="202" spans="1:7">
      <c r="A202" s="178"/>
      <c r="B202" s="239" t="e">
        <f>VLOOKUP(A202,Estoque!$A$4:$M$14390,2,)</f>
        <v>#N/A</v>
      </c>
      <c r="C202" s="239" t="e">
        <f>VLOOKUP(A202,Estoque!$A$4:$M$14390,3,)</f>
        <v>#N/A</v>
      </c>
      <c r="D202" s="244" t="e">
        <f>VLOOKUP(A202,'Compras de mercadoria'!$A$4:$P$1330,4,)</f>
        <v>#N/A</v>
      </c>
      <c r="E202" s="50"/>
      <c r="F202" s="174"/>
      <c r="G202" s="258" t="e">
        <f>(VLOOKUP(A202,Estoque!$A$4:$M$14390,8,)*F202)</f>
        <v>#N/A</v>
      </c>
    </row>
    <row r="203" spans="1:7">
      <c r="A203" s="177"/>
      <c r="B203" s="256" t="e">
        <f>VLOOKUP(A203,Estoque!$A$4:$M$14390,2,)</f>
        <v>#N/A</v>
      </c>
      <c r="C203" s="256" t="e">
        <f>VLOOKUP(A203,Estoque!$A$4:$M$14390,3,)</f>
        <v>#N/A</v>
      </c>
      <c r="D203" s="257" t="e">
        <f>VLOOKUP(A203,'Compras de mercadoria'!$A$4:$P$1330,4,)</f>
        <v>#N/A</v>
      </c>
      <c r="E203" s="172"/>
      <c r="F203" s="173"/>
      <c r="G203" s="259" t="e">
        <f>(VLOOKUP(A203,Estoque!$A$4:$M$14390,8,)*F203)</f>
        <v>#N/A</v>
      </c>
    </row>
    <row r="204" spans="1:7">
      <c r="A204" s="178"/>
      <c r="B204" s="239" t="e">
        <f>VLOOKUP(A204,Estoque!$A$4:$M$14390,2,)</f>
        <v>#N/A</v>
      </c>
      <c r="C204" s="239" t="e">
        <f>VLOOKUP(A204,Estoque!$A$4:$M$14390,3,)</f>
        <v>#N/A</v>
      </c>
      <c r="D204" s="244" t="e">
        <f>VLOOKUP(A204,'Compras de mercadoria'!$A$4:$P$1330,4,)</f>
        <v>#N/A</v>
      </c>
      <c r="E204" s="50"/>
      <c r="F204" s="174"/>
      <c r="G204" s="258" t="e">
        <f>(VLOOKUP(A204,Estoque!$A$4:$M$14390,8,)*F204)</f>
        <v>#N/A</v>
      </c>
    </row>
    <row r="205" spans="1:7">
      <c r="A205" s="177"/>
      <c r="B205" s="256" t="e">
        <f>VLOOKUP(A205,Estoque!$A$4:$M$14390,2,)</f>
        <v>#N/A</v>
      </c>
      <c r="C205" s="256" t="e">
        <f>VLOOKUP(A205,Estoque!$A$4:$M$14390,3,)</f>
        <v>#N/A</v>
      </c>
      <c r="D205" s="257" t="e">
        <f>VLOOKUP(A205,'Compras de mercadoria'!$A$4:$P$1330,4,)</f>
        <v>#N/A</v>
      </c>
      <c r="E205" s="172"/>
      <c r="F205" s="173"/>
      <c r="G205" s="259" t="e">
        <f>(VLOOKUP(A205,Estoque!$A$4:$M$14390,8,)*F205)</f>
        <v>#N/A</v>
      </c>
    </row>
    <row r="206" spans="1:7">
      <c r="A206" s="178"/>
      <c r="B206" s="239" t="e">
        <f>VLOOKUP(A206,Estoque!$A$4:$M$14390,2,)</f>
        <v>#N/A</v>
      </c>
      <c r="C206" s="239" t="e">
        <f>VLOOKUP(A206,Estoque!$A$4:$M$14390,3,)</f>
        <v>#N/A</v>
      </c>
      <c r="D206" s="244" t="e">
        <f>VLOOKUP(A206,'Compras de mercadoria'!$A$4:$P$1330,4,)</f>
        <v>#N/A</v>
      </c>
      <c r="E206" s="50"/>
      <c r="F206" s="174"/>
      <c r="G206" s="258" t="e">
        <f>(VLOOKUP(A206,Estoque!$A$4:$M$14390,8,)*F206)</f>
        <v>#N/A</v>
      </c>
    </row>
    <row r="207" spans="1:7">
      <c r="A207" s="177"/>
      <c r="B207" s="256" t="e">
        <f>VLOOKUP(A207,Estoque!$A$4:$M$14390,2,)</f>
        <v>#N/A</v>
      </c>
      <c r="C207" s="256" t="e">
        <f>VLOOKUP(A207,Estoque!$A$4:$M$14390,3,)</f>
        <v>#N/A</v>
      </c>
      <c r="D207" s="257" t="e">
        <f>VLOOKUP(A207,'Compras de mercadoria'!$A$4:$P$1330,4,)</f>
        <v>#N/A</v>
      </c>
      <c r="E207" s="172"/>
      <c r="F207" s="173"/>
      <c r="G207" s="259" t="e">
        <f>(VLOOKUP(A207,Estoque!$A$4:$M$14390,8,)*F207)</f>
        <v>#N/A</v>
      </c>
    </row>
    <row r="208" spans="1:7">
      <c r="A208" s="178"/>
      <c r="B208" s="239" t="e">
        <f>VLOOKUP(A208,Estoque!$A$4:$M$14390,2,)</f>
        <v>#N/A</v>
      </c>
      <c r="C208" s="239" t="e">
        <f>VLOOKUP(A208,Estoque!$A$4:$M$14390,3,)</f>
        <v>#N/A</v>
      </c>
      <c r="D208" s="244" t="e">
        <f>VLOOKUP(A208,'Compras de mercadoria'!$A$4:$P$1330,4,)</f>
        <v>#N/A</v>
      </c>
      <c r="E208" s="50"/>
      <c r="F208" s="174"/>
      <c r="G208" s="258" t="e">
        <f>(VLOOKUP(A208,Estoque!$A$4:$M$14390,8,)*F208)</f>
        <v>#N/A</v>
      </c>
    </row>
    <row r="209" spans="1:7">
      <c r="A209" s="177"/>
      <c r="B209" s="256" t="e">
        <f>VLOOKUP(A209,Estoque!$A$4:$M$14390,2,)</f>
        <v>#N/A</v>
      </c>
      <c r="C209" s="256" t="e">
        <f>VLOOKUP(A209,Estoque!$A$4:$M$14390,3,)</f>
        <v>#N/A</v>
      </c>
      <c r="D209" s="257" t="e">
        <f>VLOOKUP(A209,'Compras de mercadoria'!$A$4:$P$1330,4,)</f>
        <v>#N/A</v>
      </c>
      <c r="E209" s="172"/>
      <c r="F209" s="173"/>
      <c r="G209" s="259" t="e">
        <f>(VLOOKUP(A209,Estoque!$A$4:$M$14390,8,)*F209)</f>
        <v>#N/A</v>
      </c>
    </row>
    <row r="210" spans="1:7">
      <c r="A210" s="178"/>
      <c r="B210" s="239" t="e">
        <f>VLOOKUP(A210,Estoque!$A$4:$M$14390,2,)</f>
        <v>#N/A</v>
      </c>
      <c r="C210" s="239" t="e">
        <f>VLOOKUP(A210,Estoque!$A$4:$M$14390,3,)</f>
        <v>#N/A</v>
      </c>
      <c r="D210" s="244" t="e">
        <f>VLOOKUP(A210,'Compras de mercadoria'!$A$4:$P$1330,4,)</f>
        <v>#N/A</v>
      </c>
      <c r="E210" s="50"/>
      <c r="F210" s="174"/>
      <c r="G210" s="258" t="e">
        <f>(VLOOKUP(A210,Estoque!$A$4:$M$14390,8,)*F210)</f>
        <v>#N/A</v>
      </c>
    </row>
    <row r="211" spans="1:7">
      <c r="A211" s="177"/>
      <c r="B211" s="256" t="e">
        <f>VLOOKUP(A211,Estoque!$A$4:$M$14390,2,)</f>
        <v>#N/A</v>
      </c>
      <c r="C211" s="256" t="e">
        <f>VLOOKUP(A211,Estoque!$A$4:$M$14390,3,)</f>
        <v>#N/A</v>
      </c>
      <c r="D211" s="257" t="e">
        <f>VLOOKUP(A211,'Compras de mercadoria'!$A$4:$P$1330,4,)</f>
        <v>#N/A</v>
      </c>
      <c r="E211" s="172"/>
      <c r="F211" s="173"/>
      <c r="G211" s="259" t="e">
        <f>(VLOOKUP(A211,Estoque!$A$4:$M$14390,8,)*F211)</f>
        <v>#N/A</v>
      </c>
    </row>
    <row r="212" spans="1:7">
      <c r="A212" s="178"/>
      <c r="B212" s="239" t="e">
        <f>VLOOKUP(A212,Estoque!$A$4:$M$14390,2,)</f>
        <v>#N/A</v>
      </c>
      <c r="C212" s="239" t="e">
        <f>VLOOKUP(A212,Estoque!$A$4:$M$14390,3,)</f>
        <v>#N/A</v>
      </c>
      <c r="D212" s="244" t="e">
        <f>VLOOKUP(A212,'Compras de mercadoria'!$A$4:$P$1330,4,)</f>
        <v>#N/A</v>
      </c>
      <c r="E212" s="50"/>
      <c r="F212" s="174"/>
      <c r="G212" s="258" t="e">
        <f>(VLOOKUP(A212,Estoque!$A$4:$M$14390,8,)*F212)</f>
        <v>#N/A</v>
      </c>
    </row>
    <row r="213" spans="1:7">
      <c r="A213" s="177"/>
      <c r="B213" s="256" t="e">
        <f>VLOOKUP(A213,Estoque!$A$4:$M$14390,2,)</f>
        <v>#N/A</v>
      </c>
      <c r="C213" s="256" t="e">
        <f>VLOOKUP(A213,Estoque!$A$4:$M$14390,3,)</f>
        <v>#N/A</v>
      </c>
      <c r="D213" s="257" t="e">
        <f>VLOOKUP(A213,'Compras de mercadoria'!$A$4:$P$1330,4,)</f>
        <v>#N/A</v>
      </c>
      <c r="E213" s="172"/>
      <c r="F213" s="173"/>
      <c r="G213" s="259" t="e">
        <f>(VLOOKUP(A213,Estoque!$A$4:$M$14390,8,)*F213)</f>
        <v>#N/A</v>
      </c>
    </row>
    <row r="214" spans="1:7">
      <c r="A214" s="178"/>
      <c r="B214" s="239" t="e">
        <f>VLOOKUP(A214,Estoque!$A$4:$M$14390,2,)</f>
        <v>#N/A</v>
      </c>
      <c r="C214" s="239" t="e">
        <f>VLOOKUP(A214,Estoque!$A$4:$M$14390,3,)</f>
        <v>#N/A</v>
      </c>
      <c r="D214" s="244" t="e">
        <f>VLOOKUP(A214,'Compras de mercadoria'!$A$4:$P$1330,4,)</f>
        <v>#N/A</v>
      </c>
      <c r="E214" s="50"/>
      <c r="F214" s="174"/>
      <c r="G214" s="258" t="e">
        <f>(VLOOKUP(A214,Estoque!$A$4:$M$14390,8,)*F214)</f>
        <v>#N/A</v>
      </c>
    </row>
    <row r="215" spans="1:7">
      <c r="A215" s="177"/>
      <c r="B215" s="256" t="e">
        <f>VLOOKUP(A215,Estoque!$A$4:$M$14390,2,)</f>
        <v>#N/A</v>
      </c>
      <c r="C215" s="256" t="e">
        <f>VLOOKUP(A215,Estoque!$A$4:$M$14390,3,)</f>
        <v>#N/A</v>
      </c>
      <c r="D215" s="257" t="e">
        <f>VLOOKUP(A215,'Compras de mercadoria'!$A$4:$P$1330,4,)</f>
        <v>#N/A</v>
      </c>
      <c r="E215" s="172"/>
      <c r="F215" s="173"/>
      <c r="G215" s="259" t="e">
        <f>(VLOOKUP(A215,Estoque!$A$4:$M$14390,8,)*F215)</f>
        <v>#N/A</v>
      </c>
    </row>
    <row r="216" spans="1:7">
      <c r="A216" s="178"/>
      <c r="B216" s="239" t="e">
        <f>VLOOKUP(A216,Estoque!$A$4:$M$14390,2,)</f>
        <v>#N/A</v>
      </c>
      <c r="C216" s="239" t="e">
        <f>VLOOKUP(A216,Estoque!$A$4:$M$14390,3,)</f>
        <v>#N/A</v>
      </c>
      <c r="D216" s="244" t="e">
        <f>VLOOKUP(A216,'Compras de mercadoria'!$A$4:$P$1330,4,)</f>
        <v>#N/A</v>
      </c>
      <c r="E216" s="50"/>
      <c r="F216" s="174"/>
      <c r="G216" s="258" t="e">
        <f>(VLOOKUP(A216,Estoque!$A$4:$M$14390,8,)*F216)</f>
        <v>#N/A</v>
      </c>
    </row>
    <row r="217" spans="1:7">
      <c r="A217" s="177"/>
      <c r="B217" s="256" t="e">
        <f>VLOOKUP(A217,Estoque!$A$4:$M$14390,2,)</f>
        <v>#N/A</v>
      </c>
      <c r="C217" s="256" t="e">
        <f>VLOOKUP(A217,Estoque!$A$4:$M$14390,3,)</f>
        <v>#N/A</v>
      </c>
      <c r="D217" s="257" t="e">
        <f>VLOOKUP(A217,'Compras de mercadoria'!$A$4:$P$1330,4,)</f>
        <v>#N/A</v>
      </c>
      <c r="E217" s="172"/>
      <c r="F217" s="173"/>
      <c r="G217" s="259" t="e">
        <f>(VLOOKUP(A217,Estoque!$A$4:$M$14390,8,)*F217)</f>
        <v>#N/A</v>
      </c>
    </row>
    <row r="218" spans="1:7">
      <c r="A218" s="178"/>
      <c r="B218" s="239" t="e">
        <f>VLOOKUP(A218,Estoque!$A$4:$M$14390,2,)</f>
        <v>#N/A</v>
      </c>
      <c r="C218" s="239" t="e">
        <f>VLOOKUP(A218,Estoque!$A$4:$M$14390,3,)</f>
        <v>#N/A</v>
      </c>
      <c r="D218" s="244" t="e">
        <f>VLOOKUP(A218,'Compras de mercadoria'!$A$4:$P$1330,4,)</f>
        <v>#N/A</v>
      </c>
      <c r="E218" s="50"/>
      <c r="F218" s="174"/>
      <c r="G218" s="258" t="e">
        <f>(VLOOKUP(A218,Estoque!$A$4:$M$14390,8,)*F218)</f>
        <v>#N/A</v>
      </c>
    </row>
    <row r="219" spans="1:7">
      <c r="A219" s="177"/>
      <c r="B219" s="256" t="e">
        <f>VLOOKUP(A219,Estoque!$A$4:$M$14390,2,)</f>
        <v>#N/A</v>
      </c>
      <c r="C219" s="256" t="e">
        <f>VLOOKUP(A219,Estoque!$A$4:$M$14390,3,)</f>
        <v>#N/A</v>
      </c>
      <c r="D219" s="257" t="e">
        <f>VLOOKUP(A219,'Compras de mercadoria'!$A$4:$P$1330,4,)</f>
        <v>#N/A</v>
      </c>
      <c r="E219" s="172"/>
      <c r="F219" s="173"/>
      <c r="G219" s="259" t="e">
        <f>(VLOOKUP(A219,Estoque!$A$4:$M$14390,8,)*F219)</f>
        <v>#N/A</v>
      </c>
    </row>
    <row r="220" spans="1:7">
      <c r="A220" s="178"/>
      <c r="B220" s="239" t="e">
        <f>VLOOKUP(A220,Estoque!$A$4:$M$14390,2,)</f>
        <v>#N/A</v>
      </c>
      <c r="C220" s="239" t="e">
        <f>VLOOKUP(A220,Estoque!$A$4:$M$14390,3,)</f>
        <v>#N/A</v>
      </c>
      <c r="D220" s="244" t="e">
        <f>VLOOKUP(A220,'Compras de mercadoria'!$A$4:$P$1330,4,)</f>
        <v>#N/A</v>
      </c>
      <c r="E220" s="50"/>
      <c r="F220" s="174"/>
      <c r="G220" s="258" t="e">
        <f>(VLOOKUP(A220,Estoque!$A$4:$M$14390,8,)*F220)</f>
        <v>#N/A</v>
      </c>
    </row>
    <row r="221" spans="1:7">
      <c r="A221" s="177"/>
      <c r="B221" s="256" t="e">
        <f>VLOOKUP(A221,Estoque!$A$4:$M$14390,2,)</f>
        <v>#N/A</v>
      </c>
      <c r="C221" s="256" t="e">
        <f>VLOOKUP(A221,Estoque!$A$4:$M$14390,3,)</f>
        <v>#N/A</v>
      </c>
      <c r="D221" s="257" t="e">
        <f>VLOOKUP(A221,'Compras de mercadoria'!$A$4:$P$1330,4,)</f>
        <v>#N/A</v>
      </c>
      <c r="E221" s="172"/>
      <c r="F221" s="173"/>
      <c r="G221" s="259" t="e">
        <f>(VLOOKUP(A221,Estoque!$A$4:$M$14390,8,)*F221)</f>
        <v>#N/A</v>
      </c>
    </row>
    <row r="222" spans="1:7">
      <c r="A222" s="178"/>
      <c r="B222" s="239" t="e">
        <f>VLOOKUP(A222,Estoque!$A$4:$M$14390,2,)</f>
        <v>#N/A</v>
      </c>
      <c r="C222" s="239" t="e">
        <f>VLOOKUP(A222,Estoque!$A$4:$M$14390,3,)</f>
        <v>#N/A</v>
      </c>
      <c r="D222" s="244" t="e">
        <f>VLOOKUP(A222,'Compras de mercadoria'!$A$4:$P$1330,4,)</f>
        <v>#N/A</v>
      </c>
      <c r="E222" s="50"/>
      <c r="F222" s="174"/>
      <c r="G222" s="258" t="e">
        <f>(VLOOKUP(A222,Estoque!$A$4:$M$14390,8,)*F222)</f>
        <v>#N/A</v>
      </c>
    </row>
    <row r="223" spans="1:7">
      <c r="A223" s="177"/>
      <c r="B223" s="256" t="e">
        <f>VLOOKUP(A223,Estoque!$A$4:$M$14390,2,)</f>
        <v>#N/A</v>
      </c>
      <c r="C223" s="256" t="e">
        <f>VLOOKUP(A223,Estoque!$A$4:$M$14390,3,)</f>
        <v>#N/A</v>
      </c>
      <c r="D223" s="257" t="e">
        <f>VLOOKUP(A223,'Compras de mercadoria'!$A$4:$P$1330,4,)</f>
        <v>#N/A</v>
      </c>
      <c r="E223" s="172"/>
      <c r="F223" s="173"/>
      <c r="G223" s="259" t="e">
        <f>(VLOOKUP(A223,Estoque!$A$4:$M$14390,8,)*F223)</f>
        <v>#N/A</v>
      </c>
    </row>
    <row r="224" spans="1:7">
      <c r="A224" s="178"/>
      <c r="B224" s="239" t="e">
        <f>VLOOKUP(A224,Estoque!$A$4:$M$14390,2,)</f>
        <v>#N/A</v>
      </c>
      <c r="C224" s="239" t="e">
        <f>VLOOKUP(A224,Estoque!$A$4:$M$14390,3,)</f>
        <v>#N/A</v>
      </c>
      <c r="D224" s="244" t="e">
        <f>VLOOKUP(A224,'Compras de mercadoria'!$A$4:$P$1330,4,)</f>
        <v>#N/A</v>
      </c>
      <c r="E224" s="50"/>
      <c r="F224" s="174"/>
      <c r="G224" s="258" t="e">
        <f>(VLOOKUP(A224,Estoque!$A$4:$M$14390,8,)*F224)</f>
        <v>#N/A</v>
      </c>
    </row>
    <row r="225" spans="1:7">
      <c r="A225" s="177"/>
      <c r="B225" s="256" t="e">
        <f>VLOOKUP(A225,Estoque!$A$4:$M$14390,2,)</f>
        <v>#N/A</v>
      </c>
      <c r="C225" s="256" t="e">
        <f>VLOOKUP(A225,Estoque!$A$4:$M$14390,3,)</f>
        <v>#N/A</v>
      </c>
      <c r="D225" s="257" t="e">
        <f>VLOOKUP(A225,'Compras de mercadoria'!$A$4:$P$1330,4,)</f>
        <v>#N/A</v>
      </c>
      <c r="E225" s="172"/>
      <c r="F225" s="173"/>
      <c r="G225" s="259" t="e">
        <f>(VLOOKUP(A225,Estoque!$A$4:$M$14390,8,)*F225)</f>
        <v>#N/A</v>
      </c>
    </row>
    <row r="226" spans="1:7">
      <c r="A226" s="178"/>
      <c r="B226" s="239" t="e">
        <f>VLOOKUP(A226,Estoque!$A$4:$M$14390,2,)</f>
        <v>#N/A</v>
      </c>
      <c r="C226" s="239" t="e">
        <f>VLOOKUP(A226,Estoque!$A$4:$M$14390,3,)</f>
        <v>#N/A</v>
      </c>
      <c r="D226" s="244" t="e">
        <f>VLOOKUP(A226,'Compras de mercadoria'!$A$4:$P$1330,4,)</f>
        <v>#N/A</v>
      </c>
      <c r="E226" s="50"/>
      <c r="F226" s="174"/>
      <c r="G226" s="258" t="e">
        <f>(VLOOKUP(A226,Estoque!$A$4:$M$14390,8,)*F226)</f>
        <v>#N/A</v>
      </c>
    </row>
    <row r="227" spans="1:7">
      <c r="A227" s="177"/>
      <c r="B227" s="256" t="e">
        <f>VLOOKUP(A227,Estoque!$A$4:$M$14390,2,)</f>
        <v>#N/A</v>
      </c>
      <c r="C227" s="256" t="e">
        <f>VLOOKUP(A227,Estoque!$A$4:$M$14390,3,)</f>
        <v>#N/A</v>
      </c>
      <c r="D227" s="257" t="e">
        <f>VLOOKUP(A227,'Compras de mercadoria'!$A$4:$P$1330,4,)</f>
        <v>#N/A</v>
      </c>
      <c r="E227" s="172"/>
      <c r="F227" s="173"/>
      <c r="G227" s="259" t="e">
        <f>(VLOOKUP(A227,Estoque!$A$4:$M$14390,8,)*F227)</f>
        <v>#N/A</v>
      </c>
    </row>
    <row r="228" spans="1:7">
      <c r="A228" s="178"/>
      <c r="B228" s="239" t="e">
        <f>VLOOKUP(A228,Estoque!$A$4:$M$14390,2,)</f>
        <v>#N/A</v>
      </c>
      <c r="C228" s="239" t="e">
        <f>VLOOKUP(A228,Estoque!$A$4:$M$14390,3,)</f>
        <v>#N/A</v>
      </c>
      <c r="D228" s="244" t="e">
        <f>VLOOKUP(A228,'Compras de mercadoria'!$A$4:$P$1330,4,)</f>
        <v>#N/A</v>
      </c>
      <c r="E228" s="50"/>
      <c r="F228" s="174"/>
      <c r="G228" s="258" t="e">
        <f>(VLOOKUP(A228,Estoque!$A$4:$M$14390,8,)*F228)</f>
        <v>#N/A</v>
      </c>
    </row>
    <row r="229" spans="1:7">
      <c r="A229" s="177"/>
      <c r="B229" s="256" t="e">
        <f>VLOOKUP(A229,Estoque!$A$4:$M$14390,2,)</f>
        <v>#N/A</v>
      </c>
      <c r="C229" s="256" t="e">
        <f>VLOOKUP(A229,Estoque!$A$4:$M$14390,3,)</f>
        <v>#N/A</v>
      </c>
      <c r="D229" s="257" t="e">
        <f>VLOOKUP(A229,'Compras de mercadoria'!$A$4:$P$1330,4,)</f>
        <v>#N/A</v>
      </c>
      <c r="E229" s="172"/>
      <c r="F229" s="173"/>
      <c r="G229" s="259" t="e">
        <f>(VLOOKUP(A229,Estoque!$A$4:$M$14390,8,)*F229)</f>
        <v>#N/A</v>
      </c>
    </row>
    <row r="230" spans="1:7">
      <c r="A230" s="178"/>
      <c r="B230" s="239" t="e">
        <f>VLOOKUP(A230,Estoque!$A$4:$M$14390,2,)</f>
        <v>#N/A</v>
      </c>
      <c r="C230" s="239" t="e">
        <f>VLOOKUP(A230,Estoque!$A$4:$M$14390,3,)</f>
        <v>#N/A</v>
      </c>
      <c r="D230" s="244" t="e">
        <f>VLOOKUP(A230,'Compras de mercadoria'!$A$4:$P$1330,4,)</f>
        <v>#N/A</v>
      </c>
      <c r="E230" s="50"/>
      <c r="F230" s="174"/>
      <c r="G230" s="258" t="e">
        <f>(VLOOKUP(A230,Estoque!$A$4:$M$14390,8,)*F230)</f>
        <v>#N/A</v>
      </c>
    </row>
    <row r="231" spans="1:7">
      <c r="A231" s="177"/>
      <c r="B231" s="256" t="e">
        <f>VLOOKUP(A231,Estoque!$A$4:$M$14390,2,)</f>
        <v>#N/A</v>
      </c>
      <c r="C231" s="256" t="e">
        <f>VLOOKUP(A231,Estoque!$A$4:$M$14390,3,)</f>
        <v>#N/A</v>
      </c>
      <c r="D231" s="257" t="e">
        <f>VLOOKUP(A231,'Compras de mercadoria'!$A$4:$P$1330,4,)</f>
        <v>#N/A</v>
      </c>
      <c r="E231" s="172"/>
      <c r="F231" s="173"/>
      <c r="G231" s="259" t="e">
        <f>(VLOOKUP(A231,Estoque!$A$4:$M$14390,8,)*F231)</f>
        <v>#N/A</v>
      </c>
    </row>
    <row r="232" spans="1:7">
      <c r="A232" s="178"/>
      <c r="B232" s="239" t="e">
        <f>VLOOKUP(A232,Estoque!$A$4:$M$14390,2,)</f>
        <v>#N/A</v>
      </c>
      <c r="C232" s="239" t="e">
        <f>VLOOKUP(A232,Estoque!$A$4:$M$14390,3,)</f>
        <v>#N/A</v>
      </c>
      <c r="D232" s="244" t="e">
        <f>VLOOKUP(A232,'Compras de mercadoria'!$A$4:$P$1330,4,)</f>
        <v>#N/A</v>
      </c>
      <c r="E232" s="50"/>
      <c r="F232" s="174"/>
      <c r="G232" s="258" t="e">
        <f>(VLOOKUP(A232,Estoque!$A$4:$M$14390,8,)*F232)</f>
        <v>#N/A</v>
      </c>
    </row>
    <row r="233" spans="1:7">
      <c r="A233" s="177"/>
      <c r="B233" s="256" t="e">
        <f>VLOOKUP(A233,Estoque!$A$4:$M$14390,2,)</f>
        <v>#N/A</v>
      </c>
      <c r="C233" s="256" t="e">
        <f>VLOOKUP(A233,Estoque!$A$4:$M$14390,3,)</f>
        <v>#N/A</v>
      </c>
      <c r="D233" s="257" t="e">
        <f>VLOOKUP(A233,'Compras de mercadoria'!$A$4:$P$1330,4,)</f>
        <v>#N/A</v>
      </c>
      <c r="E233" s="172"/>
      <c r="F233" s="173"/>
      <c r="G233" s="259" t="e">
        <f>(VLOOKUP(A233,Estoque!$A$4:$M$14390,8,)*F233)</f>
        <v>#N/A</v>
      </c>
    </row>
    <row r="234" spans="1:7">
      <c r="A234" s="178"/>
      <c r="B234" s="239" t="e">
        <f>VLOOKUP(A234,Estoque!$A$4:$M$14390,2,)</f>
        <v>#N/A</v>
      </c>
      <c r="C234" s="239" t="e">
        <f>VLOOKUP(A234,Estoque!$A$4:$M$14390,3,)</f>
        <v>#N/A</v>
      </c>
      <c r="D234" s="244" t="e">
        <f>VLOOKUP(A234,'Compras de mercadoria'!$A$4:$P$1330,4,)</f>
        <v>#N/A</v>
      </c>
      <c r="E234" s="50"/>
      <c r="F234" s="174"/>
      <c r="G234" s="258" t="e">
        <f>(VLOOKUP(A234,Estoque!$A$4:$M$14390,8,)*F234)</f>
        <v>#N/A</v>
      </c>
    </row>
    <row r="235" spans="1:7">
      <c r="A235" s="177"/>
      <c r="B235" s="256" t="e">
        <f>VLOOKUP(A235,Estoque!$A$4:$M$14390,2,)</f>
        <v>#N/A</v>
      </c>
      <c r="C235" s="256" t="e">
        <f>VLOOKUP(A235,Estoque!$A$4:$M$14390,3,)</f>
        <v>#N/A</v>
      </c>
      <c r="D235" s="257" t="e">
        <f>VLOOKUP(A235,'Compras de mercadoria'!$A$4:$P$1330,4,)</f>
        <v>#N/A</v>
      </c>
      <c r="E235" s="172"/>
      <c r="F235" s="173"/>
      <c r="G235" s="259" t="e">
        <f>(VLOOKUP(A235,Estoque!$A$4:$M$14390,8,)*F235)</f>
        <v>#N/A</v>
      </c>
    </row>
    <row r="236" spans="1:7">
      <c r="A236" s="178"/>
      <c r="B236" s="239" t="e">
        <f>VLOOKUP(A236,Estoque!$A$4:$M$14390,2,)</f>
        <v>#N/A</v>
      </c>
      <c r="C236" s="239" t="e">
        <f>VLOOKUP(A236,Estoque!$A$4:$M$14390,3,)</f>
        <v>#N/A</v>
      </c>
      <c r="D236" s="244" t="e">
        <f>VLOOKUP(A236,'Compras de mercadoria'!$A$4:$P$1330,4,)</f>
        <v>#N/A</v>
      </c>
      <c r="E236" s="50"/>
      <c r="F236" s="174"/>
      <c r="G236" s="258" t="e">
        <f>(VLOOKUP(A236,Estoque!$A$4:$M$14390,8,)*F236)</f>
        <v>#N/A</v>
      </c>
    </row>
    <row r="237" spans="1:7">
      <c r="A237" s="177"/>
      <c r="B237" s="256" t="e">
        <f>VLOOKUP(A237,Estoque!$A$4:$M$14390,2,)</f>
        <v>#N/A</v>
      </c>
      <c r="C237" s="256" t="e">
        <f>VLOOKUP(A237,Estoque!$A$4:$M$14390,3,)</f>
        <v>#N/A</v>
      </c>
      <c r="D237" s="257" t="e">
        <f>VLOOKUP(A237,'Compras de mercadoria'!$A$4:$P$1330,4,)</f>
        <v>#N/A</v>
      </c>
      <c r="E237" s="172"/>
      <c r="F237" s="173"/>
      <c r="G237" s="259" t="e">
        <f>(VLOOKUP(A237,Estoque!$A$4:$M$14390,8,)*F237)</f>
        <v>#N/A</v>
      </c>
    </row>
    <row r="238" spans="1:7">
      <c r="A238" s="178"/>
      <c r="B238" s="239" t="e">
        <f>VLOOKUP(A238,Estoque!$A$4:$M$14390,2,)</f>
        <v>#N/A</v>
      </c>
      <c r="C238" s="239" t="e">
        <f>VLOOKUP(A238,Estoque!$A$4:$M$14390,3,)</f>
        <v>#N/A</v>
      </c>
      <c r="D238" s="244" t="e">
        <f>VLOOKUP(A238,'Compras de mercadoria'!$A$4:$P$1330,4,)</f>
        <v>#N/A</v>
      </c>
      <c r="E238" s="50"/>
      <c r="F238" s="174"/>
      <c r="G238" s="258" t="e">
        <f>(VLOOKUP(A238,Estoque!$A$4:$M$14390,8,)*F238)</f>
        <v>#N/A</v>
      </c>
    </row>
    <row r="239" spans="1:7">
      <c r="A239" s="177"/>
      <c r="B239" s="256" t="e">
        <f>VLOOKUP(A239,Estoque!$A$4:$M$14390,2,)</f>
        <v>#N/A</v>
      </c>
      <c r="C239" s="256" t="e">
        <f>VLOOKUP(A239,Estoque!$A$4:$M$14390,3,)</f>
        <v>#N/A</v>
      </c>
      <c r="D239" s="257" t="e">
        <f>VLOOKUP(A239,'Compras de mercadoria'!$A$4:$P$1330,4,)</f>
        <v>#N/A</v>
      </c>
      <c r="E239" s="172"/>
      <c r="F239" s="173"/>
      <c r="G239" s="259" t="e">
        <f>(VLOOKUP(A239,Estoque!$A$4:$M$14390,8,)*F239)</f>
        <v>#N/A</v>
      </c>
    </row>
    <row r="240" spans="1:7">
      <c r="A240" s="178"/>
      <c r="B240" s="239" t="e">
        <f>VLOOKUP(A240,Estoque!$A$4:$M$14390,2,)</f>
        <v>#N/A</v>
      </c>
      <c r="C240" s="239" t="e">
        <f>VLOOKUP(A240,Estoque!$A$4:$M$14390,3,)</f>
        <v>#N/A</v>
      </c>
      <c r="D240" s="244" t="e">
        <f>VLOOKUP(A240,'Compras de mercadoria'!$A$4:$P$1330,4,)</f>
        <v>#N/A</v>
      </c>
      <c r="E240" s="50"/>
      <c r="F240" s="174"/>
      <c r="G240" s="258" t="e">
        <f>(VLOOKUP(A240,Estoque!$A$4:$M$14390,8,)*F240)</f>
        <v>#N/A</v>
      </c>
    </row>
    <row r="241" spans="1:7">
      <c r="A241" s="177"/>
      <c r="B241" s="256" t="e">
        <f>VLOOKUP(A241,Estoque!$A$4:$M$14390,2,)</f>
        <v>#N/A</v>
      </c>
      <c r="C241" s="256" t="e">
        <f>VLOOKUP(A241,Estoque!$A$4:$M$14390,3,)</f>
        <v>#N/A</v>
      </c>
      <c r="D241" s="257" t="e">
        <f>VLOOKUP(A241,'Compras de mercadoria'!$A$4:$P$1330,4,)</f>
        <v>#N/A</v>
      </c>
      <c r="E241" s="172"/>
      <c r="F241" s="173"/>
      <c r="G241" s="259" t="e">
        <f>(VLOOKUP(A241,Estoque!$A$4:$M$14390,8,)*F241)</f>
        <v>#N/A</v>
      </c>
    </row>
    <row r="242" spans="1:7">
      <c r="A242" s="178"/>
      <c r="B242" s="239" t="e">
        <f>VLOOKUP(A242,Estoque!$A$4:$M$14390,2,)</f>
        <v>#N/A</v>
      </c>
      <c r="C242" s="239" t="e">
        <f>VLOOKUP(A242,Estoque!$A$4:$M$14390,3,)</f>
        <v>#N/A</v>
      </c>
      <c r="D242" s="244" t="e">
        <f>VLOOKUP(A242,'Compras de mercadoria'!$A$4:$P$1330,4,)</f>
        <v>#N/A</v>
      </c>
      <c r="E242" s="50"/>
      <c r="F242" s="174"/>
      <c r="G242" s="258" t="e">
        <f>(VLOOKUP(A242,Estoque!$A$4:$M$14390,8,)*F242)</f>
        <v>#N/A</v>
      </c>
    </row>
    <row r="243" spans="1:7">
      <c r="A243" s="177"/>
      <c r="B243" s="256" t="e">
        <f>VLOOKUP(A243,Estoque!$A$4:$M$14390,2,)</f>
        <v>#N/A</v>
      </c>
      <c r="C243" s="256" t="e">
        <f>VLOOKUP(A243,Estoque!$A$4:$M$14390,3,)</f>
        <v>#N/A</v>
      </c>
      <c r="D243" s="257" t="e">
        <f>VLOOKUP(A243,'Compras de mercadoria'!$A$4:$P$1330,4,)</f>
        <v>#N/A</v>
      </c>
      <c r="E243" s="172"/>
      <c r="F243" s="173"/>
      <c r="G243" s="259" t="e">
        <f>(VLOOKUP(A243,Estoque!$A$4:$M$14390,8,)*F243)</f>
        <v>#N/A</v>
      </c>
    </row>
    <row r="244" spans="1:7">
      <c r="A244" s="178"/>
      <c r="B244" s="239" t="e">
        <f>VLOOKUP(A244,Estoque!$A$4:$M$14390,2,)</f>
        <v>#N/A</v>
      </c>
      <c r="C244" s="239" t="e">
        <f>VLOOKUP(A244,Estoque!$A$4:$M$14390,3,)</f>
        <v>#N/A</v>
      </c>
      <c r="D244" s="244" t="e">
        <f>VLOOKUP(A244,'Compras de mercadoria'!$A$4:$P$1330,4,)</f>
        <v>#N/A</v>
      </c>
      <c r="E244" s="50"/>
      <c r="F244" s="174"/>
      <c r="G244" s="258" t="e">
        <f>(VLOOKUP(A244,Estoque!$A$4:$M$14390,8,)*F244)</f>
        <v>#N/A</v>
      </c>
    </row>
    <row r="245" spans="1:7">
      <c r="A245" s="177"/>
      <c r="B245" s="256" t="e">
        <f>VLOOKUP(A245,Estoque!$A$4:$M$14390,2,)</f>
        <v>#N/A</v>
      </c>
      <c r="C245" s="256" t="e">
        <f>VLOOKUP(A245,Estoque!$A$4:$M$14390,3,)</f>
        <v>#N/A</v>
      </c>
      <c r="D245" s="257" t="e">
        <f>VLOOKUP(A245,'Compras de mercadoria'!$A$4:$P$1330,4,)</f>
        <v>#N/A</v>
      </c>
      <c r="E245" s="172"/>
      <c r="F245" s="173"/>
      <c r="G245" s="259" t="e">
        <f>(VLOOKUP(A245,Estoque!$A$4:$M$14390,8,)*F245)</f>
        <v>#N/A</v>
      </c>
    </row>
    <row r="246" spans="1:7">
      <c r="A246" s="178"/>
      <c r="B246" s="239" t="e">
        <f>VLOOKUP(A246,Estoque!$A$4:$M$14390,2,)</f>
        <v>#N/A</v>
      </c>
      <c r="C246" s="239" t="e">
        <f>VLOOKUP(A246,Estoque!$A$4:$M$14390,3,)</f>
        <v>#N/A</v>
      </c>
      <c r="D246" s="244" t="e">
        <f>VLOOKUP(A246,'Compras de mercadoria'!$A$4:$P$1330,4,)</f>
        <v>#N/A</v>
      </c>
      <c r="E246" s="50"/>
      <c r="F246" s="174"/>
      <c r="G246" s="258" t="e">
        <f>(VLOOKUP(A246,Estoque!$A$4:$M$14390,8,)*F246)</f>
        <v>#N/A</v>
      </c>
    </row>
    <row r="247" spans="1:7">
      <c r="A247" s="177"/>
      <c r="B247" s="256" t="e">
        <f>VLOOKUP(A247,Estoque!$A$4:$M$14390,2,)</f>
        <v>#N/A</v>
      </c>
      <c r="C247" s="256" t="e">
        <f>VLOOKUP(A247,Estoque!$A$4:$M$14390,3,)</f>
        <v>#N/A</v>
      </c>
      <c r="D247" s="257" t="e">
        <f>VLOOKUP(A247,'Compras de mercadoria'!$A$4:$P$1330,4,)</f>
        <v>#N/A</v>
      </c>
      <c r="E247" s="172"/>
      <c r="F247" s="173"/>
      <c r="G247" s="259" t="e">
        <f>(VLOOKUP(A247,Estoque!$A$4:$M$14390,8,)*F247)</f>
        <v>#N/A</v>
      </c>
    </row>
    <row r="248" spans="1:7">
      <c r="A248" s="178"/>
      <c r="B248" s="239" t="e">
        <f>VLOOKUP(A248,Estoque!$A$4:$M$14390,2,)</f>
        <v>#N/A</v>
      </c>
      <c r="C248" s="239" t="e">
        <f>VLOOKUP(A248,Estoque!$A$4:$M$14390,3,)</f>
        <v>#N/A</v>
      </c>
      <c r="D248" s="244" t="e">
        <f>VLOOKUP(A248,'Compras de mercadoria'!$A$4:$P$1330,4,)</f>
        <v>#N/A</v>
      </c>
      <c r="E248" s="50"/>
      <c r="F248" s="174"/>
      <c r="G248" s="258" t="e">
        <f>(VLOOKUP(A248,Estoque!$A$4:$M$14390,8,)*F248)</f>
        <v>#N/A</v>
      </c>
    </row>
    <row r="249" spans="1:7">
      <c r="A249" s="177"/>
      <c r="B249" s="256" t="e">
        <f>VLOOKUP(A249,Estoque!$A$4:$M$14390,2,)</f>
        <v>#N/A</v>
      </c>
      <c r="C249" s="256" t="e">
        <f>VLOOKUP(A249,Estoque!$A$4:$M$14390,3,)</f>
        <v>#N/A</v>
      </c>
      <c r="D249" s="257" t="e">
        <f>VLOOKUP(A249,'Compras de mercadoria'!$A$4:$P$1330,4,)</f>
        <v>#N/A</v>
      </c>
      <c r="E249" s="172"/>
      <c r="F249" s="173"/>
      <c r="G249" s="259" t="e">
        <f>(VLOOKUP(A249,Estoque!$A$4:$M$14390,8,)*F249)</f>
        <v>#N/A</v>
      </c>
    </row>
    <row r="250" spans="1:7">
      <c r="A250" s="178"/>
      <c r="B250" s="239" t="e">
        <f>VLOOKUP(A250,Estoque!$A$4:$M$14390,2,)</f>
        <v>#N/A</v>
      </c>
      <c r="C250" s="239" t="e">
        <f>VLOOKUP(A250,Estoque!$A$4:$M$14390,3,)</f>
        <v>#N/A</v>
      </c>
      <c r="D250" s="244" t="e">
        <f>VLOOKUP(A250,'Compras de mercadoria'!$A$4:$P$1330,4,)</f>
        <v>#N/A</v>
      </c>
      <c r="E250" s="50"/>
      <c r="F250" s="174"/>
      <c r="G250" s="258" t="e">
        <f>(VLOOKUP(A250,Estoque!$A$4:$M$14390,8,)*F250)</f>
        <v>#N/A</v>
      </c>
    </row>
    <row r="251" spans="1:7">
      <c r="A251" s="177"/>
      <c r="B251" s="256" t="e">
        <f>VLOOKUP(A251,Estoque!$A$4:$M$14390,2,)</f>
        <v>#N/A</v>
      </c>
      <c r="C251" s="256" t="e">
        <f>VLOOKUP(A251,Estoque!$A$4:$M$14390,3,)</f>
        <v>#N/A</v>
      </c>
      <c r="D251" s="257" t="e">
        <f>VLOOKUP(A251,'Compras de mercadoria'!$A$4:$P$1330,4,)</f>
        <v>#N/A</v>
      </c>
      <c r="E251" s="172"/>
      <c r="F251" s="173"/>
      <c r="G251" s="259" t="e">
        <f>(VLOOKUP(A251,Estoque!$A$4:$M$14390,8,)*F251)</f>
        <v>#N/A</v>
      </c>
    </row>
    <row r="252" spans="1:7">
      <c r="A252" s="178"/>
      <c r="B252" s="239" t="e">
        <f>VLOOKUP(A252,Estoque!$A$4:$M$14390,2,)</f>
        <v>#N/A</v>
      </c>
      <c r="C252" s="239" t="e">
        <f>VLOOKUP(A252,Estoque!$A$4:$M$14390,3,)</f>
        <v>#N/A</v>
      </c>
      <c r="D252" s="244" t="e">
        <f>VLOOKUP(A252,'Compras de mercadoria'!$A$4:$P$1330,4,)</f>
        <v>#N/A</v>
      </c>
      <c r="E252" s="50"/>
      <c r="F252" s="174"/>
      <c r="G252" s="258" t="e">
        <f>(VLOOKUP(A252,Estoque!$A$4:$M$14390,8,)*F252)</f>
        <v>#N/A</v>
      </c>
    </row>
    <row r="253" spans="1:7">
      <c r="A253" s="177"/>
      <c r="B253" s="256" t="e">
        <f>VLOOKUP(A253,Estoque!$A$4:$M$14390,2,)</f>
        <v>#N/A</v>
      </c>
      <c r="C253" s="256" t="e">
        <f>VLOOKUP(A253,Estoque!$A$4:$M$14390,3,)</f>
        <v>#N/A</v>
      </c>
      <c r="D253" s="257" t="e">
        <f>VLOOKUP(A253,'Compras de mercadoria'!$A$4:$P$1330,4,)</f>
        <v>#N/A</v>
      </c>
      <c r="E253" s="172"/>
      <c r="F253" s="173"/>
      <c r="G253" s="259" t="e">
        <f>(VLOOKUP(A253,Estoque!$A$4:$M$14390,8,)*F253)</f>
        <v>#N/A</v>
      </c>
    </row>
    <row r="254" spans="1:7">
      <c r="A254" s="178"/>
      <c r="B254" s="239" t="e">
        <f>VLOOKUP(A254,Estoque!$A$4:$M$14390,2,)</f>
        <v>#N/A</v>
      </c>
      <c r="C254" s="239" t="e">
        <f>VLOOKUP(A254,Estoque!$A$4:$M$14390,3,)</f>
        <v>#N/A</v>
      </c>
      <c r="D254" s="244" t="e">
        <f>VLOOKUP(A254,'Compras de mercadoria'!$A$4:$P$1330,4,)</f>
        <v>#N/A</v>
      </c>
      <c r="E254" s="50"/>
      <c r="F254" s="174"/>
      <c r="G254" s="258" t="e">
        <f>(VLOOKUP(A254,Estoque!$A$4:$M$14390,8,)*F254)</f>
        <v>#N/A</v>
      </c>
    </row>
    <row r="255" spans="1:7">
      <c r="A255" s="177"/>
      <c r="B255" s="256" t="e">
        <f>VLOOKUP(A255,Estoque!$A$4:$M$14390,2,)</f>
        <v>#N/A</v>
      </c>
      <c r="C255" s="256" t="e">
        <f>VLOOKUP(A255,Estoque!$A$4:$M$14390,3,)</f>
        <v>#N/A</v>
      </c>
      <c r="D255" s="257" t="e">
        <f>VLOOKUP(A255,'Compras de mercadoria'!$A$4:$P$1330,4,)</f>
        <v>#N/A</v>
      </c>
      <c r="E255" s="172"/>
      <c r="F255" s="173"/>
      <c r="G255" s="259" t="e">
        <f>(VLOOKUP(A255,Estoque!$A$4:$M$14390,8,)*F255)</f>
        <v>#N/A</v>
      </c>
    </row>
    <row r="256" spans="1:7">
      <c r="A256" s="178"/>
      <c r="B256" s="239" t="e">
        <f>VLOOKUP(A256,Estoque!$A$4:$M$14390,2,)</f>
        <v>#N/A</v>
      </c>
      <c r="C256" s="239" t="e">
        <f>VLOOKUP(A256,Estoque!$A$4:$M$14390,3,)</f>
        <v>#N/A</v>
      </c>
      <c r="D256" s="244" t="e">
        <f>VLOOKUP(A256,'Compras de mercadoria'!$A$4:$P$1330,4,)</f>
        <v>#N/A</v>
      </c>
      <c r="E256" s="50"/>
      <c r="F256" s="174"/>
      <c r="G256" s="258" t="e">
        <f>(VLOOKUP(A256,Estoque!$A$4:$M$14390,8,)*F256)</f>
        <v>#N/A</v>
      </c>
    </row>
    <row r="257" spans="1:7">
      <c r="A257" s="177"/>
      <c r="B257" s="256" t="e">
        <f>VLOOKUP(A257,Estoque!$A$4:$M$14390,2,)</f>
        <v>#N/A</v>
      </c>
      <c r="C257" s="256" t="e">
        <f>VLOOKUP(A257,Estoque!$A$4:$M$14390,3,)</f>
        <v>#N/A</v>
      </c>
      <c r="D257" s="257" t="e">
        <f>VLOOKUP(A257,'Compras de mercadoria'!$A$4:$P$1330,4,)</f>
        <v>#N/A</v>
      </c>
      <c r="E257" s="172"/>
      <c r="F257" s="173"/>
      <c r="G257" s="259" t="e">
        <f>(VLOOKUP(A257,Estoque!$A$4:$M$14390,8,)*F257)</f>
        <v>#N/A</v>
      </c>
    </row>
    <row r="258" spans="1:7">
      <c r="A258" s="178"/>
      <c r="B258" s="239" t="e">
        <f>VLOOKUP(A258,Estoque!$A$4:$M$14390,2,)</f>
        <v>#N/A</v>
      </c>
      <c r="C258" s="239" t="e">
        <f>VLOOKUP(A258,Estoque!$A$4:$M$14390,3,)</f>
        <v>#N/A</v>
      </c>
      <c r="D258" s="244" t="e">
        <f>VLOOKUP(A258,'Compras de mercadoria'!$A$4:$P$1330,4,)</f>
        <v>#N/A</v>
      </c>
      <c r="E258" s="50"/>
      <c r="F258" s="174"/>
      <c r="G258" s="258" t="e">
        <f>(VLOOKUP(A258,Estoque!$A$4:$M$14390,8,)*F258)</f>
        <v>#N/A</v>
      </c>
    </row>
    <row r="259" spans="1:7">
      <c r="A259" s="177"/>
      <c r="B259" s="256" t="e">
        <f>VLOOKUP(A259,Estoque!$A$4:$M$14390,2,)</f>
        <v>#N/A</v>
      </c>
      <c r="C259" s="256" t="e">
        <f>VLOOKUP(A259,Estoque!$A$4:$M$14390,3,)</f>
        <v>#N/A</v>
      </c>
      <c r="D259" s="257" t="e">
        <f>VLOOKUP(A259,'Compras de mercadoria'!$A$4:$P$1330,4,)</f>
        <v>#N/A</v>
      </c>
      <c r="E259" s="172"/>
      <c r="F259" s="173"/>
      <c r="G259" s="259" t="e">
        <f>(VLOOKUP(A259,Estoque!$A$4:$M$14390,8,)*F259)</f>
        <v>#N/A</v>
      </c>
    </row>
    <row r="260" spans="1:7">
      <c r="A260" s="178"/>
      <c r="B260" s="239" t="e">
        <f>VLOOKUP(A260,Estoque!$A$4:$M$14390,2,)</f>
        <v>#N/A</v>
      </c>
      <c r="C260" s="239" t="e">
        <f>VLOOKUP(A260,Estoque!$A$4:$M$14390,3,)</f>
        <v>#N/A</v>
      </c>
      <c r="D260" s="244" t="e">
        <f>VLOOKUP(A260,'Compras de mercadoria'!$A$4:$P$1330,4,)</f>
        <v>#N/A</v>
      </c>
      <c r="E260" s="50"/>
      <c r="F260" s="174"/>
      <c r="G260" s="258" t="e">
        <f>(VLOOKUP(A260,Estoque!$A$4:$M$14390,8,)*F260)</f>
        <v>#N/A</v>
      </c>
    </row>
    <row r="261" spans="1:7">
      <c r="A261" s="177"/>
      <c r="B261" s="256" t="e">
        <f>VLOOKUP(A261,Estoque!$A$4:$M$14390,2,)</f>
        <v>#N/A</v>
      </c>
      <c r="C261" s="256" t="e">
        <f>VLOOKUP(A261,Estoque!$A$4:$M$14390,3,)</f>
        <v>#N/A</v>
      </c>
      <c r="D261" s="257" t="e">
        <f>VLOOKUP(A261,'Compras de mercadoria'!$A$4:$P$1330,4,)</f>
        <v>#N/A</v>
      </c>
      <c r="E261" s="172"/>
      <c r="F261" s="173"/>
      <c r="G261" s="259" t="e">
        <f>(VLOOKUP(A261,Estoque!$A$4:$M$14390,8,)*F261)</f>
        <v>#N/A</v>
      </c>
    </row>
    <row r="262" spans="1:7">
      <c r="A262" s="178"/>
      <c r="B262" s="239" t="e">
        <f>VLOOKUP(A262,Estoque!$A$4:$M$14390,2,)</f>
        <v>#N/A</v>
      </c>
      <c r="C262" s="239" t="e">
        <f>VLOOKUP(A262,Estoque!$A$4:$M$14390,3,)</f>
        <v>#N/A</v>
      </c>
      <c r="D262" s="244" t="e">
        <f>VLOOKUP(A262,'Compras de mercadoria'!$A$4:$P$1330,4,)</f>
        <v>#N/A</v>
      </c>
      <c r="E262" s="50"/>
      <c r="F262" s="174"/>
      <c r="G262" s="258" t="e">
        <f>(VLOOKUP(A262,Estoque!$A$4:$M$14390,8,)*F262)</f>
        <v>#N/A</v>
      </c>
    </row>
    <row r="263" spans="1:7">
      <c r="A263" s="177"/>
      <c r="B263" s="256" t="e">
        <f>VLOOKUP(A263,Estoque!$A$4:$M$14390,2,)</f>
        <v>#N/A</v>
      </c>
      <c r="C263" s="256" t="e">
        <f>VLOOKUP(A263,Estoque!$A$4:$M$14390,3,)</f>
        <v>#N/A</v>
      </c>
      <c r="D263" s="257" t="e">
        <f>VLOOKUP(A263,'Compras de mercadoria'!$A$4:$P$1330,4,)</f>
        <v>#N/A</v>
      </c>
      <c r="E263" s="172"/>
      <c r="F263" s="173"/>
      <c r="G263" s="259" t="e">
        <f>(VLOOKUP(A263,Estoque!$A$4:$M$14390,8,)*F263)</f>
        <v>#N/A</v>
      </c>
    </row>
    <row r="264" spans="1:7">
      <c r="A264" s="178"/>
      <c r="B264" s="239" t="e">
        <f>VLOOKUP(A264,Estoque!$A$4:$M$14390,2,)</f>
        <v>#N/A</v>
      </c>
      <c r="C264" s="239" t="e">
        <f>VLOOKUP(A264,Estoque!$A$4:$M$14390,3,)</f>
        <v>#N/A</v>
      </c>
      <c r="D264" s="244" t="e">
        <f>VLOOKUP(A264,'Compras de mercadoria'!$A$4:$P$1330,4,)</f>
        <v>#N/A</v>
      </c>
      <c r="E264" s="50"/>
      <c r="F264" s="174"/>
      <c r="G264" s="258" t="e">
        <f>(VLOOKUP(A264,Estoque!$A$4:$M$14390,8,)*F264)</f>
        <v>#N/A</v>
      </c>
    </row>
    <row r="265" spans="1:7">
      <c r="A265" s="177"/>
      <c r="B265" s="256" t="e">
        <f>VLOOKUP(A265,Estoque!$A$4:$M$14390,2,)</f>
        <v>#N/A</v>
      </c>
      <c r="C265" s="256" t="e">
        <f>VLOOKUP(A265,Estoque!$A$4:$M$14390,3,)</f>
        <v>#N/A</v>
      </c>
      <c r="D265" s="257" t="e">
        <f>VLOOKUP(A265,'Compras de mercadoria'!$A$4:$P$1330,4,)</f>
        <v>#N/A</v>
      </c>
      <c r="E265" s="172"/>
      <c r="F265" s="173"/>
      <c r="G265" s="259" t="e">
        <f>(VLOOKUP(A265,Estoque!$A$4:$M$14390,8,)*F265)</f>
        <v>#N/A</v>
      </c>
    </row>
    <row r="266" spans="1:7">
      <c r="A266" s="178"/>
      <c r="B266" s="239" t="e">
        <f>VLOOKUP(A266,Estoque!$A$4:$M$14390,2,)</f>
        <v>#N/A</v>
      </c>
      <c r="C266" s="239" t="e">
        <f>VLOOKUP(A266,Estoque!$A$4:$M$14390,3,)</f>
        <v>#N/A</v>
      </c>
      <c r="D266" s="244" t="e">
        <f>VLOOKUP(A266,'Compras de mercadoria'!$A$4:$P$1330,4,)</f>
        <v>#N/A</v>
      </c>
      <c r="E266" s="50"/>
      <c r="F266" s="174"/>
      <c r="G266" s="258" t="e">
        <f>(VLOOKUP(A266,Estoque!$A$4:$M$14390,8,)*F266)</f>
        <v>#N/A</v>
      </c>
    </row>
    <row r="267" spans="1:7">
      <c r="A267" s="177"/>
      <c r="B267" s="256" t="e">
        <f>VLOOKUP(A267,Estoque!$A$4:$M$14390,2,)</f>
        <v>#N/A</v>
      </c>
      <c r="C267" s="256" t="e">
        <f>VLOOKUP(A267,Estoque!$A$4:$M$14390,3,)</f>
        <v>#N/A</v>
      </c>
      <c r="D267" s="257" t="e">
        <f>VLOOKUP(A267,'Compras de mercadoria'!$A$4:$P$1330,4,)</f>
        <v>#N/A</v>
      </c>
      <c r="E267" s="172"/>
      <c r="F267" s="173"/>
      <c r="G267" s="259" t="e">
        <f>(VLOOKUP(A267,Estoque!$A$4:$M$14390,8,)*F267)</f>
        <v>#N/A</v>
      </c>
    </row>
    <row r="268" spans="1:7">
      <c r="A268" s="178"/>
      <c r="B268" s="239" t="e">
        <f>VLOOKUP(A268,Estoque!$A$4:$M$14390,2,)</f>
        <v>#N/A</v>
      </c>
      <c r="C268" s="239" t="e">
        <f>VLOOKUP(A268,Estoque!$A$4:$M$14390,3,)</f>
        <v>#N/A</v>
      </c>
      <c r="D268" s="244" t="e">
        <f>VLOOKUP(A268,'Compras de mercadoria'!$A$4:$P$1330,4,)</f>
        <v>#N/A</v>
      </c>
      <c r="E268" s="50"/>
      <c r="F268" s="174"/>
      <c r="G268" s="258" t="e">
        <f>(VLOOKUP(A268,Estoque!$A$4:$M$14390,8,)*F268)</f>
        <v>#N/A</v>
      </c>
    </row>
    <row r="269" spans="1:7">
      <c r="A269" s="177"/>
      <c r="B269" s="256" t="e">
        <f>VLOOKUP(A269,Estoque!$A$4:$M$14390,2,)</f>
        <v>#N/A</v>
      </c>
      <c r="C269" s="256" t="e">
        <f>VLOOKUP(A269,Estoque!$A$4:$M$14390,3,)</f>
        <v>#N/A</v>
      </c>
      <c r="D269" s="257" t="e">
        <f>VLOOKUP(A269,'Compras de mercadoria'!$A$4:$P$1330,4,)</f>
        <v>#N/A</v>
      </c>
      <c r="E269" s="172"/>
      <c r="F269" s="173"/>
      <c r="G269" s="259" t="e">
        <f>(VLOOKUP(A269,Estoque!$A$4:$M$14390,8,)*F269)</f>
        <v>#N/A</v>
      </c>
    </row>
    <row r="270" spans="1:7">
      <c r="A270" s="178"/>
      <c r="B270" s="239" t="e">
        <f>VLOOKUP(A270,Estoque!$A$4:$M$14390,2,)</f>
        <v>#N/A</v>
      </c>
      <c r="C270" s="239" t="e">
        <f>VLOOKUP(A270,Estoque!$A$4:$M$14390,3,)</f>
        <v>#N/A</v>
      </c>
      <c r="D270" s="244" t="e">
        <f>VLOOKUP(A270,'Compras de mercadoria'!$A$4:$P$1330,4,)</f>
        <v>#N/A</v>
      </c>
      <c r="E270" s="50"/>
      <c r="F270" s="174"/>
      <c r="G270" s="258" t="e">
        <f>(VLOOKUP(A270,Estoque!$A$4:$M$14390,8,)*F270)</f>
        <v>#N/A</v>
      </c>
    </row>
    <row r="271" spans="1:7">
      <c r="A271" s="177"/>
      <c r="B271" s="256" t="e">
        <f>VLOOKUP(A271,Estoque!$A$4:$M$14390,2,)</f>
        <v>#N/A</v>
      </c>
      <c r="C271" s="256" t="e">
        <f>VLOOKUP(A271,Estoque!$A$4:$M$14390,3,)</f>
        <v>#N/A</v>
      </c>
      <c r="D271" s="257" t="e">
        <f>VLOOKUP(A271,'Compras de mercadoria'!$A$4:$P$1330,4,)</f>
        <v>#N/A</v>
      </c>
      <c r="E271" s="172"/>
      <c r="F271" s="173"/>
      <c r="G271" s="259" t="e">
        <f>(VLOOKUP(A271,Estoque!$A$4:$M$14390,8,)*F271)</f>
        <v>#N/A</v>
      </c>
    </row>
    <row r="272" spans="1:7">
      <c r="A272" s="178"/>
      <c r="B272" s="239" t="e">
        <f>VLOOKUP(A272,Estoque!$A$4:$M$14390,2,)</f>
        <v>#N/A</v>
      </c>
      <c r="C272" s="239" t="e">
        <f>VLOOKUP(A272,Estoque!$A$4:$M$14390,3,)</f>
        <v>#N/A</v>
      </c>
      <c r="D272" s="244" t="e">
        <f>VLOOKUP(A272,'Compras de mercadoria'!$A$4:$P$1330,4,)</f>
        <v>#N/A</v>
      </c>
      <c r="E272" s="50"/>
      <c r="F272" s="174"/>
      <c r="G272" s="258" t="e">
        <f>(VLOOKUP(A272,Estoque!$A$4:$M$14390,8,)*F272)</f>
        <v>#N/A</v>
      </c>
    </row>
    <row r="273" spans="1:7">
      <c r="A273" s="177"/>
      <c r="B273" s="256" t="e">
        <f>VLOOKUP(A273,Estoque!$A$4:$M$14390,2,)</f>
        <v>#N/A</v>
      </c>
      <c r="C273" s="256" t="e">
        <f>VLOOKUP(A273,Estoque!$A$4:$M$14390,3,)</f>
        <v>#N/A</v>
      </c>
      <c r="D273" s="257" t="e">
        <f>VLOOKUP(A273,'Compras de mercadoria'!$A$4:$P$1330,4,)</f>
        <v>#N/A</v>
      </c>
      <c r="E273" s="172"/>
      <c r="F273" s="173"/>
      <c r="G273" s="259" t="e">
        <f>(VLOOKUP(A273,Estoque!$A$4:$M$14390,8,)*F273)</f>
        <v>#N/A</v>
      </c>
    </row>
    <row r="274" spans="1:7">
      <c r="A274" s="178"/>
      <c r="B274" s="239" t="e">
        <f>VLOOKUP(A274,Estoque!$A$4:$M$14390,2,)</f>
        <v>#N/A</v>
      </c>
      <c r="C274" s="239" t="e">
        <f>VLOOKUP(A274,Estoque!$A$4:$M$14390,3,)</f>
        <v>#N/A</v>
      </c>
      <c r="D274" s="244" t="e">
        <f>VLOOKUP(A274,'Compras de mercadoria'!$A$4:$P$1330,4,)</f>
        <v>#N/A</v>
      </c>
      <c r="E274" s="50"/>
      <c r="F274" s="174"/>
      <c r="G274" s="258" t="e">
        <f>(VLOOKUP(A274,Estoque!$A$4:$M$14390,8,)*F274)</f>
        <v>#N/A</v>
      </c>
    </row>
    <row r="275" spans="1:7">
      <c r="A275" s="177"/>
      <c r="B275" s="256" t="e">
        <f>VLOOKUP(A275,Estoque!$A$4:$M$14390,2,)</f>
        <v>#N/A</v>
      </c>
      <c r="C275" s="256" t="e">
        <f>VLOOKUP(A275,Estoque!$A$4:$M$14390,3,)</f>
        <v>#N/A</v>
      </c>
      <c r="D275" s="257" t="e">
        <f>VLOOKUP(A275,'Compras de mercadoria'!$A$4:$P$1330,4,)</f>
        <v>#N/A</v>
      </c>
      <c r="E275" s="172"/>
      <c r="F275" s="173"/>
      <c r="G275" s="259" t="e">
        <f>(VLOOKUP(A275,Estoque!$A$4:$M$14390,8,)*F275)</f>
        <v>#N/A</v>
      </c>
    </row>
    <row r="276" spans="1:7">
      <c r="A276" s="178"/>
      <c r="B276" s="239" t="e">
        <f>VLOOKUP(A276,Estoque!$A$4:$M$14390,2,)</f>
        <v>#N/A</v>
      </c>
      <c r="C276" s="239" t="e">
        <f>VLOOKUP(A276,Estoque!$A$4:$M$14390,3,)</f>
        <v>#N/A</v>
      </c>
      <c r="D276" s="244" t="e">
        <f>VLOOKUP(A276,'Compras de mercadoria'!$A$4:$P$1330,4,)</f>
        <v>#N/A</v>
      </c>
      <c r="E276" s="50"/>
      <c r="F276" s="174"/>
      <c r="G276" s="258" t="e">
        <f>(VLOOKUP(A276,Estoque!$A$4:$M$14390,8,)*F276)</f>
        <v>#N/A</v>
      </c>
    </row>
    <row r="277" spans="1:7">
      <c r="A277" s="177"/>
      <c r="B277" s="256" t="e">
        <f>VLOOKUP(A277,Estoque!$A$4:$M$14390,2,)</f>
        <v>#N/A</v>
      </c>
      <c r="C277" s="256" t="e">
        <f>VLOOKUP(A277,Estoque!$A$4:$M$14390,3,)</f>
        <v>#N/A</v>
      </c>
      <c r="D277" s="257" t="e">
        <f>VLOOKUP(A277,'Compras de mercadoria'!$A$4:$P$1330,4,)</f>
        <v>#N/A</v>
      </c>
      <c r="E277" s="172"/>
      <c r="F277" s="173"/>
      <c r="G277" s="259" t="e">
        <f>(VLOOKUP(A277,Estoque!$A$4:$M$14390,8,)*F277)</f>
        <v>#N/A</v>
      </c>
    </row>
    <row r="278" spans="1:7">
      <c r="A278" s="178"/>
      <c r="B278" s="239" t="e">
        <f>VLOOKUP(A278,Estoque!$A$4:$M$14390,2,)</f>
        <v>#N/A</v>
      </c>
      <c r="C278" s="239" t="e">
        <f>VLOOKUP(A278,Estoque!$A$4:$M$14390,3,)</f>
        <v>#N/A</v>
      </c>
      <c r="D278" s="244" t="e">
        <f>VLOOKUP(A278,'Compras de mercadoria'!$A$4:$P$1330,4,)</f>
        <v>#N/A</v>
      </c>
      <c r="E278" s="50"/>
      <c r="F278" s="174"/>
      <c r="G278" s="258" t="e">
        <f>(VLOOKUP(A278,Estoque!$A$4:$M$14390,8,)*F278)</f>
        <v>#N/A</v>
      </c>
    </row>
    <row r="279" spans="1:7">
      <c r="A279" s="177"/>
      <c r="B279" s="256" t="e">
        <f>VLOOKUP(A279,Estoque!$A$4:$M$14390,2,)</f>
        <v>#N/A</v>
      </c>
      <c r="C279" s="256" t="e">
        <f>VLOOKUP(A279,Estoque!$A$4:$M$14390,3,)</f>
        <v>#N/A</v>
      </c>
      <c r="D279" s="257" t="e">
        <f>VLOOKUP(A279,'Compras de mercadoria'!$A$4:$P$1330,4,)</f>
        <v>#N/A</v>
      </c>
      <c r="E279" s="172"/>
      <c r="F279" s="173"/>
      <c r="G279" s="259" t="e">
        <f>(VLOOKUP(A279,Estoque!$A$4:$M$14390,8,)*F279)</f>
        <v>#N/A</v>
      </c>
    </row>
    <row r="280" spans="1:7">
      <c r="A280" s="178"/>
      <c r="B280" s="239" t="e">
        <f>VLOOKUP(A280,Estoque!$A$4:$M$14390,2,)</f>
        <v>#N/A</v>
      </c>
      <c r="C280" s="239" t="e">
        <f>VLOOKUP(A280,Estoque!$A$4:$M$14390,3,)</f>
        <v>#N/A</v>
      </c>
      <c r="D280" s="244" t="e">
        <f>VLOOKUP(A280,'Compras de mercadoria'!$A$4:$P$1330,4,)</f>
        <v>#N/A</v>
      </c>
      <c r="E280" s="50"/>
      <c r="F280" s="174"/>
      <c r="G280" s="258" t="e">
        <f>(VLOOKUP(A280,Estoque!$A$4:$M$14390,8,)*F280)</f>
        <v>#N/A</v>
      </c>
    </row>
    <row r="281" spans="1:7">
      <c r="A281" s="177"/>
      <c r="B281" s="256" t="e">
        <f>VLOOKUP(A281,Estoque!$A$4:$M$14390,2,)</f>
        <v>#N/A</v>
      </c>
      <c r="C281" s="256" t="e">
        <f>VLOOKUP(A281,Estoque!$A$4:$M$14390,3,)</f>
        <v>#N/A</v>
      </c>
      <c r="D281" s="257" t="e">
        <f>VLOOKUP(A281,'Compras de mercadoria'!$A$4:$P$1330,4,)</f>
        <v>#N/A</v>
      </c>
      <c r="E281" s="172"/>
      <c r="F281" s="173"/>
      <c r="G281" s="259" t="e">
        <f>(VLOOKUP(A281,Estoque!$A$4:$M$14390,8,)*F281)</f>
        <v>#N/A</v>
      </c>
    </row>
    <row r="282" spans="1:7">
      <c r="A282" s="178"/>
      <c r="B282" s="239" t="e">
        <f>VLOOKUP(A282,Estoque!$A$4:$M$14390,2,)</f>
        <v>#N/A</v>
      </c>
      <c r="C282" s="239" t="e">
        <f>VLOOKUP(A282,Estoque!$A$4:$M$14390,3,)</f>
        <v>#N/A</v>
      </c>
      <c r="D282" s="244" t="e">
        <f>VLOOKUP(A282,'Compras de mercadoria'!$A$4:$P$1330,4,)</f>
        <v>#N/A</v>
      </c>
      <c r="E282" s="50"/>
      <c r="F282" s="174"/>
      <c r="G282" s="258" t="e">
        <f>(VLOOKUP(A282,Estoque!$A$4:$M$14390,8,)*F282)</f>
        <v>#N/A</v>
      </c>
    </row>
    <row r="283" spans="1:7">
      <c r="A283" s="177"/>
      <c r="B283" s="256" t="e">
        <f>VLOOKUP(A283,Estoque!$A$4:$M$14390,2,)</f>
        <v>#N/A</v>
      </c>
      <c r="C283" s="256" t="e">
        <f>VLOOKUP(A283,Estoque!$A$4:$M$14390,3,)</f>
        <v>#N/A</v>
      </c>
      <c r="D283" s="257" t="e">
        <f>VLOOKUP(A283,'Compras de mercadoria'!$A$4:$P$1330,4,)</f>
        <v>#N/A</v>
      </c>
      <c r="E283" s="172"/>
      <c r="F283" s="173"/>
      <c r="G283" s="259" t="e">
        <f>(VLOOKUP(A283,Estoque!$A$4:$M$14390,8,)*F283)</f>
        <v>#N/A</v>
      </c>
    </row>
    <row r="284" spans="1:7">
      <c r="A284" s="178"/>
      <c r="B284" s="239" t="e">
        <f>VLOOKUP(A284,Estoque!$A$4:$M$14390,2,)</f>
        <v>#N/A</v>
      </c>
      <c r="C284" s="239" t="e">
        <f>VLOOKUP(A284,Estoque!$A$4:$M$14390,3,)</f>
        <v>#N/A</v>
      </c>
      <c r="D284" s="244" t="e">
        <f>VLOOKUP(A284,'Compras de mercadoria'!$A$4:$P$1330,4,)</f>
        <v>#N/A</v>
      </c>
      <c r="E284" s="50"/>
      <c r="F284" s="174"/>
      <c r="G284" s="258" t="e">
        <f>(VLOOKUP(A284,Estoque!$A$4:$M$14390,8,)*F284)</f>
        <v>#N/A</v>
      </c>
    </row>
    <row r="285" spans="1:7">
      <c r="A285" s="177"/>
      <c r="B285" s="256" t="e">
        <f>VLOOKUP(A285,Estoque!$A$4:$M$14390,2,)</f>
        <v>#N/A</v>
      </c>
      <c r="C285" s="256" t="e">
        <f>VLOOKUP(A285,Estoque!$A$4:$M$14390,3,)</f>
        <v>#N/A</v>
      </c>
      <c r="D285" s="257" t="e">
        <f>VLOOKUP(A285,'Compras de mercadoria'!$A$4:$P$1330,4,)</f>
        <v>#N/A</v>
      </c>
      <c r="E285" s="172"/>
      <c r="F285" s="173"/>
      <c r="G285" s="259" t="e">
        <f>(VLOOKUP(A285,Estoque!$A$4:$M$14390,8,)*F285)</f>
        <v>#N/A</v>
      </c>
    </row>
    <row r="286" spans="1:7">
      <c r="A286" s="178"/>
      <c r="B286" s="239" t="e">
        <f>VLOOKUP(A286,Estoque!$A$4:$M$14390,2,)</f>
        <v>#N/A</v>
      </c>
      <c r="C286" s="239" t="e">
        <f>VLOOKUP(A286,Estoque!$A$4:$M$14390,3,)</f>
        <v>#N/A</v>
      </c>
      <c r="D286" s="244" t="e">
        <f>VLOOKUP(A286,'Compras de mercadoria'!$A$4:$P$1330,4,)</f>
        <v>#N/A</v>
      </c>
      <c r="E286" s="50"/>
      <c r="F286" s="174"/>
      <c r="G286" s="258" t="e">
        <f>(VLOOKUP(A286,Estoque!$A$4:$M$14390,8,)*F286)</f>
        <v>#N/A</v>
      </c>
    </row>
    <row r="287" spans="1:7">
      <c r="A287" s="177"/>
      <c r="B287" s="256" t="e">
        <f>VLOOKUP(A287,Estoque!$A$4:$M$14390,2,)</f>
        <v>#N/A</v>
      </c>
      <c r="C287" s="256" t="e">
        <f>VLOOKUP(A287,Estoque!$A$4:$M$14390,3,)</f>
        <v>#N/A</v>
      </c>
      <c r="D287" s="257" t="e">
        <f>VLOOKUP(A287,'Compras de mercadoria'!$A$4:$P$1330,4,)</f>
        <v>#N/A</v>
      </c>
      <c r="E287" s="172"/>
      <c r="F287" s="173"/>
      <c r="G287" s="259" t="e">
        <f>(VLOOKUP(A287,Estoque!$A$4:$M$14390,8,)*F287)</f>
        <v>#N/A</v>
      </c>
    </row>
    <row r="288" spans="1:7">
      <c r="A288" s="178"/>
      <c r="B288" s="239" t="e">
        <f>VLOOKUP(A288,Estoque!$A$4:$M$14390,2,)</f>
        <v>#N/A</v>
      </c>
      <c r="C288" s="239" t="e">
        <f>VLOOKUP(A288,Estoque!$A$4:$M$14390,3,)</f>
        <v>#N/A</v>
      </c>
      <c r="D288" s="244" t="e">
        <f>VLOOKUP(A288,'Compras de mercadoria'!$A$4:$P$1330,4,)</f>
        <v>#N/A</v>
      </c>
      <c r="E288" s="50"/>
      <c r="F288" s="174"/>
      <c r="G288" s="258" t="e">
        <f>(VLOOKUP(A288,Estoque!$A$4:$M$14390,8,)*F288)</f>
        <v>#N/A</v>
      </c>
    </row>
    <row r="289" spans="1:7">
      <c r="A289" s="177"/>
      <c r="B289" s="256" t="e">
        <f>VLOOKUP(A289,Estoque!$A$4:$M$14390,2,)</f>
        <v>#N/A</v>
      </c>
      <c r="C289" s="256" t="e">
        <f>VLOOKUP(A289,Estoque!$A$4:$M$14390,3,)</f>
        <v>#N/A</v>
      </c>
      <c r="D289" s="257" t="e">
        <f>VLOOKUP(A289,'Compras de mercadoria'!$A$4:$P$1330,4,)</f>
        <v>#N/A</v>
      </c>
      <c r="E289" s="172"/>
      <c r="F289" s="173"/>
      <c r="G289" s="259" t="e">
        <f>(VLOOKUP(A289,Estoque!$A$4:$M$14390,8,)*F289)</f>
        <v>#N/A</v>
      </c>
    </row>
    <row r="290" spans="1:7">
      <c r="A290" s="178"/>
      <c r="B290" s="239" t="e">
        <f>VLOOKUP(A290,Estoque!$A$4:$M$14390,2,)</f>
        <v>#N/A</v>
      </c>
      <c r="C290" s="239" t="e">
        <f>VLOOKUP(A290,Estoque!$A$4:$M$14390,3,)</f>
        <v>#N/A</v>
      </c>
      <c r="D290" s="244" t="e">
        <f>VLOOKUP(A290,'Compras de mercadoria'!$A$4:$P$1330,4,)</f>
        <v>#N/A</v>
      </c>
      <c r="E290" s="50"/>
      <c r="F290" s="174"/>
      <c r="G290" s="258" t="e">
        <f>(VLOOKUP(A290,Estoque!$A$4:$M$14390,8,)*F290)</f>
        <v>#N/A</v>
      </c>
    </row>
    <row r="291" spans="1:7">
      <c r="A291" s="177"/>
      <c r="B291" s="256" t="e">
        <f>VLOOKUP(A291,Estoque!$A$4:$M$14390,2,)</f>
        <v>#N/A</v>
      </c>
      <c r="C291" s="256" t="e">
        <f>VLOOKUP(A291,Estoque!$A$4:$M$14390,3,)</f>
        <v>#N/A</v>
      </c>
      <c r="D291" s="257" t="e">
        <f>VLOOKUP(A291,'Compras de mercadoria'!$A$4:$P$1330,4,)</f>
        <v>#N/A</v>
      </c>
      <c r="E291" s="172"/>
      <c r="F291" s="173"/>
      <c r="G291" s="259" t="e">
        <f>(VLOOKUP(A291,Estoque!$A$4:$M$14390,8,)*F291)</f>
        <v>#N/A</v>
      </c>
    </row>
    <row r="292" spans="1:7">
      <c r="A292" s="178"/>
      <c r="B292" s="239" t="e">
        <f>VLOOKUP(A292,Estoque!$A$4:$M$14390,2,)</f>
        <v>#N/A</v>
      </c>
      <c r="C292" s="239" t="e">
        <f>VLOOKUP(A292,Estoque!$A$4:$M$14390,3,)</f>
        <v>#N/A</v>
      </c>
      <c r="D292" s="244" t="e">
        <f>VLOOKUP(A292,'Compras de mercadoria'!$A$4:$P$1330,4,)</f>
        <v>#N/A</v>
      </c>
      <c r="E292" s="50"/>
      <c r="F292" s="174"/>
      <c r="G292" s="258" t="e">
        <f>(VLOOKUP(A292,Estoque!$A$4:$M$14390,8,)*F292)</f>
        <v>#N/A</v>
      </c>
    </row>
    <row r="293" spans="1:7">
      <c r="A293" s="177"/>
      <c r="B293" s="256" t="e">
        <f>VLOOKUP(A293,Estoque!$A$4:$M$14390,2,)</f>
        <v>#N/A</v>
      </c>
      <c r="C293" s="256" t="e">
        <f>VLOOKUP(A293,Estoque!$A$4:$M$14390,3,)</f>
        <v>#N/A</v>
      </c>
      <c r="D293" s="257" t="e">
        <f>VLOOKUP(A293,'Compras de mercadoria'!$A$4:$P$1330,4,)</f>
        <v>#N/A</v>
      </c>
      <c r="E293" s="172"/>
      <c r="F293" s="173"/>
      <c r="G293" s="259" t="e">
        <f>(VLOOKUP(A293,Estoque!$A$4:$M$14390,8,)*F293)</f>
        <v>#N/A</v>
      </c>
    </row>
    <row r="294" spans="1:7">
      <c r="A294" s="178"/>
      <c r="B294" s="239" t="e">
        <f>VLOOKUP(A294,Estoque!$A$4:$M$14390,2,)</f>
        <v>#N/A</v>
      </c>
      <c r="C294" s="239" t="e">
        <f>VLOOKUP(A294,Estoque!$A$4:$M$14390,3,)</f>
        <v>#N/A</v>
      </c>
      <c r="D294" s="244" t="e">
        <f>VLOOKUP(A294,'Compras de mercadoria'!$A$4:$P$1330,4,)</f>
        <v>#N/A</v>
      </c>
      <c r="E294" s="50"/>
      <c r="F294" s="174"/>
      <c r="G294" s="258" t="e">
        <f>(VLOOKUP(A294,Estoque!$A$4:$M$14390,8,)*F294)</f>
        <v>#N/A</v>
      </c>
    </row>
    <row r="295" spans="1:7">
      <c r="A295" s="177"/>
      <c r="B295" s="256" t="e">
        <f>VLOOKUP(A295,Estoque!$A$4:$M$14390,2,)</f>
        <v>#N/A</v>
      </c>
      <c r="C295" s="256" t="e">
        <f>VLOOKUP(A295,Estoque!$A$4:$M$14390,3,)</f>
        <v>#N/A</v>
      </c>
      <c r="D295" s="257" t="e">
        <f>VLOOKUP(A295,'Compras de mercadoria'!$A$4:$P$1330,4,)</f>
        <v>#N/A</v>
      </c>
      <c r="E295" s="172"/>
      <c r="F295" s="173"/>
      <c r="G295" s="259" t="e">
        <f>(VLOOKUP(A295,Estoque!$A$4:$M$14390,8,)*F295)</f>
        <v>#N/A</v>
      </c>
    </row>
    <row r="296" spans="1:7">
      <c r="A296" s="178"/>
      <c r="B296" s="239" t="e">
        <f>VLOOKUP(A296,Estoque!$A$4:$M$14390,2,)</f>
        <v>#N/A</v>
      </c>
      <c r="C296" s="239" t="e">
        <f>VLOOKUP(A296,Estoque!$A$4:$M$14390,3,)</f>
        <v>#N/A</v>
      </c>
      <c r="D296" s="244" t="e">
        <f>VLOOKUP(A296,'Compras de mercadoria'!$A$4:$P$1330,4,)</f>
        <v>#N/A</v>
      </c>
      <c r="E296" s="50"/>
      <c r="F296" s="174"/>
      <c r="G296" s="258" t="e">
        <f>(VLOOKUP(A296,Estoque!$A$4:$M$14390,8,)*F296)</f>
        <v>#N/A</v>
      </c>
    </row>
    <row r="297" spans="1:7">
      <c r="A297" s="177"/>
      <c r="B297" s="256" t="e">
        <f>VLOOKUP(A297,Estoque!$A$4:$M$14390,2,)</f>
        <v>#N/A</v>
      </c>
      <c r="C297" s="256" t="e">
        <f>VLOOKUP(A297,Estoque!$A$4:$M$14390,3,)</f>
        <v>#N/A</v>
      </c>
      <c r="D297" s="257" t="e">
        <f>VLOOKUP(A297,'Compras de mercadoria'!$A$4:$P$1330,4,)</f>
        <v>#N/A</v>
      </c>
      <c r="E297" s="172"/>
      <c r="F297" s="173"/>
      <c r="G297" s="259" t="e">
        <f>(VLOOKUP(A297,Estoque!$A$4:$M$14390,8,)*F297)</f>
        <v>#N/A</v>
      </c>
    </row>
    <row r="298" spans="1:7">
      <c r="A298" s="178"/>
      <c r="B298" s="239" t="e">
        <f>VLOOKUP(A298,Estoque!$A$4:$M$14390,2,)</f>
        <v>#N/A</v>
      </c>
      <c r="C298" s="239" t="e">
        <f>VLOOKUP(A298,Estoque!$A$4:$M$14390,3,)</f>
        <v>#N/A</v>
      </c>
      <c r="D298" s="244" t="e">
        <f>VLOOKUP(A298,'Compras de mercadoria'!$A$4:$P$1330,4,)</f>
        <v>#N/A</v>
      </c>
      <c r="E298" s="50"/>
      <c r="F298" s="174"/>
      <c r="G298" s="258" t="e">
        <f>(VLOOKUP(A298,Estoque!$A$4:$M$14390,8,)*F298)</f>
        <v>#N/A</v>
      </c>
    </row>
    <row r="299" spans="1:7">
      <c r="A299" s="177"/>
      <c r="B299" s="256" t="e">
        <f>VLOOKUP(A299,Estoque!$A$4:$M$14390,2,)</f>
        <v>#N/A</v>
      </c>
      <c r="C299" s="256" t="e">
        <f>VLOOKUP(A299,Estoque!$A$4:$M$14390,3,)</f>
        <v>#N/A</v>
      </c>
      <c r="D299" s="257" t="e">
        <f>VLOOKUP(A299,'Compras de mercadoria'!$A$4:$P$1330,4,)</f>
        <v>#N/A</v>
      </c>
      <c r="E299" s="172"/>
      <c r="F299" s="173"/>
      <c r="G299" s="259" t="e">
        <f>(VLOOKUP(A299,Estoque!$A$4:$M$14390,8,)*F299)</f>
        <v>#N/A</v>
      </c>
    </row>
    <row r="300" spans="1:7">
      <c r="A300" s="178"/>
      <c r="B300" s="239" t="e">
        <f>VLOOKUP(A300,Estoque!$A$4:$M$14390,2,)</f>
        <v>#N/A</v>
      </c>
      <c r="C300" s="239" t="e">
        <f>VLOOKUP(A300,Estoque!$A$4:$M$14390,3,)</f>
        <v>#N/A</v>
      </c>
      <c r="D300" s="244" t="e">
        <f>VLOOKUP(A300,'Compras de mercadoria'!$A$4:$P$1330,4,)</f>
        <v>#N/A</v>
      </c>
      <c r="E300" s="50"/>
      <c r="F300" s="174"/>
      <c r="G300" s="258" t="e">
        <f>(VLOOKUP(A300,Estoque!$A$4:$M$14390,8,)*F300)</f>
        <v>#N/A</v>
      </c>
    </row>
    <row r="301" spans="1:7">
      <c r="A301" s="177"/>
      <c r="B301" s="256" t="e">
        <f>VLOOKUP(A301,Estoque!$A$4:$M$14390,2,)</f>
        <v>#N/A</v>
      </c>
      <c r="C301" s="256" t="e">
        <f>VLOOKUP(A301,Estoque!$A$4:$M$14390,3,)</f>
        <v>#N/A</v>
      </c>
      <c r="D301" s="257" t="e">
        <f>VLOOKUP(A301,'Compras de mercadoria'!$A$4:$P$1330,4,)</f>
        <v>#N/A</v>
      </c>
      <c r="E301" s="172"/>
      <c r="F301" s="173"/>
      <c r="G301" s="259" t="e">
        <f>(VLOOKUP(A301,Estoque!$A$4:$M$14390,8,)*F301)</f>
        <v>#N/A</v>
      </c>
    </row>
    <row r="302" spans="1:7">
      <c r="A302" s="178"/>
      <c r="B302" s="239" t="e">
        <f>VLOOKUP(A302,Estoque!$A$4:$M$14390,2,)</f>
        <v>#N/A</v>
      </c>
      <c r="C302" s="239" t="e">
        <f>VLOOKUP(A302,Estoque!$A$4:$M$14390,3,)</f>
        <v>#N/A</v>
      </c>
      <c r="D302" s="244" t="e">
        <f>VLOOKUP(A302,'Compras de mercadoria'!$A$4:$P$1330,4,)</f>
        <v>#N/A</v>
      </c>
      <c r="E302" s="50"/>
      <c r="F302" s="174"/>
      <c r="G302" s="258" t="e">
        <f>(VLOOKUP(A302,Estoque!$A$4:$M$14390,8,)*F302)</f>
        <v>#N/A</v>
      </c>
    </row>
    <row r="303" spans="1:7">
      <c r="A303" s="177"/>
      <c r="B303" s="256" t="e">
        <f>VLOOKUP(A303,Estoque!$A$4:$M$14390,2,)</f>
        <v>#N/A</v>
      </c>
      <c r="C303" s="256" t="e">
        <f>VLOOKUP(A303,Estoque!$A$4:$M$14390,3,)</f>
        <v>#N/A</v>
      </c>
      <c r="D303" s="257" t="e">
        <f>VLOOKUP(A303,'Compras de mercadoria'!$A$4:$P$1330,4,)</f>
        <v>#N/A</v>
      </c>
      <c r="E303" s="172"/>
      <c r="F303" s="173"/>
      <c r="G303" s="259" t="e">
        <f>(VLOOKUP(A303,Estoque!$A$4:$M$14390,8,)*F303)</f>
        <v>#N/A</v>
      </c>
    </row>
    <row r="304" spans="1:7">
      <c r="A304" s="178"/>
      <c r="B304" s="239" t="e">
        <f>VLOOKUP(A304,Estoque!$A$4:$M$14390,2,)</f>
        <v>#N/A</v>
      </c>
      <c r="C304" s="239" t="e">
        <f>VLOOKUP(A304,Estoque!$A$4:$M$14390,3,)</f>
        <v>#N/A</v>
      </c>
      <c r="D304" s="244" t="e">
        <f>VLOOKUP(A304,'Compras de mercadoria'!$A$4:$P$1330,4,)</f>
        <v>#N/A</v>
      </c>
      <c r="E304" s="50"/>
      <c r="F304" s="174"/>
      <c r="G304" s="258" t="e">
        <f>(VLOOKUP(A304,Estoque!$A$4:$M$14390,8,)*F304)</f>
        <v>#N/A</v>
      </c>
    </row>
    <row r="305" spans="1:7">
      <c r="A305" s="177"/>
      <c r="B305" s="256" t="e">
        <f>VLOOKUP(A305,Estoque!$A$4:$M$14390,2,)</f>
        <v>#N/A</v>
      </c>
      <c r="C305" s="256" t="e">
        <f>VLOOKUP(A305,Estoque!$A$4:$M$14390,3,)</f>
        <v>#N/A</v>
      </c>
      <c r="D305" s="257" t="e">
        <f>VLOOKUP(A305,'Compras de mercadoria'!$A$4:$P$1330,4,)</f>
        <v>#N/A</v>
      </c>
      <c r="E305" s="172"/>
      <c r="F305" s="173"/>
      <c r="G305" s="259" t="e">
        <f>(VLOOKUP(A305,Estoque!$A$4:$M$14390,8,)*F305)</f>
        <v>#N/A</v>
      </c>
    </row>
    <row r="306" spans="1:7">
      <c r="A306" s="178"/>
      <c r="B306" s="239" t="e">
        <f>VLOOKUP(A306,Estoque!$A$4:$M$14390,2,)</f>
        <v>#N/A</v>
      </c>
      <c r="C306" s="239" t="e">
        <f>VLOOKUP(A306,Estoque!$A$4:$M$14390,3,)</f>
        <v>#N/A</v>
      </c>
      <c r="D306" s="244" t="e">
        <f>VLOOKUP(A306,'Compras de mercadoria'!$A$4:$P$1330,4,)</f>
        <v>#N/A</v>
      </c>
      <c r="E306" s="50"/>
      <c r="F306" s="174"/>
      <c r="G306" s="258" t="e">
        <f>(VLOOKUP(A306,Estoque!$A$4:$M$14390,8,)*F306)</f>
        <v>#N/A</v>
      </c>
    </row>
    <row r="307" spans="1:7">
      <c r="A307" s="177"/>
      <c r="B307" s="256" t="e">
        <f>VLOOKUP(A307,Estoque!$A$4:$M$14390,2,)</f>
        <v>#N/A</v>
      </c>
      <c r="C307" s="256" t="e">
        <f>VLOOKUP(A307,Estoque!$A$4:$M$14390,3,)</f>
        <v>#N/A</v>
      </c>
      <c r="D307" s="257" t="e">
        <f>VLOOKUP(A307,'Compras de mercadoria'!$A$4:$P$1330,4,)</f>
        <v>#N/A</v>
      </c>
      <c r="E307" s="172"/>
      <c r="F307" s="173"/>
      <c r="G307" s="259" t="e">
        <f>(VLOOKUP(A307,Estoque!$A$4:$M$14390,8,)*F307)</f>
        <v>#N/A</v>
      </c>
    </row>
    <row r="308" spans="1:7">
      <c r="A308" s="178"/>
      <c r="B308" s="239" t="e">
        <f>VLOOKUP(A308,Estoque!$A$4:$M$14390,2,)</f>
        <v>#N/A</v>
      </c>
      <c r="C308" s="239" t="e">
        <f>VLOOKUP(A308,Estoque!$A$4:$M$14390,3,)</f>
        <v>#N/A</v>
      </c>
      <c r="D308" s="244" t="e">
        <f>VLOOKUP(A308,'Compras de mercadoria'!$A$4:$P$1330,4,)</f>
        <v>#N/A</v>
      </c>
      <c r="E308" s="50"/>
      <c r="F308" s="174"/>
      <c r="G308" s="258" t="e">
        <f>(VLOOKUP(A308,Estoque!$A$4:$M$14390,8,)*F308)</f>
        <v>#N/A</v>
      </c>
    </row>
    <row r="309" spans="1:7">
      <c r="A309" s="177"/>
      <c r="B309" s="256" t="e">
        <f>VLOOKUP(A309,Estoque!$A$4:$M$14390,2,)</f>
        <v>#N/A</v>
      </c>
      <c r="C309" s="256" t="e">
        <f>VLOOKUP(A309,Estoque!$A$4:$M$14390,3,)</f>
        <v>#N/A</v>
      </c>
      <c r="D309" s="257" t="e">
        <f>VLOOKUP(A309,'Compras de mercadoria'!$A$4:$P$1330,4,)</f>
        <v>#N/A</v>
      </c>
      <c r="E309" s="172"/>
      <c r="F309" s="173"/>
      <c r="G309" s="259" t="e">
        <f>(VLOOKUP(A309,Estoque!$A$4:$M$14390,8,)*F309)</f>
        <v>#N/A</v>
      </c>
    </row>
    <row r="310" spans="1:7">
      <c r="A310" s="178"/>
      <c r="B310" s="239" t="e">
        <f>VLOOKUP(A310,Estoque!$A$4:$M$14390,2,)</f>
        <v>#N/A</v>
      </c>
      <c r="C310" s="239" t="e">
        <f>VLOOKUP(A310,Estoque!$A$4:$M$14390,3,)</f>
        <v>#N/A</v>
      </c>
      <c r="D310" s="244" t="e">
        <f>VLOOKUP(A310,'Compras de mercadoria'!$A$4:$P$1330,4,)</f>
        <v>#N/A</v>
      </c>
      <c r="E310" s="50"/>
      <c r="F310" s="174"/>
      <c r="G310" s="258" t="e">
        <f>(VLOOKUP(A310,Estoque!$A$4:$M$14390,8,)*F310)</f>
        <v>#N/A</v>
      </c>
    </row>
    <row r="311" spans="1:7">
      <c r="A311" s="177"/>
      <c r="B311" s="256" t="e">
        <f>VLOOKUP(A311,Estoque!$A$4:$M$14390,2,)</f>
        <v>#N/A</v>
      </c>
      <c r="C311" s="256" t="e">
        <f>VLOOKUP(A311,Estoque!$A$4:$M$14390,3,)</f>
        <v>#N/A</v>
      </c>
      <c r="D311" s="257" t="e">
        <f>VLOOKUP(A311,'Compras de mercadoria'!$A$4:$P$1330,4,)</f>
        <v>#N/A</v>
      </c>
      <c r="E311" s="172"/>
      <c r="F311" s="173"/>
      <c r="G311" s="259" t="e">
        <f>(VLOOKUP(A311,Estoque!$A$4:$M$14390,8,)*F311)</f>
        <v>#N/A</v>
      </c>
    </row>
    <row r="312" spans="1:7">
      <c r="A312" s="178"/>
      <c r="B312" s="239" t="e">
        <f>VLOOKUP(A312,Estoque!$A$4:$M$14390,2,)</f>
        <v>#N/A</v>
      </c>
      <c r="C312" s="239" t="e">
        <f>VLOOKUP(A312,Estoque!$A$4:$M$14390,3,)</f>
        <v>#N/A</v>
      </c>
      <c r="D312" s="244" t="e">
        <f>VLOOKUP(A312,'Compras de mercadoria'!$A$4:$P$1330,4,)</f>
        <v>#N/A</v>
      </c>
      <c r="E312" s="50"/>
      <c r="F312" s="174"/>
      <c r="G312" s="258" t="e">
        <f>(VLOOKUP(A312,Estoque!$A$4:$M$14390,8,)*F312)</f>
        <v>#N/A</v>
      </c>
    </row>
    <row r="313" spans="1:7">
      <c r="A313" s="177"/>
      <c r="B313" s="256" t="e">
        <f>VLOOKUP(A313,Estoque!$A$4:$M$14390,2,)</f>
        <v>#N/A</v>
      </c>
      <c r="C313" s="256" t="e">
        <f>VLOOKUP(A313,Estoque!$A$4:$M$14390,3,)</f>
        <v>#N/A</v>
      </c>
      <c r="D313" s="257" t="e">
        <f>VLOOKUP(A313,'Compras de mercadoria'!$A$4:$P$1330,4,)</f>
        <v>#N/A</v>
      </c>
      <c r="E313" s="172"/>
      <c r="F313" s="173"/>
      <c r="G313" s="259" t="e">
        <f>(VLOOKUP(A313,Estoque!$A$4:$M$14390,8,)*F313)</f>
        <v>#N/A</v>
      </c>
    </row>
    <row r="314" spans="1:7">
      <c r="A314" s="178"/>
      <c r="B314" s="239" t="e">
        <f>VLOOKUP(A314,Estoque!$A$4:$M$14390,2,)</f>
        <v>#N/A</v>
      </c>
      <c r="C314" s="239" t="e">
        <f>VLOOKUP(A314,Estoque!$A$4:$M$14390,3,)</f>
        <v>#N/A</v>
      </c>
      <c r="D314" s="244" t="e">
        <f>VLOOKUP(A314,'Compras de mercadoria'!$A$4:$P$1330,4,)</f>
        <v>#N/A</v>
      </c>
      <c r="E314" s="50"/>
      <c r="F314" s="174"/>
      <c r="G314" s="258" t="e">
        <f>(VLOOKUP(A314,Estoque!$A$4:$M$14390,8,)*F314)</f>
        <v>#N/A</v>
      </c>
    </row>
    <row r="315" spans="1:7">
      <c r="A315" s="177"/>
      <c r="B315" s="256" t="e">
        <f>VLOOKUP(A315,Estoque!$A$4:$M$14390,2,)</f>
        <v>#N/A</v>
      </c>
      <c r="C315" s="256" t="e">
        <f>VLOOKUP(A315,Estoque!$A$4:$M$14390,3,)</f>
        <v>#N/A</v>
      </c>
      <c r="D315" s="257" t="e">
        <f>VLOOKUP(A315,'Compras de mercadoria'!$A$4:$P$1330,4,)</f>
        <v>#N/A</v>
      </c>
      <c r="E315" s="172"/>
      <c r="F315" s="173"/>
      <c r="G315" s="259" t="e">
        <f>(VLOOKUP(A315,Estoque!$A$4:$M$14390,8,)*F315)</f>
        <v>#N/A</v>
      </c>
    </row>
    <row r="316" spans="1:7">
      <c r="A316" s="178"/>
      <c r="B316" s="239" t="e">
        <f>VLOOKUP(A316,Estoque!$A$4:$M$14390,2,)</f>
        <v>#N/A</v>
      </c>
      <c r="C316" s="239" t="e">
        <f>VLOOKUP(A316,Estoque!$A$4:$M$14390,3,)</f>
        <v>#N/A</v>
      </c>
      <c r="D316" s="244" t="e">
        <f>VLOOKUP(A316,'Compras de mercadoria'!$A$4:$P$1330,4,)</f>
        <v>#N/A</v>
      </c>
      <c r="E316" s="50"/>
      <c r="F316" s="174"/>
      <c r="G316" s="258" t="e">
        <f>(VLOOKUP(A316,Estoque!$A$4:$M$14390,8,)*F316)</f>
        <v>#N/A</v>
      </c>
    </row>
    <row r="317" spans="1:7">
      <c r="A317" s="177"/>
      <c r="B317" s="256" t="e">
        <f>VLOOKUP(A317,Estoque!$A$4:$M$14390,2,)</f>
        <v>#N/A</v>
      </c>
      <c r="C317" s="256" t="e">
        <f>VLOOKUP(A317,Estoque!$A$4:$M$14390,3,)</f>
        <v>#N/A</v>
      </c>
      <c r="D317" s="257" t="e">
        <f>VLOOKUP(A317,'Compras de mercadoria'!$A$4:$P$1330,4,)</f>
        <v>#N/A</v>
      </c>
      <c r="E317" s="172"/>
      <c r="F317" s="173"/>
      <c r="G317" s="259" t="e">
        <f>(VLOOKUP(A317,Estoque!$A$4:$M$14390,8,)*F317)</f>
        <v>#N/A</v>
      </c>
    </row>
    <row r="318" spans="1:7">
      <c r="A318" s="178"/>
      <c r="B318" s="239" t="e">
        <f>VLOOKUP(A318,Estoque!$A$4:$M$14390,2,)</f>
        <v>#N/A</v>
      </c>
      <c r="C318" s="239" t="e">
        <f>VLOOKUP(A318,Estoque!$A$4:$M$14390,3,)</f>
        <v>#N/A</v>
      </c>
      <c r="D318" s="244" t="e">
        <f>VLOOKUP(A318,'Compras de mercadoria'!$A$4:$P$1330,4,)</f>
        <v>#N/A</v>
      </c>
      <c r="E318" s="50"/>
      <c r="F318" s="174"/>
      <c r="G318" s="258" t="e">
        <f>(VLOOKUP(A318,Estoque!$A$4:$M$14390,8,)*F318)</f>
        <v>#N/A</v>
      </c>
    </row>
    <row r="319" spans="1:7">
      <c r="A319" s="177"/>
      <c r="B319" s="256" t="e">
        <f>VLOOKUP(A319,Estoque!$A$4:$M$14390,2,)</f>
        <v>#N/A</v>
      </c>
      <c r="C319" s="256" t="e">
        <f>VLOOKUP(A319,Estoque!$A$4:$M$14390,3,)</f>
        <v>#N/A</v>
      </c>
      <c r="D319" s="257" t="e">
        <f>VLOOKUP(A319,'Compras de mercadoria'!$A$4:$P$1330,4,)</f>
        <v>#N/A</v>
      </c>
      <c r="E319" s="172"/>
      <c r="F319" s="173"/>
      <c r="G319" s="259" t="e">
        <f>(VLOOKUP(A319,Estoque!$A$4:$M$14390,8,)*F319)</f>
        <v>#N/A</v>
      </c>
    </row>
    <row r="320" spans="1:7">
      <c r="A320" s="178"/>
      <c r="B320" s="239" t="e">
        <f>VLOOKUP(A320,Estoque!$A$4:$M$14390,2,)</f>
        <v>#N/A</v>
      </c>
      <c r="C320" s="239" t="e">
        <f>VLOOKUP(A320,Estoque!$A$4:$M$14390,3,)</f>
        <v>#N/A</v>
      </c>
      <c r="D320" s="244" t="e">
        <f>VLOOKUP(A320,'Compras de mercadoria'!$A$4:$P$1330,4,)</f>
        <v>#N/A</v>
      </c>
      <c r="E320" s="50"/>
      <c r="F320" s="174"/>
      <c r="G320" s="258" t="e">
        <f>(VLOOKUP(A320,Estoque!$A$4:$M$14390,8,)*F320)</f>
        <v>#N/A</v>
      </c>
    </row>
    <row r="321" spans="1:7">
      <c r="A321" s="177"/>
      <c r="B321" s="256" t="e">
        <f>VLOOKUP(A321,Estoque!$A$4:$M$14390,2,)</f>
        <v>#N/A</v>
      </c>
      <c r="C321" s="256" t="e">
        <f>VLOOKUP(A321,Estoque!$A$4:$M$14390,3,)</f>
        <v>#N/A</v>
      </c>
      <c r="D321" s="257" t="e">
        <f>VLOOKUP(A321,'Compras de mercadoria'!$A$4:$P$1330,4,)</f>
        <v>#N/A</v>
      </c>
      <c r="E321" s="172"/>
      <c r="F321" s="173"/>
      <c r="G321" s="259" t="e">
        <f>(VLOOKUP(A321,Estoque!$A$4:$M$14390,8,)*F321)</f>
        <v>#N/A</v>
      </c>
    </row>
    <row r="322" spans="1:7">
      <c r="A322" s="178"/>
      <c r="B322" s="239" t="e">
        <f>VLOOKUP(A322,Estoque!$A$4:$M$14390,2,)</f>
        <v>#N/A</v>
      </c>
      <c r="C322" s="239" t="e">
        <f>VLOOKUP(A322,Estoque!$A$4:$M$14390,3,)</f>
        <v>#N/A</v>
      </c>
      <c r="D322" s="244" t="e">
        <f>VLOOKUP(A322,'Compras de mercadoria'!$A$4:$P$1330,4,)</f>
        <v>#N/A</v>
      </c>
      <c r="E322" s="50"/>
      <c r="F322" s="174"/>
      <c r="G322" s="258" t="e">
        <f>(VLOOKUP(A322,Estoque!$A$4:$M$14390,8,)*F322)</f>
        <v>#N/A</v>
      </c>
    </row>
    <row r="323" spans="1:7">
      <c r="A323" s="177"/>
      <c r="B323" s="256" t="e">
        <f>VLOOKUP(A323,Estoque!$A$4:$M$14390,2,)</f>
        <v>#N/A</v>
      </c>
      <c r="C323" s="256" t="e">
        <f>VLOOKUP(A323,Estoque!$A$4:$M$14390,3,)</f>
        <v>#N/A</v>
      </c>
      <c r="D323" s="257" t="e">
        <f>VLOOKUP(A323,'Compras de mercadoria'!$A$4:$P$1330,4,)</f>
        <v>#N/A</v>
      </c>
      <c r="E323" s="172"/>
      <c r="F323" s="173"/>
      <c r="G323" s="259" t="e">
        <f>(VLOOKUP(A323,Estoque!$A$4:$M$14390,8,)*F323)</f>
        <v>#N/A</v>
      </c>
    </row>
    <row r="324" spans="1:7">
      <c r="A324" s="178"/>
      <c r="B324" s="239" t="e">
        <f>VLOOKUP(A324,Estoque!$A$4:$M$14390,2,)</f>
        <v>#N/A</v>
      </c>
      <c r="C324" s="239" t="e">
        <f>VLOOKUP(A324,Estoque!$A$4:$M$14390,3,)</f>
        <v>#N/A</v>
      </c>
      <c r="D324" s="244" t="e">
        <f>VLOOKUP(A324,'Compras de mercadoria'!$A$4:$P$1330,4,)</f>
        <v>#N/A</v>
      </c>
      <c r="E324" s="50"/>
      <c r="F324" s="174"/>
      <c r="G324" s="258" t="e">
        <f>(VLOOKUP(A324,Estoque!$A$4:$M$14390,8,)*F324)</f>
        <v>#N/A</v>
      </c>
    </row>
    <row r="325" spans="1:7">
      <c r="A325" s="177"/>
      <c r="B325" s="256" t="e">
        <f>VLOOKUP(A325,Estoque!$A$4:$M$14390,2,)</f>
        <v>#N/A</v>
      </c>
      <c r="C325" s="256" t="e">
        <f>VLOOKUP(A325,Estoque!$A$4:$M$14390,3,)</f>
        <v>#N/A</v>
      </c>
      <c r="D325" s="257" t="e">
        <f>VLOOKUP(A325,'Compras de mercadoria'!$A$4:$P$1330,4,)</f>
        <v>#N/A</v>
      </c>
      <c r="E325" s="172"/>
      <c r="F325" s="173"/>
      <c r="G325" s="259" t="e">
        <f>(VLOOKUP(A325,Estoque!$A$4:$M$14390,8,)*F325)</f>
        <v>#N/A</v>
      </c>
    </row>
    <row r="326" spans="1:7">
      <c r="A326" s="178"/>
      <c r="B326" s="239" t="e">
        <f>VLOOKUP(A326,Estoque!$A$4:$M$14390,2,)</f>
        <v>#N/A</v>
      </c>
      <c r="C326" s="239" t="e">
        <f>VLOOKUP(A326,Estoque!$A$4:$M$14390,3,)</f>
        <v>#N/A</v>
      </c>
      <c r="D326" s="244" t="e">
        <f>VLOOKUP(A326,'Compras de mercadoria'!$A$4:$P$1330,4,)</f>
        <v>#N/A</v>
      </c>
      <c r="E326" s="50"/>
      <c r="F326" s="174"/>
      <c r="G326" s="258" t="e">
        <f>(VLOOKUP(A326,Estoque!$A$4:$M$14390,8,)*F326)</f>
        <v>#N/A</v>
      </c>
    </row>
    <row r="327" spans="1:7">
      <c r="A327" s="177"/>
      <c r="B327" s="256" t="e">
        <f>VLOOKUP(A327,Estoque!$A$4:$M$14390,2,)</f>
        <v>#N/A</v>
      </c>
      <c r="C327" s="256" t="e">
        <f>VLOOKUP(A327,Estoque!$A$4:$M$14390,3,)</f>
        <v>#N/A</v>
      </c>
      <c r="D327" s="257" t="e">
        <f>VLOOKUP(A327,'Compras de mercadoria'!$A$4:$P$1330,4,)</f>
        <v>#N/A</v>
      </c>
      <c r="E327" s="172"/>
      <c r="F327" s="173"/>
      <c r="G327" s="259" t="e">
        <f>(VLOOKUP(A327,Estoque!$A$4:$M$14390,8,)*F327)</f>
        <v>#N/A</v>
      </c>
    </row>
    <row r="328" spans="1:7">
      <c r="A328" s="178"/>
      <c r="B328" s="239" t="e">
        <f>VLOOKUP(A328,Estoque!$A$4:$M$14390,2,)</f>
        <v>#N/A</v>
      </c>
      <c r="C328" s="239" t="e">
        <f>VLOOKUP(A328,Estoque!$A$4:$M$14390,3,)</f>
        <v>#N/A</v>
      </c>
      <c r="D328" s="244" t="e">
        <f>VLOOKUP(A328,'Compras de mercadoria'!$A$4:$P$1330,4,)</f>
        <v>#N/A</v>
      </c>
      <c r="E328" s="50"/>
      <c r="F328" s="174"/>
      <c r="G328" s="258" t="e">
        <f>(VLOOKUP(A328,Estoque!$A$4:$M$14390,8,)*F328)</f>
        <v>#N/A</v>
      </c>
    </row>
    <row r="329" spans="1:7">
      <c r="A329" s="177"/>
      <c r="B329" s="256" t="e">
        <f>VLOOKUP(A329,Estoque!$A$4:$M$14390,2,)</f>
        <v>#N/A</v>
      </c>
      <c r="C329" s="256" t="e">
        <f>VLOOKUP(A329,Estoque!$A$4:$M$14390,3,)</f>
        <v>#N/A</v>
      </c>
      <c r="D329" s="257" t="e">
        <f>VLOOKUP(A329,'Compras de mercadoria'!$A$4:$P$1330,4,)</f>
        <v>#N/A</v>
      </c>
      <c r="E329" s="172"/>
      <c r="F329" s="173"/>
      <c r="G329" s="259" t="e">
        <f>(VLOOKUP(A329,Estoque!$A$4:$M$14390,8,)*F329)</f>
        <v>#N/A</v>
      </c>
    </row>
    <row r="330" spans="1:7">
      <c r="A330" s="178"/>
      <c r="B330" s="239" t="e">
        <f>VLOOKUP(A330,Estoque!$A$4:$M$14390,2,)</f>
        <v>#N/A</v>
      </c>
      <c r="C330" s="239" t="e">
        <f>VLOOKUP(A330,Estoque!$A$4:$M$14390,3,)</f>
        <v>#N/A</v>
      </c>
      <c r="D330" s="244" t="e">
        <f>VLOOKUP(A330,'Compras de mercadoria'!$A$4:$P$1330,4,)</f>
        <v>#N/A</v>
      </c>
      <c r="E330" s="50"/>
      <c r="F330" s="174"/>
      <c r="G330" s="258" t="e">
        <f>(VLOOKUP(A330,Estoque!$A$4:$M$14390,8,)*F330)</f>
        <v>#N/A</v>
      </c>
    </row>
    <row r="331" spans="1:7">
      <c r="A331" s="177"/>
      <c r="B331" s="256" t="e">
        <f>VLOOKUP(A331,Estoque!$A$4:$M$14390,2,)</f>
        <v>#N/A</v>
      </c>
      <c r="C331" s="256" t="e">
        <f>VLOOKUP(A331,Estoque!$A$4:$M$14390,3,)</f>
        <v>#N/A</v>
      </c>
      <c r="D331" s="257" t="e">
        <f>VLOOKUP(A331,'Compras de mercadoria'!$A$4:$P$1330,4,)</f>
        <v>#N/A</v>
      </c>
      <c r="E331" s="172"/>
      <c r="F331" s="173"/>
      <c r="G331" s="259" t="e">
        <f>(VLOOKUP(A331,Estoque!$A$4:$M$14390,8,)*F331)</f>
        <v>#N/A</v>
      </c>
    </row>
    <row r="332" spans="1:7">
      <c r="A332" s="178"/>
      <c r="B332" s="239" t="e">
        <f>VLOOKUP(A332,Estoque!$A$4:$M$14390,2,)</f>
        <v>#N/A</v>
      </c>
      <c r="C332" s="239" t="e">
        <f>VLOOKUP(A332,Estoque!$A$4:$M$14390,3,)</f>
        <v>#N/A</v>
      </c>
      <c r="D332" s="244" t="e">
        <f>VLOOKUP(A332,'Compras de mercadoria'!$A$4:$P$1330,4,)</f>
        <v>#N/A</v>
      </c>
      <c r="E332" s="50"/>
      <c r="F332" s="174"/>
      <c r="G332" s="258" t="e">
        <f>(VLOOKUP(A332,Estoque!$A$4:$M$14390,8,)*F332)</f>
        <v>#N/A</v>
      </c>
    </row>
    <row r="333" spans="1:7">
      <c r="A333" s="177"/>
      <c r="B333" s="256" t="e">
        <f>VLOOKUP(A333,Estoque!$A$4:$M$14390,2,)</f>
        <v>#N/A</v>
      </c>
      <c r="C333" s="256" t="e">
        <f>VLOOKUP(A333,Estoque!$A$4:$M$14390,3,)</f>
        <v>#N/A</v>
      </c>
      <c r="D333" s="257" t="e">
        <f>VLOOKUP(A333,'Compras de mercadoria'!$A$4:$P$1330,4,)</f>
        <v>#N/A</v>
      </c>
      <c r="E333" s="172"/>
      <c r="F333" s="173"/>
      <c r="G333" s="259" t="e">
        <f>(VLOOKUP(A333,Estoque!$A$4:$M$14390,8,)*F333)</f>
        <v>#N/A</v>
      </c>
    </row>
    <row r="334" spans="1:7">
      <c r="A334" s="178"/>
      <c r="B334" s="239" t="e">
        <f>VLOOKUP(A334,Estoque!$A$4:$M$14390,2,)</f>
        <v>#N/A</v>
      </c>
      <c r="C334" s="239" t="e">
        <f>VLOOKUP(A334,Estoque!$A$4:$M$14390,3,)</f>
        <v>#N/A</v>
      </c>
      <c r="D334" s="244" t="e">
        <f>VLOOKUP(A334,'Compras de mercadoria'!$A$4:$P$1330,4,)</f>
        <v>#N/A</v>
      </c>
      <c r="E334" s="50"/>
      <c r="F334" s="174"/>
      <c r="G334" s="258" t="e">
        <f>(VLOOKUP(A334,Estoque!$A$4:$M$14390,8,)*F334)</f>
        <v>#N/A</v>
      </c>
    </row>
    <row r="335" spans="1:7">
      <c r="A335" s="177"/>
      <c r="B335" s="256" t="e">
        <f>VLOOKUP(A335,Estoque!$A$4:$M$14390,2,)</f>
        <v>#N/A</v>
      </c>
      <c r="C335" s="256" t="e">
        <f>VLOOKUP(A335,Estoque!$A$4:$M$14390,3,)</f>
        <v>#N/A</v>
      </c>
      <c r="D335" s="257" t="e">
        <f>VLOOKUP(A335,'Compras de mercadoria'!$A$4:$P$1330,4,)</f>
        <v>#N/A</v>
      </c>
      <c r="E335" s="172"/>
      <c r="F335" s="173"/>
      <c r="G335" s="259" t="e">
        <f>(VLOOKUP(A335,Estoque!$A$4:$M$14390,8,)*F335)</f>
        <v>#N/A</v>
      </c>
    </row>
    <row r="336" spans="1:7">
      <c r="A336" s="178"/>
      <c r="B336" s="239" t="e">
        <f>VLOOKUP(A336,Estoque!$A$4:$M$14390,2,)</f>
        <v>#N/A</v>
      </c>
      <c r="C336" s="239" t="e">
        <f>VLOOKUP(A336,Estoque!$A$4:$M$14390,3,)</f>
        <v>#N/A</v>
      </c>
      <c r="D336" s="244" t="e">
        <f>VLOOKUP(A336,'Compras de mercadoria'!$A$4:$P$1330,4,)</f>
        <v>#N/A</v>
      </c>
      <c r="E336" s="50"/>
      <c r="F336" s="174"/>
      <c r="G336" s="258" t="e">
        <f>(VLOOKUP(A336,Estoque!$A$4:$M$14390,8,)*F336)</f>
        <v>#N/A</v>
      </c>
    </row>
    <row r="337" spans="1:7">
      <c r="A337" s="177"/>
      <c r="B337" s="256" t="e">
        <f>VLOOKUP(A337,Estoque!$A$4:$M$14390,2,)</f>
        <v>#N/A</v>
      </c>
      <c r="C337" s="256" t="e">
        <f>VLOOKUP(A337,Estoque!$A$4:$M$14390,3,)</f>
        <v>#N/A</v>
      </c>
      <c r="D337" s="257" t="e">
        <f>VLOOKUP(A337,'Compras de mercadoria'!$A$4:$P$1330,4,)</f>
        <v>#N/A</v>
      </c>
      <c r="E337" s="172"/>
      <c r="F337" s="173"/>
      <c r="G337" s="259" t="e">
        <f>(VLOOKUP(A337,Estoque!$A$4:$M$14390,8,)*F337)</f>
        <v>#N/A</v>
      </c>
    </row>
    <row r="338" spans="1:7">
      <c r="A338" s="178"/>
      <c r="B338" s="239" t="e">
        <f>VLOOKUP(A338,Estoque!$A$4:$M$14390,2,)</f>
        <v>#N/A</v>
      </c>
      <c r="C338" s="239" t="e">
        <f>VLOOKUP(A338,Estoque!$A$4:$M$14390,3,)</f>
        <v>#N/A</v>
      </c>
      <c r="D338" s="244" t="e">
        <f>VLOOKUP(A338,'Compras de mercadoria'!$A$4:$P$1330,4,)</f>
        <v>#N/A</v>
      </c>
      <c r="E338" s="50"/>
      <c r="F338" s="174"/>
      <c r="G338" s="258" t="e">
        <f>(VLOOKUP(A338,Estoque!$A$4:$M$14390,8,)*F338)</f>
        <v>#N/A</v>
      </c>
    </row>
    <row r="339" spans="1:7">
      <c r="A339" s="177"/>
      <c r="B339" s="256" t="e">
        <f>VLOOKUP(A339,Estoque!$A$4:$M$14390,2,)</f>
        <v>#N/A</v>
      </c>
      <c r="C339" s="256" t="e">
        <f>VLOOKUP(A339,Estoque!$A$4:$M$14390,3,)</f>
        <v>#N/A</v>
      </c>
      <c r="D339" s="257" t="e">
        <f>VLOOKUP(A339,'Compras de mercadoria'!$A$4:$P$1330,4,)</f>
        <v>#N/A</v>
      </c>
      <c r="E339" s="172"/>
      <c r="F339" s="173"/>
      <c r="G339" s="259" t="e">
        <f>(VLOOKUP(A339,Estoque!$A$4:$M$14390,8,)*F339)</f>
        <v>#N/A</v>
      </c>
    </row>
    <row r="340" spans="1:7">
      <c r="A340" s="178"/>
      <c r="B340" s="239" t="e">
        <f>VLOOKUP(A340,Estoque!$A$4:$M$14390,2,)</f>
        <v>#N/A</v>
      </c>
      <c r="C340" s="239" t="e">
        <f>VLOOKUP(A340,Estoque!$A$4:$M$14390,3,)</f>
        <v>#N/A</v>
      </c>
      <c r="D340" s="244" t="e">
        <f>VLOOKUP(A340,'Compras de mercadoria'!$A$4:$P$1330,4,)</f>
        <v>#N/A</v>
      </c>
      <c r="E340" s="50"/>
      <c r="F340" s="174"/>
      <c r="G340" s="258" t="e">
        <f>(VLOOKUP(A340,Estoque!$A$4:$M$14390,8,)*F340)</f>
        <v>#N/A</v>
      </c>
    </row>
    <row r="341" spans="1:7">
      <c r="A341" s="177"/>
      <c r="B341" s="256" t="e">
        <f>VLOOKUP(A341,Estoque!$A$4:$M$14390,2,)</f>
        <v>#N/A</v>
      </c>
      <c r="C341" s="256" t="e">
        <f>VLOOKUP(A341,Estoque!$A$4:$M$14390,3,)</f>
        <v>#N/A</v>
      </c>
      <c r="D341" s="257" t="e">
        <f>VLOOKUP(A341,'Compras de mercadoria'!$A$4:$P$1330,4,)</f>
        <v>#N/A</v>
      </c>
      <c r="E341" s="172"/>
      <c r="F341" s="173"/>
      <c r="G341" s="259" t="e">
        <f>(VLOOKUP(A341,Estoque!$A$4:$M$14390,8,)*F341)</f>
        <v>#N/A</v>
      </c>
    </row>
    <row r="342" spans="1:7">
      <c r="A342" s="178"/>
      <c r="B342" s="239" t="e">
        <f>VLOOKUP(A342,Estoque!$A$4:$M$14390,2,)</f>
        <v>#N/A</v>
      </c>
      <c r="C342" s="239" t="e">
        <f>VLOOKUP(A342,Estoque!$A$4:$M$14390,3,)</f>
        <v>#N/A</v>
      </c>
      <c r="D342" s="244" t="e">
        <f>VLOOKUP(A342,'Compras de mercadoria'!$A$4:$P$1330,4,)</f>
        <v>#N/A</v>
      </c>
      <c r="E342" s="50"/>
      <c r="F342" s="174"/>
      <c r="G342" s="258" t="e">
        <f>(VLOOKUP(A342,Estoque!$A$4:$M$14390,8,)*F342)</f>
        <v>#N/A</v>
      </c>
    </row>
    <row r="343" spans="1:7">
      <c r="A343" s="177"/>
      <c r="B343" s="256" t="e">
        <f>VLOOKUP(A343,Estoque!$A$4:$M$14390,2,)</f>
        <v>#N/A</v>
      </c>
      <c r="C343" s="256" t="e">
        <f>VLOOKUP(A343,Estoque!$A$4:$M$14390,3,)</f>
        <v>#N/A</v>
      </c>
      <c r="D343" s="257" t="e">
        <f>VLOOKUP(A343,'Compras de mercadoria'!$A$4:$P$1330,4,)</f>
        <v>#N/A</v>
      </c>
      <c r="E343" s="172"/>
      <c r="F343" s="173"/>
      <c r="G343" s="259" t="e">
        <f>(VLOOKUP(A343,Estoque!$A$4:$M$14390,8,)*F343)</f>
        <v>#N/A</v>
      </c>
    </row>
    <row r="344" spans="1:7">
      <c r="A344" s="178"/>
      <c r="B344" s="239" t="e">
        <f>VLOOKUP(A344,Estoque!$A$4:$M$14390,2,)</f>
        <v>#N/A</v>
      </c>
      <c r="C344" s="239" t="e">
        <f>VLOOKUP(A344,Estoque!$A$4:$M$14390,3,)</f>
        <v>#N/A</v>
      </c>
      <c r="D344" s="244" t="e">
        <f>VLOOKUP(A344,'Compras de mercadoria'!$A$4:$P$1330,4,)</f>
        <v>#N/A</v>
      </c>
      <c r="E344" s="50"/>
      <c r="F344" s="174"/>
      <c r="G344" s="258" t="e">
        <f>(VLOOKUP(A344,Estoque!$A$4:$M$14390,8,)*F344)</f>
        <v>#N/A</v>
      </c>
    </row>
    <row r="345" spans="1:7">
      <c r="A345" s="177"/>
      <c r="B345" s="256" t="e">
        <f>VLOOKUP(A345,Estoque!$A$4:$M$14390,2,)</f>
        <v>#N/A</v>
      </c>
      <c r="C345" s="256" t="e">
        <f>VLOOKUP(A345,Estoque!$A$4:$M$14390,3,)</f>
        <v>#N/A</v>
      </c>
      <c r="D345" s="257" t="e">
        <f>VLOOKUP(A345,'Compras de mercadoria'!$A$4:$P$1330,4,)</f>
        <v>#N/A</v>
      </c>
      <c r="E345" s="172"/>
      <c r="F345" s="173"/>
      <c r="G345" s="259" t="e">
        <f>(VLOOKUP(A345,Estoque!$A$4:$M$14390,8,)*F345)</f>
        <v>#N/A</v>
      </c>
    </row>
    <row r="346" spans="1:7">
      <c r="A346" s="178"/>
      <c r="B346" s="239" t="e">
        <f>VLOOKUP(A346,Estoque!$A$4:$M$14390,2,)</f>
        <v>#N/A</v>
      </c>
      <c r="C346" s="239" t="e">
        <f>VLOOKUP(A346,Estoque!$A$4:$M$14390,3,)</f>
        <v>#N/A</v>
      </c>
      <c r="D346" s="244" t="e">
        <f>VLOOKUP(A346,'Compras de mercadoria'!$A$4:$P$1330,4,)</f>
        <v>#N/A</v>
      </c>
      <c r="E346" s="50"/>
      <c r="F346" s="174"/>
      <c r="G346" s="258" t="e">
        <f>(VLOOKUP(A346,Estoque!$A$4:$M$14390,8,)*F346)</f>
        <v>#N/A</v>
      </c>
    </row>
    <row r="347" spans="1:7">
      <c r="A347" s="177"/>
      <c r="B347" s="256" t="e">
        <f>VLOOKUP(A347,Estoque!$A$4:$M$14390,2,)</f>
        <v>#N/A</v>
      </c>
      <c r="C347" s="256" t="e">
        <f>VLOOKUP(A347,Estoque!$A$4:$M$14390,3,)</f>
        <v>#N/A</v>
      </c>
      <c r="D347" s="257" t="e">
        <f>VLOOKUP(A347,'Compras de mercadoria'!$A$4:$P$1330,4,)</f>
        <v>#N/A</v>
      </c>
      <c r="E347" s="172"/>
      <c r="F347" s="173"/>
      <c r="G347" s="259" t="e">
        <f>(VLOOKUP(A347,Estoque!$A$4:$M$14390,8,)*F347)</f>
        <v>#N/A</v>
      </c>
    </row>
    <row r="348" spans="1:7">
      <c r="A348" s="178"/>
      <c r="B348" s="239" t="e">
        <f>VLOOKUP(A348,Estoque!$A$4:$M$14390,2,)</f>
        <v>#N/A</v>
      </c>
      <c r="C348" s="239" t="e">
        <f>VLOOKUP(A348,Estoque!$A$4:$M$14390,3,)</f>
        <v>#N/A</v>
      </c>
      <c r="D348" s="244" t="e">
        <f>VLOOKUP(A348,'Compras de mercadoria'!$A$4:$P$1330,4,)</f>
        <v>#N/A</v>
      </c>
      <c r="E348" s="50"/>
      <c r="F348" s="174"/>
      <c r="G348" s="258" t="e">
        <f>(VLOOKUP(A348,Estoque!$A$4:$M$14390,8,)*F348)</f>
        <v>#N/A</v>
      </c>
    </row>
    <row r="349" spans="1:7">
      <c r="A349" s="177"/>
      <c r="B349" s="256" t="e">
        <f>VLOOKUP(A349,Estoque!$A$4:$M$14390,2,)</f>
        <v>#N/A</v>
      </c>
      <c r="C349" s="256" t="e">
        <f>VLOOKUP(A349,Estoque!$A$4:$M$14390,3,)</f>
        <v>#N/A</v>
      </c>
      <c r="D349" s="257" t="e">
        <f>VLOOKUP(A349,'Compras de mercadoria'!$A$4:$P$1330,4,)</f>
        <v>#N/A</v>
      </c>
      <c r="E349" s="172"/>
      <c r="F349" s="173"/>
      <c r="G349" s="259" t="e">
        <f>(VLOOKUP(A349,Estoque!$A$4:$M$14390,8,)*F349)</f>
        <v>#N/A</v>
      </c>
    </row>
    <row r="350" spans="1:7">
      <c r="A350" s="178"/>
      <c r="B350" s="239" t="e">
        <f>VLOOKUP(A350,Estoque!$A$4:$M$14390,2,)</f>
        <v>#N/A</v>
      </c>
      <c r="C350" s="239" t="e">
        <f>VLOOKUP(A350,Estoque!$A$4:$M$14390,3,)</f>
        <v>#N/A</v>
      </c>
      <c r="D350" s="244" t="e">
        <f>VLOOKUP(A350,'Compras de mercadoria'!$A$4:$P$1330,4,)</f>
        <v>#N/A</v>
      </c>
      <c r="E350" s="50"/>
      <c r="F350" s="174"/>
      <c r="G350" s="258" t="e">
        <f>(VLOOKUP(A350,Estoque!$A$4:$M$14390,8,)*F350)</f>
        <v>#N/A</v>
      </c>
    </row>
    <row r="351" spans="1:7">
      <c r="A351" s="177"/>
      <c r="B351" s="256" t="e">
        <f>VLOOKUP(A351,Estoque!$A$4:$M$14390,2,)</f>
        <v>#N/A</v>
      </c>
      <c r="C351" s="256" t="e">
        <f>VLOOKUP(A351,Estoque!$A$4:$M$14390,3,)</f>
        <v>#N/A</v>
      </c>
      <c r="D351" s="257" t="e">
        <f>VLOOKUP(A351,'Compras de mercadoria'!$A$4:$P$1330,4,)</f>
        <v>#N/A</v>
      </c>
      <c r="E351" s="172"/>
      <c r="F351" s="173"/>
      <c r="G351" s="259" t="e">
        <f>(VLOOKUP(A351,Estoque!$A$4:$M$14390,8,)*F351)</f>
        <v>#N/A</v>
      </c>
    </row>
    <row r="352" spans="1:7">
      <c r="A352" s="178"/>
      <c r="B352" s="239" t="e">
        <f>VLOOKUP(A352,Estoque!$A$4:$M$14390,2,)</f>
        <v>#N/A</v>
      </c>
      <c r="C352" s="239" t="e">
        <f>VLOOKUP(A352,Estoque!$A$4:$M$14390,3,)</f>
        <v>#N/A</v>
      </c>
      <c r="D352" s="244" t="e">
        <f>VLOOKUP(A352,'Compras de mercadoria'!$A$4:$P$1330,4,)</f>
        <v>#N/A</v>
      </c>
      <c r="E352" s="50"/>
      <c r="F352" s="174"/>
      <c r="G352" s="258" t="e">
        <f>(VLOOKUP(A352,Estoque!$A$4:$M$14390,8,)*F352)</f>
        <v>#N/A</v>
      </c>
    </row>
    <row r="353" spans="1:7">
      <c r="A353" s="177"/>
      <c r="B353" s="256" t="e">
        <f>VLOOKUP(A353,Estoque!$A$4:$M$14390,2,)</f>
        <v>#N/A</v>
      </c>
      <c r="C353" s="256" t="e">
        <f>VLOOKUP(A353,Estoque!$A$4:$M$14390,3,)</f>
        <v>#N/A</v>
      </c>
      <c r="D353" s="257" t="e">
        <f>VLOOKUP(A353,'Compras de mercadoria'!$A$4:$P$1330,4,)</f>
        <v>#N/A</v>
      </c>
      <c r="E353" s="172"/>
      <c r="F353" s="173"/>
      <c r="G353" s="259" t="e">
        <f>(VLOOKUP(A353,Estoque!$A$4:$M$14390,8,)*F353)</f>
        <v>#N/A</v>
      </c>
    </row>
    <row r="354" spans="1:7">
      <c r="A354" s="178"/>
      <c r="B354" s="239" t="e">
        <f>VLOOKUP(A354,Estoque!$A$4:$M$14390,2,)</f>
        <v>#N/A</v>
      </c>
      <c r="C354" s="239" t="e">
        <f>VLOOKUP(A354,Estoque!$A$4:$M$14390,3,)</f>
        <v>#N/A</v>
      </c>
      <c r="D354" s="244" t="e">
        <f>VLOOKUP(A354,'Compras de mercadoria'!$A$4:$P$1330,4,)</f>
        <v>#N/A</v>
      </c>
      <c r="E354" s="50"/>
      <c r="F354" s="174"/>
      <c r="G354" s="258" t="e">
        <f>(VLOOKUP(A354,Estoque!$A$4:$M$14390,8,)*F354)</f>
        <v>#N/A</v>
      </c>
    </row>
    <row r="355" spans="1:7">
      <c r="A355" s="177"/>
      <c r="B355" s="256" t="e">
        <f>VLOOKUP(A355,Estoque!$A$4:$M$14390,2,)</f>
        <v>#N/A</v>
      </c>
      <c r="C355" s="256" t="e">
        <f>VLOOKUP(A355,Estoque!$A$4:$M$14390,3,)</f>
        <v>#N/A</v>
      </c>
      <c r="D355" s="257" t="e">
        <f>VLOOKUP(A355,'Compras de mercadoria'!$A$4:$P$1330,4,)</f>
        <v>#N/A</v>
      </c>
      <c r="E355" s="172"/>
      <c r="F355" s="173"/>
      <c r="G355" s="259" t="e">
        <f>(VLOOKUP(A355,Estoque!$A$4:$M$14390,8,)*F355)</f>
        <v>#N/A</v>
      </c>
    </row>
    <row r="356" spans="1:7">
      <c r="A356" s="178"/>
      <c r="B356" s="239" t="e">
        <f>VLOOKUP(A356,Estoque!$A$4:$M$14390,2,)</f>
        <v>#N/A</v>
      </c>
      <c r="C356" s="239" t="e">
        <f>VLOOKUP(A356,Estoque!$A$4:$M$14390,3,)</f>
        <v>#N/A</v>
      </c>
      <c r="D356" s="244" t="e">
        <f>VLOOKUP(A356,'Compras de mercadoria'!$A$4:$P$1330,4,)</f>
        <v>#N/A</v>
      </c>
      <c r="E356" s="50"/>
      <c r="F356" s="174"/>
      <c r="G356" s="258" t="e">
        <f>(VLOOKUP(A356,Estoque!$A$4:$M$14390,8,)*F356)</f>
        <v>#N/A</v>
      </c>
    </row>
    <row r="357" spans="1:7">
      <c r="A357" s="177"/>
      <c r="B357" s="256" t="e">
        <f>VLOOKUP(A357,Estoque!$A$4:$M$14390,2,)</f>
        <v>#N/A</v>
      </c>
      <c r="C357" s="256" t="e">
        <f>VLOOKUP(A357,Estoque!$A$4:$M$14390,3,)</f>
        <v>#N/A</v>
      </c>
      <c r="D357" s="257" t="e">
        <f>VLOOKUP(A357,'Compras de mercadoria'!$A$4:$P$1330,4,)</f>
        <v>#N/A</v>
      </c>
      <c r="E357" s="172"/>
      <c r="F357" s="173"/>
      <c r="G357" s="259" t="e">
        <f>(VLOOKUP(A357,Estoque!$A$4:$M$14390,8,)*F357)</f>
        <v>#N/A</v>
      </c>
    </row>
    <row r="358" spans="1:7">
      <c r="A358" s="178"/>
      <c r="B358" s="239" t="e">
        <f>VLOOKUP(A358,Estoque!$A$4:$M$14390,2,)</f>
        <v>#N/A</v>
      </c>
      <c r="C358" s="239" t="e">
        <f>VLOOKUP(A358,Estoque!$A$4:$M$14390,3,)</f>
        <v>#N/A</v>
      </c>
      <c r="D358" s="244" t="e">
        <f>VLOOKUP(A358,'Compras de mercadoria'!$A$4:$P$1330,4,)</f>
        <v>#N/A</v>
      </c>
      <c r="E358" s="50"/>
      <c r="F358" s="174"/>
      <c r="G358" s="258" t="e">
        <f>(VLOOKUP(A358,Estoque!$A$4:$M$14390,8,)*F358)</f>
        <v>#N/A</v>
      </c>
    </row>
    <row r="359" spans="1:7">
      <c r="A359" s="177"/>
      <c r="B359" s="256" t="e">
        <f>VLOOKUP(A359,Estoque!$A$4:$M$14390,2,)</f>
        <v>#N/A</v>
      </c>
      <c r="C359" s="256" t="e">
        <f>VLOOKUP(A359,Estoque!$A$4:$M$14390,3,)</f>
        <v>#N/A</v>
      </c>
      <c r="D359" s="257" t="e">
        <f>VLOOKUP(A359,'Compras de mercadoria'!$A$4:$P$1330,4,)</f>
        <v>#N/A</v>
      </c>
      <c r="E359" s="172"/>
      <c r="F359" s="173"/>
      <c r="G359" s="259" t="e">
        <f>(VLOOKUP(A359,Estoque!$A$4:$M$14390,8,)*F359)</f>
        <v>#N/A</v>
      </c>
    </row>
    <row r="360" spans="1:7">
      <c r="A360" s="178"/>
      <c r="B360" s="239" t="e">
        <f>VLOOKUP(A360,Estoque!$A$4:$M$14390,2,)</f>
        <v>#N/A</v>
      </c>
      <c r="C360" s="239" t="e">
        <f>VLOOKUP(A360,Estoque!$A$4:$M$14390,3,)</f>
        <v>#N/A</v>
      </c>
      <c r="D360" s="244" t="e">
        <f>VLOOKUP(A360,'Compras de mercadoria'!$A$4:$P$1330,4,)</f>
        <v>#N/A</v>
      </c>
      <c r="E360" s="50"/>
      <c r="F360" s="174"/>
      <c r="G360" s="258" t="e">
        <f>(VLOOKUP(A360,Estoque!$A$4:$M$14390,8,)*F360)</f>
        <v>#N/A</v>
      </c>
    </row>
    <row r="361" spans="1:7">
      <c r="A361" s="177"/>
      <c r="B361" s="256" t="e">
        <f>VLOOKUP(A361,Estoque!$A$4:$M$14390,2,)</f>
        <v>#N/A</v>
      </c>
      <c r="C361" s="256" t="e">
        <f>VLOOKUP(A361,Estoque!$A$4:$M$14390,3,)</f>
        <v>#N/A</v>
      </c>
      <c r="D361" s="257" t="e">
        <f>VLOOKUP(A361,'Compras de mercadoria'!$A$4:$P$1330,4,)</f>
        <v>#N/A</v>
      </c>
      <c r="E361" s="172"/>
      <c r="F361" s="173"/>
      <c r="G361" s="259" t="e">
        <f>(VLOOKUP(A361,Estoque!$A$4:$M$14390,8,)*F361)</f>
        <v>#N/A</v>
      </c>
    </row>
    <row r="362" spans="1:7">
      <c r="A362" s="178"/>
      <c r="B362" s="239" t="e">
        <f>VLOOKUP(A362,Estoque!$A$4:$M$14390,2,)</f>
        <v>#N/A</v>
      </c>
      <c r="C362" s="239" t="e">
        <f>VLOOKUP(A362,Estoque!$A$4:$M$14390,3,)</f>
        <v>#N/A</v>
      </c>
      <c r="D362" s="244" t="e">
        <f>VLOOKUP(A362,'Compras de mercadoria'!$A$4:$P$1330,4,)</f>
        <v>#N/A</v>
      </c>
      <c r="E362" s="50"/>
      <c r="F362" s="174"/>
      <c r="G362" s="258" t="e">
        <f>(VLOOKUP(A362,Estoque!$A$4:$M$14390,8,)*F362)</f>
        <v>#N/A</v>
      </c>
    </row>
    <row r="363" spans="1:7">
      <c r="A363" s="177"/>
      <c r="B363" s="256" t="e">
        <f>VLOOKUP(A363,Estoque!$A$4:$M$14390,2,)</f>
        <v>#N/A</v>
      </c>
      <c r="C363" s="256" t="e">
        <f>VLOOKUP(A363,Estoque!$A$4:$M$14390,3,)</f>
        <v>#N/A</v>
      </c>
      <c r="D363" s="257" t="e">
        <f>VLOOKUP(A363,'Compras de mercadoria'!$A$4:$P$1330,4,)</f>
        <v>#N/A</v>
      </c>
      <c r="E363" s="172"/>
      <c r="F363" s="173"/>
      <c r="G363" s="259" t="e">
        <f>(VLOOKUP(A363,Estoque!$A$4:$M$14390,8,)*F363)</f>
        <v>#N/A</v>
      </c>
    </row>
    <row r="364" spans="1:7">
      <c r="A364" s="178"/>
      <c r="B364" s="239" t="e">
        <f>VLOOKUP(A364,Estoque!$A$4:$M$14390,2,)</f>
        <v>#N/A</v>
      </c>
      <c r="C364" s="239" t="e">
        <f>VLOOKUP(A364,Estoque!$A$4:$M$14390,3,)</f>
        <v>#N/A</v>
      </c>
      <c r="D364" s="244" t="e">
        <f>VLOOKUP(A364,'Compras de mercadoria'!$A$4:$P$1330,4,)</f>
        <v>#N/A</v>
      </c>
      <c r="E364" s="50"/>
      <c r="F364" s="174"/>
      <c r="G364" s="258" t="e">
        <f>(VLOOKUP(A364,Estoque!$A$4:$M$14390,8,)*F364)</f>
        <v>#N/A</v>
      </c>
    </row>
    <row r="365" spans="1:7">
      <c r="A365" s="177"/>
      <c r="B365" s="256" t="e">
        <f>VLOOKUP(A365,Estoque!$A$4:$M$14390,2,)</f>
        <v>#N/A</v>
      </c>
      <c r="C365" s="256" t="e">
        <f>VLOOKUP(A365,Estoque!$A$4:$M$14390,3,)</f>
        <v>#N/A</v>
      </c>
      <c r="D365" s="257" t="e">
        <f>VLOOKUP(A365,'Compras de mercadoria'!$A$4:$P$1330,4,)</f>
        <v>#N/A</v>
      </c>
      <c r="E365" s="172"/>
      <c r="F365" s="173"/>
      <c r="G365" s="259" t="e">
        <f>(VLOOKUP(A365,Estoque!$A$4:$M$14390,8,)*F365)</f>
        <v>#N/A</v>
      </c>
    </row>
    <row r="366" spans="1:7">
      <c r="A366" s="178"/>
      <c r="B366" s="239" t="e">
        <f>VLOOKUP(A366,Estoque!$A$4:$M$14390,2,)</f>
        <v>#N/A</v>
      </c>
      <c r="C366" s="239" t="e">
        <f>VLOOKUP(A366,Estoque!$A$4:$M$14390,3,)</f>
        <v>#N/A</v>
      </c>
      <c r="D366" s="244" t="e">
        <f>VLOOKUP(A366,'Compras de mercadoria'!$A$4:$P$1330,4,)</f>
        <v>#N/A</v>
      </c>
      <c r="E366" s="50"/>
      <c r="F366" s="174"/>
      <c r="G366" s="258" t="e">
        <f>(VLOOKUP(A366,Estoque!$A$4:$M$14390,8,)*F366)</f>
        <v>#N/A</v>
      </c>
    </row>
    <row r="367" spans="1:7">
      <c r="A367" s="177"/>
      <c r="B367" s="256" t="e">
        <f>VLOOKUP(A367,Estoque!$A$4:$M$14390,2,)</f>
        <v>#N/A</v>
      </c>
      <c r="C367" s="256" t="e">
        <f>VLOOKUP(A367,Estoque!$A$4:$M$14390,3,)</f>
        <v>#N/A</v>
      </c>
      <c r="D367" s="257" t="e">
        <f>VLOOKUP(A367,'Compras de mercadoria'!$A$4:$P$1330,4,)</f>
        <v>#N/A</v>
      </c>
      <c r="E367" s="172"/>
      <c r="F367" s="173"/>
      <c r="G367" s="259" t="e">
        <f>(VLOOKUP(A367,Estoque!$A$4:$M$14390,8,)*F367)</f>
        <v>#N/A</v>
      </c>
    </row>
    <row r="368" spans="1:7">
      <c r="A368" s="178"/>
      <c r="B368" s="239" t="e">
        <f>VLOOKUP(A368,Estoque!$A$4:$M$14390,2,)</f>
        <v>#N/A</v>
      </c>
      <c r="C368" s="239" t="e">
        <f>VLOOKUP(A368,Estoque!$A$4:$M$14390,3,)</f>
        <v>#N/A</v>
      </c>
      <c r="D368" s="244" t="e">
        <f>VLOOKUP(A368,'Compras de mercadoria'!$A$4:$P$1330,4,)</f>
        <v>#N/A</v>
      </c>
      <c r="E368" s="50"/>
      <c r="F368" s="174"/>
      <c r="G368" s="258" t="e">
        <f>(VLOOKUP(A368,Estoque!$A$4:$M$14390,8,)*F368)</f>
        <v>#N/A</v>
      </c>
    </row>
    <row r="369" spans="1:7">
      <c r="A369" s="177"/>
      <c r="B369" s="256" t="e">
        <f>VLOOKUP(A369,Estoque!$A$4:$M$14390,2,)</f>
        <v>#N/A</v>
      </c>
      <c r="C369" s="256" t="e">
        <f>VLOOKUP(A369,Estoque!$A$4:$M$14390,3,)</f>
        <v>#N/A</v>
      </c>
      <c r="D369" s="257" t="e">
        <f>VLOOKUP(A369,'Compras de mercadoria'!$A$4:$P$1330,4,)</f>
        <v>#N/A</v>
      </c>
      <c r="E369" s="172"/>
      <c r="F369" s="173"/>
      <c r="G369" s="259" t="e">
        <f>(VLOOKUP(A369,Estoque!$A$4:$M$14390,8,)*F369)</f>
        <v>#N/A</v>
      </c>
    </row>
    <row r="370" spans="1:7">
      <c r="A370" s="178"/>
      <c r="B370" s="239" t="e">
        <f>VLOOKUP(A370,Estoque!$A$4:$M$14390,2,)</f>
        <v>#N/A</v>
      </c>
      <c r="C370" s="239" t="e">
        <f>VLOOKUP(A370,Estoque!$A$4:$M$14390,3,)</f>
        <v>#N/A</v>
      </c>
      <c r="D370" s="244" t="e">
        <f>VLOOKUP(A370,'Compras de mercadoria'!$A$4:$P$1330,4,)</f>
        <v>#N/A</v>
      </c>
      <c r="E370" s="50"/>
      <c r="F370" s="174"/>
      <c r="G370" s="258" t="e">
        <f>(VLOOKUP(A370,Estoque!$A$4:$M$14390,8,)*F370)</f>
        <v>#N/A</v>
      </c>
    </row>
    <row r="371" spans="1:7">
      <c r="A371" s="177"/>
      <c r="B371" s="256" t="e">
        <f>VLOOKUP(A371,Estoque!$A$4:$M$14390,2,)</f>
        <v>#N/A</v>
      </c>
      <c r="C371" s="256" t="e">
        <f>VLOOKUP(A371,Estoque!$A$4:$M$14390,3,)</f>
        <v>#N/A</v>
      </c>
      <c r="D371" s="257" t="e">
        <f>VLOOKUP(A371,'Compras de mercadoria'!$A$4:$P$1330,4,)</f>
        <v>#N/A</v>
      </c>
      <c r="E371" s="172"/>
      <c r="F371" s="173"/>
      <c r="G371" s="259" t="e">
        <f>(VLOOKUP(A371,Estoque!$A$4:$M$14390,8,)*F371)</f>
        <v>#N/A</v>
      </c>
    </row>
    <row r="372" spans="1:7">
      <c r="A372" s="178"/>
      <c r="B372" s="239" t="e">
        <f>VLOOKUP(A372,Estoque!$A$4:$M$14390,2,)</f>
        <v>#N/A</v>
      </c>
      <c r="C372" s="239" t="e">
        <f>VLOOKUP(A372,Estoque!$A$4:$M$14390,3,)</f>
        <v>#N/A</v>
      </c>
      <c r="D372" s="244" t="e">
        <f>VLOOKUP(A372,'Compras de mercadoria'!$A$4:$P$1330,4,)</f>
        <v>#N/A</v>
      </c>
      <c r="E372" s="50"/>
      <c r="F372" s="174"/>
      <c r="G372" s="258" t="e">
        <f>(VLOOKUP(A372,Estoque!$A$4:$M$14390,8,)*F372)</f>
        <v>#N/A</v>
      </c>
    </row>
    <row r="373" spans="1:7">
      <c r="A373" s="177"/>
      <c r="B373" s="256" t="e">
        <f>VLOOKUP(A373,Estoque!$A$4:$M$14390,2,)</f>
        <v>#N/A</v>
      </c>
      <c r="C373" s="256" t="e">
        <f>VLOOKUP(A373,Estoque!$A$4:$M$14390,3,)</f>
        <v>#N/A</v>
      </c>
      <c r="D373" s="257" t="e">
        <f>VLOOKUP(A373,'Compras de mercadoria'!$A$4:$P$1330,4,)</f>
        <v>#N/A</v>
      </c>
      <c r="E373" s="172"/>
      <c r="F373" s="173"/>
      <c r="G373" s="259" t="e">
        <f>(VLOOKUP(A373,Estoque!$A$4:$M$14390,8,)*F373)</f>
        <v>#N/A</v>
      </c>
    </row>
    <row r="374" spans="1:7">
      <c r="A374" s="178"/>
      <c r="B374" s="239" t="e">
        <f>VLOOKUP(A374,Estoque!$A$4:$M$14390,2,)</f>
        <v>#N/A</v>
      </c>
      <c r="C374" s="239" t="e">
        <f>VLOOKUP(A374,Estoque!$A$4:$M$14390,3,)</f>
        <v>#N/A</v>
      </c>
      <c r="D374" s="244" t="e">
        <f>VLOOKUP(A374,'Compras de mercadoria'!$A$4:$P$1330,4,)</f>
        <v>#N/A</v>
      </c>
      <c r="E374" s="50"/>
      <c r="F374" s="174"/>
      <c r="G374" s="258" t="e">
        <f>(VLOOKUP(A374,Estoque!$A$4:$M$14390,8,)*F374)</f>
        <v>#N/A</v>
      </c>
    </row>
    <row r="375" spans="1:7">
      <c r="A375" s="177"/>
      <c r="B375" s="256" t="e">
        <f>VLOOKUP(A375,Estoque!$A$4:$M$14390,2,)</f>
        <v>#N/A</v>
      </c>
      <c r="C375" s="256" t="e">
        <f>VLOOKUP(A375,Estoque!$A$4:$M$14390,3,)</f>
        <v>#N/A</v>
      </c>
      <c r="D375" s="257" t="e">
        <f>VLOOKUP(A375,'Compras de mercadoria'!$A$4:$P$1330,4,)</f>
        <v>#N/A</v>
      </c>
      <c r="E375" s="172"/>
      <c r="F375" s="173"/>
      <c r="G375" s="259" t="e">
        <f>(VLOOKUP(A375,Estoque!$A$4:$M$14390,8,)*F375)</f>
        <v>#N/A</v>
      </c>
    </row>
    <row r="376" spans="1:7">
      <c r="A376" s="178"/>
      <c r="B376" s="239" t="e">
        <f>VLOOKUP(A376,Estoque!$A$4:$M$14390,2,)</f>
        <v>#N/A</v>
      </c>
      <c r="C376" s="239" t="e">
        <f>VLOOKUP(A376,Estoque!$A$4:$M$14390,3,)</f>
        <v>#N/A</v>
      </c>
      <c r="D376" s="244" t="e">
        <f>VLOOKUP(A376,'Compras de mercadoria'!$A$4:$P$1330,4,)</f>
        <v>#N/A</v>
      </c>
      <c r="E376" s="50"/>
      <c r="F376" s="174"/>
      <c r="G376" s="258" t="e">
        <f>(VLOOKUP(A376,Estoque!$A$4:$M$14390,8,)*F376)</f>
        <v>#N/A</v>
      </c>
    </row>
    <row r="377" spans="1:7">
      <c r="A377" s="177"/>
      <c r="B377" s="256" t="e">
        <f>VLOOKUP(A377,Estoque!$A$4:$M$14390,2,)</f>
        <v>#N/A</v>
      </c>
      <c r="C377" s="256" t="e">
        <f>VLOOKUP(A377,Estoque!$A$4:$M$14390,3,)</f>
        <v>#N/A</v>
      </c>
      <c r="D377" s="257" t="e">
        <f>VLOOKUP(A377,'Compras de mercadoria'!$A$4:$P$1330,4,)</f>
        <v>#N/A</v>
      </c>
      <c r="E377" s="172"/>
      <c r="F377" s="173"/>
      <c r="G377" s="259" t="e">
        <f>(VLOOKUP(A377,Estoque!$A$4:$M$14390,8,)*F377)</f>
        <v>#N/A</v>
      </c>
    </row>
    <row r="378" spans="1:7">
      <c r="A378" s="178"/>
      <c r="B378" s="239" t="e">
        <f>VLOOKUP(A378,Estoque!$A$4:$M$14390,2,)</f>
        <v>#N/A</v>
      </c>
      <c r="C378" s="239" t="e">
        <f>VLOOKUP(A378,Estoque!$A$4:$M$14390,3,)</f>
        <v>#N/A</v>
      </c>
      <c r="D378" s="244" t="e">
        <f>VLOOKUP(A378,'Compras de mercadoria'!$A$4:$P$1330,4,)</f>
        <v>#N/A</v>
      </c>
      <c r="E378" s="50"/>
      <c r="F378" s="174"/>
      <c r="G378" s="258" t="e">
        <f>(VLOOKUP(A378,Estoque!$A$4:$M$14390,8,)*F378)</f>
        <v>#N/A</v>
      </c>
    </row>
    <row r="379" spans="1:7">
      <c r="A379" s="177"/>
      <c r="B379" s="256" t="e">
        <f>VLOOKUP(A379,Estoque!$A$4:$M$14390,2,)</f>
        <v>#N/A</v>
      </c>
      <c r="C379" s="256" t="e">
        <f>VLOOKUP(A379,Estoque!$A$4:$M$14390,3,)</f>
        <v>#N/A</v>
      </c>
      <c r="D379" s="257" t="e">
        <f>VLOOKUP(A379,'Compras de mercadoria'!$A$4:$P$1330,4,)</f>
        <v>#N/A</v>
      </c>
      <c r="E379" s="172"/>
      <c r="F379" s="173"/>
      <c r="G379" s="259" t="e">
        <f>(VLOOKUP(A379,Estoque!$A$4:$M$14390,8,)*F379)</f>
        <v>#N/A</v>
      </c>
    </row>
    <row r="380" spans="1:7">
      <c r="A380" s="178"/>
      <c r="B380" s="239" t="e">
        <f>VLOOKUP(A380,Estoque!$A$4:$M$14390,2,)</f>
        <v>#N/A</v>
      </c>
      <c r="C380" s="239" t="e">
        <f>VLOOKUP(A380,Estoque!$A$4:$M$14390,3,)</f>
        <v>#N/A</v>
      </c>
      <c r="D380" s="244" t="e">
        <f>VLOOKUP(A380,'Compras de mercadoria'!$A$4:$P$1330,4,)</f>
        <v>#N/A</v>
      </c>
      <c r="E380" s="50"/>
      <c r="F380" s="174"/>
      <c r="G380" s="258" t="e">
        <f>(VLOOKUP(A380,Estoque!$A$4:$M$14390,8,)*F380)</f>
        <v>#N/A</v>
      </c>
    </row>
    <row r="381" spans="1:7">
      <c r="A381" s="177"/>
      <c r="B381" s="256" t="e">
        <f>VLOOKUP(A381,Estoque!$A$4:$M$14390,2,)</f>
        <v>#N/A</v>
      </c>
      <c r="C381" s="256" t="e">
        <f>VLOOKUP(A381,Estoque!$A$4:$M$14390,3,)</f>
        <v>#N/A</v>
      </c>
      <c r="D381" s="257" t="e">
        <f>VLOOKUP(A381,'Compras de mercadoria'!$A$4:$P$1330,4,)</f>
        <v>#N/A</v>
      </c>
      <c r="E381" s="172"/>
      <c r="F381" s="173"/>
      <c r="G381" s="259" t="e">
        <f>(VLOOKUP(A381,Estoque!$A$4:$M$14390,8,)*F381)</f>
        <v>#N/A</v>
      </c>
    </row>
    <row r="382" spans="1:7">
      <c r="A382" s="178"/>
      <c r="B382" s="239" t="e">
        <f>VLOOKUP(A382,Estoque!$A$4:$M$14390,2,)</f>
        <v>#N/A</v>
      </c>
      <c r="C382" s="239" t="e">
        <f>VLOOKUP(A382,Estoque!$A$4:$M$14390,3,)</f>
        <v>#N/A</v>
      </c>
      <c r="D382" s="244" t="e">
        <f>VLOOKUP(A382,'Compras de mercadoria'!$A$4:$P$1330,4,)</f>
        <v>#N/A</v>
      </c>
      <c r="E382" s="50"/>
      <c r="F382" s="174"/>
      <c r="G382" s="258" t="e">
        <f>(VLOOKUP(A382,Estoque!$A$4:$M$14390,8,)*F382)</f>
        <v>#N/A</v>
      </c>
    </row>
    <row r="383" spans="1:7">
      <c r="A383" s="177"/>
      <c r="B383" s="256" t="e">
        <f>VLOOKUP(A383,Estoque!$A$4:$M$14390,2,)</f>
        <v>#N/A</v>
      </c>
      <c r="C383" s="256" t="e">
        <f>VLOOKUP(A383,Estoque!$A$4:$M$14390,3,)</f>
        <v>#N/A</v>
      </c>
      <c r="D383" s="257" t="e">
        <f>VLOOKUP(A383,'Compras de mercadoria'!$A$4:$P$1330,4,)</f>
        <v>#N/A</v>
      </c>
      <c r="E383" s="172"/>
      <c r="F383" s="173"/>
      <c r="G383" s="259" t="e">
        <f>(VLOOKUP(A383,Estoque!$A$4:$M$14390,8,)*F383)</f>
        <v>#N/A</v>
      </c>
    </row>
    <row r="384" spans="1:7">
      <c r="A384" s="178"/>
      <c r="B384" s="239" t="e">
        <f>VLOOKUP(A384,Estoque!$A$4:$M$14390,2,)</f>
        <v>#N/A</v>
      </c>
      <c r="C384" s="239" t="e">
        <f>VLOOKUP(A384,Estoque!$A$4:$M$14390,3,)</f>
        <v>#N/A</v>
      </c>
      <c r="D384" s="244" t="e">
        <f>VLOOKUP(A384,'Compras de mercadoria'!$A$4:$P$1330,4,)</f>
        <v>#N/A</v>
      </c>
      <c r="E384" s="50"/>
      <c r="F384" s="174"/>
      <c r="G384" s="258" t="e">
        <f>(VLOOKUP(A384,Estoque!$A$4:$M$14390,8,)*F384)</f>
        <v>#N/A</v>
      </c>
    </row>
    <row r="385" spans="1:7">
      <c r="A385" s="177"/>
      <c r="B385" s="256" t="e">
        <f>VLOOKUP(A385,Estoque!$A$4:$M$14390,2,)</f>
        <v>#N/A</v>
      </c>
      <c r="C385" s="256" t="e">
        <f>VLOOKUP(A385,Estoque!$A$4:$M$14390,3,)</f>
        <v>#N/A</v>
      </c>
      <c r="D385" s="257" t="e">
        <f>VLOOKUP(A385,'Compras de mercadoria'!$A$4:$P$1330,4,)</f>
        <v>#N/A</v>
      </c>
      <c r="E385" s="172"/>
      <c r="F385" s="173"/>
      <c r="G385" s="259" t="e">
        <f>(VLOOKUP(A385,Estoque!$A$4:$M$14390,8,)*F385)</f>
        <v>#N/A</v>
      </c>
    </row>
    <row r="386" spans="1:7">
      <c r="A386" s="178"/>
      <c r="B386" s="239" t="e">
        <f>VLOOKUP(A386,Estoque!$A$4:$M$14390,2,)</f>
        <v>#N/A</v>
      </c>
      <c r="C386" s="239" t="e">
        <f>VLOOKUP(A386,Estoque!$A$4:$M$14390,3,)</f>
        <v>#N/A</v>
      </c>
      <c r="D386" s="244" t="e">
        <f>VLOOKUP(A386,'Compras de mercadoria'!$A$4:$P$1330,4,)</f>
        <v>#N/A</v>
      </c>
      <c r="E386" s="50"/>
      <c r="F386" s="174"/>
      <c r="G386" s="258" t="e">
        <f>(VLOOKUP(A386,Estoque!$A$4:$M$14390,8,)*F386)</f>
        <v>#N/A</v>
      </c>
    </row>
    <row r="387" spans="1:7">
      <c r="A387" s="177"/>
      <c r="B387" s="256" t="e">
        <f>VLOOKUP(A387,Estoque!$A$4:$M$14390,2,)</f>
        <v>#N/A</v>
      </c>
      <c r="C387" s="256" t="e">
        <f>VLOOKUP(A387,Estoque!$A$4:$M$14390,3,)</f>
        <v>#N/A</v>
      </c>
      <c r="D387" s="257" t="e">
        <f>VLOOKUP(A387,'Compras de mercadoria'!$A$4:$P$1330,4,)</f>
        <v>#N/A</v>
      </c>
      <c r="E387" s="172"/>
      <c r="F387" s="173"/>
      <c r="G387" s="259" t="e">
        <f>(VLOOKUP(A387,Estoque!$A$4:$M$14390,8,)*F387)</f>
        <v>#N/A</v>
      </c>
    </row>
    <row r="388" spans="1:7">
      <c r="A388" s="178"/>
      <c r="B388" s="239" t="e">
        <f>VLOOKUP(A388,Estoque!$A$4:$M$14390,2,)</f>
        <v>#N/A</v>
      </c>
      <c r="C388" s="239" t="e">
        <f>VLOOKUP(A388,Estoque!$A$4:$M$14390,3,)</f>
        <v>#N/A</v>
      </c>
      <c r="D388" s="244" t="e">
        <f>VLOOKUP(A388,'Compras de mercadoria'!$A$4:$P$1330,4,)</f>
        <v>#N/A</v>
      </c>
      <c r="E388" s="50"/>
      <c r="F388" s="174"/>
      <c r="G388" s="258" t="e">
        <f>(VLOOKUP(A388,Estoque!$A$4:$M$14390,8,)*F388)</f>
        <v>#N/A</v>
      </c>
    </row>
    <row r="389" spans="1:7">
      <c r="A389" s="177"/>
      <c r="B389" s="256" t="e">
        <f>VLOOKUP(A389,Estoque!$A$4:$M$14390,2,)</f>
        <v>#N/A</v>
      </c>
      <c r="C389" s="256" t="e">
        <f>VLOOKUP(A389,Estoque!$A$4:$M$14390,3,)</f>
        <v>#N/A</v>
      </c>
      <c r="D389" s="257" t="e">
        <f>VLOOKUP(A389,'Compras de mercadoria'!$A$4:$P$1330,4,)</f>
        <v>#N/A</v>
      </c>
      <c r="E389" s="172"/>
      <c r="F389" s="173"/>
      <c r="G389" s="259" t="e">
        <f>(VLOOKUP(A389,Estoque!$A$4:$M$14390,8,)*F389)</f>
        <v>#N/A</v>
      </c>
    </row>
    <row r="390" spans="1:7">
      <c r="A390" s="178"/>
      <c r="B390" s="239" t="e">
        <f>VLOOKUP(A390,Estoque!$A$4:$M$14390,2,)</f>
        <v>#N/A</v>
      </c>
      <c r="C390" s="239" t="e">
        <f>VLOOKUP(A390,Estoque!$A$4:$M$14390,3,)</f>
        <v>#N/A</v>
      </c>
      <c r="D390" s="244" t="e">
        <f>VLOOKUP(A390,'Compras de mercadoria'!$A$4:$P$1330,4,)</f>
        <v>#N/A</v>
      </c>
      <c r="E390" s="50"/>
      <c r="F390" s="174"/>
      <c r="G390" s="258" t="e">
        <f>(VLOOKUP(A390,Estoque!$A$4:$M$14390,8,)*F390)</f>
        <v>#N/A</v>
      </c>
    </row>
    <row r="391" spans="1:7">
      <c r="A391" s="177"/>
      <c r="B391" s="256" t="e">
        <f>VLOOKUP(A391,Estoque!$A$4:$M$14390,2,)</f>
        <v>#N/A</v>
      </c>
      <c r="C391" s="256" t="e">
        <f>VLOOKUP(A391,Estoque!$A$4:$M$14390,3,)</f>
        <v>#N/A</v>
      </c>
      <c r="D391" s="257" t="e">
        <f>VLOOKUP(A391,'Compras de mercadoria'!$A$4:$P$1330,4,)</f>
        <v>#N/A</v>
      </c>
      <c r="E391" s="172"/>
      <c r="F391" s="173"/>
      <c r="G391" s="259" t="e">
        <f>(VLOOKUP(A391,Estoque!$A$4:$M$14390,8,)*F391)</f>
        <v>#N/A</v>
      </c>
    </row>
    <row r="392" spans="1:7">
      <c r="A392" s="178"/>
      <c r="B392" s="239" t="e">
        <f>VLOOKUP(A392,Estoque!$A$4:$M$14390,2,)</f>
        <v>#N/A</v>
      </c>
      <c r="C392" s="239" t="e">
        <f>VLOOKUP(A392,Estoque!$A$4:$M$14390,3,)</f>
        <v>#N/A</v>
      </c>
      <c r="D392" s="244" t="e">
        <f>VLOOKUP(A392,'Compras de mercadoria'!$A$4:$P$1330,4,)</f>
        <v>#N/A</v>
      </c>
      <c r="E392" s="50"/>
      <c r="F392" s="174"/>
      <c r="G392" s="258" t="e">
        <f>(VLOOKUP(A392,Estoque!$A$4:$M$14390,8,)*F392)</f>
        <v>#N/A</v>
      </c>
    </row>
    <row r="393" spans="1:7">
      <c r="A393" s="177"/>
      <c r="B393" s="256" t="e">
        <f>VLOOKUP(A393,Estoque!$A$4:$M$14390,2,)</f>
        <v>#N/A</v>
      </c>
      <c r="C393" s="256" t="e">
        <f>VLOOKUP(A393,Estoque!$A$4:$M$14390,3,)</f>
        <v>#N/A</v>
      </c>
      <c r="D393" s="257" t="e">
        <f>VLOOKUP(A393,'Compras de mercadoria'!$A$4:$P$1330,4,)</f>
        <v>#N/A</v>
      </c>
      <c r="E393" s="172"/>
      <c r="F393" s="173"/>
      <c r="G393" s="259" t="e">
        <f>(VLOOKUP(A393,Estoque!$A$4:$M$14390,8,)*F393)</f>
        <v>#N/A</v>
      </c>
    </row>
    <row r="394" spans="1:7">
      <c r="A394" s="178"/>
      <c r="B394" s="239" t="e">
        <f>VLOOKUP(A394,Estoque!$A$4:$M$14390,2,)</f>
        <v>#N/A</v>
      </c>
      <c r="C394" s="239" t="e">
        <f>VLOOKUP(A394,Estoque!$A$4:$M$14390,3,)</f>
        <v>#N/A</v>
      </c>
      <c r="D394" s="244" t="e">
        <f>VLOOKUP(A394,'Compras de mercadoria'!$A$4:$P$1330,4,)</f>
        <v>#N/A</v>
      </c>
      <c r="E394" s="50"/>
      <c r="F394" s="174"/>
      <c r="G394" s="258" t="e">
        <f>(VLOOKUP(A394,Estoque!$A$4:$M$14390,8,)*F394)</f>
        <v>#N/A</v>
      </c>
    </row>
    <row r="395" spans="1:7">
      <c r="A395" s="177"/>
      <c r="B395" s="256" t="e">
        <f>VLOOKUP(A395,Estoque!$A$4:$M$14390,2,)</f>
        <v>#N/A</v>
      </c>
      <c r="C395" s="256" t="e">
        <f>VLOOKUP(A395,Estoque!$A$4:$M$14390,3,)</f>
        <v>#N/A</v>
      </c>
      <c r="D395" s="257" t="e">
        <f>VLOOKUP(A395,'Compras de mercadoria'!$A$4:$P$1330,4,)</f>
        <v>#N/A</v>
      </c>
      <c r="E395" s="172"/>
      <c r="F395" s="173"/>
      <c r="G395" s="259" t="e">
        <f>(VLOOKUP(A395,Estoque!$A$4:$M$14390,8,)*F395)</f>
        <v>#N/A</v>
      </c>
    </row>
    <row r="396" spans="1:7">
      <c r="A396" s="178"/>
      <c r="B396" s="239" t="e">
        <f>VLOOKUP(A396,Estoque!$A$4:$M$14390,2,)</f>
        <v>#N/A</v>
      </c>
      <c r="C396" s="239" t="e">
        <f>VLOOKUP(A396,Estoque!$A$4:$M$14390,3,)</f>
        <v>#N/A</v>
      </c>
      <c r="D396" s="244" t="e">
        <f>VLOOKUP(A396,'Compras de mercadoria'!$A$4:$P$1330,4,)</f>
        <v>#N/A</v>
      </c>
      <c r="E396" s="50"/>
      <c r="F396" s="174"/>
      <c r="G396" s="258" t="e">
        <f>(VLOOKUP(A396,Estoque!$A$4:$M$14390,8,)*F396)</f>
        <v>#N/A</v>
      </c>
    </row>
    <row r="397" spans="1:7">
      <c r="A397" s="177"/>
      <c r="B397" s="256" t="e">
        <f>VLOOKUP(A397,Estoque!$A$4:$M$14390,2,)</f>
        <v>#N/A</v>
      </c>
      <c r="C397" s="256" t="e">
        <f>VLOOKUP(A397,Estoque!$A$4:$M$14390,3,)</f>
        <v>#N/A</v>
      </c>
      <c r="D397" s="257" t="e">
        <f>VLOOKUP(A397,'Compras de mercadoria'!$A$4:$P$1330,4,)</f>
        <v>#N/A</v>
      </c>
      <c r="E397" s="172"/>
      <c r="F397" s="173"/>
      <c r="G397" s="259" t="e">
        <f>(VLOOKUP(A397,Estoque!$A$4:$M$14390,8,)*F397)</f>
        <v>#N/A</v>
      </c>
    </row>
    <row r="398" spans="1:7">
      <c r="A398" s="178"/>
      <c r="B398" s="239" t="e">
        <f>VLOOKUP(A398,Estoque!$A$4:$M$14390,2,)</f>
        <v>#N/A</v>
      </c>
      <c r="C398" s="239" t="e">
        <f>VLOOKUP(A398,Estoque!$A$4:$M$14390,3,)</f>
        <v>#N/A</v>
      </c>
      <c r="D398" s="244" t="e">
        <f>VLOOKUP(A398,'Compras de mercadoria'!$A$4:$P$1330,4,)</f>
        <v>#N/A</v>
      </c>
      <c r="E398" s="50"/>
      <c r="F398" s="174"/>
      <c r="G398" s="258" t="e">
        <f>(VLOOKUP(A398,Estoque!$A$4:$M$14390,8,)*F398)</f>
        <v>#N/A</v>
      </c>
    </row>
    <row r="399" spans="1:7">
      <c r="A399" s="177"/>
      <c r="B399" s="256" t="e">
        <f>VLOOKUP(A399,Estoque!$A$4:$M$14390,2,)</f>
        <v>#N/A</v>
      </c>
      <c r="C399" s="256" t="e">
        <f>VLOOKUP(A399,Estoque!$A$4:$M$14390,3,)</f>
        <v>#N/A</v>
      </c>
      <c r="D399" s="257" t="e">
        <f>VLOOKUP(A399,'Compras de mercadoria'!$A$4:$P$1330,4,)</f>
        <v>#N/A</v>
      </c>
      <c r="E399" s="172"/>
      <c r="F399" s="173"/>
      <c r="G399" s="259" t="e">
        <f>(VLOOKUP(A399,Estoque!$A$4:$M$14390,8,)*F399)</f>
        <v>#N/A</v>
      </c>
    </row>
    <row r="400" spans="1:7">
      <c r="A400" s="178"/>
      <c r="B400" s="239" t="e">
        <f>VLOOKUP(A400,Estoque!$A$4:$M$14390,2,)</f>
        <v>#N/A</v>
      </c>
      <c r="C400" s="239" t="e">
        <f>VLOOKUP(A400,Estoque!$A$4:$M$14390,3,)</f>
        <v>#N/A</v>
      </c>
      <c r="D400" s="244" t="e">
        <f>VLOOKUP(A400,'Compras de mercadoria'!$A$4:$P$1330,4,)</f>
        <v>#N/A</v>
      </c>
      <c r="E400" s="50"/>
      <c r="F400" s="174"/>
      <c r="G400" s="258" t="e">
        <f>(VLOOKUP(A400,Estoque!$A$4:$M$14390,8,)*F400)</f>
        <v>#N/A</v>
      </c>
    </row>
    <row r="401" spans="1:7">
      <c r="A401" s="177"/>
      <c r="B401" s="256" t="e">
        <f>VLOOKUP(A401,Estoque!$A$4:$M$14390,2,)</f>
        <v>#N/A</v>
      </c>
      <c r="C401" s="256" t="e">
        <f>VLOOKUP(A401,Estoque!$A$4:$M$14390,3,)</f>
        <v>#N/A</v>
      </c>
      <c r="D401" s="257" t="e">
        <f>VLOOKUP(A401,'Compras de mercadoria'!$A$4:$P$1330,4,)</f>
        <v>#N/A</v>
      </c>
      <c r="E401" s="172"/>
      <c r="F401" s="173"/>
      <c r="G401" s="259" t="e">
        <f>(VLOOKUP(A401,Estoque!$A$4:$M$14390,8,)*F401)</f>
        <v>#N/A</v>
      </c>
    </row>
    <row r="402" spans="1:7">
      <c r="A402" s="178"/>
      <c r="B402" s="239" t="e">
        <f>VLOOKUP(A402,Estoque!$A$4:$M$14390,2,)</f>
        <v>#N/A</v>
      </c>
      <c r="C402" s="239" t="e">
        <f>VLOOKUP(A402,Estoque!$A$4:$M$14390,3,)</f>
        <v>#N/A</v>
      </c>
      <c r="D402" s="244" t="e">
        <f>VLOOKUP(A402,'Compras de mercadoria'!$A$4:$P$1330,4,)</f>
        <v>#N/A</v>
      </c>
      <c r="E402" s="50"/>
      <c r="F402" s="174"/>
      <c r="G402" s="258" t="e">
        <f>(VLOOKUP(A402,Estoque!$A$4:$M$14390,8,)*F402)</f>
        <v>#N/A</v>
      </c>
    </row>
    <row r="403" spans="1:7">
      <c r="A403" s="177"/>
      <c r="B403" s="256" t="e">
        <f>VLOOKUP(A403,Estoque!$A$4:$M$14390,2,)</f>
        <v>#N/A</v>
      </c>
      <c r="C403" s="256" t="e">
        <f>VLOOKUP(A403,Estoque!$A$4:$M$14390,3,)</f>
        <v>#N/A</v>
      </c>
      <c r="D403" s="257" t="e">
        <f>VLOOKUP(A403,'Compras de mercadoria'!$A$4:$P$1330,4,)</f>
        <v>#N/A</v>
      </c>
      <c r="E403" s="172"/>
      <c r="F403" s="173"/>
      <c r="G403" s="259" t="e">
        <f>(VLOOKUP(A403,Estoque!$A$4:$M$14390,8,)*F403)</f>
        <v>#N/A</v>
      </c>
    </row>
    <row r="404" spans="1:7">
      <c r="A404" s="178"/>
      <c r="B404" s="239" t="e">
        <f>VLOOKUP(A404,Estoque!$A$4:$M$14390,2,)</f>
        <v>#N/A</v>
      </c>
      <c r="C404" s="239" t="e">
        <f>VLOOKUP(A404,Estoque!$A$4:$M$14390,3,)</f>
        <v>#N/A</v>
      </c>
      <c r="D404" s="244" t="e">
        <f>VLOOKUP(A404,'Compras de mercadoria'!$A$4:$P$1330,4,)</f>
        <v>#N/A</v>
      </c>
      <c r="E404" s="50"/>
      <c r="F404" s="174"/>
      <c r="G404" s="258" t="e">
        <f>(VLOOKUP(A404,Estoque!$A$4:$M$14390,8,)*F404)</f>
        <v>#N/A</v>
      </c>
    </row>
    <row r="405" spans="1:7">
      <c r="A405" s="177"/>
      <c r="B405" s="256" t="e">
        <f>VLOOKUP(A405,Estoque!$A$4:$M$14390,2,)</f>
        <v>#N/A</v>
      </c>
      <c r="C405" s="256" t="e">
        <f>VLOOKUP(A405,Estoque!$A$4:$M$14390,3,)</f>
        <v>#N/A</v>
      </c>
      <c r="D405" s="257" t="e">
        <f>VLOOKUP(A405,'Compras de mercadoria'!$A$4:$P$1330,4,)</f>
        <v>#N/A</v>
      </c>
      <c r="E405" s="172"/>
      <c r="F405" s="173"/>
      <c r="G405" s="259" t="e">
        <f>(VLOOKUP(A405,Estoque!$A$4:$M$14390,8,)*F405)</f>
        <v>#N/A</v>
      </c>
    </row>
    <row r="406" spans="1:7">
      <c r="A406" s="178"/>
      <c r="B406" s="239" t="e">
        <f>VLOOKUP(A406,Estoque!$A$4:$M$14390,2,)</f>
        <v>#N/A</v>
      </c>
      <c r="C406" s="239" t="e">
        <f>VLOOKUP(A406,Estoque!$A$4:$M$14390,3,)</f>
        <v>#N/A</v>
      </c>
      <c r="D406" s="244" t="e">
        <f>VLOOKUP(A406,'Compras de mercadoria'!$A$4:$P$1330,4,)</f>
        <v>#N/A</v>
      </c>
      <c r="E406" s="50"/>
      <c r="F406" s="174"/>
      <c r="G406" s="258" t="e">
        <f>(VLOOKUP(A406,Estoque!$A$4:$M$14390,8,)*F406)</f>
        <v>#N/A</v>
      </c>
    </row>
    <row r="407" spans="1:7">
      <c r="A407" s="177"/>
      <c r="B407" s="256" t="e">
        <f>VLOOKUP(A407,Estoque!$A$4:$M$14390,2,)</f>
        <v>#N/A</v>
      </c>
      <c r="C407" s="256" t="e">
        <f>VLOOKUP(A407,Estoque!$A$4:$M$14390,3,)</f>
        <v>#N/A</v>
      </c>
      <c r="D407" s="257" t="e">
        <f>VLOOKUP(A407,'Compras de mercadoria'!$A$4:$P$1330,4,)</f>
        <v>#N/A</v>
      </c>
      <c r="E407" s="172"/>
      <c r="F407" s="173"/>
      <c r="G407" s="259" t="e">
        <f>(VLOOKUP(A407,Estoque!$A$4:$M$14390,8,)*F407)</f>
        <v>#N/A</v>
      </c>
    </row>
    <row r="408" spans="1:7">
      <c r="A408" s="178"/>
      <c r="B408" s="239" t="e">
        <f>VLOOKUP(A408,Estoque!$A$4:$M$14390,2,)</f>
        <v>#N/A</v>
      </c>
      <c r="C408" s="239" t="e">
        <f>VLOOKUP(A408,Estoque!$A$4:$M$14390,3,)</f>
        <v>#N/A</v>
      </c>
      <c r="D408" s="244" t="e">
        <f>VLOOKUP(A408,'Compras de mercadoria'!$A$4:$P$1330,4,)</f>
        <v>#N/A</v>
      </c>
      <c r="E408" s="50"/>
      <c r="F408" s="174"/>
      <c r="G408" s="258" t="e">
        <f>(VLOOKUP(A408,Estoque!$A$4:$M$14390,8,)*F408)</f>
        <v>#N/A</v>
      </c>
    </row>
    <row r="409" spans="1:7">
      <c r="A409" s="177"/>
      <c r="B409" s="256" t="e">
        <f>VLOOKUP(A409,Estoque!$A$4:$M$14390,2,)</f>
        <v>#N/A</v>
      </c>
      <c r="C409" s="256" t="e">
        <f>VLOOKUP(A409,Estoque!$A$4:$M$14390,3,)</f>
        <v>#N/A</v>
      </c>
      <c r="D409" s="257" t="e">
        <f>VLOOKUP(A409,'Compras de mercadoria'!$A$4:$P$1330,4,)</f>
        <v>#N/A</v>
      </c>
      <c r="E409" s="172"/>
      <c r="F409" s="173"/>
      <c r="G409" s="259" t="e">
        <f>(VLOOKUP(A409,Estoque!$A$4:$M$14390,8,)*F409)</f>
        <v>#N/A</v>
      </c>
    </row>
    <row r="410" spans="1:7">
      <c r="A410" s="178"/>
      <c r="B410" s="239" t="e">
        <f>VLOOKUP(A410,Estoque!$A$4:$M$14390,2,)</f>
        <v>#N/A</v>
      </c>
      <c r="C410" s="239" t="e">
        <f>VLOOKUP(A410,Estoque!$A$4:$M$14390,3,)</f>
        <v>#N/A</v>
      </c>
      <c r="D410" s="244" t="e">
        <f>VLOOKUP(A410,'Compras de mercadoria'!$A$4:$P$1330,4,)</f>
        <v>#N/A</v>
      </c>
      <c r="E410" s="50"/>
      <c r="F410" s="174"/>
      <c r="G410" s="258" t="e">
        <f>(VLOOKUP(A410,Estoque!$A$4:$M$14390,8,)*F410)</f>
        <v>#N/A</v>
      </c>
    </row>
    <row r="411" spans="1:7">
      <c r="A411" s="177"/>
      <c r="B411" s="256" t="e">
        <f>VLOOKUP(A411,Estoque!$A$4:$M$14390,2,)</f>
        <v>#N/A</v>
      </c>
      <c r="C411" s="256" t="e">
        <f>VLOOKUP(A411,Estoque!$A$4:$M$14390,3,)</f>
        <v>#N/A</v>
      </c>
      <c r="D411" s="257" t="e">
        <f>VLOOKUP(A411,'Compras de mercadoria'!$A$4:$P$1330,4,)</f>
        <v>#N/A</v>
      </c>
      <c r="E411" s="172"/>
      <c r="F411" s="173"/>
      <c r="G411" s="259" t="e">
        <f>(VLOOKUP(A411,Estoque!$A$4:$M$14390,8,)*F411)</f>
        <v>#N/A</v>
      </c>
    </row>
    <row r="412" spans="1:7">
      <c r="A412" s="178"/>
      <c r="B412" s="239" t="e">
        <f>VLOOKUP(A412,Estoque!$A$4:$M$14390,2,)</f>
        <v>#N/A</v>
      </c>
      <c r="C412" s="239" t="e">
        <f>VLOOKUP(A412,Estoque!$A$4:$M$14390,3,)</f>
        <v>#N/A</v>
      </c>
      <c r="D412" s="244" t="e">
        <f>VLOOKUP(A412,'Compras de mercadoria'!$A$4:$P$1330,4,)</f>
        <v>#N/A</v>
      </c>
      <c r="E412" s="50"/>
      <c r="F412" s="174"/>
      <c r="G412" s="258" t="e">
        <f>(VLOOKUP(A412,Estoque!$A$4:$M$14390,8,)*F412)</f>
        <v>#N/A</v>
      </c>
    </row>
    <row r="413" spans="1:7">
      <c r="A413" s="177"/>
      <c r="B413" s="256" t="e">
        <f>VLOOKUP(A413,Estoque!$A$4:$M$14390,2,)</f>
        <v>#N/A</v>
      </c>
      <c r="C413" s="256" t="e">
        <f>VLOOKUP(A413,Estoque!$A$4:$M$14390,3,)</f>
        <v>#N/A</v>
      </c>
      <c r="D413" s="257" t="e">
        <f>VLOOKUP(A413,'Compras de mercadoria'!$A$4:$P$1330,4,)</f>
        <v>#N/A</v>
      </c>
      <c r="E413" s="172"/>
      <c r="F413" s="173"/>
      <c r="G413" s="259" t="e">
        <f>(VLOOKUP(A413,Estoque!$A$4:$M$14390,8,)*F413)</f>
        <v>#N/A</v>
      </c>
    </row>
    <row r="414" spans="1:7">
      <c r="A414" s="178"/>
      <c r="B414" s="239" t="e">
        <f>VLOOKUP(A414,Estoque!$A$4:$M$14390,2,)</f>
        <v>#N/A</v>
      </c>
      <c r="C414" s="239" t="e">
        <f>VLOOKUP(A414,Estoque!$A$4:$M$14390,3,)</f>
        <v>#N/A</v>
      </c>
      <c r="D414" s="244" t="e">
        <f>VLOOKUP(A414,'Compras de mercadoria'!$A$4:$P$1330,4,)</f>
        <v>#N/A</v>
      </c>
      <c r="E414" s="50"/>
      <c r="F414" s="174"/>
      <c r="G414" s="258" t="e">
        <f>(VLOOKUP(A414,Estoque!$A$4:$M$14390,8,)*F414)</f>
        <v>#N/A</v>
      </c>
    </row>
    <row r="415" spans="1:7">
      <c r="A415" s="177"/>
      <c r="B415" s="256" t="e">
        <f>VLOOKUP(A415,Estoque!$A$4:$M$14390,2,)</f>
        <v>#N/A</v>
      </c>
      <c r="C415" s="256" t="e">
        <f>VLOOKUP(A415,Estoque!$A$4:$M$14390,3,)</f>
        <v>#N/A</v>
      </c>
      <c r="D415" s="257" t="e">
        <f>VLOOKUP(A415,'Compras de mercadoria'!$A$4:$P$1330,4,)</f>
        <v>#N/A</v>
      </c>
      <c r="E415" s="172"/>
      <c r="F415" s="173"/>
      <c r="G415" s="259" t="e">
        <f>(VLOOKUP(A415,Estoque!$A$4:$M$14390,8,)*F415)</f>
        <v>#N/A</v>
      </c>
    </row>
    <row r="416" spans="1:7">
      <c r="A416" s="178"/>
      <c r="B416" s="239" t="e">
        <f>VLOOKUP(A416,Estoque!$A$4:$M$14390,2,)</f>
        <v>#N/A</v>
      </c>
      <c r="C416" s="239" t="e">
        <f>VLOOKUP(A416,Estoque!$A$4:$M$14390,3,)</f>
        <v>#N/A</v>
      </c>
      <c r="D416" s="244" t="e">
        <f>VLOOKUP(A416,'Compras de mercadoria'!$A$4:$P$1330,4,)</f>
        <v>#N/A</v>
      </c>
      <c r="E416" s="50"/>
      <c r="F416" s="174"/>
      <c r="G416" s="258" t="e">
        <f>(VLOOKUP(A416,Estoque!$A$4:$M$14390,8,)*F416)</f>
        <v>#N/A</v>
      </c>
    </row>
    <row r="417" spans="1:7">
      <c r="A417" s="177"/>
      <c r="B417" s="256" t="e">
        <f>VLOOKUP(A417,Estoque!$A$4:$M$14390,2,)</f>
        <v>#N/A</v>
      </c>
      <c r="C417" s="256" t="e">
        <f>VLOOKUP(A417,Estoque!$A$4:$M$14390,3,)</f>
        <v>#N/A</v>
      </c>
      <c r="D417" s="257" t="e">
        <f>VLOOKUP(A417,'Compras de mercadoria'!$A$4:$P$1330,4,)</f>
        <v>#N/A</v>
      </c>
      <c r="E417" s="172"/>
      <c r="F417" s="173"/>
      <c r="G417" s="259" t="e">
        <f>(VLOOKUP(A417,Estoque!$A$4:$M$14390,8,)*F417)</f>
        <v>#N/A</v>
      </c>
    </row>
    <row r="418" spans="1:7">
      <c r="A418" s="178"/>
      <c r="B418" s="239" t="e">
        <f>VLOOKUP(A418,Estoque!$A$4:$M$14390,2,)</f>
        <v>#N/A</v>
      </c>
      <c r="C418" s="239" t="e">
        <f>VLOOKUP(A418,Estoque!$A$4:$M$14390,3,)</f>
        <v>#N/A</v>
      </c>
      <c r="D418" s="244" t="e">
        <f>VLOOKUP(A418,'Compras de mercadoria'!$A$4:$P$1330,4,)</f>
        <v>#N/A</v>
      </c>
      <c r="E418" s="50"/>
      <c r="F418" s="174"/>
      <c r="G418" s="258" t="e">
        <f>(VLOOKUP(A418,Estoque!$A$4:$M$14390,8,)*F418)</f>
        <v>#N/A</v>
      </c>
    </row>
    <row r="419" spans="1:7">
      <c r="A419" s="177"/>
      <c r="B419" s="256" t="e">
        <f>VLOOKUP(A419,Estoque!$A$4:$M$14390,2,)</f>
        <v>#N/A</v>
      </c>
      <c r="C419" s="256" t="e">
        <f>VLOOKUP(A419,Estoque!$A$4:$M$14390,3,)</f>
        <v>#N/A</v>
      </c>
      <c r="D419" s="257" t="e">
        <f>VLOOKUP(A419,'Compras de mercadoria'!$A$4:$P$1330,4,)</f>
        <v>#N/A</v>
      </c>
      <c r="E419" s="172"/>
      <c r="F419" s="173"/>
      <c r="G419" s="259" t="e">
        <f>(VLOOKUP(A419,Estoque!$A$4:$M$14390,8,)*F419)</f>
        <v>#N/A</v>
      </c>
    </row>
    <row r="420" spans="1:7">
      <c r="A420" s="178"/>
      <c r="B420" s="239" t="e">
        <f>VLOOKUP(A420,Estoque!$A$4:$M$14390,2,)</f>
        <v>#N/A</v>
      </c>
      <c r="C420" s="239" t="e">
        <f>VLOOKUP(A420,Estoque!$A$4:$M$14390,3,)</f>
        <v>#N/A</v>
      </c>
      <c r="D420" s="244" t="e">
        <f>VLOOKUP(A420,'Compras de mercadoria'!$A$4:$P$1330,4,)</f>
        <v>#N/A</v>
      </c>
      <c r="E420" s="50"/>
      <c r="F420" s="174"/>
      <c r="G420" s="258" t="e">
        <f>(VLOOKUP(A420,Estoque!$A$4:$M$14390,8,)*F420)</f>
        <v>#N/A</v>
      </c>
    </row>
    <row r="421" spans="1:7">
      <c r="A421" s="177"/>
      <c r="B421" s="256" t="e">
        <f>VLOOKUP(A421,Estoque!$A$4:$M$14390,2,)</f>
        <v>#N/A</v>
      </c>
      <c r="C421" s="256" t="e">
        <f>VLOOKUP(A421,Estoque!$A$4:$M$14390,3,)</f>
        <v>#N/A</v>
      </c>
      <c r="D421" s="257" t="e">
        <f>VLOOKUP(A421,'Compras de mercadoria'!$A$4:$P$1330,4,)</f>
        <v>#N/A</v>
      </c>
      <c r="E421" s="172"/>
      <c r="F421" s="173"/>
      <c r="G421" s="259" t="e">
        <f>(VLOOKUP(A421,Estoque!$A$4:$M$14390,8,)*F421)</f>
        <v>#N/A</v>
      </c>
    </row>
    <row r="422" spans="1:7">
      <c r="A422" s="178"/>
      <c r="B422" s="239" t="e">
        <f>VLOOKUP(A422,Estoque!$A$4:$M$14390,2,)</f>
        <v>#N/A</v>
      </c>
      <c r="C422" s="239" t="e">
        <f>VLOOKUP(A422,Estoque!$A$4:$M$14390,3,)</f>
        <v>#N/A</v>
      </c>
      <c r="D422" s="244" t="e">
        <f>VLOOKUP(A422,'Compras de mercadoria'!$A$4:$P$1330,4,)</f>
        <v>#N/A</v>
      </c>
      <c r="E422" s="50"/>
      <c r="F422" s="174"/>
      <c r="G422" s="258" t="e">
        <f>(VLOOKUP(A422,Estoque!$A$4:$M$14390,8,)*F422)</f>
        <v>#N/A</v>
      </c>
    </row>
    <row r="423" spans="1:7">
      <c r="A423" s="177"/>
      <c r="B423" s="256" t="e">
        <f>VLOOKUP(A423,Estoque!$A$4:$M$14390,2,)</f>
        <v>#N/A</v>
      </c>
      <c r="C423" s="256" t="e">
        <f>VLOOKUP(A423,Estoque!$A$4:$M$14390,3,)</f>
        <v>#N/A</v>
      </c>
      <c r="D423" s="257" t="e">
        <f>VLOOKUP(A423,'Compras de mercadoria'!$A$4:$P$1330,4,)</f>
        <v>#N/A</v>
      </c>
      <c r="E423" s="172"/>
      <c r="F423" s="173"/>
      <c r="G423" s="259" t="e">
        <f>(VLOOKUP(A423,Estoque!$A$4:$M$14390,8,)*F423)</f>
        <v>#N/A</v>
      </c>
    </row>
    <row r="424" spans="1:7">
      <c r="A424" s="178"/>
      <c r="B424" s="239" t="e">
        <f>VLOOKUP(A424,Estoque!$A$4:$M$14390,2,)</f>
        <v>#N/A</v>
      </c>
      <c r="C424" s="239" t="e">
        <f>VLOOKUP(A424,Estoque!$A$4:$M$14390,3,)</f>
        <v>#N/A</v>
      </c>
      <c r="D424" s="244" t="e">
        <f>VLOOKUP(A424,'Compras de mercadoria'!$A$4:$P$1330,4,)</f>
        <v>#N/A</v>
      </c>
      <c r="E424" s="50"/>
      <c r="F424" s="174"/>
      <c r="G424" s="258" t="e">
        <f>(VLOOKUP(A424,Estoque!$A$4:$M$14390,8,)*F424)</f>
        <v>#N/A</v>
      </c>
    </row>
    <row r="425" spans="1:7">
      <c r="A425" s="177"/>
      <c r="B425" s="256" t="e">
        <f>VLOOKUP(A425,Estoque!$A$4:$M$14390,2,)</f>
        <v>#N/A</v>
      </c>
      <c r="C425" s="256" t="e">
        <f>VLOOKUP(A425,Estoque!$A$4:$M$14390,3,)</f>
        <v>#N/A</v>
      </c>
      <c r="D425" s="257" t="e">
        <f>VLOOKUP(A425,'Compras de mercadoria'!$A$4:$P$1330,4,)</f>
        <v>#N/A</v>
      </c>
      <c r="E425" s="172"/>
      <c r="F425" s="173"/>
      <c r="G425" s="259" t="e">
        <f>(VLOOKUP(A425,Estoque!$A$4:$M$14390,8,)*F425)</f>
        <v>#N/A</v>
      </c>
    </row>
    <row r="426" spans="1:7">
      <c r="A426" s="178"/>
      <c r="B426" s="239" t="e">
        <f>VLOOKUP(A426,Estoque!$A$4:$M$14390,2,)</f>
        <v>#N/A</v>
      </c>
      <c r="C426" s="239" t="e">
        <f>VLOOKUP(A426,Estoque!$A$4:$M$14390,3,)</f>
        <v>#N/A</v>
      </c>
      <c r="D426" s="244" t="e">
        <f>VLOOKUP(A426,'Compras de mercadoria'!$A$4:$P$1330,4,)</f>
        <v>#N/A</v>
      </c>
      <c r="E426" s="50"/>
      <c r="F426" s="174"/>
      <c r="G426" s="258" t="e">
        <f>(VLOOKUP(A426,Estoque!$A$4:$M$14390,8,)*F426)</f>
        <v>#N/A</v>
      </c>
    </row>
    <row r="427" spans="1:7">
      <c r="A427" s="177"/>
      <c r="B427" s="256" t="e">
        <f>VLOOKUP(A427,Estoque!$A$4:$M$14390,2,)</f>
        <v>#N/A</v>
      </c>
      <c r="C427" s="256" t="e">
        <f>VLOOKUP(A427,Estoque!$A$4:$M$14390,3,)</f>
        <v>#N/A</v>
      </c>
      <c r="D427" s="257" t="e">
        <f>VLOOKUP(A427,'Compras de mercadoria'!$A$4:$P$1330,4,)</f>
        <v>#N/A</v>
      </c>
      <c r="E427" s="172"/>
      <c r="F427" s="173"/>
      <c r="G427" s="259" t="e">
        <f>(VLOOKUP(A427,Estoque!$A$4:$M$14390,8,)*F427)</f>
        <v>#N/A</v>
      </c>
    </row>
    <row r="428" spans="1:7">
      <c r="A428" s="178"/>
      <c r="B428" s="239" t="e">
        <f>VLOOKUP(A428,Estoque!$A$4:$M$14390,2,)</f>
        <v>#N/A</v>
      </c>
      <c r="C428" s="239" t="e">
        <f>VLOOKUP(A428,Estoque!$A$4:$M$14390,3,)</f>
        <v>#N/A</v>
      </c>
      <c r="D428" s="244" t="e">
        <f>VLOOKUP(A428,'Compras de mercadoria'!$A$4:$P$1330,4,)</f>
        <v>#N/A</v>
      </c>
      <c r="E428" s="50"/>
      <c r="F428" s="174"/>
      <c r="G428" s="258" t="e">
        <f>(VLOOKUP(A428,Estoque!$A$4:$M$14390,8,)*F428)</f>
        <v>#N/A</v>
      </c>
    </row>
    <row r="429" spans="1:7">
      <c r="A429" s="177"/>
      <c r="B429" s="256" t="e">
        <f>VLOOKUP(A429,Estoque!$A$4:$M$14390,2,)</f>
        <v>#N/A</v>
      </c>
      <c r="C429" s="256" t="e">
        <f>VLOOKUP(A429,Estoque!$A$4:$M$14390,3,)</f>
        <v>#N/A</v>
      </c>
      <c r="D429" s="257" t="e">
        <f>VLOOKUP(A429,'Compras de mercadoria'!$A$4:$P$1330,4,)</f>
        <v>#N/A</v>
      </c>
      <c r="E429" s="172"/>
      <c r="F429" s="173"/>
      <c r="G429" s="259" t="e">
        <f>(VLOOKUP(A429,Estoque!$A$4:$M$14390,8,)*F429)</f>
        <v>#N/A</v>
      </c>
    </row>
    <row r="430" spans="1:7">
      <c r="A430" s="178"/>
      <c r="B430" s="239" t="e">
        <f>VLOOKUP(A430,Estoque!$A$4:$M$14390,2,)</f>
        <v>#N/A</v>
      </c>
      <c r="C430" s="239" t="e">
        <f>VLOOKUP(A430,Estoque!$A$4:$M$14390,3,)</f>
        <v>#N/A</v>
      </c>
      <c r="D430" s="244" t="e">
        <f>VLOOKUP(A430,'Compras de mercadoria'!$A$4:$P$1330,4,)</f>
        <v>#N/A</v>
      </c>
      <c r="E430" s="50"/>
      <c r="F430" s="174"/>
      <c r="G430" s="258" t="e">
        <f>(VLOOKUP(A430,Estoque!$A$4:$M$14390,8,)*F430)</f>
        <v>#N/A</v>
      </c>
    </row>
    <row r="431" spans="1:7">
      <c r="A431" s="177"/>
      <c r="B431" s="256" t="e">
        <f>VLOOKUP(A431,Estoque!$A$4:$M$14390,2,)</f>
        <v>#N/A</v>
      </c>
      <c r="C431" s="256" t="e">
        <f>VLOOKUP(A431,Estoque!$A$4:$M$14390,3,)</f>
        <v>#N/A</v>
      </c>
      <c r="D431" s="257" t="e">
        <f>VLOOKUP(A431,'Compras de mercadoria'!$A$4:$P$1330,4,)</f>
        <v>#N/A</v>
      </c>
      <c r="E431" s="172"/>
      <c r="F431" s="173"/>
      <c r="G431" s="259" t="e">
        <f>(VLOOKUP(A431,Estoque!$A$4:$M$14390,8,)*F431)</f>
        <v>#N/A</v>
      </c>
    </row>
    <row r="432" spans="1:7">
      <c r="A432" s="178"/>
      <c r="B432" s="239" t="e">
        <f>VLOOKUP(A432,Estoque!$A$4:$M$14390,2,)</f>
        <v>#N/A</v>
      </c>
      <c r="C432" s="239" t="e">
        <f>VLOOKUP(A432,Estoque!$A$4:$M$14390,3,)</f>
        <v>#N/A</v>
      </c>
      <c r="D432" s="244" t="e">
        <f>VLOOKUP(A432,'Compras de mercadoria'!$A$4:$P$1330,4,)</f>
        <v>#N/A</v>
      </c>
      <c r="E432" s="50"/>
      <c r="F432" s="174"/>
      <c r="G432" s="258" t="e">
        <f>(VLOOKUP(A432,Estoque!$A$4:$M$14390,8,)*F432)</f>
        <v>#N/A</v>
      </c>
    </row>
    <row r="433" spans="1:7">
      <c r="A433" s="177"/>
      <c r="B433" s="256" t="e">
        <f>VLOOKUP(A433,Estoque!$A$4:$M$14390,2,)</f>
        <v>#N/A</v>
      </c>
      <c r="C433" s="256" t="e">
        <f>VLOOKUP(A433,Estoque!$A$4:$M$14390,3,)</f>
        <v>#N/A</v>
      </c>
      <c r="D433" s="257" t="e">
        <f>VLOOKUP(A433,'Compras de mercadoria'!$A$4:$P$1330,4,)</f>
        <v>#N/A</v>
      </c>
      <c r="E433" s="172"/>
      <c r="F433" s="173"/>
      <c r="G433" s="259" t="e">
        <f>(VLOOKUP(A433,Estoque!$A$4:$M$14390,8,)*F433)</f>
        <v>#N/A</v>
      </c>
    </row>
    <row r="434" spans="1:7">
      <c r="A434" s="178"/>
      <c r="B434" s="239" t="e">
        <f>VLOOKUP(A434,Estoque!$A$4:$M$14390,2,)</f>
        <v>#N/A</v>
      </c>
      <c r="C434" s="239" t="e">
        <f>VLOOKUP(A434,Estoque!$A$4:$M$14390,3,)</f>
        <v>#N/A</v>
      </c>
      <c r="D434" s="244" t="e">
        <f>VLOOKUP(A434,'Compras de mercadoria'!$A$4:$P$1330,4,)</f>
        <v>#N/A</v>
      </c>
      <c r="E434" s="50"/>
      <c r="F434" s="174"/>
      <c r="G434" s="258" t="e">
        <f>(VLOOKUP(A434,Estoque!$A$4:$M$14390,8,)*F434)</f>
        <v>#N/A</v>
      </c>
    </row>
    <row r="435" spans="1:7">
      <c r="A435" s="177"/>
      <c r="B435" s="256" t="e">
        <f>VLOOKUP(A435,Estoque!$A$4:$M$14390,2,)</f>
        <v>#N/A</v>
      </c>
      <c r="C435" s="256" t="e">
        <f>VLOOKUP(A435,Estoque!$A$4:$M$14390,3,)</f>
        <v>#N/A</v>
      </c>
      <c r="D435" s="257" t="e">
        <f>VLOOKUP(A435,'Compras de mercadoria'!$A$4:$P$1330,4,)</f>
        <v>#N/A</v>
      </c>
      <c r="E435" s="172"/>
      <c r="F435" s="173"/>
      <c r="G435" s="259" t="e">
        <f>(VLOOKUP(A435,Estoque!$A$4:$M$14390,8,)*F435)</f>
        <v>#N/A</v>
      </c>
    </row>
    <row r="436" spans="1:7">
      <c r="A436" s="178"/>
      <c r="B436" s="239" t="e">
        <f>VLOOKUP(A436,Estoque!$A$4:$M$14390,2,)</f>
        <v>#N/A</v>
      </c>
      <c r="C436" s="239" t="e">
        <f>VLOOKUP(A436,Estoque!$A$4:$M$14390,3,)</f>
        <v>#N/A</v>
      </c>
      <c r="D436" s="244" t="e">
        <f>VLOOKUP(A436,'Compras de mercadoria'!$A$4:$P$1330,4,)</f>
        <v>#N/A</v>
      </c>
      <c r="E436" s="50"/>
      <c r="F436" s="174"/>
      <c r="G436" s="258" t="e">
        <f>(VLOOKUP(A436,Estoque!$A$4:$M$14390,8,)*F436)</f>
        <v>#N/A</v>
      </c>
    </row>
    <row r="437" spans="1:7">
      <c r="A437" s="177"/>
      <c r="B437" s="256" t="e">
        <f>VLOOKUP(A437,Estoque!$A$4:$M$14390,2,)</f>
        <v>#N/A</v>
      </c>
      <c r="C437" s="256" t="e">
        <f>VLOOKUP(A437,Estoque!$A$4:$M$14390,3,)</f>
        <v>#N/A</v>
      </c>
      <c r="D437" s="257" t="e">
        <f>VLOOKUP(A437,'Compras de mercadoria'!$A$4:$P$1330,4,)</f>
        <v>#N/A</v>
      </c>
      <c r="E437" s="172"/>
      <c r="F437" s="173"/>
      <c r="G437" s="259" t="e">
        <f>(VLOOKUP(A437,Estoque!$A$4:$M$14390,8,)*F437)</f>
        <v>#N/A</v>
      </c>
    </row>
    <row r="438" spans="1:7">
      <c r="A438" s="178"/>
      <c r="B438" s="239" t="e">
        <f>VLOOKUP(A438,Estoque!$A$4:$M$14390,2,)</f>
        <v>#N/A</v>
      </c>
      <c r="C438" s="239" t="e">
        <f>VLOOKUP(A438,Estoque!$A$4:$M$14390,3,)</f>
        <v>#N/A</v>
      </c>
      <c r="D438" s="244" t="e">
        <f>VLOOKUP(A438,'Compras de mercadoria'!$A$4:$P$1330,4,)</f>
        <v>#N/A</v>
      </c>
      <c r="E438" s="50"/>
      <c r="F438" s="174"/>
      <c r="G438" s="258" t="e">
        <f>(VLOOKUP(A438,Estoque!$A$4:$M$14390,8,)*F438)</f>
        <v>#N/A</v>
      </c>
    </row>
    <row r="439" spans="1:7">
      <c r="A439" s="177"/>
      <c r="B439" s="256" t="e">
        <f>VLOOKUP(A439,Estoque!$A$4:$M$14390,2,)</f>
        <v>#N/A</v>
      </c>
      <c r="C439" s="256" t="e">
        <f>VLOOKUP(A439,Estoque!$A$4:$M$14390,3,)</f>
        <v>#N/A</v>
      </c>
      <c r="D439" s="257" t="e">
        <f>VLOOKUP(A439,'Compras de mercadoria'!$A$4:$P$1330,4,)</f>
        <v>#N/A</v>
      </c>
      <c r="E439" s="172"/>
      <c r="F439" s="173"/>
      <c r="G439" s="259" t="e">
        <f>(VLOOKUP(A439,Estoque!$A$4:$M$14390,8,)*F439)</f>
        <v>#N/A</v>
      </c>
    </row>
    <row r="440" spans="1:7">
      <c r="A440" s="178"/>
      <c r="B440" s="239" t="e">
        <f>VLOOKUP(A440,Estoque!$A$4:$M$14390,2,)</f>
        <v>#N/A</v>
      </c>
      <c r="C440" s="239" t="e">
        <f>VLOOKUP(A440,Estoque!$A$4:$M$14390,3,)</f>
        <v>#N/A</v>
      </c>
      <c r="D440" s="244" t="e">
        <f>VLOOKUP(A440,'Compras de mercadoria'!$A$4:$P$1330,4,)</f>
        <v>#N/A</v>
      </c>
      <c r="E440" s="50"/>
      <c r="F440" s="174"/>
      <c r="G440" s="258" t="e">
        <f>(VLOOKUP(A440,Estoque!$A$4:$M$14390,8,)*F440)</f>
        <v>#N/A</v>
      </c>
    </row>
    <row r="441" spans="1:7">
      <c r="A441" s="177"/>
      <c r="B441" s="256" t="e">
        <f>VLOOKUP(A441,Estoque!$A$4:$M$14390,2,)</f>
        <v>#N/A</v>
      </c>
      <c r="C441" s="256" t="e">
        <f>VLOOKUP(A441,Estoque!$A$4:$M$14390,3,)</f>
        <v>#N/A</v>
      </c>
      <c r="D441" s="257" t="e">
        <f>VLOOKUP(A441,'Compras de mercadoria'!$A$4:$P$1330,4,)</f>
        <v>#N/A</v>
      </c>
      <c r="E441" s="172"/>
      <c r="F441" s="173"/>
      <c r="G441" s="259" t="e">
        <f>(VLOOKUP(A441,Estoque!$A$4:$M$14390,8,)*F441)</f>
        <v>#N/A</v>
      </c>
    </row>
    <row r="442" spans="1:7">
      <c r="A442" s="178"/>
      <c r="B442" s="239" t="e">
        <f>VLOOKUP(A442,Estoque!$A$4:$M$14390,2,)</f>
        <v>#N/A</v>
      </c>
      <c r="C442" s="239" t="e">
        <f>VLOOKUP(A442,Estoque!$A$4:$M$14390,3,)</f>
        <v>#N/A</v>
      </c>
      <c r="D442" s="244" t="e">
        <f>VLOOKUP(A442,'Compras de mercadoria'!$A$4:$P$1330,4,)</f>
        <v>#N/A</v>
      </c>
      <c r="E442" s="50"/>
      <c r="F442" s="174"/>
      <c r="G442" s="258" t="e">
        <f>(VLOOKUP(A442,Estoque!$A$4:$M$14390,8,)*F442)</f>
        <v>#N/A</v>
      </c>
    </row>
    <row r="443" spans="1:7">
      <c r="A443" s="177"/>
      <c r="B443" s="256" t="e">
        <f>VLOOKUP(A443,Estoque!$A$4:$M$14390,2,)</f>
        <v>#N/A</v>
      </c>
      <c r="C443" s="256" t="e">
        <f>VLOOKUP(A443,Estoque!$A$4:$M$14390,3,)</f>
        <v>#N/A</v>
      </c>
      <c r="D443" s="257" t="e">
        <f>VLOOKUP(A443,'Compras de mercadoria'!$A$4:$P$1330,4,)</f>
        <v>#N/A</v>
      </c>
      <c r="E443" s="172"/>
      <c r="F443" s="173"/>
      <c r="G443" s="259" t="e">
        <f>(VLOOKUP(A443,Estoque!$A$4:$M$14390,8,)*F443)</f>
        <v>#N/A</v>
      </c>
    </row>
    <row r="444" spans="1:7">
      <c r="A444" s="178"/>
      <c r="B444" s="239" t="e">
        <f>VLOOKUP(A444,Estoque!$A$4:$M$14390,2,)</f>
        <v>#N/A</v>
      </c>
      <c r="C444" s="239" t="e">
        <f>VLOOKUP(A444,Estoque!$A$4:$M$14390,3,)</f>
        <v>#N/A</v>
      </c>
      <c r="D444" s="244" t="e">
        <f>VLOOKUP(A444,'Compras de mercadoria'!$A$4:$P$1330,4,)</f>
        <v>#N/A</v>
      </c>
      <c r="E444" s="50"/>
      <c r="F444" s="174"/>
      <c r="G444" s="258" t="e">
        <f>(VLOOKUP(A444,Estoque!$A$4:$M$14390,8,)*F444)</f>
        <v>#N/A</v>
      </c>
    </row>
    <row r="445" spans="1:7">
      <c r="A445" s="177"/>
      <c r="B445" s="256" t="e">
        <f>VLOOKUP(A445,Estoque!$A$4:$M$14390,2,)</f>
        <v>#N/A</v>
      </c>
      <c r="C445" s="256" t="e">
        <f>VLOOKUP(A445,Estoque!$A$4:$M$14390,3,)</f>
        <v>#N/A</v>
      </c>
      <c r="D445" s="257" t="e">
        <f>VLOOKUP(A445,'Compras de mercadoria'!$A$4:$P$1330,4,)</f>
        <v>#N/A</v>
      </c>
      <c r="E445" s="172"/>
      <c r="F445" s="173"/>
      <c r="G445" s="259" t="e">
        <f>(VLOOKUP(A445,Estoque!$A$4:$M$14390,8,)*F445)</f>
        <v>#N/A</v>
      </c>
    </row>
    <row r="446" spans="1:7">
      <c r="A446" s="178"/>
      <c r="B446" s="239" t="e">
        <f>VLOOKUP(A446,Estoque!$A$4:$M$14390,2,)</f>
        <v>#N/A</v>
      </c>
      <c r="C446" s="239" t="e">
        <f>VLOOKUP(A446,Estoque!$A$4:$M$14390,3,)</f>
        <v>#N/A</v>
      </c>
      <c r="D446" s="244" t="e">
        <f>VLOOKUP(A446,'Compras de mercadoria'!$A$4:$P$1330,4,)</f>
        <v>#N/A</v>
      </c>
      <c r="E446" s="50"/>
      <c r="F446" s="174"/>
      <c r="G446" s="258" t="e">
        <f>(VLOOKUP(A446,Estoque!$A$4:$M$14390,8,)*F446)</f>
        <v>#N/A</v>
      </c>
    </row>
    <row r="447" spans="1:7">
      <c r="A447" s="177"/>
      <c r="B447" s="256" t="e">
        <f>VLOOKUP(A447,Estoque!$A$4:$M$14390,2,)</f>
        <v>#N/A</v>
      </c>
      <c r="C447" s="256" t="e">
        <f>VLOOKUP(A447,Estoque!$A$4:$M$14390,3,)</f>
        <v>#N/A</v>
      </c>
      <c r="D447" s="257" t="e">
        <f>VLOOKUP(A447,'Compras de mercadoria'!$A$4:$P$1330,4,)</f>
        <v>#N/A</v>
      </c>
      <c r="E447" s="172"/>
      <c r="F447" s="173"/>
      <c r="G447" s="259" t="e">
        <f>(VLOOKUP(A447,Estoque!$A$4:$M$14390,8,)*F447)</f>
        <v>#N/A</v>
      </c>
    </row>
    <row r="448" spans="1:7">
      <c r="A448" s="178"/>
      <c r="B448" s="239" t="e">
        <f>VLOOKUP(A448,Estoque!$A$4:$M$14390,2,)</f>
        <v>#N/A</v>
      </c>
      <c r="C448" s="239" t="e">
        <f>VLOOKUP(A448,Estoque!$A$4:$M$14390,3,)</f>
        <v>#N/A</v>
      </c>
      <c r="D448" s="244" t="e">
        <f>VLOOKUP(A448,'Compras de mercadoria'!$A$4:$P$1330,4,)</f>
        <v>#N/A</v>
      </c>
      <c r="E448" s="50"/>
      <c r="F448" s="174"/>
      <c r="G448" s="258" t="e">
        <f>(VLOOKUP(A448,Estoque!$A$4:$M$14390,8,)*F448)</f>
        <v>#N/A</v>
      </c>
    </row>
    <row r="449" spans="1:7">
      <c r="A449" s="177"/>
      <c r="B449" s="256" t="e">
        <f>VLOOKUP(A449,Estoque!$A$4:$M$14390,2,)</f>
        <v>#N/A</v>
      </c>
      <c r="C449" s="256" t="e">
        <f>VLOOKUP(A449,Estoque!$A$4:$M$14390,3,)</f>
        <v>#N/A</v>
      </c>
      <c r="D449" s="257" t="e">
        <f>VLOOKUP(A449,'Compras de mercadoria'!$A$4:$P$1330,4,)</f>
        <v>#N/A</v>
      </c>
      <c r="E449" s="172"/>
      <c r="F449" s="173"/>
      <c r="G449" s="259" t="e">
        <f>(VLOOKUP(A449,Estoque!$A$4:$M$14390,8,)*F449)</f>
        <v>#N/A</v>
      </c>
    </row>
    <row r="450" spans="1:7">
      <c r="A450" s="178"/>
      <c r="B450" s="239" t="e">
        <f>VLOOKUP(A450,Estoque!$A$4:$M$14390,2,)</f>
        <v>#N/A</v>
      </c>
      <c r="C450" s="239" t="e">
        <f>VLOOKUP(A450,Estoque!$A$4:$M$14390,3,)</f>
        <v>#N/A</v>
      </c>
      <c r="D450" s="244" t="e">
        <f>VLOOKUP(A450,'Compras de mercadoria'!$A$4:$P$1330,4,)</f>
        <v>#N/A</v>
      </c>
      <c r="E450" s="50"/>
      <c r="F450" s="174"/>
      <c r="G450" s="258" t="e">
        <f>(VLOOKUP(A450,Estoque!$A$4:$M$14390,8,)*F450)</f>
        <v>#N/A</v>
      </c>
    </row>
    <row r="451" spans="1:7">
      <c r="A451" s="177"/>
      <c r="B451" s="256" t="e">
        <f>VLOOKUP(A451,Estoque!$A$4:$M$14390,2,)</f>
        <v>#N/A</v>
      </c>
      <c r="C451" s="256" t="e">
        <f>VLOOKUP(A451,Estoque!$A$4:$M$14390,3,)</f>
        <v>#N/A</v>
      </c>
      <c r="D451" s="257" t="e">
        <f>VLOOKUP(A451,'Compras de mercadoria'!$A$4:$P$1330,4,)</f>
        <v>#N/A</v>
      </c>
      <c r="E451" s="172"/>
      <c r="F451" s="173"/>
      <c r="G451" s="259" t="e">
        <f>(VLOOKUP(A451,Estoque!$A$4:$M$14390,8,)*F451)</f>
        <v>#N/A</v>
      </c>
    </row>
    <row r="452" spans="1:7">
      <c r="A452" s="178"/>
      <c r="B452" s="239" t="e">
        <f>VLOOKUP(A452,Estoque!$A$4:$M$14390,2,)</f>
        <v>#N/A</v>
      </c>
      <c r="C452" s="239" t="e">
        <f>VLOOKUP(A452,Estoque!$A$4:$M$14390,3,)</f>
        <v>#N/A</v>
      </c>
      <c r="D452" s="244" t="e">
        <f>VLOOKUP(A452,'Compras de mercadoria'!$A$4:$P$1330,4,)</f>
        <v>#N/A</v>
      </c>
      <c r="E452" s="50"/>
      <c r="F452" s="174"/>
      <c r="G452" s="258" t="e">
        <f>(VLOOKUP(A452,Estoque!$A$4:$M$14390,8,)*F452)</f>
        <v>#N/A</v>
      </c>
    </row>
    <row r="453" spans="1:7">
      <c r="A453" s="177"/>
      <c r="B453" s="256" t="e">
        <f>VLOOKUP(A453,Estoque!$A$4:$M$14390,2,)</f>
        <v>#N/A</v>
      </c>
      <c r="C453" s="256" t="e">
        <f>VLOOKUP(A453,Estoque!$A$4:$M$14390,3,)</f>
        <v>#N/A</v>
      </c>
      <c r="D453" s="257" t="e">
        <f>VLOOKUP(A453,'Compras de mercadoria'!$A$4:$P$1330,4,)</f>
        <v>#N/A</v>
      </c>
      <c r="E453" s="172"/>
      <c r="F453" s="173"/>
      <c r="G453" s="259" t="e">
        <f>(VLOOKUP(A453,Estoque!$A$4:$M$14390,8,)*F453)</f>
        <v>#N/A</v>
      </c>
    </row>
    <row r="454" spans="1:7">
      <c r="A454" s="178"/>
      <c r="B454" s="239" t="e">
        <f>VLOOKUP(A454,Estoque!$A$4:$M$14390,2,)</f>
        <v>#N/A</v>
      </c>
      <c r="C454" s="239" t="e">
        <f>VLOOKUP(A454,Estoque!$A$4:$M$14390,3,)</f>
        <v>#N/A</v>
      </c>
      <c r="D454" s="244" t="e">
        <f>VLOOKUP(A454,'Compras de mercadoria'!$A$4:$P$1330,4,)</f>
        <v>#N/A</v>
      </c>
      <c r="E454" s="50"/>
      <c r="F454" s="174"/>
      <c r="G454" s="258" t="e">
        <f>(VLOOKUP(A454,Estoque!$A$4:$M$14390,8,)*F454)</f>
        <v>#N/A</v>
      </c>
    </row>
    <row r="455" spans="1:7">
      <c r="A455" s="177"/>
      <c r="B455" s="256" t="e">
        <f>VLOOKUP(A455,Estoque!$A$4:$M$14390,2,)</f>
        <v>#N/A</v>
      </c>
      <c r="C455" s="256" t="e">
        <f>VLOOKUP(A455,Estoque!$A$4:$M$14390,3,)</f>
        <v>#N/A</v>
      </c>
      <c r="D455" s="257" t="e">
        <f>VLOOKUP(A455,'Compras de mercadoria'!$A$4:$P$1330,4,)</f>
        <v>#N/A</v>
      </c>
      <c r="E455" s="172"/>
      <c r="F455" s="173"/>
      <c r="G455" s="259" t="e">
        <f>(VLOOKUP(A455,Estoque!$A$4:$M$14390,8,)*F455)</f>
        <v>#N/A</v>
      </c>
    </row>
    <row r="456" spans="1:7">
      <c r="A456" s="178"/>
      <c r="B456" s="239" t="e">
        <f>VLOOKUP(A456,Estoque!$A$4:$M$14390,2,)</f>
        <v>#N/A</v>
      </c>
      <c r="C456" s="239" t="e">
        <f>VLOOKUP(A456,Estoque!$A$4:$M$14390,3,)</f>
        <v>#N/A</v>
      </c>
      <c r="D456" s="244" t="e">
        <f>VLOOKUP(A456,'Compras de mercadoria'!$A$4:$P$1330,4,)</f>
        <v>#N/A</v>
      </c>
      <c r="E456" s="50"/>
      <c r="F456" s="174"/>
      <c r="G456" s="258" t="e">
        <f>(VLOOKUP(A456,Estoque!$A$4:$M$14390,8,)*F456)</f>
        <v>#N/A</v>
      </c>
    </row>
    <row r="457" spans="1:7">
      <c r="A457" s="177"/>
      <c r="B457" s="256" t="e">
        <f>VLOOKUP(A457,Estoque!$A$4:$M$14390,2,)</f>
        <v>#N/A</v>
      </c>
      <c r="C457" s="256" t="e">
        <f>VLOOKUP(A457,Estoque!$A$4:$M$14390,3,)</f>
        <v>#N/A</v>
      </c>
      <c r="D457" s="257" t="e">
        <f>VLOOKUP(A457,'Compras de mercadoria'!$A$4:$P$1330,4,)</f>
        <v>#N/A</v>
      </c>
      <c r="E457" s="172"/>
      <c r="F457" s="173"/>
      <c r="G457" s="259" t="e">
        <f>(VLOOKUP(A457,Estoque!$A$4:$M$14390,8,)*F457)</f>
        <v>#N/A</v>
      </c>
    </row>
    <row r="458" spans="1:7">
      <c r="A458" s="178"/>
      <c r="B458" s="239" t="e">
        <f>VLOOKUP(A458,Estoque!$A$4:$M$14390,2,)</f>
        <v>#N/A</v>
      </c>
      <c r="C458" s="239" t="e">
        <f>VLOOKUP(A458,Estoque!$A$4:$M$14390,3,)</f>
        <v>#N/A</v>
      </c>
      <c r="D458" s="244" t="e">
        <f>VLOOKUP(A458,'Compras de mercadoria'!$A$4:$P$1330,4,)</f>
        <v>#N/A</v>
      </c>
      <c r="E458" s="50"/>
      <c r="F458" s="174"/>
      <c r="G458" s="258" t="e">
        <f>(VLOOKUP(A458,Estoque!$A$4:$M$14390,8,)*F458)</f>
        <v>#N/A</v>
      </c>
    </row>
    <row r="459" spans="1:7">
      <c r="A459" s="177"/>
      <c r="B459" s="256" t="e">
        <f>VLOOKUP(A459,Estoque!$A$4:$M$14390,2,)</f>
        <v>#N/A</v>
      </c>
      <c r="C459" s="256" t="e">
        <f>VLOOKUP(A459,Estoque!$A$4:$M$14390,3,)</f>
        <v>#N/A</v>
      </c>
      <c r="D459" s="257" t="e">
        <f>VLOOKUP(A459,'Compras de mercadoria'!$A$4:$P$1330,4,)</f>
        <v>#N/A</v>
      </c>
      <c r="E459" s="172"/>
      <c r="F459" s="173"/>
      <c r="G459" s="259" t="e">
        <f>(VLOOKUP(A459,Estoque!$A$4:$M$14390,8,)*F459)</f>
        <v>#N/A</v>
      </c>
    </row>
    <row r="460" spans="1:7">
      <c r="A460" s="178"/>
      <c r="B460" s="239" t="e">
        <f>VLOOKUP(A460,Estoque!$A$4:$M$14390,2,)</f>
        <v>#N/A</v>
      </c>
      <c r="C460" s="239" t="e">
        <f>VLOOKUP(A460,Estoque!$A$4:$M$14390,3,)</f>
        <v>#N/A</v>
      </c>
      <c r="D460" s="244" t="e">
        <f>VLOOKUP(A460,'Compras de mercadoria'!$A$4:$P$1330,4,)</f>
        <v>#N/A</v>
      </c>
      <c r="E460" s="50"/>
      <c r="F460" s="174"/>
      <c r="G460" s="258" t="e">
        <f>(VLOOKUP(A460,Estoque!$A$4:$M$14390,8,)*F460)</f>
        <v>#N/A</v>
      </c>
    </row>
    <row r="461" spans="1:7">
      <c r="A461" s="177"/>
      <c r="B461" s="256" t="e">
        <f>VLOOKUP(A461,Estoque!$A$4:$M$14390,2,)</f>
        <v>#N/A</v>
      </c>
      <c r="C461" s="256" t="e">
        <f>VLOOKUP(A461,Estoque!$A$4:$M$14390,3,)</f>
        <v>#N/A</v>
      </c>
      <c r="D461" s="257" t="e">
        <f>VLOOKUP(A461,'Compras de mercadoria'!$A$4:$P$1330,4,)</f>
        <v>#N/A</v>
      </c>
      <c r="E461" s="172"/>
      <c r="F461" s="173"/>
      <c r="G461" s="259" t="e">
        <f>(VLOOKUP(A461,Estoque!$A$4:$M$14390,8,)*F461)</f>
        <v>#N/A</v>
      </c>
    </row>
    <row r="462" spans="1:7">
      <c r="A462" s="178"/>
      <c r="B462" s="239" t="e">
        <f>VLOOKUP(A462,Estoque!$A$4:$M$14390,2,)</f>
        <v>#N/A</v>
      </c>
      <c r="C462" s="239" t="e">
        <f>VLOOKUP(A462,Estoque!$A$4:$M$14390,3,)</f>
        <v>#N/A</v>
      </c>
      <c r="D462" s="244" t="e">
        <f>VLOOKUP(A462,'Compras de mercadoria'!$A$4:$P$1330,4,)</f>
        <v>#N/A</v>
      </c>
      <c r="E462" s="50"/>
      <c r="F462" s="174"/>
      <c r="G462" s="258" t="e">
        <f>(VLOOKUP(A462,Estoque!$A$4:$M$14390,8,)*F462)</f>
        <v>#N/A</v>
      </c>
    </row>
    <row r="463" spans="1:7">
      <c r="A463" s="177"/>
      <c r="B463" s="256" t="e">
        <f>VLOOKUP(A463,Estoque!$A$4:$M$14390,2,)</f>
        <v>#N/A</v>
      </c>
      <c r="C463" s="256" t="e">
        <f>VLOOKUP(A463,Estoque!$A$4:$M$14390,3,)</f>
        <v>#N/A</v>
      </c>
      <c r="D463" s="257" t="e">
        <f>VLOOKUP(A463,'Compras de mercadoria'!$A$4:$P$1330,4,)</f>
        <v>#N/A</v>
      </c>
      <c r="E463" s="172"/>
      <c r="F463" s="173"/>
      <c r="G463" s="259" t="e">
        <f>(VLOOKUP(A463,Estoque!$A$4:$M$14390,8,)*F463)</f>
        <v>#N/A</v>
      </c>
    </row>
    <row r="464" spans="1:7">
      <c r="A464" s="178"/>
      <c r="B464" s="239" t="e">
        <f>VLOOKUP(A464,Estoque!$A$4:$M$14390,2,)</f>
        <v>#N/A</v>
      </c>
      <c r="C464" s="239" t="e">
        <f>VLOOKUP(A464,Estoque!$A$4:$M$14390,3,)</f>
        <v>#N/A</v>
      </c>
      <c r="D464" s="244" t="e">
        <f>VLOOKUP(A464,'Compras de mercadoria'!$A$4:$P$1330,4,)</f>
        <v>#N/A</v>
      </c>
      <c r="E464" s="50"/>
      <c r="F464" s="174"/>
      <c r="G464" s="258" t="e">
        <f>(VLOOKUP(A464,Estoque!$A$4:$M$14390,8,)*F464)</f>
        <v>#N/A</v>
      </c>
    </row>
    <row r="465" spans="1:7">
      <c r="A465" s="177"/>
      <c r="B465" s="256" t="e">
        <f>VLOOKUP(A465,Estoque!$A$4:$M$14390,2,)</f>
        <v>#N/A</v>
      </c>
      <c r="C465" s="256" t="e">
        <f>VLOOKUP(A465,Estoque!$A$4:$M$14390,3,)</f>
        <v>#N/A</v>
      </c>
      <c r="D465" s="257" t="e">
        <f>VLOOKUP(A465,'Compras de mercadoria'!$A$4:$P$1330,4,)</f>
        <v>#N/A</v>
      </c>
      <c r="E465" s="172"/>
      <c r="F465" s="173"/>
      <c r="G465" s="259" t="e">
        <f>(VLOOKUP(A465,Estoque!$A$4:$M$14390,8,)*F465)</f>
        <v>#N/A</v>
      </c>
    </row>
    <row r="466" spans="1:7">
      <c r="A466" s="178"/>
      <c r="B466" s="239" t="e">
        <f>VLOOKUP(A466,Estoque!$A$4:$M$14390,2,)</f>
        <v>#N/A</v>
      </c>
      <c r="C466" s="239" t="e">
        <f>VLOOKUP(A466,Estoque!$A$4:$M$14390,3,)</f>
        <v>#N/A</v>
      </c>
      <c r="D466" s="244" t="e">
        <f>VLOOKUP(A466,'Compras de mercadoria'!$A$4:$P$1330,4,)</f>
        <v>#N/A</v>
      </c>
      <c r="E466" s="50"/>
      <c r="F466" s="174"/>
      <c r="G466" s="258" t="e">
        <f>(VLOOKUP(A466,Estoque!$A$4:$M$14390,8,)*F466)</f>
        <v>#N/A</v>
      </c>
    </row>
    <row r="467" spans="1:7">
      <c r="A467" s="177"/>
      <c r="B467" s="256" t="e">
        <f>VLOOKUP(A467,Estoque!$A$4:$M$14390,2,)</f>
        <v>#N/A</v>
      </c>
      <c r="C467" s="256" t="e">
        <f>VLOOKUP(A467,Estoque!$A$4:$M$14390,3,)</f>
        <v>#N/A</v>
      </c>
      <c r="D467" s="257" t="e">
        <f>VLOOKUP(A467,'Compras de mercadoria'!$A$4:$P$1330,4,)</f>
        <v>#N/A</v>
      </c>
      <c r="E467" s="172"/>
      <c r="F467" s="173"/>
      <c r="G467" s="259" t="e">
        <f>(VLOOKUP(A467,Estoque!$A$4:$M$14390,8,)*F467)</f>
        <v>#N/A</v>
      </c>
    </row>
    <row r="468" spans="1:7">
      <c r="A468" s="178"/>
      <c r="B468" s="239" t="e">
        <f>VLOOKUP(A468,Estoque!$A$4:$M$14390,2,)</f>
        <v>#N/A</v>
      </c>
      <c r="C468" s="239" t="e">
        <f>VLOOKUP(A468,Estoque!$A$4:$M$14390,3,)</f>
        <v>#N/A</v>
      </c>
      <c r="D468" s="244" t="e">
        <f>VLOOKUP(A468,'Compras de mercadoria'!$A$4:$P$1330,4,)</f>
        <v>#N/A</v>
      </c>
      <c r="E468" s="50"/>
      <c r="F468" s="174"/>
      <c r="G468" s="258" t="e">
        <f>(VLOOKUP(A468,Estoque!$A$4:$M$14390,8,)*F468)</f>
        <v>#N/A</v>
      </c>
    </row>
    <row r="469" spans="1:7">
      <c r="A469" s="177"/>
      <c r="B469" s="256" t="e">
        <f>VLOOKUP(A469,Estoque!$A$4:$M$14390,2,)</f>
        <v>#N/A</v>
      </c>
      <c r="C469" s="256" t="e">
        <f>VLOOKUP(A469,Estoque!$A$4:$M$14390,3,)</f>
        <v>#N/A</v>
      </c>
      <c r="D469" s="257" t="e">
        <f>VLOOKUP(A469,'Compras de mercadoria'!$A$4:$P$1330,4,)</f>
        <v>#N/A</v>
      </c>
      <c r="E469" s="172"/>
      <c r="F469" s="173"/>
      <c r="G469" s="259" t="e">
        <f>(VLOOKUP(A469,Estoque!$A$4:$M$14390,8,)*F469)</f>
        <v>#N/A</v>
      </c>
    </row>
    <row r="470" spans="1:7">
      <c r="A470" s="178"/>
      <c r="B470" s="239" t="e">
        <f>VLOOKUP(A470,Estoque!$A$4:$M$14390,2,)</f>
        <v>#N/A</v>
      </c>
      <c r="C470" s="239" t="e">
        <f>VLOOKUP(A470,Estoque!$A$4:$M$14390,3,)</f>
        <v>#N/A</v>
      </c>
      <c r="D470" s="244" t="e">
        <f>VLOOKUP(A470,'Compras de mercadoria'!$A$4:$P$1330,4,)</f>
        <v>#N/A</v>
      </c>
      <c r="E470" s="50"/>
      <c r="F470" s="174"/>
      <c r="G470" s="258" t="e">
        <f>(VLOOKUP(A470,Estoque!$A$4:$M$14390,8,)*F470)</f>
        <v>#N/A</v>
      </c>
    </row>
    <row r="471" spans="1:7">
      <c r="A471" s="177"/>
      <c r="B471" s="256" t="e">
        <f>VLOOKUP(A471,Estoque!$A$4:$M$14390,2,)</f>
        <v>#N/A</v>
      </c>
      <c r="C471" s="256" t="e">
        <f>VLOOKUP(A471,Estoque!$A$4:$M$14390,3,)</f>
        <v>#N/A</v>
      </c>
      <c r="D471" s="257" t="e">
        <f>VLOOKUP(A471,'Compras de mercadoria'!$A$4:$P$1330,4,)</f>
        <v>#N/A</v>
      </c>
      <c r="E471" s="172"/>
      <c r="F471" s="173"/>
      <c r="G471" s="259" t="e">
        <f>(VLOOKUP(A471,Estoque!$A$4:$M$14390,8,)*F471)</f>
        <v>#N/A</v>
      </c>
    </row>
    <row r="472" spans="1:7">
      <c r="A472" s="178"/>
      <c r="B472" s="239" t="e">
        <f>VLOOKUP(A472,Estoque!$A$4:$M$14390,2,)</f>
        <v>#N/A</v>
      </c>
      <c r="C472" s="239" t="e">
        <f>VLOOKUP(A472,Estoque!$A$4:$M$14390,3,)</f>
        <v>#N/A</v>
      </c>
      <c r="D472" s="244" t="e">
        <f>VLOOKUP(A472,'Compras de mercadoria'!$A$4:$P$1330,4,)</f>
        <v>#N/A</v>
      </c>
      <c r="E472" s="50"/>
      <c r="F472" s="174"/>
      <c r="G472" s="258" t="e">
        <f>(VLOOKUP(A472,Estoque!$A$4:$M$14390,8,)*F472)</f>
        <v>#N/A</v>
      </c>
    </row>
    <row r="473" spans="1:7">
      <c r="A473" s="177"/>
      <c r="B473" s="256" t="e">
        <f>VLOOKUP(A473,Estoque!$A$4:$M$14390,2,)</f>
        <v>#N/A</v>
      </c>
      <c r="C473" s="256" t="e">
        <f>VLOOKUP(A473,Estoque!$A$4:$M$14390,3,)</f>
        <v>#N/A</v>
      </c>
      <c r="D473" s="257" t="e">
        <f>VLOOKUP(A473,'Compras de mercadoria'!$A$4:$P$1330,4,)</f>
        <v>#N/A</v>
      </c>
      <c r="E473" s="172"/>
      <c r="F473" s="173"/>
      <c r="G473" s="259" t="e">
        <f>(VLOOKUP(A473,Estoque!$A$4:$M$14390,8,)*F473)</f>
        <v>#N/A</v>
      </c>
    </row>
    <row r="474" spans="1:7">
      <c r="A474" s="178"/>
      <c r="B474" s="239" t="e">
        <f>VLOOKUP(A474,Estoque!$A$4:$M$14390,2,)</f>
        <v>#N/A</v>
      </c>
      <c r="C474" s="239" t="e">
        <f>VLOOKUP(A474,Estoque!$A$4:$M$14390,3,)</f>
        <v>#N/A</v>
      </c>
      <c r="D474" s="244" t="e">
        <f>VLOOKUP(A474,'Compras de mercadoria'!$A$4:$P$1330,4,)</f>
        <v>#N/A</v>
      </c>
      <c r="E474" s="50"/>
      <c r="F474" s="174"/>
      <c r="G474" s="258" t="e">
        <f>(VLOOKUP(A474,Estoque!$A$4:$M$14390,8,)*F474)</f>
        <v>#N/A</v>
      </c>
    </row>
    <row r="475" spans="1:7">
      <c r="A475" s="177"/>
      <c r="B475" s="256" t="e">
        <f>VLOOKUP(A475,Estoque!$A$4:$M$14390,2,)</f>
        <v>#N/A</v>
      </c>
      <c r="C475" s="256" t="e">
        <f>VLOOKUP(A475,Estoque!$A$4:$M$14390,3,)</f>
        <v>#N/A</v>
      </c>
      <c r="D475" s="257" t="e">
        <f>VLOOKUP(A475,'Compras de mercadoria'!$A$4:$P$1330,4,)</f>
        <v>#N/A</v>
      </c>
      <c r="E475" s="172"/>
      <c r="F475" s="173"/>
      <c r="G475" s="259" t="e">
        <f>(VLOOKUP(A475,Estoque!$A$4:$M$14390,8,)*F475)</f>
        <v>#N/A</v>
      </c>
    </row>
    <row r="476" spans="1:7">
      <c r="A476" s="178"/>
      <c r="B476" s="239" t="e">
        <f>VLOOKUP(A476,Estoque!$A$4:$M$14390,2,)</f>
        <v>#N/A</v>
      </c>
      <c r="C476" s="239" t="e">
        <f>VLOOKUP(A476,Estoque!$A$4:$M$14390,3,)</f>
        <v>#N/A</v>
      </c>
      <c r="D476" s="244" t="e">
        <f>VLOOKUP(A476,'Compras de mercadoria'!$A$4:$P$1330,4,)</f>
        <v>#N/A</v>
      </c>
      <c r="E476" s="50"/>
      <c r="F476" s="174"/>
      <c r="G476" s="258" t="e">
        <f>(VLOOKUP(A476,Estoque!$A$4:$M$14390,8,)*F476)</f>
        <v>#N/A</v>
      </c>
    </row>
    <row r="477" spans="1:7">
      <c r="A477" s="177"/>
      <c r="B477" s="256" t="e">
        <f>VLOOKUP(A477,Estoque!$A$4:$M$14390,2,)</f>
        <v>#N/A</v>
      </c>
      <c r="C477" s="256" t="e">
        <f>VLOOKUP(A477,Estoque!$A$4:$M$14390,3,)</f>
        <v>#N/A</v>
      </c>
      <c r="D477" s="257" t="e">
        <f>VLOOKUP(A477,'Compras de mercadoria'!$A$4:$P$1330,4,)</f>
        <v>#N/A</v>
      </c>
      <c r="E477" s="172"/>
      <c r="F477" s="173"/>
      <c r="G477" s="259" t="e">
        <f>(VLOOKUP(A477,Estoque!$A$4:$M$14390,8,)*F477)</f>
        <v>#N/A</v>
      </c>
    </row>
    <row r="478" spans="1:7">
      <c r="A478" s="178"/>
      <c r="B478" s="239" t="e">
        <f>VLOOKUP(A478,Estoque!$A$4:$M$14390,2,)</f>
        <v>#N/A</v>
      </c>
      <c r="C478" s="239" t="e">
        <f>VLOOKUP(A478,Estoque!$A$4:$M$14390,3,)</f>
        <v>#N/A</v>
      </c>
      <c r="D478" s="244" t="e">
        <f>VLOOKUP(A478,'Compras de mercadoria'!$A$4:$P$1330,4,)</f>
        <v>#N/A</v>
      </c>
      <c r="E478" s="50"/>
      <c r="F478" s="174"/>
      <c r="G478" s="258" t="e">
        <f>(VLOOKUP(A478,Estoque!$A$4:$M$14390,8,)*F478)</f>
        <v>#N/A</v>
      </c>
    </row>
    <row r="479" spans="1:7">
      <c r="A479" s="177"/>
      <c r="B479" s="256" t="e">
        <f>VLOOKUP(A479,Estoque!$A$4:$M$14390,2,)</f>
        <v>#N/A</v>
      </c>
      <c r="C479" s="256" t="e">
        <f>VLOOKUP(A479,Estoque!$A$4:$M$14390,3,)</f>
        <v>#N/A</v>
      </c>
      <c r="D479" s="257" t="e">
        <f>VLOOKUP(A479,'Compras de mercadoria'!$A$4:$P$1330,4,)</f>
        <v>#N/A</v>
      </c>
      <c r="E479" s="172"/>
      <c r="F479" s="173"/>
      <c r="G479" s="259" t="e">
        <f>(VLOOKUP(A479,Estoque!$A$4:$M$14390,8,)*F479)</f>
        <v>#N/A</v>
      </c>
    </row>
    <row r="480" spans="1:7">
      <c r="A480" s="178"/>
      <c r="B480" s="239" t="e">
        <f>VLOOKUP(A480,Estoque!$A$4:$M$14390,2,)</f>
        <v>#N/A</v>
      </c>
      <c r="C480" s="239" t="e">
        <f>VLOOKUP(A480,Estoque!$A$4:$M$14390,3,)</f>
        <v>#N/A</v>
      </c>
      <c r="D480" s="244" t="e">
        <f>VLOOKUP(A480,'Compras de mercadoria'!$A$4:$P$1330,4,)</f>
        <v>#N/A</v>
      </c>
      <c r="E480" s="50"/>
      <c r="F480" s="174"/>
      <c r="G480" s="258" t="e">
        <f>(VLOOKUP(A480,Estoque!$A$4:$M$14390,8,)*F480)</f>
        <v>#N/A</v>
      </c>
    </row>
    <row r="481" spans="1:7">
      <c r="A481" s="177"/>
      <c r="B481" s="256" t="e">
        <f>VLOOKUP(A481,Estoque!$A$4:$M$14390,2,)</f>
        <v>#N/A</v>
      </c>
      <c r="C481" s="256" t="e">
        <f>VLOOKUP(A481,Estoque!$A$4:$M$14390,3,)</f>
        <v>#N/A</v>
      </c>
      <c r="D481" s="257" t="e">
        <f>VLOOKUP(A481,'Compras de mercadoria'!$A$4:$P$1330,4,)</f>
        <v>#N/A</v>
      </c>
      <c r="E481" s="172"/>
      <c r="F481" s="173"/>
      <c r="G481" s="259" t="e">
        <f>(VLOOKUP(A481,Estoque!$A$4:$M$14390,8,)*F481)</f>
        <v>#N/A</v>
      </c>
    </row>
    <row r="482" spans="1:7">
      <c r="A482" s="178"/>
      <c r="B482" s="239" t="e">
        <f>VLOOKUP(A482,Estoque!$A$4:$M$14390,2,)</f>
        <v>#N/A</v>
      </c>
      <c r="C482" s="239" t="e">
        <f>VLOOKUP(A482,Estoque!$A$4:$M$14390,3,)</f>
        <v>#N/A</v>
      </c>
      <c r="D482" s="244" t="e">
        <f>VLOOKUP(A482,'Compras de mercadoria'!$A$4:$P$1330,4,)</f>
        <v>#N/A</v>
      </c>
      <c r="E482" s="50"/>
      <c r="F482" s="174"/>
      <c r="G482" s="258" t="e">
        <f>(VLOOKUP(A482,Estoque!$A$4:$M$14390,8,)*F482)</f>
        <v>#N/A</v>
      </c>
    </row>
    <row r="483" spans="1:7">
      <c r="A483" s="177"/>
      <c r="B483" s="256" t="e">
        <f>VLOOKUP(A483,Estoque!$A$4:$M$14390,2,)</f>
        <v>#N/A</v>
      </c>
      <c r="C483" s="256" t="e">
        <f>VLOOKUP(A483,Estoque!$A$4:$M$14390,3,)</f>
        <v>#N/A</v>
      </c>
      <c r="D483" s="257" t="e">
        <f>VLOOKUP(A483,'Compras de mercadoria'!$A$4:$P$1330,4,)</f>
        <v>#N/A</v>
      </c>
      <c r="E483" s="172"/>
      <c r="F483" s="173"/>
      <c r="G483" s="259" t="e">
        <f>(VLOOKUP(A483,Estoque!$A$4:$M$14390,8,)*F483)</f>
        <v>#N/A</v>
      </c>
    </row>
    <row r="484" spans="1:7">
      <c r="A484" s="178"/>
      <c r="B484" s="239" t="e">
        <f>VLOOKUP(A484,Estoque!$A$4:$M$14390,2,)</f>
        <v>#N/A</v>
      </c>
      <c r="C484" s="239" t="e">
        <f>VLOOKUP(A484,Estoque!$A$4:$M$14390,3,)</f>
        <v>#N/A</v>
      </c>
      <c r="D484" s="244" t="e">
        <f>VLOOKUP(A484,'Compras de mercadoria'!$A$4:$P$1330,4,)</f>
        <v>#N/A</v>
      </c>
      <c r="E484" s="50"/>
      <c r="F484" s="174"/>
      <c r="G484" s="258" t="e">
        <f>(VLOOKUP(A484,Estoque!$A$4:$M$14390,8,)*F484)</f>
        <v>#N/A</v>
      </c>
    </row>
    <row r="485" spans="1:7">
      <c r="A485" s="177"/>
      <c r="B485" s="256" t="e">
        <f>VLOOKUP(A485,Estoque!$A$4:$M$14390,2,)</f>
        <v>#N/A</v>
      </c>
      <c r="C485" s="256" t="e">
        <f>VLOOKUP(A485,Estoque!$A$4:$M$14390,3,)</f>
        <v>#N/A</v>
      </c>
      <c r="D485" s="257" t="e">
        <f>VLOOKUP(A485,'Compras de mercadoria'!$A$4:$P$1330,4,)</f>
        <v>#N/A</v>
      </c>
      <c r="E485" s="172"/>
      <c r="F485" s="173"/>
      <c r="G485" s="259" t="e">
        <f>(VLOOKUP(A485,Estoque!$A$4:$M$14390,8,)*F485)</f>
        <v>#N/A</v>
      </c>
    </row>
    <row r="486" spans="1:7">
      <c r="A486" s="178"/>
      <c r="B486" s="239" t="e">
        <f>VLOOKUP(A486,Estoque!$A$4:$M$14390,2,)</f>
        <v>#N/A</v>
      </c>
      <c r="C486" s="239" t="e">
        <f>VLOOKUP(A486,Estoque!$A$4:$M$14390,3,)</f>
        <v>#N/A</v>
      </c>
      <c r="D486" s="244" t="e">
        <f>VLOOKUP(A486,'Compras de mercadoria'!$A$4:$P$1330,4,)</f>
        <v>#N/A</v>
      </c>
      <c r="E486" s="50"/>
      <c r="F486" s="174"/>
      <c r="G486" s="258" t="e">
        <f>(VLOOKUP(A486,Estoque!$A$4:$M$14390,8,)*F486)</f>
        <v>#N/A</v>
      </c>
    </row>
    <row r="487" spans="1:7">
      <c r="A487" s="177"/>
      <c r="B487" s="256" t="e">
        <f>VLOOKUP(A487,Estoque!$A$4:$M$14390,2,)</f>
        <v>#N/A</v>
      </c>
      <c r="C487" s="256" t="e">
        <f>VLOOKUP(A487,Estoque!$A$4:$M$14390,3,)</f>
        <v>#N/A</v>
      </c>
      <c r="D487" s="257" t="e">
        <f>VLOOKUP(A487,'Compras de mercadoria'!$A$4:$P$1330,4,)</f>
        <v>#N/A</v>
      </c>
      <c r="E487" s="172"/>
      <c r="F487" s="173"/>
      <c r="G487" s="259" t="e">
        <f>(VLOOKUP(A487,Estoque!$A$4:$M$14390,8,)*F487)</f>
        <v>#N/A</v>
      </c>
    </row>
    <row r="488" spans="1:7">
      <c r="A488" s="178"/>
      <c r="B488" s="239" t="e">
        <f>VLOOKUP(A488,Estoque!$A$4:$M$14390,2,)</f>
        <v>#N/A</v>
      </c>
      <c r="C488" s="239" t="e">
        <f>VLOOKUP(A488,Estoque!$A$4:$M$14390,3,)</f>
        <v>#N/A</v>
      </c>
      <c r="D488" s="244" t="e">
        <f>VLOOKUP(A488,'Compras de mercadoria'!$A$4:$P$1330,4,)</f>
        <v>#N/A</v>
      </c>
      <c r="E488" s="50"/>
      <c r="F488" s="174"/>
      <c r="G488" s="258" t="e">
        <f>(VLOOKUP(A488,Estoque!$A$4:$M$14390,8,)*F488)</f>
        <v>#N/A</v>
      </c>
    </row>
    <row r="489" spans="1:7">
      <c r="A489" s="177"/>
      <c r="B489" s="256" t="e">
        <f>VLOOKUP(A489,Estoque!$A$4:$M$14390,2,)</f>
        <v>#N/A</v>
      </c>
      <c r="C489" s="256" t="e">
        <f>VLOOKUP(A489,Estoque!$A$4:$M$14390,3,)</f>
        <v>#N/A</v>
      </c>
      <c r="D489" s="257" t="e">
        <f>VLOOKUP(A489,'Compras de mercadoria'!$A$4:$P$1330,4,)</f>
        <v>#N/A</v>
      </c>
      <c r="E489" s="172"/>
      <c r="F489" s="173"/>
      <c r="G489" s="259" t="e">
        <f>(VLOOKUP(A489,Estoque!$A$4:$M$14390,8,)*F489)</f>
        <v>#N/A</v>
      </c>
    </row>
    <row r="490" spans="1:7">
      <c r="A490" s="178"/>
      <c r="B490" s="239" t="e">
        <f>VLOOKUP(A490,Estoque!$A$4:$M$14390,2,)</f>
        <v>#N/A</v>
      </c>
      <c r="C490" s="239" t="e">
        <f>VLOOKUP(A490,Estoque!$A$4:$M$14390,3,)</f>
        <v>#N/A</v>
      </c>
      <c r="D490" s="244" t="e">
        <f>VLOOKUP(A490,'Compras de mercadoria'!$A$4:$P$1330,4,)</f>
        <v>#N/A</v>
      </c>
      <c r="E490" s="50"/>
      <c r="F490" s="174"/>
      <c r="G490" s="258" t="e">
        <f>(VLOOKUP(A490,Estoque!$A$4:$M$14390,8,)*F490)</f>
        <v>#N/A</v>
      </c>
    </row>
    <row r="491" spans="1:7">
      <c r="A491" s="177"/>
      <c r="B491" s="256" t="e">
        <f>VLOOKUP(A491,Estoque!$A$4:$M$14390,2,)</f>
        <v>#N/A</v>
      </c>
      <c r="C491" s="256" t="e">
        <f>VLOOKUP(A491,Estoque!$A$4:$M$14390,3,)</f>
        <v>#N/A</v>
      </c>
      <c r="D491" s="257" t="e">
        <f>VLOOKUP(A491,'Compras de mercadoria'!$A$4:$P$1330,4,)</f>
        <v>#N/A</v>
      </c>
      <c r="E491" s="172"/>
      <c r="F491" s="173"/>
      <c r="G491" s="259" t="e">
        <f>(VLOOKUP(A491,Estoque!$A$4:$M$14390,8,)*F491)</f>
        <v>#N/A</v>
      </c>
    </row>
    <row r="492" spans="1:7">
      <c r="A492" s="178"/>
      <c r="B492" s="239" t="e">
        <f>VLOOKUP(A492,Estoque!$A$4:$M$14390,2,)</f>
        <v>#N/A</v>
      </c>
      <c r="C492" s="239" t="e">
        <f>VLOOKUP(A492,Estoque!$A$4:$M$14390,3,)</f>
        <v>#N/A</v>
      </c>
      <c r="D492" s="244" t="e">
        <f>VLOOKUP(A492,'Compras de mercadoria'!$A$4:$P$1330,4,)</f>
        <v>#N/A</v>
      </c>
      <c r="E492" s="50"/>
      <c r="F492" s="174"/>
      <c r="G492" s="258" t="e">
        <f>(VLOOKUP(A492,Estoque!$A$4:$M$14390,8,)*F492)</f>
        <v>#N/A</v>
      </c>
    </row>
    <row r="493" spans="1:7">
      <c r="A493" s="177"/>
      <c r="B493" s="256" t="e">
        <f>VLOOKUP(A493,Estoque!$A$4:$M$14390,2,)</f>
        <v>#N/A</v>
      </c>
      <c r="C493" s="256" t="e">
        <f>VLOOKUP(A493,Estoque!$A$4:$M$14390,3,)</f>
        <v>#N/A</v>
      </c>
      <c r="D493" s="257" t="e">
        <f>VLOOKUP(A493,'Compras de mercadoria'!$A$4:$P$1330,4,)</f>
        <v>#N/A</v>
      </c>
      <c r="E493" s="172"/>
      <c r="F493" s="173"/>
      <c r="G493" s="259" t="e">
        <f>(VLOOKUP(A493,Estoque!$A$4:$M$14390,8,)*F493)</f>
        <v>#N/A</v>
      </c>
    </row>
    <row r="494" spans="1:7">
      <c r="A494" s="178"/>
      <c r="B494" s="239" t="e">
        <f>VLOOKUP(A494,Estoque!$A$4:$M$14390,2,)</f>
        <v>#N/A</v>
      </c>
      <c r="C494" s="239" t="e">
        <f>VLOOKUP(A494,Estoque!$A$4:$M$14390,3,)</f>
        <v>#N/A</v>
      </c>
      <c r="D494" s="244" t="e">
        <f>VLOOKUP(A494,'Compras de mercadoria'!$A$4:$P$1330,4,)</f>
        <v>#N/A</v>
      </c>
      <c r="E494" s="50"/>
      <c r="F494" s="174"/>
      <c r="G494" s="258" t="e">
        <f>(VLOOKUP(A494,Estoque!$A$4:$M$14390,8,)*F494)</f>
        <v>#N/A</v>
      </c>
    </row>
    <row r="495" spans="1:7">
      <c r="A495" s="177"/>
      <c r="B495" s="256" t="e">
        <f>VLOOKUP(A495,Estoque!$A$4:$M$14390,2,)</f>
        <v>#N/A</v>
      </c>
      <c r="C495" s="256" t="e">
        <f>VLOOKUP(A495,Estoque!$A$4:$M$14390,3,)</f>
        <v>#N/A</v>
      </c>
      <c r="D495" s="257" t="e">
        <f>VLOOKUP(A495,'Compras de mercadoria'!$A$4:$P$1330,4,)</f>
        <v>#N/A</v>
      </c>
      <c r="E495" s="172"/>
      <c r="F495" s="173"/>
      <c r="G495" s="259" t="e">
        <f>(VLOOKUP(A495,Estoque!$A$4:$M$14390,8,)*F495)</f>
        <v>#N/A</v>
      </c>
    </row>
    <row r="496" spans="1:7">
      <c r="A496" s="178"/>
      <c r="B496" s="239" t="e">
        <f>VLOOKUP(A496,Estoque!$A$4:$M$14390,2,)</f>
        <v>#N/A</v>
      </c>
      <c r="C496" s="239" t="e">
        <f>VLOOKUP(A496,Estoque!$A$4:$M$14390,3,)</f>
        <v>#N/A</v>
      </c>
      <c r="D496" s="244" t="e">
        <f>VLOOKUP(A496,'Compras de mercadoria'!$A$4:$P$1330,4,)</f>
        <v>#N/A</v>
      </c>
      <c r="E496" s="50"/>
      <c r="F496" s="174"/>
      <c r="G496" s="258" t="e">
        <f>(VLOOKUP(A496,Estoque!$A$4:$M$14390,8,)*F496)</f>
        <v>#N/A</v>
      </c>
    </row>
    <row r="497" spans="1:7">
      <c r="A497" s="177"/>
      <c r="B497" s="256" t="e">
        <f>VLOOKUP(A497,Estoque!$A$4:$M$14390,2,)</f>
        <v>#N/A</v>
      </c>
      <c r="C497" s="256" t="e">
        <f>VLOOKUP(A497,Estoque!$A$4:$M$14390,3,)</f>
        <v>#N/A</v>
      </c>
      <c r="D497" s="257" t="e">
        <f>VLOOKUP(A497,'Compras de mercadoria'!$A$4:$P$1330,4,)</f>
        <v>#N/A</v>
      </c>
      <c r="E497" s="172"/>
      <c r="F497" s="173"/>
      <c r="G497" s="259" t="e">
        <f>(VLOOKUP(A497,Estoque!$A$4:$M$14390,8,)*F497)</f>
        <v>#N/A</v>
      </c>
    </row>
    <row r="498" spans="1:7">
      <c r="A498" s="178"/>
      <c r="B498" s="239" t="e">
        <f>VLOOKUP(A498,Estoque!$A$4:$M$14390,2,)</f>
        <v>#N/A</v>
      </c>
      <c r="C498" s="239" t="e">
        <f>VLOOKUP(A498,Estoque!$A$4:$M$14390,3,)</f>
        <v>#N/A</v>
      </c>
      <c r="D498" s="244" t="e">
        <f>VLOOKUP(A498,'Compras de mercadoria'!$A$4:$P$1330,4,)</f>
        <v>#N/A</v>
      </c>
      <c r="E498" s="50"/>
      <c r="F498" s="174"/>
      <c r="G498" s="258" t="e">
        <f>(VLOOKUP(A498,Estoque!$A$4:$M$14390,8,)*F498)</f>
        <v>#N/A</v>
      </c>
    </row>
    <row r="499" spans="1:7">
      <c r="A499" s="177"/>
      <c r="B499" s="256" t="e">
        <f>VLOOKUP(A499,Estoque!$A$4:$M$14390,2,)</f>
        <v>#N/A</v>
      </c>
      <c r="C499" s="256" t="e">
        <f>VLOOKUP(A499,Estoque!$A$4:$M$14390,3,)</f>
        <v>#N/A</v>
      </c>
      <c r="D499" s="257" t="e">
        <f>VLOOKUP(A499,'Compras de mercadoria'!$A$4:$P$1330,4,)</f>
        <v>#N/A</v>
      </c>
      <c r="E499" s="172"/>
      <c r="F499" s="173"/>
      <c r="G499" s="259" t="e">
        <f>(VLOOKUP(A499,Estoque!$A$4:$M$14390,8,)*F499)</f>
        <v>#N/A</v>
      </c>
    </row>
    <row r="500" spans="1:7">
      <c r="A500" s="178"/>
      <c r="B500" s="239" t="e">
        <f>VLOOKUP(A500,Estoque!$A$4:$M$14390,2,)</f>
        <v>#N/A</v>
      </c>
      <c r="C500" s="239" t="e">
        <f>VLOOKUP(A500,Estoque!$A$4:$M$14390,3,)</f>
        <v>#N/A</v>
      </c>
      <c r="D500" s="244" t="e">
        <f>VLOOKUP(A500,'Compras de mercadoria'!$A$4:$P$1330,4,)</f>
        <v>#N/A</v>
      </c>
      <c r="E500" s="50"/>
      <c r="F500" s="174"/>
      <c r="G500" s="258" t="e">
        <f>(VLOOKUP(A500,Estoque!$A$4:$M$14390,8,)*F500)</f>
        <v>#N/A</v>
      </c>
    </row>
    <row r="501" spans="1:7">
      <c r="A501" s="177"/>
      <c r="B501" s="256" t="e">
        <f>VLOOKUP(A501,Estoque!$A$4:$M$14390,2,)</f>
        <v>#N/A</v>
      </c>
      <c r="C501" s="256" t="e">
        <f>VLOOKUP(A501,Estoque!$A$4:$M$14390,3,)</f>
        <v>#N/A</v>
      </c>
      <c r="D501" s="257" t="e">
        <f>VLOOKUP(A501,'Compras de mercadoria'!$A$4:$P$1330,4,)</f>
        <v>#N/A</v>
      </c>
      <c r="E501" s="172"/>
      <c r="F501" s="173"/>
      <c r="G501" s="259" t="e">
        <f>(VLOOKUP(A501,Estoque!$A$4:$M$14390,8,)*F501)</f>
        <v>#N/A</v>
      </c>
    </row>
    <row r="502" spans="1:7">
      <c r="A502" s="178"/>
      <c r="B502" s="239" t="e">
        <f>VLOOKUP(A502,Estoque!$A$4:$M$14390,2,)</f>
        <v>#N/A</v>
      </c>
      <c r="C502" s="239" t="e">
        <f>VLOOKUP(A502,Estoque!$A$4:$M$14390,3,)</f>
        <v>#N/A</v>
      </c>
      <c r="D502" s="244" t="e">
        <f>VLOOKUP(A502,'Compras de mercadoria'!$A$4:$P$1330,4,)</f>
        <v>#N/A</v>
      </c>
      <c r="E502" s="50"/>
      <c r="F502" s="174"/>
      <c r="G502" s="258" t="e">
        <f>(VLOOKUP(A502,Estoque!$A$4:$M$14390,8,)*F502)</f>
        <v>#N/A</v>
      </c>
    </row>
    <row r="503" spans="1:7">
      <c r="A503" s="177"/>
      <c r="B503" s="256" t="e">
        <f>VLOOKUP(A503,Estoque!$A$4:$M$14390,2,)</f>
        <v>#N/A</v>
      </c>
      <c r="C503" s="256" t="e">
        <f>VLOOKUP(A503,Estoque!$A$4:$M$14390,3,)</f>
        <v>#N/A</v>
      </c>
      <c r="D503" s="257" t="e">
        <f>VLOOKUP(A503,'Compras de mercadoria'!$A$4:$P$1330,4,)</f>
        <v>#N/A</v>
      </c>
      <c r="E503" s="172"/>
      <c r="F503" s="173"/>
      <c r="G503" s="259" t="e">
        <f>(VLOOKUP(A503,Estoque!$A$4:$M$14390,8,)*F503)</f>
        <v>#N/A</v>
      </c>
    </row>
    <row r="504" spans="1:7">
      <c r="A504" s="178"/>
      <c r="B504" s="239" t="e">
        <f>VLOOKUP(A504,Estoque!$A$4:$M$14390,2,)</f>
        <v>#N/A</v>
      </c>
      <c r="C504" s="239" t="e">
        <f>VLOOKUP(A504,Estoque!$A$4:$M$14390,3,)</f>
        <v>#N/A</v>
      </c>
      <c r="D504" s="244" t="e">
        <f>VLOOKUP(A504,'Compras de mercadoria'!$A$4:$P$1330,4,)</f>
        <v>#N/A</v>
      </c>
      <c r="E504" s="50"/>
      <c r="F504" s="174"/>
      <c r="G504" s="258" t="e">
        <f>(VLOOKUP(A504,Estoque!$A$4:$M$14390,8,)*F504)</f>
        <v>#N/A</v>
      </c>
    </row>
    <row r="505" spans="1:7">
      <c r="A505" s="177"/>
      <c r="B505" s="256" t="e">
        <f>VLOOKUP(A505,Estoque!$A$4:$M$14390,2,)</f>
        <v>#N/A</v>
      </c>
      <c r="C505" s="256" t="e">
        <f>VLOOKUP(A505,Estoque!$A$4:$M$14390,3,)</f>
        <v>#N/A</v>
      </c>
      <c r="D505" s="257" t="e">
        <f>VLOOKUP(A505,'Compras de mercadoria'!$A$4:$P$1330,4,)</f>
        <v>#N/A</v>
      </c>
      <c r="E505" s="172"/>
      <c r="F505" s="173"/>
      <c r="G505" s="259" t="e">
        <f>(VLOOKUP(A505,Estoque!$A$4:$M$14390,8,)*F505)</f>
        <v>#N/A</v>
      </c>
    </row>
    <row r="506" spans="1:7">
      <c r="A506" s="178"/>
      <c r="B506" s="239" t="e">
        <f>VLOOKUP(A506,Estoque!$A$4:$M$14390,2,)</f>
        <v>#N/A</v>
      </c>
      <c r="C506" s="239" t="e">
        <f>VLOOKUP(A506,Estoque!$A$4:$M$14390,3,)</f>
        <v>#N/A</v>
      </c>
      <c r="D506" s="244" t="e">
        <f>VLOOKUP(A506,'Compras de mercadoria'!$A$4:$P$1330,4,)</f>
        <v>#N/A</v>
      </c>
      <c r="E506" s="50"/>
      <c r="F506" s="174"/>
      <c r="G506" s="258" t="e">
        <f>(VLOOKUP(A506,Estoque!$A$4:$M$14390,8,)*F506)</f>
        <v>#N/A</v>
      </c>
    </row>
    <row r="507" spans="1:7">
      <c r="A507" s="177"/>
      <c r="B507" s="256" t="e">
        <f>VLOOKUP(A507,Estoque!$A$4:$M$14390,2,)</f>
        <v>#N/A</v>
      </c>
      <c r="C507" s="256" t="e">
        <f>VLOOKUP(A507,Estoque!$A$4:$M$14390,3,)</f>
        <v>#N/A</v>
      </c>
      <c r="D507" s="257" t="e">
        <f>VLOOKUP(A507,'Compras de mercadoria'!$A$4:$P$1330,4,)</f>
        <v>#N/A</v>
      </c>
      <c r="E507" s="172"/>
      <c r="F507" s="173"/>
      <c r="G507" s="259" t="e">
        <f>(VLOOKUP(A507,Estoque!$A$4:$M$14390,8,)*F507)</f>
        <v>#N/A</v>
      </c>
    </row>
    <row r="508" spans="1:7">
      <c r="A508" s="178"/>
      <c r="B508" s="239" t="e">
        <f>VLOOKUP(A508,Estoque!$A$4:$M$14390,2,)</f>
        <v>#N/A</v>
      </c>
      <c r="C508" s="239" t="e">
        <f>VLOOKUP(A508,Estoque!$A$4:$M$14390,3,)</f>
        <v>#N/A</v>
      </c>
      <c r="D508" s="244" t="e">
        <f>VLOOKUP(A508,'Compras de mercadoria'!$A$4:$P$1330,4,)</f>
        <v>#N/A</v>
      </c>
      <c r="E508" s="50"/>
      <c r="F508" s="174"/>
      <c r="G508" s="258" t="e">
        <f>(VLOOKUP(A508,Estoque!$A$4:$M$14390,8,)*F508)</f>
        <v>#N/A</v>
      </c>
    </row>
    <row r="509" spans="1:7">
      <c r="A509" s="177"/>
      <c r="B509" s="256" t="e">
        <f>VLOOKUP(A509,Estoque!$A$4:$M$14390,2,)</f>
        <v>#N/A</v>
      </c>
      <c r="C509" s="256" t="e">
        <f>VLOOKUP(A509,Estoque!$A$4:$M$14390,3,)</f>
        <v>#N/A</v>
      </c>
      <c r="D509" s="257" t="e">
        <f>VLOOKUP(A509,'Compras de mercadoria'!$A$4:$P$1330,4,)</f>
        <v>#N/A</v>
      </c>
      <c r="E509" s="172"/>
      <c r="F509" s="173"/>
      <c r="G509" s="259" t="e">
        <f>(VLOOKUP(A509,Estoque!$A$4:$M$14390,8,)*F509)</f>
        <v>#N/A</v>
      </c>
    </row>
    <row r="510" spans="1:7">
      <c r="A510" s="178"/>
      <c r="B510" s="239" t="e">
        <f>VLOOKUP(A510,Estoque!$A$4:$M$14390,2,)</f>
        <v>#N/A</v>
      </c>
      <c r="C510" s="239" t="e">
        <f>VLOOKUP(A510,Estoque!$A$4:$M$14390,3,)</f>
        <v>#N/A</v>
      </c>
      <c r="D510" s="244" t="e">
        <f>VLOOKUP(A510,'Compras de mercadoria'!$A$4:$P$1330,4,)</f>
        <v>#N/A</v>
      </c>
      <c r="E510" s="50"/>
      <c r="F510" s="174"/>
      <c r="G510" s="258" t="e">
        <f>(VLOOKUP(A510,Estoque!$A$4:$M$14390,8,)*F510)</f>
        <v>#N/A</v>
      </c>
    </row>
    <row r="511" spans="1:7">
      <c r="A511" s="177"/>
      <c r="B511" s="256" t="e">
        <f>VLOOKUP(A511,Estoque!$A$4:$M$14390,2,)</f>
        <v>#N/A</v>
      </c>
      <c r="C511" s="256" t="e">
        <f>VLOOKUP(A511,Estoque!$A$4:$M$14390,3,)</f>
        <v>#N/A</v>
      </c>
      <c r="D511" s="257" t="e">
        <f>VLOOKUP(A511,'Compras de mercadoria'!$A$4:$P$1330,4,)</f>
        <v>#N/A</v>
      </c>
      <c r="E511" s="172"/>
      <c r="F511" s="173"/>
      <c r="G511" s="259" t="e">
        <f>(VLOOKUP(A511,Estoque!$A$4:$M$14390,8,)*F511)</f>
        <v>#N/A</v>
      </c>
    </row>
    <row r="512" spans="1:7">
      <c r="A512" s="178"/>
      <c r="B512" s="239" t="e">
        <f>VLOOKUP(A512,Estoque!$A$4:$M$14390,2,)</f>
        <v>#N/A</v>
      </c>
      <c r="C512" s="239" t="e">
        <f>VLOOKUP(A512,Estoque!$A$4:$M$14390,3,)</f>
        <v>#N/A</v>
      </c>
      <c r="D512" s="244" t="e">
        <f>VLOOKUP(A512,'Compras de mercadoria'!$A$4:$P$1330,4,)</f>
        <v>#N/A</v>
      </c>
      <c r="E512" s="50"/>
      <c r="F512" s="174"/>
      <c r="G512" s="258" t="e">
        <f>(VLOOKUP(A512,Estoque!$A$4:$M$14390,8,)*F512)</f>
        <v>#N/A</v>
      </c>
    </row>
    <row r="513" spans="1:7">
      <c r="A513" s="177"/>
      <c r="B513" s="256" t="e">
        <f>VLOOKUP(A513,Estoque!$A$4:$M$14390,2,)</f>
        <v>#N/A</v>
      </c>
      <c r="C513" s="256" t="e">
        <f>VLOOKUP(A513,Estoque!$A$4:$M$14390,3,)</f>
        <v>#N/A</v>
      </c>
      <c r="D513" s="257" t="e">
        <f>VLOOKUP(A513,'Compras de mercadoria'!$A$4:$P$1330,4,)</f>
        <v>#N/A</v>
      </c>
      <c r="E513" s="172"/>
      <c r="F513" s="173"/>
      <c r="G513" s="259" t="e">
        <f>(VLOOKUP(A513,Estoque!$A$4:$M$14390,8,)*F513)</f>
        <v>#N/A</v>
      </c>
    </row>
    <row r="514" spans="1:7">
      <c r="A514" s="178"/>
      <c r="B514" s="239" t="e">
        <f>VLOOKUP(A514,Estoque!$A$4:$M$14390,2,)</f>
        <v>#N/A</v>
      </c>
      <c r="C514" s="239" t="e">
        <f>VLOOKUP(A514,Estoque!$A$4:$M$14390,3,)</f>
        <v>#N/A</v>
      </c>
      <c r="D514" s="244" t="e">
        <f>VLOOKUP(A514,'Compras de mercadoria'!$A$4:$P$1330,4,)</f>
        <v>#N/A</v>
      </c>
      <c r="E514" s="50"/>
      <c r="F514" s="174"/>
      <c r="G514" s="258" t="e">
        <f>(VLOOKUP(A514,Estoque!$A$4:$M$14390,8,)*F514)</f>
        <v>#N/A</v>
      </c>
    </row>
    <row r="515" spans="1:7">
      <c r="A515" s="177"/>
      <c r="B515" s="256" t="e">
        <f>VLOOKUP(A515,Estoque!$A$4:$M$14390,2,)</f>
        <v>#N/A</v>
      </c>
      <c r="C515" s="256" t="e">
        <f>VLOOKUP(A515,Estoque!$A$4:$M$14390,3,)</f>
        <v>#N/A</v>
      </c>
      <c r="D515" s="257" t="e">
        <f>VLOOKUP(A515,'Compras de mercadoria'!$A$4:$P$1330,4,)</f>
        <v>#N/A</v>
      </c>
      <c r="E515" s="172"/>
      <c r="F515" s="173"/>
      <c r="G515" s="259" t="e">
        <f>(VLOOKUP(A515,Estoque!$A$4:$M$14390,8,)*F515)</f>
        <v>#N/A</v>
      </c>
    </row>
    <row r="516" spans="1:7">
      <c r="A516" s="178"/>
      <c r="B516" s="239" t="e">
        <f>VLOOKUP(A516,Estoque!$A$4:$M$14390,2,)</f>
        <v>#N/A</v>
      </c>
      <c r="C516" s="239" t="e">
        <f>VLOOKUP(A516,Estoque!$A$4:$M$14390,3,)</f>
        <v>#N/A</v>
      </c>
      <c r="D516" s="244" t="e">
        <f>VLOOKUP(A516,'Compras de mercadoria'!$A$4:$P$1330,4,)</f>
        <v>#N/A</v>
      </c>
      <c r="E516" s="50"/>
      <c r="F516" s="174"/>
      <c r="G516" s="258" t="e">
        <f>(VLOOKUP(A516,Estoque!$A$4:$M$14390,8,)*F516)</f>
        <v>#N/A</v>
      </c>
    </row>
    <row r="517" spans="1:7">
      <c r="A517" s="177"/>
      <c r="B517" s="256" t="e">
        <f>VLOOKUP(A517,Estoque!$A$4:$M$14390,2,)</f>
        <v>#N/A</v>
      </c>
      <c r="C517" s="256" t="e">
        <f>VLOOKUP(A517,Estoque!$A$4:$M$14390,3,)</f>
        <v>#N/A</v>
      </c>
      <c r="D517" s="257" t="e">
        <f>VLOOKUP(A517,'Compras de mercadoria'!$A$4:$P$1330,4,)</f>
        <v>#N/A</v>
      </c>
      <c r="E517" s="172"/>
      <c r="F517" s="173"/>
      <c r="G517" s="259" t="e">
        <f>(VLOOKUP(A517,Estoque!$A$4:$M$14390,8,)*F517)</f>
        <v>#N/A</v>
      </c>
    </row>
    <row r="518" spans="1:7">
      <c r="A518" s="178"/>
      <c r="B518" s="239" t="e">
        <f>VLOOKUP(A518,Estoque!$A$4:$M$14390,2,)</f>
        <v>#N/A</v>
      </c>
      <c r="C518" s="239" t="e">
        <f>VLOOKUP(A518,Estoque!$A$4:$M$14390,3,)</f>
        <v>#N/A</v>
      </c>
      <c r="D518" s="244" t="e">
        <f>VLOOKUP(A518,'Compras de mercadoria'!$A$4:$P$1330,4,)</f>
        <v>#N/A</v>
      </c>
      <c r="E518" s="50"/>
      <c r="F518" s="174"/>
      <c r="G518" s="258" t="e">
        <f>(VLOOKUP(A518,Estoque!$A$4:$M$14390,8,)*F518)</f>
        <v>#N/A</v>
      </c>
    </row>
    <row r="519" spans="1:7">
      <c r="A519" s="177"/>
      <c r="B519" s="256" t="e">
        <f>VLOOKUP(A519,Estoque!$A$4:$M$14390,2,)</f>
        <v>#N/A</v>
      </c>
      <c r="C519" s="256" t="e">
        <f>VLOOKUP(A519,Estoque!$A$4:$M$14390,3,)</f>
        <v>#N/A</v>
      </c>
      <c r="D519" s="257" t="e">
        <f>VLOOKUP(A519,'Compras de mercadoria'!$A$4:$P$1330,4,)</f>
        <v>#N/A</v>
      </c>
      <c r="E519" s="172"/>
      <c r="F519" s="173"/>
      <c r="G519" s="259" t="e">
        <f>(VLOOKUP(A519,Estoque!$A$4:$M$14390,8,)*F519)</f>
        <v>#N/A</v>
      </c>
    </row>
    <row r="520" spans="1:7">
      <c r="A520" s="178"/>
      <c r="B520" s="239" t="e">
        <f>VLOOKUP(A520,Estoque!$A$4:$M$14390,2,)</f>
        <v>#N/A</v>
      </c>
      <c r="C520" s="239" t="e">
        <f>VLOOKUP(A520,Estoque!$A$4:$M$14390,3,)</f>
        <v>#N/A</v>
      </c>
      <c r="D520" s="244" t="e">
        <f>VLOOKUP(A520,'Compras de mercadoria'!$A$4:$P$1330,4,)</f>
        <v>#N/A</v>
      </c>
      <c r="E520" s="50"/>
      <c r="F520" s="174"/>
      <c r="G520" s="258" t="e">
        <f>(VLOOKUP(A520,Estoque!$A$4:$M$14390,8,)*F520)</f>
        <v>#N/A</v>
      </c>
    </row>
    <row r="521" spans="1:7">
      <c r="A521" s="177"/>
      <c r="B521" s="256" t="e">
        <f>VLOOKUP(A521,Estoque!$A$4:$M$14390,2,)</f>
        <v>#N/A</v>
      </c>
      <c r="C521" s="256" t="e">
        <f>VLOOKUP(A521,Estoque!$A$4:$M$14390,3,)</f>
        <v>#N/A</v>
      </c>
      <c r="D521" s="257" t="e">
        <f>VLOOKUP(A521,'Compras de mercadoria'!$A$4:$P$1330,4,)</f>
        <v>#N/A</v>
      </c>
      <c r="E521" s="172"/>
      <c r="F521" s="173"/>
      <c r="G521" s="259" t="e">
        <f>(VLOOKUP(A521,Estoque!$A$4:$M$14390,8,)*F521)</f>
        <v>#N/A</v>
      </c>
    </row>
    <row r="522" spans="1:7">
      <c r="A522" s="178"/>
      <c r="B522" s="239" t="e">
        <f>VLOOKUP(A522,Estoque!$A$4:$M$14390,2,)</f>
        <v>#N/A</v>
      </c>
      <c r="C522" s="239" t="e">
        <f>VLOOKUP(A522,Estoque!$A$4:$M$14390,3,)</f>
        <v>#N/A</v>
      </c>
      <c r="D522" s="244" t="e">
        <f>VLOOKUP(A522,'Compras de mercadoria'!$A$4:$P$1330,4,)</f>
        <v>#N/A</v>
      </c>
      <c r="E522" s="50"/>
      <c r="F522" s="174"/>
      <c r="G522" s="258" t="e">
        <f>(VLOOKUP(A522,Estoque!$A$4:$M$14390,8,)*F522)</f>
        <v>#N/A</v>
      </c>
    </row>
    <row r="523" spans="1:7">
      <c r="A523" s="177"/>
      <c r="B523" s="256" t="e">
        <f>VLOOKUP(A523,Estoque!$A$4:$M$14390,2,)</f>
        <v>#N/A</v>
      </c>
      <c r="C523" s="256" t="e">
        <f>VLOOKUP(A523,Estoque!$A$4:$M$14390,3,)</f>
        <v>#N/A</v>
      </c>
      <c r="D523" s="257" t="e">
        <f>VLOOKUP(A523,'Compras de mercadoria'!$A$4:$P$1330,4,)</f>
        <v>#N/A</v>
      </c>
      <c r="E523" s="172"/>
      <c r="F523" s="173"/>
      <c r="G523" s="259" t="e">
        <f>(VLOOKUP(A523,Estoque!$A$4:$M$14390,8,)*F523)</f>
        <v>#N/A</v>
      </c>
    </row>
    <row r="524" spans="1:7">
      <c r="A524" s="178"/>
      <c r="B524" s="239" t="e">
        <f>VLOOKUP(A524,Estoque!$A$4:$M$14390,2,)</f>
        <v>#N/A</v>
      </c>
      <c r="C524" s="239" t="e">
        <f>VLOOKUP(A524,Estoque!$A$4:$M$14390,3,)</f>
        <v>#N/A</v>
      </c>
      <c r="D524" s="244" t="e">
        <f>VLOOKUP(A524,'Compras de mercadoria'!$A$4:$P$1330,4,)</f>
        <v>#N/A</v>
      </c>
      <c r="E524" s="50"/>
      <c r="F524" s="174"/>
      <c r="G524" s="258" t="e">
        <f>(VLOOKUP(A524,Estoque!$A$4:$M$14390,8,)*F524)</f>
        <v>#N/A</v>
      </c>
    </row>
    <row r="525" spans="1:7">
      <c r="A525" s="177"/>
      <c r="B525" s="256" t="e">
        <f>VLOOKUP(A525,Estoque!$A$4:$M$14390,2,)</f>
        <v>#N/A</v>
      </c>
      <c r="C525" s="256" t="e">
        <f>VLOOKUP(A525,Estoque!$A$4:$M$14390,3,)</f>
        <v>#N/A</v>
      </c>
      <c r="D525" s="257" t="e">
        <f>VLOOKUP(A525,'Compras de mercadoria'!$A$4:$P$1330,4,)</f>
        <v>#N/A</v>
      </c>
      <c r="E525" s="172"/>
      <c r="F525" s="173"/>
      <c r="G525" s="259" t="e">
        <f>(VLOOKUP(A525,Estoque!$A$4:$M$14390,8,)*F525)</f>
        <v>#N/A</v>
      </c>
    </row>
    <row r="526" spans="1:7">
      <c r="A526" s="178"/>
      <c r="B526" s="239" t="e">
        <f>VLOOKUP(A526,Estoque!$A$4:$M$14390,2,)</f>
        <v>#N/A</v>
      </c>
      <c r="C526" s="239" t="e">
        <f>VLOOKUP(A526,Estoque!$A$4:$M$14390,3,)</f>
        <v>#N/A</v>
      </c>
      <c r="D526" s="244" t="e">
        <f>VLOOKUP(A526,'Compras de mercadoria'!$A$4:$P$1330,4,)</f>
        <v>#N/A</v>
      </c>
      <c r="E526" s="50"/>
      <c r="F526" s="174"/>
      <c r="G526" s="258" t="e">
        <f>(VLOOKUP(A526,Estoque!$A$4:$M$14390,8,)*F526)</f>
        <v>#N/A</v>
      </c>
    </row>
    <row r="527" spans="1:7">
      <c r="A527" s="177"/>
      <c r="B527" s="256" t="e">
        <f>VLOOKUP(A527,Estoque!$A$4:$M$14390,2,)</f>
        <v>#N/A</v>
      </c>
      <c r="C527" s="256" t="e">
        <f>VLOOKUP(A527,Estoque!$A$4:$M$14390,3,)</f>
        <v>#N/A</v>
      </c>
      <c r="D527" s="257" t="e">
        <f>VLOOKUP(A527,'Compras de mercadoria'!$A$4:$P$1330,4,)</f>
        <v>#N/A</v>
      </c>
      <c r="E527" s="172"/>
      <c r="F527" s="173"/>
      <c r="G527" s="259" t="e">
        <f>(VLOOKUP(A527,Estoque!$A$4:$M$14390,8,)*F527)</f>
        <v>#N/A</v>
      </c>
    </row>
    <row r="528" spans="1:7">
      <c r="A528" s="178"/>
      <c r="B528" s="239" t="e">
        <f>VLOOKUP(A528,Estoque!$A$4:$M$14390,2,)</f>
        <v>#N/A</v>
      </c>
      <c r="C528" s="239" t="e">
        <f>VLOOKUP(A528,Estoque!$A$4:$M$14390,3,)</f>
        <v>#N/A</v>
      </c>
      <c r="D528" s="244" t="e">
        <f>VLOOKUP(A528,'Compras de mercadoria'!$A$4:$P$1330,4,)</f>
        <v>#N/A</v>
      </c>
      <c r="E528" s="50"/>
      <c r="F528" s="174"/>
      <c r="G528" s="258" t="e">
        <f>(VLOOKUP(A528,Estoque!$A$4:$M$14390,8,)*F528)</f>
        <v>#N/A</v>
      </c>
    </row>
    <row r="529" spans="1:7">
      <c r="A529" s="177"/>
      <c r="B529" s="256" t="e">
        <f>VLOOKUP(A529,Estoque!$A$4:$M$14390,2,)</f>
        <v>#N/A</v>
      </c>
      <c r="C529" s="256" t="e">
        <f>VLOOKUP(A529,Estoque!$A$4:$M$14390,3,)</f>
        <v>#N/A</v>
      </c>
      <c r="D529" s="257" t="e">
        <f>VLOOKUP(A529,'Compras de mercadoria'!$A$4:$P$1330,4,)</f>
        <v>#N/A</v>
      </c>
      <c r="E529" s="172"/>
      <c r="F529" s="173"/>
      <c r="G529" s="259" t="e">
        <f>(VLOOKUP(A529,Estoque!$A$4:$M$14390,8,)*F529)</f>
        <v>#N/A</v>
      </c>
    </row>
    <row r="530" spans="1:7">
      <c r="A530" s="178"/>
      <c r="B530" s="239" t="e">
        <f>VLOOKUP(A530,Estoque!$A$4:$M$14390,2,)</f>
        <v>#N/A</v>
      </c>
      <c r="C530" s="239" t="e">
        <f>VLOOKUP(A530,Estoque!$A$4:$M$14390,3,)</f>
        <v>#N/A</v>
      </c>
      <c r="D530" s="244" t="e">
        <f>VLOOKUP(A530,'Compras de mercadoria'!$A$4:$P$1330,4,)</f>
        <v>#N/A</v>
      </c>
      <c r="E530" s="50"/>
      <c r="F530" s="174"/>
      <c r="G530" s="258" t="e">
        <f>(VLOOKUP(A530,Estoque!$A$4:$M$14390,8,)*F530)</f>
        <v>#N/A</v>
      </c>
    </row>
    <row r="531" spans="1:7">
      <c r="A531" s="177"/>
      <c r="B531" s="256" t="e">
        <f>VLOOKUP(A531,Estoque!$A$4:$M$14390,2,)</f>
        <v>#N/A</v>
      </c>
      <c r="C531" s="256" t="e">
        <f>VLOOKUP(A531,Estoque!$A$4:$M$14390,3,)</f>
        <v>#N/A</v>
      </c>
      <c r="D531" s="257" t="e">
        <f>VLOOKUP(A531,'Compras de mercadoria'!$A$4:$P$1330,4,)</f>
        <v>#N/A</v>
      </c>
      <c r="E531" s="172"/>
      <c r="F531" s="173"/>
      <c r="G531" s="259" t="e">
        <f>(VLOOKUP(A531,Estoque!$A$4:$M$14390,8,)*F531)</f>
        <v>#N/A</v>
      </c>
    </row>
    <row r="532" spans="1:7">
      <c r="A532" s="178"/>
      <c r="B532" s="239" t="e">
        <f>VLOOKUP(A532,Estoque!$A$4:$M$14390,2,)</f>
        <v>#N/A</v>
      </c>
      <c r="C532" s="239" t="e">
        <f>VLOOKUP(A532,Estoque!$A$4:$M$14390,3,)</f>
        <v>#N/A</v>
      </c>
      <c r="D532" s="244" t="e">
        <f>VLOOKUP(A532,'Compras de mercadoria'!$A$4:$P$1330,4,)</f>
        <v>#N/A</v>
      </c>
      <c r="E532" s="50"/>
      <c r="F532" s="174"/>
      <c r="G532" s="258" t="e">
        <f>(VLOOKUP(A532,Estoque!$A$4:$M$14390,8,)*F532)</f>
        <v>#N/A</v>
      </c>
    </row>
    <row r="533" spans="1:7">
      <c r="A533" s="177"/>
      <c r="B533" s="256" t="e">
        <f>VLOOKUP(A533,Estoque!$A$4:$M$14390,2,)</f>
        <v>#N/A</v>
      </c>
      <c r="C533" s="256" t="e">
        <f>VLOOKUP(A533,Estoque!$A$4:$M$14390,3,)</f>
        <v>#N/A</v>
      </c>
      <c r="D533" s="257" t="e">
        <f>VLOOKUP(A533,'Compras de mercadoria'!$A$4:$P$1330,4,)</f>
        <v>#N/A</v>
      </c>
      <c r="E533" s="172"/>
      <c r="F533" s="173"/>
      <c r="G533" s="259" t="e">
        <f>(VLOOKUP(A533,Estoque!$A$4:$M$14390,8,)*F533)</f>
        <v>#N/A</v>
      </c>
    </row>
    <row r="534" spans="1:7">
      <c r="A534" s="178"/>
      <c r="B534" s="239" t="e">
        <f>VLOOKUP(A534,Estoque!$A$4:$M$14390,2,)</f>
        <v>#N/A</v>
      </c>
      <c r="C534" s="239" t="e">
        <f>VLOOKUP(A534,Estoque!$A$4:$M$14390,3,)</f>
        <v>#N/A</v>
      </c>
      <c r="D534" s="244" t="e">
        <f>VLOOKUP(A534,'Compras de mercadoria'!$A$4:$P$1330,4,)</f>
        <v>#N/A</v>
      </c>
      <c r="E534" s="50"/>
      <c r="F534" s="174"/>
      <c r="G534" s="258" t="e">
        <f>(VLOOKUP(A534,Estoque!$A$4:$M$14390,8,)*F534)</f>
        <v>#N/A</v>
      </c>
    </row>
    <row r="535" spans="1:7">
      <c r="A535" s="177"/>
      <c r="B535" s="256" t="e">
        <f>VLOOKUP(A535,Estoque!$A$4:$M$14390,2,)</f>
        <v>#N/A</v>
      </c>
      <c r="C535" s="256" t="e">
        <f>VLOOKUP(A535,Estoque!$A$4:$M$14390,3,)</f>
        <v>#N/A</v>
      </c>
      <c r="D535" s="257" t="e">
        <f>VLOOKUP(A535,'Compras de mercadoria'!$A$4:$P$1330,4,)</f>
        <v>#N/A</v>
      </c>
      <c r="E535" s="172"/>
      <c r="F535" s="173"/>
      <c r="G535" s="259" t="e">
        <f>(VLOOKUP(A535,Estoque!$A$4:$M$14390,8,)*F535)</f>
        <v>#N/A</v>
      </c>
    </row>
    <row r="536" spans="1:7">
      <c r="A536" s="178"/>
      <c r="B536" s="239" t="e">
        <f>VLOOKUP(A536,Estoque!$A$4:$M$14390,2,)</f>
        <v>#N/A</v>
      </c>
      <c r="C536" s="239" t="e">
        <f>VLOOKUP(A536,Estoque!$A$4:$M$14390,3,)</f>
        <v>#N/A</v>
      </c>
      <c r="D536" s="244" t="e">
        <f>VLOOKUP(A536,'Compras de mercadoria'!$A$4:$P$1330,4,)</f>
        <v>#N/A</v>
      </c>
      <c r="E536" s="50"/>
      <c r="F536" s="174"/>
      <c r="G536" s="258" t="e">
        <f>(VLOOKUP(A536,Estoque!$A$4:$M$14390,8,)*F536)</f>
        <v>#N/A</v>
      </c>
    </row>
    <row r="537" spans="1:7">
      <c r="A537" s="177"/>
      <c r="B537" s="256" t="e">
        <f>VLOOKUP(A537,Estoque!$A$4:$M$14390,2,)</f>
        <v>#N/A</v>
      </c>
      <c r="C537" s="256" t="e">
        <f>VLOOKUP(A537,Estoque!$A$4:$M$14390,3,)</f>
        <v>#N/A</v>
      </c>
      <c r="D537" s="257" t="e">
        <f>VLOOKUP(A537,'Compras de mercadoria'!$A$4:$P$1330,4,)</f>
        <v>#N/A</v>
      </c>
      <c r="E537" s="172"/>
      <c r="F537" s="173"/>
      <c r="G537" s="259" t="e">
        <f>(VLOOKUP(A537,Estoque!$A$4:$M$14390,8,)*F537)</f>
        <v>#N/A</v>
      </c>
    </row>
    <row r="538" spans="1:7">
      <c r="A538" s="178"/>
      <c r="B538" s="239" t="e">
        <f>VLOOKUP(A538,Estoque!$A$4:$M$14390,2,)</f>
        <v>#N/A</v>
      </c>
      <c r="C538" s="239" t="e">
        <f>VLOOKUP(A538,Estoque!$A$4:$M$14390,3,)</f>
        <v>#N/A</v>
      </c>
      <c r="D538" s="244" t="e">
        <f>VLOOKUP(A538,'Compras de mercadoria'!$A$4:$P$1330,4,)</f>
        <v>#N/A</v>
      </c>
      <c r="E538" s="50"/>
      <c r="F538" s="174"/>
      <c r="G538" s="258" t="e">
        <f>(VLOOKUP(A538,Estoque!$A$4:$M$14390,8,)*F538)</f>
        <v>#N/A</v>
      </c>
    </row>
    <row r="539" spans="1:7">
      <c r="A539" s="177"/>
      <c r="B539" s="256" t="e">
        <f>VLOOKUP(A539,Estoque!$A$4:$M$14390,2,)</f>
        <v>#N/A</v>
      </c>
      <c r="C539" s="256" t="e">
        <f>VLOOKUP(A539,Estoque!$A$4:$M$14390,3,)</f>
        <v>#N/A</v>
      </c>
      <c r="D539" s="257" t="e">
        <f>VLOOKUP(A539,'Compras de mercadoria'!$A$4:$P$1330,4,)</f>
        <v>#N/A</v>
      </c>
      <c r="E539" s="172"/>
      <c r="F539" s="173"/>
      <c r="G539" s="259" t="e">
        <f>(VLOOKUP(A539,Estoque!$A$4:$M$14390,8,)*F539)</f>
        <v>#N/A</v>
      </c>
    </row>
    <row r="540" spans="1:7">
      <c r="A540" s="178"/>
      <c r="B540" s="239" t="e">
        <f>VLOOKUP(A540,Estoque!$A$4:$M$14390,2,)</f>
        <v>#N/A</v>
      </c>
      <c r="C540" s="239" t="e">
        <f>VLOOKUP(A540,Estoque!$A$4:$M$14390,3,)</f>
        <v>#N/A</v>
      </c>
      <c r="D540" s="244" t="e">
        <f>VLOOKUP(A540,'Compras de mercadoria'!$A$4:$P$1330,4,)</f>
        <v>#N/A</v>
      </c>
      <c r="E540" s="50"/>
      <c r="F540" s="174"/>
      <c r="G540" s="258" t="e">
        <f>(VLOOKUP(A540,Estoque!$A$4:$M$14390,8,)*F540)</f>
        <v>#N/A</v>
      </c>
    </row>
    <row r="541" spans="1:7">
      <c r="A541" s="177"/>
      <c r="B541" s="256" t="e">
        <f>VLOOKUP(A541,Estoque!$A$4:$M$14390,2,)</f>
        <v>#N/A</v>
      </c>
      <c r="C541" s="256" t="e">
        <f>VLOOKUP(A541,Estoque!$A$4:$M$14390,3,)</f>
        <v>#N/A</v>
      </c>
      <c r="D541" s="257" t="e">
        <f>VLOOKUP(A541,'Compras de mercadoria'!$A$4:$P$1330,4,)</f>
        <v>#N/A</v>
      </c>
      <c r="E541" s="172"/>
      <c r="F541" s="173"/>
      <c r="G541" s="259" t="e">
        <f>(VLOOKUP(A541,Estoque!$A$4:$M$14390,8,)*F541)</f>
        <v>#N/A</v>
      </c>
    </row>
    <row r="542" spans="1:7">
      <c r="A542" s="178"/>
      <c r="B542" s="239" t="e">
        <f>VLOOKUP(A542,Estoque!$A$4:$M$14390,2,)</f>
        <v>#N/A</v>
      </c>
      <c r="C542" s="239" t="e">
        <f>VLOOKUP(A542,Estoque!$A$4:$M$14390,3,)</f>
        <v>#N/A</v>
      </c>
      <c r="D542" s="244" t="e">
        <f>VLOOKUP(A542,'Compras de mercadoria'!$A$4:$P$1330,4,)</f>
        <v>#N/A</v>
      </c>
      <c r="E542" s="50"/>
      <c r="F542" s="174"/>
      <c r="G542" s="258" t="e">
        <f>(VLOOKUP(A542,Estoque!$A$4:$M$14390,8,)*F542)</f>
        <v>#N/A</v>
      </c>
    </row>
    <row r="543" spans="1:7">
      <c r="A543" s="177"/>
      <c r="B543" s="256" t="e">
        <f>VLOOKUP(A543,Estoque!$A$4:$M$14390,2,)</f>
        <v>#N/A</v>
      </c>
      <c r="C543" s="256" t="e">
        <f>VLOOKUP(A543,Estoque!$A$4:$M$14390,3,)</f>
        <v>#N/A</v>
      </c>
      <c r="D543" s="257" t="e">
        <f>VLOOKUP(A543,'Compras de mercadoria'!$A$4:$P$1330,4,)</f>
        <v>#N/A</v>
      </c>
      <c r="E543" s="172"/>
      <c r="F543" s="173"/>
      <c r="G543" s="259" t="e">
        <f>(VLOOKUP(A543,Estoque!$A$4:$M$14390,8,)*F543)</f>
        <v>#N/A</v>
      </c>
    </row>
    <row r="544" spans="1:7">
      <c r="A544" s="178"/>
      <c r="B544" s="239" t="e">
        <f>VLOOKUP(A544,Estoque!$A$4:$M$14390,2,)</f>
        <v>#N/A</v>
      </c>
      <c r="C544" s="239" t="e">
        <f>VLOOKUP(A544,Estoque!$A$4:$M$14390,3,)</f>
        <v>#N/A</v>
      </c>
      <c r="D544" s="244" t="e">
        <f>VLOOKUP(A544,'Compras de mercadoria'!$A$4:$P$1330,4,)</f>
        <v>#N/A</v>
      </c>
      <c r="E544" s="50"/>
      <c r="F544" s="174"/>
      <c r="G544" s="258" t="e">
        <f>(VLOOKUP(A544,Estoque!$A$4:$M$14390,8,)*F544)</f>
        <v>#N/A</v>
      </c>
    </row>
    <row r="545" spans="1:7">
      <c r="A545" s="177"/>
      <c r="B545" s="256" t="e">
        <f>VLOOKUP(A545,Estoque!$A$4:$M$14390,2,)</f>
        <v>#N/A</v>
      </c>
      <c r="C545" s="256" t="e">
        <f>VLOOKUP(A545,Estoque!$A$4:$M$14390,3,)</f>
        <v>#N/A</v>
      </c>
      <c r="D545" s="257" t="e">
        <f>VLOOKUP(A545,'Compras de mercadoria'!$A$4:$P$1330,4,)</f>
        <v>#N/A</v>
      </c>
      <c r="E545" s="172"/>
      <c r="F545" s="173"/>
      <c r="G545" s="259" t="e">
        <f>(VLOOKUP(A545,Estoque!$A$4:$M$14390,8,)*F545)</f>
        <v>#N/A</v>
      </c>
    </row>
    <row r="546" spans="1:7">
      <c r="A546" s="178"/>
      <c r="B546" s="239" t="e">
        <f>VLOOKUP(A546,Estoque!$A$4:$M$14390,2,)</f>
        <v>#N/A</v>
      </c>
      <c r="C546" s="239" t="e">
        <f>VLOOKUP(A546,Estoque!$A$4:$M$14390,3,)</f>
        <v>#N/A</v>
      </c>
      <c r="D546" s="244" t="e">
        <f>VLOOKUP(A546,'Compras de mercadoria'!$A$4:$P$1330,4,)</f>
        <v>#N/A</v>
      </c>
      <c r="E546" s="50"/>
      <c r="F546" s="174"/>
      <c r="G546" s="258" t="e">
        <f>(VLOOKUP(A546,Estoque!$A$4:$M$14390,8,)*F546)</f>
        <v>#N/A</v>
      </c>
    </row>
    <row r="547" spans="1:7">
      <c r="A547" s="177"/>
      <c r="B547" s="256" t="e">
        <f>VLOOKUP(A547,Estoque!$A$4:$M$14390,2,)</f>
        <v>#N/A</v>
      </c>
      <c r="C547" s="256" t="e">
        <f>VLOOKUP(A547,Estoque!$A$4:$M$14390,3,)</f>
        <v>#N/A</v>
      </c>
      <c r="D547" s="257" t="e">
        <f>VLOOKUP(A547,'Compras de mercadoria'!$A$4:$P$1330,4,)</f>
        <v>#N/A</v>
      </c>
      <c r="E547" s="172"/>
      <c r="F547" s="173"/>
      <c r="G547" s="259" t="e">
        <f>(VLOOKUP(A547,Estoque!$A$4:$M$14390,8,)*F547)</f>
        <v>#N/A</v>
      </c>
    </row>
    <row r="548" spans="1:7">
      <c r="A548" s="178"/>
      <c r="B548" s="239" t="e">
        <f>VLOOKUP(A548,Estoque!$A$4:$M$14390,2,)</f>
        <v>#N/A</v>
      </c>
      <c r="C548" s="239" t="e">
        <f>VLOOKUP(A548,Estoque!$A$4:$M$14390,3,)</f>
        <v>#N/A</v>
      </c>
      <c r="D548" s="244" t="e">
        <f>VLOOKUP(A548,'Compras de mercadoria'!$A$4:$P$1330,4,)</f>
        <v>#N/A</v>
      </c>
      <c r="E548" s="50"/>
      <c r="F548" s="174"/>
      <c r="G548" s="258" t="e">
        <f>(VLOOKUP(A548,Estoque!$A$4:$M$14390,8,)*F548)</f>
        <v>#N/A</v>
      </c>
    </row>
    <row r="549" spans="1:7">
      <c r="A549" s="177"/>
      <c r="B549" s="256" t="e">
        <f>VLOOKUP(A549,Estoque!$A$4:$M$14390,2,)</f>
        <v>#N/A</v>
      </c>
      <c r="C549" s="256" t="e">
        <f>VLOOKUP(A549,Estoque!$A$4:$M$14390,3,)</f>
        <v>#N/A</v>
      </c>
      <c r="D549" s="257" t="e">
        <f>VLOOKUP(A549,'Compras de mercadoria'!$A$4:$P$1330,4,)</f>
        <v>#N/A</v>
      </c>
      <c r="E549" s="172"/>
      <c r="F549" s="173"/>
      <c r="G549" s="259" t="e">
        <f>(VLOOKUP(A549,Estoque!$A$4:$M$14390,8,)*F549)</f>
        <v>#N/A</v>
      </c>
    </row>
    <row r="550" spans="1:7">
      <c r="A550" s="178"/>
      <c r="B550" s="239" t="e">
        <f>VLOOKUP(A550,Estoque!$A$4:$M$14390,2,)</f>
        <v>#N/A</v>
      </c>
      <c r="C550" s="239" t="e">
        <f>VLOOKUP(A550,Estoque!$A$4:$M$14390,3,)</f>
        <v>#N/A</v>
      </c>
      <c r="D550" s="244" t="e">
        <f>VLOOKUP(A550,'Compras de mercadoria'!$A$4:$P$1330,4,)</f>
        <v>#N/A</v>
      </c>
      <c r="E550" s="50"/>
      <c r="F550" s="174"/>
      <c r="G550" s="258" t="e">
        <f>(VLOOKUP(A550,Estoque!$A$4:$M$14390,8,)*F550)</f>
        <v>#N/A</v>
      </c>
    </row>
    <row r="551" spans="1:7">
      <c r="A551" s="177"/>
      <c r="B551" s="256" t="e">
        <f>VLOOKUP(A551,Estoque!$A$4:$M$14390,2,)</f>
        <v>#N/A</v>
      </c>
      <c r="C551" s="256" t="e">
        <f>VLOOKUP(A551,Estoque!$A$4:$M$14390,3,)</f>
        <v>#N/A</v>
      </c>
      <c r="D551" s="257" t="e">
        <f>VLOOKUP(A551,'Compras de mercadoria'!$A$4:$P$1330,4,)</f>
        <v>#N/A</v>
      </c>
      <c r="E551" s="172"/>
      <c r="F551" s="173"/>
      <c r="G551" s="259" t="e">
        <f>(VLOOKUP(A551,Estoque!$A$4:$M$14390,8,)*F551)</f>
        <v>#N/A</v>
      </c>
    </row>
    <row r="552" spans="1:7">
      <c r="A552" s="178"/>
      <c r="B552" s="239" t="e">
        <f>VLOOKUP(A552,Estoque!$A$4:$M$14390,2,)</f>
        <v>#N/A</v>
      </c>
      <c r="C552" s="239" t="e">
        <f>VLOOKUP(A552,Estoque!$A$4:$M$14390,3,)</f>
        <v>#N/A</v>
      </c>
      <c r="D552" s="244" t="e">
        <f>VLOOKUP(A552,'Compras de mercadoria'!$A$4:$P$1330,4,)</f>
        <v>#N/A</v>
      </c>
      <c r="E552" s="50"/>
      <c r="F552" s="174"/>
      <c r="G552" s="258" t="e">
        <f>(VLOOKUP(A552,Estoque!$A$4:$M$14390,8,)*F552)</f>
        <v>#N/A</v>
      </c>
    </row>
    <row r="553" spans="1:7">
      <c r="A553" s="177"/>
      <c r="B553" s="256" t="e">
        <f>VLOOKUP(A553,Estoque!$A$4:$M$14390,2,)</f>
        <v>#N/A</v>
      </c>
      <c r="C553" s="256" t="e">
        <f>VLOOKUP(A553,Estoque!$A$4:$M$14390,3,)</f>
        <v>#N/A</v>
      </c>
      <c r="D553" s="257" t="e">
        <f>VLOOKUP(A553,'Compras de mercadoria'!$A$4:$P$1330,4,)</f>
        <v>#N/A</v>
      </c>
      <c r="E553" s="172"/>
      <c r="F553" s="173"/>
      <c r="G553" s="259" t="e">
        <f>(VLOOKUP(A553,Estoque!$A$4:$M$14390,8,)*F553)</f>
        <v>#N/A</v>
      </c>
    </row>
    <row r="554" spans="1:7">
      <c r="A554" s="178"/>
      <c r="B554" s="239" t="e">
        <f>VLOOKUP(A554,Estoque!$A$4:$M$14390,2,)</f>
        <v>#N/A</v>
      </c>
      <c r="C554" s="239" t="e">
        <f>VLOOKUP(A554,Estoque!$A$4:$M$14390,3,)</f>
        <v>#N/A</v>
      </c>
      <c r="D554" s="244" t="e">
        <f>VLOOKUP(A554,'Compras de mercadoria'!$A$4:$P$1330,4,)</f>
        <v>#N/A</v>
      </c>
      <c r="E554" s="50"/>
      <c r="F554" s="174"/>
      <c r="G554" s="258" t="e">
        <f>(VLOOKUP(A554,Estoque!$A$4:$M$14390,8,)*F554)</f>
        <v>#N/A</v>
      </c>
    </row>
    <row r="555" spans="1:7">
      <c r="A555" s="177"/>
      <c r="B555" s="256" t="e">
        <f>VLOOKUP(A555,Estoque!$A$4:$M$14390,2,)</f>
        <v>#N/A</v>
      </c>
      <c r="C555" s="256" t="e">
        <f>VLOOKUP(A555,Estoque!$A$4:$M$14390,3,)</f>
        <v>#N/A</v>
      </c>
      <c r="D555" s="257" t="e">
        <f>VLOOKUP(A555,'Compras de mercadoria'!$A$4:$P$1330,4,)</f>
        <v>#N/A</v>
      </c>
      <c r="E555" s="172"/>
      <c r="F555" s="173"/>
      <c r="G555" s="259" t="e">
        <f>(VLOOKUP(A555,Estoque!$A$4:$M$14390,8,)*F555)</f>
        <v>#N/A</v>
      </c>
    </row>
    <row r="556" spans="1:7">
      <c r="A556" s="178"/>
      <c r="B556" s="239" t="e">
        <f>VLOOKUP(A556,Estoque!$A$4:$M$14390,2,)</f>
        <v>#N/A</v>
      </c>
      <c r="C556" s="239" t="e">
        <f>VLOOKUP(A556,Estoque!$A$4:$M$14390,3,)</f>
        <v>#N/A</v>
      </c>
      <c r="D556" s="244" t="e">
        <f>VLOOKUP(A556,'Compras de mercadoria'!$A$4:$P$1330,4,)</f>
        <v>#N/A</v>
      </c>
      <c r="E556" s="50"/>
      <c r="F556" s="174"/>
      <c r="G556" s="258" t="e">
        <f>(VLOOKUP(A556,Estoque!$A$4:$M$14390,8,)*F556)</f>
        <v>#N/A</v>
      </c>
    </row>
    <row r="557" spans="1:7">
      <c r="A557" s="177"/>
      <c r="B557" s="256" t="e">
        <f>VLOOKUP(A557,Estoque!$A$4:$M$14390,2,)</f>
        <v>#N/A</v>
      </c>
      <c r="C557" s="256" t="e">
        <f>VLOOKUP(A557,Estoque!$A$4:$M$14390,3,)</f>
        <v>#N/A</v>
      </c>
      <c r="D557" s="257" t="e">
        <f>VLOOKUP(A557,'Compras de mercadoria'!$A$4:$P$1330,4,)</f>
        <v>#N/A</v>
      </c>
      <c r="E557" s="172"/>
      <c r="F557" s="173"/>
      <c r="G557" s="259" t="e">
        <f>(VLOOKUP(A557,Estoque!$A$4:$M$14390,8,)*F557)</f>
        <v>#N/A</v>
      </c>
    </row>
    <row r="558" spans="1:7">
      <c r="A558" s="178"/>
      <c r="B558" s="239" t="e">
        <f>VLOOKUP(A558,Estoque!$A$4:$M$14390,2,)</f>
        <v>#N/A</v>
      </c>
      <c r="C558" s="239" t="e">
        <f>VLOOKUP(A558,Estoque!$A$4:$M$14390,3,)</f>
        <v>#N/A</v>
      </c>
      <c r="D558" s="244" t="e">
        <f>VLOOKUP(A558,'Compras de mercadoria'!$A$4:$P$1330,4,)</f>
        <v>#N/A</v>
      </c>
      <c r="E558" s="50"/>
      <c r="F558" s="174"/>
      <c r="G558" s="258" t="e">
        <f>(VLOOKUP(A558,Estoque!$A$4:$M$14390,8,)*F558)</f>
        <v>#N/A</v>
      </c>
    </row>
    <row r="559" spans="1:7">
      <c r="A559" s="177"/>
      <c r="B559" s="256" t="e">
        <f>VLOOKUP(A559,Estoque!$A$4:$M$14390,2,)</f>
        <v>#N/A</v>
      </c>
      <c r="C559" s="256" t="e">
        <f>VLOOKUP(A559,Estoque!$A$4:$M$14390,3,)</f>
        <v>#N/A</v>
      </c>
      <c r="D559" s="257" t="e">
        <f>VLOOKUP(A559,'Compras de mercadoria'!$A$4:$P$1330,4,)</f>
        <v>#N/A</v>
      </c>
      <c r="E559" s="172"/>
      <c r="F559" s="173"/>
      <c r="G559" s="259" t="e">
        <f>(VLOOKUP(A559,Estoque!$A$4:$M$14390,8,)*F559)</f>
        <v>#N/A</v>
      </c>
    </row>
    <row r="560" spans="1:7">
      <c r="A560" s="178"/>
      <c r="B560" s="239" t="e">
        <f>VLOOKUP(A560,Estoque!$A$4:$M$14390,2,)</f>
        <v>#N/A</v>
      </c>
      <c r="C560" s="239" t="e">
        <f>VLOOKUP(A560,Estoque!$A$4:$M$14390,3,)</f>
        <v>#N/A</v>
      </c>
      <c r="D560" s="244" t="e">
        <f>VLOOKUP(A560,'Compras de mercadoria'!$A$4:$P$1330,4,)</f>
        <v>#N/A</v>
      </c>
      <c r="E560" s="50"/>
      <c r="F560" s="174"/>
      <c r="G560" s="258" t="e">
        <f>(VLOOKUP(A560,Estoque!$A$4:$M$14390,8,)*F560)</f>
        <v>#N/A</v>
      </c>
    </row>
    <row r="561" spans="1:7">
      <c r="A561" s="177"/>
      <c r="B561" s="256" t="e">
        <f>VLOOKUP(A561,Estoque!$A$4:$M$14390,2,)</f>
        <v>#N/A</v>
      </c>
      <c r="C561" s="256" t="e">
        <f>VLOOKUP(A561,Estoque!$A$4:$M$14390,3,)</f>
        <v>#N/A</v>
      </c>
      <c r="D561" s="257" t="e">
        <f>VLOOKUP(A561,'Compras de mercadoria'!$A$4:$P$1330,4,)</f>
        <v>#N/A</v>
      </c>
      <c r="E561" s="172"/>
      <c r="F561" s="173"/>
      <c r="G561" s="259" t="e">
        <f>(VLOOKUP(A561,Estoque!$A$4:$M$14390,8,)*F561)</f>
        <v>#N/A</v>
      </c>
    </row>
    <row r="562" spans="1:7">
      <c r="A562" s="178"/>
      <c r="B562" s="239" t="e">
        <f>VLOOKUP(A562,Estoque!$A$4:$M$14390,2,)</f>
        <v>#N/A</v>
      </c>
      <c r="C562" s="239" t="e">
        <f>VLOOKUP(A562,Estoque!$A$4:$M$14390,3,)</f>
        <v>#N/A</v>
      </c>
      <c r="D562" s="244" t="e">
        <f>VLOOKUP(A562,'Compras de mercadoria'!$A$4:$P$1330,4,)</f>
        <v>#N/A</v>
      </c>
      <c r="E562" s="50"/>
      <c r="F562" s="174"/>
      <c r="G562" s="258" t="e">
        <f>(VLOOKUP(A562,Estoque!$A$4:$M$14390,8,)*F562)</f>
        <v>#N/A</v>
      </c>
    </row>
    <row r="563" spans="1:7">
      <c r="A563" s="177"/>
      <c r="B563" s="256" t="e">
        <f>VLOOKUP(A563,Estoque!$A$4:$M$14390,2,)</f>
        <v>#N/A</v>
      </c>
      <c r="C563" s="256" t="e">
        <f>VLOOKUP(A563,Estoque!$A$4:$M$14390,3,)</f>
        <v>#N/A</v>
      </c>
      <c r="D563" s="257" t="e">
        <f>VLOOKUP(A563,'Compras de mercadoria'!$A$4:$P$1330,4,)</f>
        <v>#N/A</v>
      </c>
      <c r="E563" s="172"/>
      <c r="F563" s="173"/>
      <c r="G563" s="259" t="e">
        <f>(VLOOKUP(A563,Estoque!$A$4:$M$14390,8,)*F563)</f>
        <v>#N/A</v>
      </c>
    </row>
    <row r="564" spans="1:7">
      <c r="A564" s="178"/>
      <c r="B564" s="239" t="e">
        <f>VLOOKUP(A564,Estoque!$A$4:$M$14390,2,)</f>
        <v>#N/A</v>
      </c>
      <c r="C564" s="239" t="e">
        <f>VLOOKUP(A564,Estoque!$A$4:$M$14390,3,)</f>
        <v>#N/A</v>
      </c>
      <c r="D564" s="244" t="e">
        <f>VLOOKUP(A564,'Compras de mercadoria'!$A$4:$P$1330,4,)</f>
        <v>#N/A</v>
      </c>
      <c r="E564" s="50"/>
      <c r="F564" s="174"/>
      <c r="G564" s="258" t="e">
        <f>(VLOOKUP(A564,Estoque!$A$4:$M$14390,8,)*F564)</f>
        <v>#N/A</v>
      </c>
    </row>
    <row r="565" spans="1:7">
      <c r="A565" s="177"/>
      <c r="B565" s="256" t="e">
        <f>VLOOKUP(A565,Estoque!$A$4:$M$14390,2,)</f>
        <v>#N/A</v>
      </c>
      <c r="C565" s="256" t="e">
        <f>VLOOKUP(A565,Estoque!$A$4:$M$14390,3,)</f>
        <v>#N/A</v>
      </c>
      <c r="D565" s="257" t="e">
        <f>VLOOKUP(A565,'Compras de mercadoria'!$A$4:$P$1330,4,)</f>
        <v>#N/A</v>
      </c>
      <c r="E565" s="172"/>
      <c r="F565" s="173"/>
      <c r="G565" s="259" t="e">
        <f>(VLOOKUP(A565,Estoque!$A$4:$M$14390,8,)*F565)</f>
        <v>#N/A</v>
      </c>
    </row>
    <row r="566" spans="1:7">
      <c r="A566" s="178"/>
      <c r="B566" s="239" t="e">
        <f>VLOOKUP(A566,Estoque!$A$4:$M$14390,2,)</f>
        <v>#N/A</v>
      </c>
      <c r="C566" s="239" t="e">
        <f>VLOOKUP(A566,Estoque!$A$4:$M$14390,3,)</f>
        <v>#N/A</v>
      </c>
      <c r="D566" s="244" t="e">
        <f>VLOOKUP(A566,'Compras de mercadoria'!$A$4:$P$1330,4,)</f>
        <v>#N/A</v>
      </c>
      <c r="E566" s="50"/>
      <c r="F566" s="174"/>
      <c r="G566" s="258" t="e">
        <f>(VLOOKUP(A566,Estoque!$A$4:$M$14390,8,)*F566)</f>
        <v>#N/A</v>
      </c>
    </row>
    <row r="567" spans="1:7">
      <c r="A567" s="177"/>
      <c r="B567" s="256" t="e">
        <f>VLOOKUP(A567,Estoque!$A$4:$M$14390,2,)</f>
        <v>#N/A</v>
      </c>
      <c r="C567" s="256" t="e">
        <f>VLOOKUP(A567,Estoque!$A$4:$M$14390,3,)</f>
        <v>#N/A</v>
      </c>
      <c r="D567" s="257" t="e">
        <f>VLOOKUP(A567,'Compras de mercadoria'!$A$4:$P$1330,4,)</f>
        <v>#N/A</v>
      </c>
      <c r="E567" s="172"/>
      <c r="F567" s="173"/>
      <c r="G567" s="259" t="e">
        <f>(VLOOKUP(A567,Estoque!$A$4:$M$14390,8,)*F567)</f>
        <v>#N/A</v>
      </c>
    </row>
    <row r="568" spans="1:7">
      <c r="A568" s="178"/>
      <c r="B568" s="239" t="e">
        <f>VLOOKUP(A568,Estoque!$A$4:$M$14390,2,)</f>
        <v>#N/A</v>
      </c>
      <c r="C568" s="239" t="e">
        <f>VLOOKUP(A568,Estoque!$A$4:$M$14390,3,)</f>
        <v>#N/A</v>
      </c>
      <c r="D568" s="244" t="e">
        <f>VLOOKUP(A568,'Compras de mercadoria'!$A$4:$P$1330,4,)</f>
        <v>#N/A</v>
      </c>
      <c r="E568" s="50"/>
      <c r="F568" s="174"/>
      <c r="G568" s="258" t="e">
        <f>(VLOOKUP(A568,Estoque!$A$4:$M$14390,8,)*F568)</f>
        <v>#N/A</v>
      </c>
    </row>
    <row r="569" spans="1:7">
      <c r="A569" s="177"/>
      <c r="B569" s="256" t="e">
        <f>VLOOKUP(A569,Estoque!$A$4:$M$14390,2,)</f>
        <v>#N/A</v>
      </c>
      <c r="C569" s="256" t="e">
        <f>VLOOKUP(A569,Estoque!$A$4:$M$14390,3,)</f>
        <v>#N/A</v>
      </c>
      <c r="D569" s="257" t="e">
        <f>VLOOKUP(A569,'Compras de mercadoria'!$A$4:$P$1330,4,)</f>
        <v>#N/A</v>
      </c>
      <c r="E569" s="172"/>
      <c r="F569" s="173"/>
      <c r="G569" s="259" t="e">
        <f>(VLOOKUP(A569,Estoque!$A$4:$M$14390,8,)*F569)</f>
        <v>#N/A</v>
      </c>
    </row>
    <row r="570" spans="1:7">
      <c r="A570" s="178"/>
      <c r="B570" s="239" t="e">
        <f>VLOOKUP(A570,Estoque!$A$4:$M$14390,2,)</f>
        <v>#N/A</v>
      </c>
      <c r="C570" s="239" t="e">
        <f>VLOOKUP(A570,Estoque!$A$4:$M$14390,3,)</f>
        <v>#N/A</v>
      </c>
      <c r="D570" s="244" t="e">
        <f>VLOOKUP(A570,'Compras de mercadoria'!$A$4:$P$1330,4,)</f>
        <v>#N/A</v>
      </c>
      <c r="E570" s="50"/>
      <c r="F570" s="174"/>
      <c r="G570" s="258" t="e">
        <f>(VLOOKUP(A570,Estoque!$A$4:$M$14390,8,)*F570)</f>
        <v>#N/A</v>
      </c>
    </row>
    <row r="571" spans="1:7">
      <c r="A571" s="177"/>
      <c r="B571" s="256" t="e">
        <f>VLOOKUP(A571,Estoque!$A$4:$M$14390,2,)</f>
        <v>#N/A</v>
      </c>
      <c r="C571" s="256" t="e">
        <f>VLOOKUP(A571,Estoque!$A$4:$M$14390,3,)</f>
        <v>#N/A</v>
      </c>
      <c r="D571" s="257" t="e">
        <f>VLOOKUP(A571,'Compras de mercadoria'!$A$4:$P$1330,4,)</f>
        <v>#N/A</v>
      </c>
      <c r="E571" s="172"/>
      <c r="F571" s="173"/>
      <c r="G571" s="259" t="e">
        <f>(VLOOKUP(A571,Estoque!$A$4:$M$14390,8,)*F571)</f>
        <v>#N/A</v>
      </c>
    </row>
    <row r="572" spans="1:7">
      <c r="A572" s="178"/>
      <c r="B572" s="239" t="e">
        <f>VLOOKUP(A572,Estoque!$A$4:$M$14390,2,)</f>
        <v>#N/A</v>
      </c>
      <c r="C572" s="239" t="e">
        <f>VLOOKUP(A572,Estoque!$A$4:$M$14390,3,)</f>
        <v>#N/A</v>
      </c>
      <c r="D572" s="244" t="e">
        <f>VLOOKUP(A572,'Compras de mercadoria'!$A$4:$P$1330,4,)</f>
        <v>#N/A</v>
      </c>
      <c r="E572" s="50"/>
      <c r="F572" s="174"/>
      <c r="G572" s="258" t="e">
        <f>(VLOOKUP(A572,Estoque!$A$4:$M$14390,8,)*F572)</f>
        <v>#N/A</v>
      </c>
    </row>
    <row r="573" spans="1:7">
      <c r="A573" s="177"/>
      <c r="B573" s="256" t="e">
        <f>VLOOKUP(A573,Estoque!$A$4:$M$14390,2,)</f>
        <v>#N/A</v>
      </c>
      <c r="C573" s="256" t="e">
        <f>VLOOKUP(A573,Estoque!$A$4:$M$14390,3,)</f>
        <v>#N/A</v>
      </c>
      <c r="D573" s="257" t="e">
        <f>VLOOKUP(A573,'Compras de mercadoria'!$A$4:$P$1330,4,)</f>
        <v>#N/A</v>
      </c>
      <c r="E573" s="172"/>
      <c r="F573" s="173"/>
      <c r="G573" s="259" t="e">
        <f>(VLOOKUP(A573,Estoque!$A$4:$M$14390,8,)*F573)</f>
        <v>#N/A</v>
      </c>
    </row>
    <row r="574" spans="1:7">
      <c r="A574" s="178"/>
      <c r="B574" s="239" t="e">
        <f>VLOOKUP(A574,Estoque!$A$4:$M$14390,2,)</f>
        <v>#N/A</v>
      </c>
      <c r="C574" s="239" t="e">
        <f>VLOOKUP(A574,Estoque!$A$4:$M$14390,3,)</f>
        <v>#N/A</v>
      </c>
      <c r="D574" s="244" t="e">
        <f>VLOOKUP(A574,'Compras de mercadoria'!$A$4:$P$1330,4,)</f>
        <v>#N/A</v>
      </c>
      <c r="E574" s="50"/>
      <c r="F574" s="174"/>
      <c r="G574" s="258" t="e">
        <f>(VLOOKUP(A574,Estoque!$A$4:$M$14390,8,)*F574)</f>
        <v>#N/A</v>
      </c>
    </row>
    <row r="575" spans="1:7">
      <c r="A575" s="177"/>
      <c r="B575" s="256" t="e">
        <f>VLOOKUP(A575,Estoque!$A$4:$M$14390,2,)</f>
        <v>#N/A</v>
      </c>
      <c r="C575" s="256" t="e">
        <f>VLOOKUP(A575,Estoque!$A$4:$M$14390,3,)</f>
        <v>#N/A</v>
      </c>
      <c r="D575" s="257" t="e">
        <f>VLOOKUP(A575,'Compras de mercadoria'!$A$4:$P$1330,4,)</f>
        <v>#N/A</v>
      </c>
      <c r="E575" s="172"/>
      <c r="F575" s="173"/>
      <c r="G575" s="259" t="e">
        <f>(VLOOKUP(A575,Estoque!$A$4:$M$14390,8,)*F575)</f>
        <v>#N/A</v>
      </c>
    </row>
    <row r="576" spans="1:7">
      <c r="A576" s="178"/>
      <c r="B576" s="239" t="e">
        <f>VLOOKUP(A576,Estoque!$A$4:$M$14390,2,)</f>
        <v>#N/A</v>
      </c>
      <c r="C576" s="239" t="e">
        <f>VLOOKUP(A576,Estoque!$A$4:$M$14390,3,)</f>
        <v>#N/A</v>
      </c>
      <c r="D576" s="244" t="e">
        <f>VLOOKUP(A576,'Compras de mercadoria'!$A$4:$P$1330,4,)</f>
        <v>#N/A</v>
      </c>
      <c r="E576" s="50"/>
      <c r="F576" s="174"/>
      <c r="G576" s="258" t="e">
        <f>(VLOOKUP(A576,Estoque!$A$4:$M$14390,8,)*F576)</f>
        <v>#N/A</v>
      </c>
    </row>
    <row r="577" spans="1:7">
      <c r="A577" s="177"/>
      <c r="B577" s="256" t="e">
        <f>VLOOKUP(A577,Estoque!$A$4:$M$14390,2,)</f>
        <v>#N/A</v>
      </c>
      <c r="C577" s="256" t="e">
        <f>VLOOKUP(A577,Estoque!$A$4:$M$14390,3,)</f>
        <v>#N/A</v>
      </c>
      <c r="D577" s="257" t="e">
        <f>VLOOKUP(A577,'Compras de mercadoria'!$A$4:$P$1330,4,)</f>
        <v>#N/A</v>
      </c>
      <c r="E577" s="172"/>
      <c r="F577" s="173"/>
      <c r="G577" s="259" t="e">
        <f>(VLOOKUP(A577,Estoque!$A$4:$M$14390,8,)*F577)</f>
        <v>#N/A</v>
      </c>
    </row>
    <row r="578" spans="1:7">
      <c r="A578" s="178"/>
      <c r="B578" s="239" t="e">
        <f>VLOOKUP(A578,Estoque!$A$4:$M$14390,2,)</f>
        <v>#N/A</v>
      </c>
      <c r="C578" s="239" t="e">
        <f>VLOOKUP(A578,Estoque!$A$4:$M$14390,3,)</f>
        <v>#N/A</v>
      </c>
      <c r="D578" s="244" t="e">
        <f>VLOOKUP(A578,'Compras de mercadoria'!$A$4:$P$1330,4,)</f>
        <v>#N/A</v>
      </c>
      <c r="E578" s="50"/>
      <c r="F578" s="174"/>
      <c r="G578" s="258" t="e">
        <f>(VLOOKUP(A578,Estoque!$A$4:$M$14390,8,)*F578)</f>
        <v>#N/A</v>
      </c>
    </row>
    <row r="579" spans="1:7">
      <c r="A579" s="177"/>
      <c r="B579" s="256" t="e">
        <f>VLOOKUP(A579,Estoque!$A$4:$M$14390,2,)</f>
        <v>#N/A</v>
      </c>
      <c r="C579" s="256" t="e">
        <f>VLOOKUP(A579,Estoque!$A$4:$M$14390,3,)</f>
        <v>#N/A</v>
      </c>
      <c r="D579" s="257" t="e">
        <f>VLOOKUP(A579,'Compras de mercadoria'!$A$4:$P$1330,4,)</f>
        <v>#N/A</v>
      </c>
      <c r="E579" s="172"/>
      <c r="F579" s="173"/>
      <c r="G579" s="259" t="e">
        <f>(VLOOKUP(A579,Estoque!$A$4:$M$14390,8,)*F579)</f>
        <v>#N/A</v>
      </c>
    </row>
    <row r="580" spans="1:7">
      <c r="A580" s="178"/>
      <c r="B580" s="239" t="e">
        <f>VLOOKUP(A580,Estoque!$A$4:$M$14390,2,)</f>
        <v>#N/A</v>
      </c>
      <c r="C580" s="239" t="e">
        <f>VLOOKUP(A580,Estoque!$A$4:$M$14390,3,)</f>
        <v>#N/A</v>
      </c>
      <c r="D580" s="244" t="e">
        <f>VLOOKUP(A580,'Compras de mercadoria'!$A$4:$P$1330,4,)</f>
        <v>#N/A</v>
      </c>
      <c r="E580" s="50"/>
      <c r="F580" s="174"/>
      <c r="G580" s="258" t="e">
        <f>(VLOOKUP(A580,Estoque!$A$4:$M$14390,8,)*F580)</f>
        <v>#N/A</v>
      </c>
    </row>
    <row r="581" spans="1:7">
      <c r="A581" s="177"/>
      <c r="B581" s="256" t="e">
        <f>VLOOKUP(A581,Estoque!$A$4:$M$14390,2,)</f>
        <v>#N/A</v>
      </c>
      <c r="C581" s="256" t="e">
        <f>VLOOKUP(A581,Estoque!$A$4:$M$14390,3,)</f>
        <v>#N/A</v>
      </c>
      <c r="D581" s="257" t="e">
        <f>VLOOKUP(A581,'Compras de mercadoria'!$A$4:$P$1330,4,)</f>
        <v>#N/A</v>
      </c>
      <c r="E581" s="172"/>
      <c r="F581" s="173"/>
      <c r="G581" s="259" t="e">
        <f>(VLOOKUP(A581,Estoque!$A$4:$M$14390,8,)*F581)</f>
        <v>#N/A</v>
      </c>
    </row>
    <row r="582" spans="1:7">
      <c r="A582" s="178"/>
      <c r="B582" s="239" t="e">
        <f>VLOOKUP(A582,Estoque!$A$4:$M$14390,2,)</f>
        <v>#N/A</v>
      </c>
      <c r="C582" s="239" t="e">
        <f>VLOOKUP(A582,Estoque!$A$4:$M$14390,3,)</f>
        <v>#N/A</v>
      </c>
      <c r="D582" s="244" t="e">
        <f>VLOOKUP(A582,'Compras de mercadoria'!$A$4:$P$1330,4,)</f>
        <v>#N/A</v>
      </c>
      <c r="E582" s="50"/>
      <c r="F582" s="174"/>
      <c r="G582" s="258" t="e">
        <f>(VLOOKUP(A582,Estoque!$A$4:$M$14390,8,)*F582)</f>
        <v>#N/A</v>
      </c>
    </row>
    <row r="583" spans="1:7">
      <c r="A583" s="177"/>
      <c r="B583" s="256" t="e">
        <f>VLOOKUP(A583,Estoque!$A$4:$M$14390,2,)</f>
        <v>#N/A</v>
      </c>
      <c r="C583" s="256" t="e">
        <f>VLOOKUP(A583,Estoque!$A$4:$M$14390,3,)</f>
        <v>#N/A</v>
      </c>
      <c r="D583" s="257" t="e">
        <f>VLOOKUP(A583,'Compras de mercadoria'!$A$4:$P$1330,4,)</f>
        <v>#N/A</v>
      </c>
      <c r="E583" s="172"/>
      <c r="F583" s="173"/>
      <c r="G583" s="259" t="e">
        <f>(VLOOKUP(A583,Estoque!$A$4:$M$14390,8,)*F583)</f>
        <v>#N/A</v>
      </c>
    </row>
    <row r="584" spans="1:7">
      <c r="A584" s="178"/>
      <c r="B584" s="239" t="e">
        <f>VLOOKUP(A584,Estoque!$A$4:$M$14390,2,)</f>
        <v>#N/A</v>
      </c>
      <c r="C584" s="239" t="e">
        <f>VLOOKUP(A584,Estoque!$A$4:$M$14390,3,)</f>
        <v>#N/A</v>
      </c>
      <c r="D584" s="244" t="e">
        <f>VLOOKUP(A584,'Compras de mercadoria'!$A$4:$P$1330,4,)</f>
        <v>#N/A</v>
      </c>
      <c r="E584" s="50"/>
      <c r="F584" s="174"/>
      <c r="G584" s="258" t="e">
        <f>(VLOOKUP(A584,Estoque!$A$4:$M$14390,8,)*F584)</f>
        <v>#N/A</v>
      </c>
    </row>
    <row r="585" spans="1:7">
      <c r="A585" s="177"/>
      <c r="B585" s="256" t="e">
        <f>VLOOKUP(A585,Estoque!$A$4:$M$14390,2,)</f>
        <v>#N/A</v>
      </c>
      <c r="C585" s="256" t="e">
        <f>VLOOKUP(A585,Estoque!$A$4:$M$14390,3,)</f>
        <v>#N/A</v>
      </c>
      <c r="D585" s="257" t="e">
        <f>VLOOKUP(A585,'Compras de mercadoria'!$A$4:$P$1330,4,)</f>
        <v>#N/A</v>
      </c>
      <c r="E585" s="172"/>
      <c r="F585" s="173"/>
      <c r="G585" s="259" t="e">
        <f>(VLOOKUP(A585,Estoque!$A$4:$M$14390,8,)*F585)</f>
        <v>#N/A</v>
      </c>
    </row>
    <row r="586" spans="1:7">
      <c r="A586" s="178"/>
      <c r="B586" s="239" t="e">
        <f>VLOOKUP(A586,Estoque!$A$4:$M$14390,2,)</f>
        <v>#N/A</v>
      </c>
      <c r="C586" s="239" t="e">
        <f>VLOOKUP(A586,Estoque!$A$4:$M$14390,3,)</f>
        <v>#N/A</v>
      </c>
      <c r="D586" s="244" t="e">
        <f>VLOOKUP(A586,'Compras de mercadoria'!$A$4:$P$1330,4,)</f>
        <v>#N/A</v>
      </c>
      <c r="E586" s="50"/>
      <c r="F586" s="174"/>
      <c r="G586" s="258" t="e">
        <f>(VLOOKUP(A586,Estoque!$A$4:$M$14390,8,)*F586)</f>
        <v>#N/A</v>
      </c>
    </row>
    <row r="587" spans="1:7">
      <c r="A587" s="177"/>
      <c r="B587" s="256" t="e">
        <f>VLOOKUP(A587,Estoque!$A$4:$M$14390,2,)</f>
        <v>#N/A</v>
      </c>
      <c r="C587" s="256" t="e">
        <f>VLOOKUP(A587,Estoque!$A$4:$M$14390,3,)</f>
        <v>#N/A</v>
      </c>
      <c r="D587" s="257" t="e">
        <f>VLOOKUP(A587,'Compras de mercadoria'!$A$4:$P$1330,4,)</f>
        <v>#N/A</v>
      </c>
      <c r="E587" s="172"/>
      <c r="F587" s="173"/>
      <c r="G587" s="259" t="e">
        <f>(VLOOKUP(A587,Estoque!$A$4:$M$14390,8,)*F587)</f>
        <v>#N/A</v>
      </c>
    </row>
    <row r="588" spans="1:7">
      <c r="A588" s="178"/>
      <c r="B588" s="239" t="e">
        <f>VLOOKUP(A588,Estoque!$A$4:$M$14390,2,)</f>
        <v>#N/A</v>
      </c>
      <c r="C588" s="239" t="e">
        <f>VLOOKUP(A588,Estoque!$A$4:$M$14390,3,)</f>
        <v>#N/A</v>
      </c>
      <c r="D588" s="244" t="e">
        <f>VLOOKUP(A588,'Compras de mercadoria'!$A$4:$P$1330,4,)</f>
        <v>#N/A</v>
      </c>
      <c r="E588" s="50"/>
      <c r="F588" s="174"/>
      <c r="G588" s="258" t="e">
        <f>(VLOOKUP(A588,Estoque!$A$4:$M$14390,8,)*F588)</f>
        <v>#N/A</v>
      </c>
    </row>
    <row r="589" spans="1:7">
      <c r="A589" s="177"/>
      <c r="B589" s="256" t="e">
        <f>VLOOKUP(A589,Estoque!$A$4:$M$14390,2,)</f>
        <v>#N/A</v>
      </c>
      <c r="C589" s="256" t="e">
        <f>VLOOKUP(A589,Estoque!$A$4:$M$14390,3,)</f>
        <v>#N/A</v>
      </c>
      <c r="D589" s="257" t="e">
        <f>VLOOKUP(A589,'Compras de mercadoria'!$A$4:$P$1330,4,)</f>
        <v>#N/A</v>
      </c>
      <c r="E589" s="172"/>
      <c r="F589" s="173"/>
      <c r="G589" s="259" t="e">
        <f>(VLOOKUP(A589,Estoque!$A$4:$M$14390,8,)*F589)</f>
        <v>#N/A</v>
      </c>
    </row>
    <row r="590" spans="1:7">
      <c r="A590" s="178"/>
      <c r="B590" s="239" t="e">
        <f>VLOOKUP(A590,Estoque!$A$4:$M$14390,2,)</f>
        <v>#N/A</v>
      </c>
      <c r="C590" s="239" t="e">
        <f>VLOOKUP(A590,Estoque!$A$4:$M$14390,3,)</f>
        <v>#N/A</v>
      </c>
      <c r="D590" s="244" t="e">
        <f>VLOOKUP(A590,'Compras de mercadoria'!$A$4:$P$1330,4,)</f>
        <v>#N/A</v>
      </c>
      <c r="E590" s="50"/>
      <c r="F590" s="174"/>
      <c r="G590" s="258" t="e">
        <f>(VLOOKUP(A590,Estoque!$A$4:$M$14390,8,)*F590)</f>
        <v>#N/A</v>
      </c>
    </row>
    <row r="591" spans="1:7">
      <c r="A591" s="177"/>
      <c r="B591" s="256" t="e">
        <f>VLOOKUP(A591,Estoque!$A$4:$M$14390,2,)</f>
        <v>#N/A</v>
      </c>
      <c r="C591" s="256" t="e">
        <f>VLOOKUP(A591,Estoque!$A$4:$M$14390,3,)</f>
        <v>#N/A</v>
      </c>
      <c r="D591" s="257" t="e">
        <f>VLOOKUP(A591,'Compras de mercadoria'!$A$4:$P$1330,4,)</f>
        <v>#N/A</v>
      </c>
      <c r="E591" s="172"/>
      <c r="F591" s="173"/>
      <c r="G591" s="259" t="e">
        <f>(VLOOKUP(A591,Estoque!$A$4:$M$14390,8,)*F591)</f>
        <v>#N/A</v>
      </c>
    </row>
    <row r="592" spans="1:7">
      <c r="A592" s="178"/>
      <c r="B592" s="239" t="e">
        <f>VLOOKUP(A592,Estoque!$A$4:$M$14390,2,)</f>
        <v>#N/A</v>
      </c>
      <c r="C592" s="239" t="e">
        <f>VLOOKUP(A592,Estoque!$A$4:$M$14390,3,)</f>
        <v>#N/A</v>
      </c>
      <c r="D592" s="244" t="e">
        <f>VLOOKUP(A592,'Compras de mercadoria'!$A$4:$P$1330,4,)</f>
        <v>#N/A</v>
      </c>
      <c r="E592" s="50"/>
      <c r="F592" s="174"/>
      <c r="G592" s="258" t="e">
        <f>(VLOOKUP(A592,Estoque!$A$4:$M$14390,8,)*F592)</f>
        <v>#N/A</v>
      </c>
    </row>
    <row r="593" spans="1:7">
      <c r="A593" s="177"/>
      <c r="B593" s="256" t="e">
        <f>VLOOKUP(A593,Estoque!$A$4:$M$14390,2,)</f>
        <v>#N/A</v>
      </c>
      <c r="C593" s="256" t="e">
        <f>VLOOKUP(A593,Estoque!$A$4:$M$14390,3,)</f>
        <v>#N/A</v>
      </c>
      <c r="D593" s="257" t="e">
        <f>VLOOKUP(A593,'Compras de mercadoria'!$A$4:$P$1330,4,)</f>
        <v>#N/A</v>
      </c>
      <c r="E593" s="172"/>
      <c r="F593" s="173"/>
      <c r="G593" s="259" t="e">
        <f>(VLOOKUP(A593,Estoque!$A$4:$M$14390,8,)*F593)</f>
        <v>#N/A</v>
      </c>
    </row>
    <row r="594" spans="1:7">
      <c r="A594" s="178"/>
      <c r="B594" s="239" t="e">
        <f>VLOOKUP(A594,Estoque!$A$4:$M$14390,2,)</f>
        <v>#N/A</v>
      </c>
      <c r="C594" s="239" t="e">
        <f>VLOOKUP(A594,Estoque!$A$4:$M$14390,3,)</f>
        <v>#N/A</v>
      </c>
      <c r="D594" s="244" t="e">
        <f>VLOOKUP(A594,'Compras de mercadoria'!$A$4:$P$1330,4,)</f>
        <v>#N/A</v>
      </c>
      <c r="E594" s="50"/>
      <c r="F594" s="174"/>
      <c r="G594" s="258" t="e">
        <f>(VLOOKUP(A594,Estoque!$A$4:$M$14390,8,)*F594)</f>
        <v>#N/A</v>
      </c>
    </row>
    <row r="595" spans="1:7">
      <c r="A595" s="177"/>
      <c r="B595" s="256" t="e">
        <f>VLOOKUP(A595,Estoque!$A$4:$M$14390,2,)</f>
        <v>#N/A</v>
      </c>
      <c r="C595" s="256" t="e">
        <f>VLOOKUP(A595,Estoque!$A$4:$M$14390,3,)</f>
        <v>#N/A</v>
      </c>
      <c r="D595" s="257" t="e">
        <f>VLOOKUP(A595,'Compras de mercadoria'!$A$4:$P$1330,4,)</f>
        <v>#N/A</v>
      </c>
      <c r="E595" s="172"/>
      <c r="F595" s="173"/>
      <c r="G595" s="259" t="e">
        <f>(VLOOKUP(A595,Estoque!$A$4:$M$14390,8,)*F595)</f>
        <v>#N/A</v>
      </c>
    </row>
    <row r="596" spans="1:7">
      <c r="A596" s="178"/>
      <c r="B596" s="239" t="e">
        <f>VLOOKUP(A596,Estoque!$A$4:$M$14390,2,)</f>
        <v>#N/A</v>
      </c>
      <c r="C596" s="239" t="e">
        <f>VLOOKUP(A596,Estoque!$A$4:$M$14390,3,)</f>
        <v>#N/A</v>
      </c>
      <c r="D596" s="244" t="e">
        <f>VLOOKUP(A596,'Compras de mercadoria'!$A$4:$P$1330,4,)</f>
        <v>#N/A</v>
      </c>
      <c r="E596" s="50"/>
      <c r="F596" s="174"/>
      <c r="G596" s="258" t="e">
        <f>(VLOOKUP(A596,Estoque!$A$4:$M$14390,8,)*F596)</f>
        <v>#N/A</v>
      </c>
    </row>
    <row r="597" spans="1:7">
      <c r="A597" s="177"/>
      <c r="B597" s="256" t="e">
        <f>VLOOKUP(A597,Estoque!$A$4:$M$14390,2,)</f>
        <v>#N/A</v>
      </c>
      <c r="C597" s="256" t="e">
        <f>VLOOKUP(A597,Estoque!$A$4:$M$14390,3,)</f>
        <v>#N/A</v>
      </c>
      <c r="D597" s="257" t="e">
        <f>VLOOKUP(A597,'Compras de mercadoria'!$A$4:$P$1330,4,)</f>
        <v>#N/A</v>
      </c>
      <c r="E597" s="172"/>
      <c r="F597" s="173"/>
      <c r="G597" s="259" t="e">
        <f>(VLOOKUP(A597,Estoque!$A$4:$M$14390,8,)*F597)</f>
        <v>#N/A</v>
      </c>
    </row>
    <row r="598" spans="1:7">
      <c r="A598" s="178"/>
      <c r="B598" s="239" t="e">
        <f>VLOOKUP(A598,Estoque!$A$4:$M$14390,2,)</f>
        <v>#N/A</v>
      </c>
      <c r="C598" s="239" t="e">
        <f>VLOOKUP(A598,Estoque!$A$4:$M$14390,3,)</f>
        <v>#N/A</v>
      </c>
      <c r="D598" s="244" t="e">
        <f>VLOOKUP(A598,'Compras de mercadoria'!$A$4:$P$1330,4,)</f>
        <v>#N/A</v>
      </c>
      <c r="E598" s="50"/>
      <c r="F598" s="174"/>
      <c r="G598" s="258" t="e">
        <f>(VLOOKUP(A598,Estoque!$A$4:$M$14390,8,)*F598)</f>
        <v>#N/A</v>
      </c>
    </row>
    <row r="599" spans="1:7">
      <c r="A599" s="177"/>
      <c r="B599" s="256" t="e">
        <f>VLOOKUP(A599,Estoque!$A$4:$M$14390,2,)</f>
        <v>#N/A</v>
      </c>
      <c r="C599" s="256" t="e">
        <f>VLOOKUP(A599,Estoque!$A$4:$M$14390,3,)</f>
        <v>#N/A</v>
      </c>
      <c r="D599" s="257" t="e">
        <f>VLOOKUP(A599,'Compras de mercadoria'!$A$4:$P$1330,4,)</f>
        <v>#N/A</v>
      </c>
      <c r="E599" s="172"/>
      <c r="F599" s="173"/>
      <c r="G599" s="259" t="e">
        <f>(VLOOKUP(A599,Estoque!$A$4:$M$14390,8,)*F599)</f>
        <v>#N/A</v>
      </c>
    </row>
    <row r="600" spans="1:7">
      <c r="A600" s="178"/>
      <c r="B600" s="239" t="e">
        <f>VLOOKUP(A600,Estoque!$A$4:$M$14390,2,)</f>
        <v>#N/A</v>
      </c>
      <c r="C600" s="239" t="e">
        <f>VLOOKUP(A600,Estoque!$A$4:$M$14390,3,)</f>
        <v>#N/A</v>
      </c>
      <c r="D600" s="244" t="e">
        <f>VLOOKUP(A600,'Compras de mercadoria'!$A$4:$P$1330,4,)</f>
        <v>#N/A</v>
      </c>
      <c r="E600" s="50"/>
      <c r="F600" s="174"/>
      <c r="G600" s="258" t="e">
        <f>(VLOOKUP(A600,Estoque!$A$4:$M$14390,8,)*F600)</f>
        <v>#N/A</v>
      </c>
    </row>
    <row r="601" spans="1:7">
      <c r="A601" s="177"/>
      <c r="B601" s="256" t="e">
        <f>VLOOKUP(A601,Estoque!$A$4:$M$14390,2,)</f>
        <v>#N/A</v>
      </c>
      <c r="C601" s="256" t="e">
        <f>VLOOKUP(A601,Estoque!$A$4:$M$14390,3,)</f>
        <v>#N/A</v>
      </c>
      <c r="D601" s="257" t="e">
        <f>VLOOKUP(A601,'Compras de mercadoria'!$A$4:$P$1330,4,)</f>
        <v>#N/A</v>
      </c>
      <c r="E601" s="172"/>
      <c r="F601" s="173"/>
      <c r="G601" s="259" t="e">
        <f>(VLOOKUP(A601,Estoque!$A$4:$M$14390,8,)*F601)</f>
        <v>#N/A</v>
      </c>
    </row>
    <row r="602" spans="1:7">
      <c r="A602" s="178"/>
      <c r="B602" s="239" t="e">
        <f>VLOOKUP(A602,Estoque!$A$4:$M$14390,2,)</f>
        <v>#N/A</v>
      </c>
      <c r="C602" s="239" t="e">
        <f>VLOOKUP(A602,Estoque!$A$4:$M$14390,3,)</f>
        <v>#N/A</v>
      </c>
      <c r="D602" s="244" t="e">
        <f>VLOOKUP(A602,'Compras de mercadoria'!$A$4:$P$1330,4,)</f>
        <v>#N/A</v>
      </c>
      <c r="E602" s="50"/>
      <c r="F602" s="174"/>
      <c r="G602" s="258" t="e">
        <f>(VLOOKUP(A602,Estoque!$A$4:$M$14390,8,)*F602)</f>
        <v>#N/A</v>
      </c>
    </row>
    <row r="603" spans="1:7">
      <c r="A603" s="177"/>
      <c r="B603" s="256" t="e">
        <f>VLOOKUP(A603,Estoque!$A$4:$M$14390,2,)</f>
        <v>#N/A</v>
      </c>
      <c r="C603" s="256" t="e">
        <f>VLOOKUP(A603,Estoque!$A$4:$M$14390,3,)</f>
        <v>#N/A</v>
      </c>
      <c r="D603" s="257" t="e">
        <f>VLOOKUP(A603,'Compras de mercadoria'!$A$4:$P$1330,4,)</f>
        <v>#N/A</v>
      </c>
      <c r="E603" s="172"/>
      <c r="F603" s="173"/>
      <c r="G603" s="259" t="e">
        <f>(VLOOKUP(A603,Estoque!$A$4:$M$14390,8,)*F603)</f>
        <v>#N/A</v>
      </c>
    </row>
    <row r="604" spans="1:7">
      <c r="A604" s="178"/>
      <c r="B604" s="239" t="e">
        <f>VLOOKUP(A604,Estoque!$A$4:$M$14390,2,)</f>
        <v>#N/A</v>
      </c>
      <c r="C604" s="239" t="e">
        <f>VLOOKUP(A604,Estoque!$A$4:$M$14390,3,)</f>
        <v>#N/A</v>
      </c>
      <c r="D604" s="244" t="e">
        <f>VLOOKUP(A604,'Compras de mercadoria'!$A$4:$P$1330,4,)</f>
        <v>#N/A</v>
      </c>
      <c r="E604" s="50"/>
      <c r="F604" s="174"/>
      <c r="G604" s="258" t="e">
        <f>(VLOOKUP(A604,Estoque!$A$4:$M$14390,8,)*F604)</f>
        <v>#N/A</v>
      </c>
    </row>
    <row r="605" spans="1:7">
      <c r="A605" s="177"/>
      <c r="B605" s="256" t="e">
        <f>VLOOKUP(A605,Estoque!$A$4:$M$14390,2,)</f>
        <v>#N/A</v>
      </c>
      <c r="C605" s="256" t="e">
        <f>VLOOKUP(A605,Estoque!$A$4:$M$14390,3,)</f>
        <v>#N/A</v>
      </c>
      <c r="D605" s="257" t="e">
        <f>VLOOKUP(A605,'Compras de mercadoria'!$A$4:$P$1330,4,)</f>
        <v>#N/A</v>
      </c>
      <c r="E605" s="172"/>
      <c r="F605" s="173"/>
      <c r="G605" s="259" t="e">
        <f>(VLOOKUP(A605,Estoque!$A$4:$M$14390,8,)*F605)</f>
        <v>#N/A</v>
      </c>
    </row>
    <row r="606" spans="1:7">
      <c r="A606" s="178"/>
      <c r="B606" s="239" t="e">
        <f>VLOOKUP(A606,Estoque!$A$4:$M$14390,2,)</f>
        <v>#N/A</v>
      </c>
      <c r="C606" s="239" t="e">
        <f>VLOOKUP(A606,Estoque!$A$4:$M$14390,3,)</f>
        <v>#N/A</v>
      </c>
      <c r="D606" s="244" t="e">
        <f>VLOOKUP(A606,'Compras de mercadoria'!$A$4:$P$1330,4,)</f>
        <v>#N/A</v>
      </c>
      <c r="E606" s="50"/>
      <c r="F606" s="174"/>
      <c r="G606" s="258" t="e">
        <f>(VLOOKUP(A606,Estoque!$A$4:$M$14390,8,)*F606)</f>
        <v>#N/A</v>
      </c>
    </row>
    <row r="607" spans="1:7">
      <c r="A607" s="177"/>
      <c r="B607" s="256" t="e">
        <f>VLOOKUP(A607,Estoque!$A$4:$M$14390,2,)</f>
        <v>#N/A</v>
      </c>
      <c r="C607" s="256" t="e">
        <f>VLOOKUP(A607,Estoque!$A$4:$M$14390,3,)</f>
        <v>#N/A</v>
      </c>
      <c r="D607" s="257" t="e">
        <f>VLOOKUP(A607,'Compras de mercadoria'!$A$4:$P$1330,4,)</f>
        <v>#N/A</v>
      </c>
      <c r="E607" s="172"/>
      <c r="F607" s="173"/>
      <c r="G607" s="259" t="e">
        <f>(VLOOKUP(A607,Estoque!$A$4:$M$14390,8,)*F607)</f>
        <v>#N/A</v>
      </c>
    </row>
    <row r="608" spans="1:7">
      <c r="A608" s="178"/>
      <c r="B608" s="239" t="e">
        <f>VLOOKUP(A608,Estoque!$A$4:$M$14390,2,)</f>
        <v>#N/A</v>
      </c>
      <c r="C608" s="239" t="e">
        <f>VLOOKUP(A608,Estoque!$A$4:$M$14390,3,)</f>
        <v>#N/A</v>
      </c>
      <c r="D608" s="244" t="e">
        <f>VLOOKUP(A608,'Compras de mercadoria'!$A$4:$P$1330,4,)</f>
        <v>#N/A</v>
      </c>
      <c r="E608" s="50"/>
      <c r="F608" s="174"/>
      <c r="G608" s="258" t="e">
        <f>(VLOOKUP(A608,Estoque!$A$4:$M$14390,8,)*F608)</f>
        <v>#N/A</v>
      </c>
    </row>
    <row r="609" spans="1:7">
      <c r="A609" s="177"/>
      <c r="B609" s="256" t="e">
        <f>VLOOKUP(A609,Estoque!$A$4:$M$14390,2,)</f>
        <v>#N/A</v>
      </c>
      <c r="C609" s="256" t="e">
        <f>VLOOKUP(A609,Estoque!$A$4:$M$14390,3,)</f>
        <v>#N/A</v>
      </c>
      <c r="D609" s="257" t="e">
        <f>VLOOKUP(A609,'Compras de mercadoria'!$A$4:$P$1330,4,)</f>
        <v>#N/A</v>
      </c>
      <c r="E609" s="172"/>
      <c r="F609" s="173"/>
      <c r="G609" s="259" t="e">
        <f>(VLOOKUP(A609,Estoque!$A$4:$M$14390,8,)*F609)</f>
        <v>#N/A</v>
      </c>
    </row>
    <row r="610" spans="1:7">
      <c r="A610" s="178"/>
      <c r="B610" s="239" t="e">
        <f>VLOOKUP(A610,Estoque!$A$4:$M$14390,2,)</f>
        <v>#N/A</v>
      </c>
      <c r="C610" s="239" t="e">
        <f>VLOOKUP(A610,Estoque!$A$4:$M$14390,3,)</f>
        <v>#N/A</v>
      </c>
      <c r="D610" s="244" t="e">
        <f>VLOOKUP(A610,'Compras de mercadoria'!$A$4:$P$1330,4,)</f>
        <v>#N/A</v>
      </c>
      <c r="E610" s="50"/>
      <c r="F610" s="174"/>
      <c r="G610" s="258" t="e">
        <f>(VLOOKUP(A610,Estoque!$A$4:$M$14390,8,)*F610)</f>
        <v>#N/A</v>
      </c>
    </row>
    <row r="611" spans="1:7">
      <c r="A611" s="177"/>
      <c r="B611" s="256" t="e">
        <f>VLOOKUP(A611,Estoque!$A$4:$M$14390,2,)</f>
        <v>#N/A</v>
      </c>
      <c r="C611" s="256" t="e">
        <f>VLOOKUP(A611,Estoque!$A$4:$M$14390,3,)</f>
        <v>#N/A</v>
      </c>
      <c r="D611" s="257" t="e">
        <f>VLOOKUP(A611,'Compras de mercadoria'!$A$4:$P$1330,4,)</f>
        <v>#N/A</v>
      </c>
      <c r="E611" s="172"/>
      <c r="F611" s="173"/>
      <c r="G611" s="259" t="e">
        <f>(VLOOKUP(A611,Estoque!$A$4:$M$14390,8,)*F611)</f>
        <v>#N/A</v>
      </c>
    </row>
    <row r="612" spans="1:7">
      <c r="A612" s="178"/>
      <c r="B612" s="239" t="e">
        <f>VLOOKUP(A612,Estoque!$A$4:$M$14390,2,)</f>
        <v>#N/A</v>
      </c>
      <c r="C612" s="239" t="e">
        <f>VLOOKUP(A612,Estoque!$A$4:$M$14390,3,)</f>
        <v>#N/A</v>
      </c>
      <c r="D612" s="244" t="e">
        <f>VLOOKUP(A612,'Compras de mercadoria'!$A$4:$P$1330,4,)</f>
        <v>#N/A</v>
      </c>
      <c r="E612" s="50"/>
      <c r="F612" s="174"/>
      <c r="G612" s="258" t="e">
        <f>(VLOOKUP(A612,Estoque!$A$4:$M$14390,8,)*F612)</f>
        <v>#N/A</v>
      </c>
    </row>
    <row r="613" spans="1:7">
      <c r="A613" s="177"/>
      <c r="B613" s="256" t="e">
        <f>VLOOKUP(A613,Estoque!$A$4:$M$14390,2,)</f>
        <v>#N/A</v>
      </c>
      <c r="C613" s="256" t="e">
        <f>VLOOKUP(A613,Estoque!$A$4:$M$14390,3,)</f>
        <v>#N/A</v>
      </c>
      <c r="D613" s="257" t="e">
        <f>VLOOKUP(A613,'Compras de mercadoria'!$A$4:$P$1330,4,)</f>
        <v>#N/A</v>
      </c>
      <c r="E613" s="172"/>
      <c r="F613" s="173"/>
      <c r="G613" s="259" t="e">
        <f>(VLOOKUP(A613,Estoque!$A$4:$M$14390,8,)*F613)</f>
        <v>#N/A</v>
      </c>
    </row>
    <row r="614" spans="1:7">
      <c r="A614" s="178"/>
      <c r="B614" s="239" t="e">
        <f>VLOOKUP(A614,Estoque!$A$4:$M$14390,2,)</f>
        <v>#N/A</v>
      </c>
      <c r="C614" s="239" t="e">
        <f>VLOOKUP(A614,Estoque!$A$4:$M$14390,3,)</f>
        <v>#N/A</v>
      </c>
      <c r="D614" s="244" t="e">
        <f>VLOOKUP(A614,'Compras de mercadoria'!$A$4:$P$1330,4,)</f>
        <v>#N/A</v>
      </c>
      <c r="E614" s="50"/>
      <c r="F614" s="174"/>
      <c r="G614" s="258" t="e">
        <f>(VLOOKUP(A614,Estoque!$A$4:$M$14390,8,)*F614)</f>
        <v>#N/A</v>
      </c>
    </row>
    <row r="615" spans="1:7">
      <c r="A615" s="177"/>
      <c r="B615" s="256" t="e">
        <f>VLOOKUP(A615,Estoque!$A$4:$M$14390,2,)</f>
        <v>#N/A</v>
      </c>
      <c r="C615" s="256" t="e">
        <f>VLOOKUP(A615,Estoque!$A$4:$M$14390,3,)</f>
        <v>#N/A</v>
      </c>
      <c r="D615" s="257" t="e">
        <f>VLOOKUP(A615,'Compras de mercadoria'!$A$4:$P$1330,4,)</f>
        <v>#N/A</v>
      </c>
      <c r="E615" s="172"/>
      <c r="F615" s="173"/>
      <c r="G615" s="259" t="e">
        <f>(VLOOKUP(A615,Estoque!$A$4:$M$14390,8,)*F615)</f>
        <v>#N/A</v>
      </c>
    </row>
    <row r="616" spans="1:7">
      <c r="A616" s="178"/>
      <c r="B616" s="239" t="e">
        <f>VLOOKUP(A616,Estoque!$A$4:$M$14390,2,)</f>
        <v>#N/A</v>
      </c>
      <c r="C616" s="239" t="e">
        <f>VLOOKUP(A616,Estoque!$A$4:$M$14390,3,)</f>
        <v>#N/A</v>
      </c>
      <c r="D616" s="244" t="e">
        <f>VLOOKUP(A616,'Compras de mercadoria'!$A$4:$P$1330,4,)</f>
        <v>#N/A</v>
      </c>
      <c r="E616" s="50"/>
      <c r="F616" s="174"/>
      <c r="G616" s="258" t="e">
        <f>(VLOOKUP(A616,Estoque!$A$4:$M$14390,8,)*F616)</f>
        <v>#N/A</v>
      </c>
    </row>
    <row r="617" spans="1:7">
      <c r="A617" s="177"/>
      <c r="B617" s="256" t="e">
        <f>VLOOKUP(A617,Estoque!$A$4:$M$14390,2,)</f>
        <v>#N/A</v>
      </c>
      <c r="C617" s="256" t="e">
        <f>VLOOKUP(A617,Estoque!$A$4:$M$14390,3,)</f>
        <v>#N/A</v>
      </c>
      <c r="D617" s="257" t="e">
        <f>VLOOKUP(A617,'Compras de mercadoria'!$A$4:$P$1330,4,)</f>
        <v>#N/A</v>
      </c>
      <c r="E617" s="172"/>
      <c r="F617" s="173"/>
      <c r="G617" s="259" t="e">
        <f>(VLOOKUP(A617,Estoque!$A$4:$M$14390,8,)*F617)</f>
        <v>#N/A</v>
      </c>
    </row>
    <row r="618" spans="1:7">
      <c r="A618" s="178"/>
      <c r="B618" s="239" t="e">
        <f>VLOOKUP(A618,Estoque!$A$4:$M$14390,2,)</f>
        <v>#N/A</v>
      </c>
      <c r="C618" s="239" t="e">
        <f>VLOOKUP(A618,Estoque!$A$4:$M$14390,3,)</f>
        <v>#N/A</v>
      </c>
      <c r="D618" s="244" t="e">
        <f>VLOOKUP(A618,'Compras de mercadoria'!$A$4:$P$1330,4,)</f>
        <v>#N/A</v>
      </c>
      <c r="E618" s="50"/>
      <c r="F618" s="174"/>
      <c r="G618" s="258" t="e">
        <f>(VLOOKUP(A618,Estoque!$A$4:$M$14390,8,)*F618)</f>
        <v>#N/A</v>
      </c>
    </row>
    <row r="619" spans="1:7">
      <c r="A619" s="177"/>
      <c r="B619" s="256" t="e">
        <f>VLOOKUP(A619,Estoque!$A$4:$M$14390,2,)</f>
        <v>#N/A</v>
      </c>
      <c r="C619" s="256" t="e">
        <f>VLOOKUP(A619,Estoque!$A$4:$M$14390,3,)</f>
        <v>#N/A</v>
      </c>
      <c r="D619" s="257" t="e">
        <f>VLOOKUP(A619,'Compras de mercadoria'!$A$4:$P$1330,4,)</f>
        <v>#N/A</v>
      </c>
      <c r="E619" s="172"/>
      <c r="F619" s="173"/>
      <c r="G619" s="259" t="e">
        <f>(VLOOKUP(A619,Estoque!$A$4:$M$14390,8,)*F619)</f>
        <v>#N/A</v>
      </c>
    </row>
    <row r="620" spans="1:7">
      <c r="A620" s="178"/>
      <c r="B620" s="239" t="e">
        <f>VLOOKUP(A620,Estoque!$A$4:$M$14390,2,)</f>
        <v>#N/A</v>
      </c>
      <c r="C620" s="239" t="e">
        <f>VLOOKUP(A620,Estoque!$A$4:$M$14390,3,)</f>
        <v>#N/A</v>
      </c>
      <c r="D620" s="244" t="e">
        <f>VLOOKUP(A620,'Compras de mercadoria'!$A$4:$P$1330,4,)</f>
        <v>#N/A</v>
      </c>
      <c r="E620" s="50"/>
      <c r="F620" s="174"/>
      <c r="G620" s="258" t="e">
        <f>(VLOOKUP(A620,Estoque!$A$4:$M$14390,8,)*F620)</f>
        <v>#N/A</v>
      </c>
    </row>
    <row r="621" spans="1:7">
      <c r="A621" s="177"/>
      <c r="B621" s="256" t="e">
        <f>VLOOKUP(A621,Estoque!$A$4:$M$14390,2,)</f>
        <v>#N/A</v>
      </c>
      <c r="C621" s="256" t="e">
        <f>VLOOKUP(A621,Estoque!$A$4:$M$14390,3,)</f>
        <v>#N/A</v>
      </c>
      <c r="D621" s="257" t="e">
        <f>VLOOKUP(A621,'Compras de mercadoria'!$A$4:$P$1330,4,)</f>
        <v>#N/A</v>
      </c>
      <c r="E621" s="172"/>
      <c r="F621" s="173"/>
      <c r="G621" s="259" t="e">
        <f>(VLOOKUP(A621,Estoque!$A$4:$M$14390,8,)*F621)</f>
        <v>#N/A</v>
      </c>
    </row>
    <row r="622" spans="1:7">
      <c r="A622" s="178"/>
      <c r="B622" s="239" t="e">
        <f>VLOOKUP(A622,Estoque!$A$4:$M$14390,2,)</f>
        <v>#N/A</v>
      </c>
      <c r="C622" s="239" t="e">
        <f>VLOOKUP(A622,Estoque!$A$4:$M$14390,3,)</f>
        <v>#N/A</v>
      </c>
      <c r="D622" s="244" t="e">
        <f>VLOOKUP(A622,'Compras de mercadoria'!$A$4:$P$1330,4,)</f>
        <v>#N/A</v>
      </c>
      <c r="E622" s="50"/>
      <c r="F622" s="174"/>
      <c r="G622" s="258" t="e">
        <f>(VLOOKUP(A622,Estoque!$A$4:$M$14390,8,)*F622)</f>
        <v>#N/A</v>
      </c>
    </row>
    <row r="623" spans="1:7">
      <c r="A623" s="177"/>
      <c r="B623" s="256" t="e">
        <f>VLOOKUP(A623,Estoque!$A$4:$M$14390,2,)</f>
        <v>#N/A</v>
      </c>
      <c r="C623" s="256" t="e">
        <f>VLOOKUP(A623,Estoque!$A$4:$M$14390,3,)</f>
        <v>#N/A</v>
      </c>
      <c r="D623" s="257" t="e">
        <f>VLOOKUP(A623,'Compras de mercadoria'!$A$4:$P$1330,4,)</f>
        <v>#N/A</v>
      </c>
      <c r="E623" s="172"/>
      <c r="F623" s="173"/>
      <c r="G623" s="259" t="e">
        <f>(VLOOKUP(A623,Estoque!$A$4:$M$14390,8,)*F623)</f>
        <v>#N/A</v>
      </c>
    </row>
    <row r="624" spans="1:7">
      <c r="A624" s="178"/>
      <c r="B624" s="239" t="e">
        <f>VLOOKUP(A624,Estoque!$A$4:$M$14390,2,)</f>
        <v>#N/A</v>
      </c>
      <c r="C624" s="239" t="e">
        <f>VLOOKUP(A624,Estoque!$A$4:$M$14390,3,)</f>
        <v>#N/A</v>
      </c>
      <c r="D624" s="244" t="e">
        <f>VLOOKUP(A624,'Compras de mercadoria'!$A$4:$P$1330,4,)</f>
        <v>#N/A</v>
      </c>
      <c r="E624" s="50"/>
      <c r="F624" s="174"/>
      <c r="G624" s="258" t="e">
        <f>(VLOOKUP(A624,Estoque!$A$4:$M$14390,8,)*F624)</f>
        <v>#N/A</v>
      </c>
    </row>
    <row r="625" spans="1:7">
      <c r="A625" s="177"/>
      <c r="B625" s="256" t="e">
        <f>VLOOKUP(A625,Estoque!$A$4:$M$14390,2,)</f>
        <v>#N/A</v>
      </c>
      <c r="C625" s="256" t="e">
        <f>VLOOKUP(A625,Estoque!$A$4:$M$14390,3,)</f>
        <v>#N/A</v>
      </c>
      <c r="D625" s="257" t="e">
        <f>VLOOKUP(A625,'Compras de mercadoria'!$A$4:$P$1330,4,)</f>
        <v>#N/A</v>
      </c>
      <c r="E625" s="172"/>
      <c r="F625" s="173"/>
      <c r="G625" s="259" t="e">
        <f>(VLOOKUP(A625,Estoque!$A$4:$M$14390,8,)*F625)</f>
        <v>#N/A</v>
      </c>
    </row>
    <row r="626" spans="1:7">
      <c r="A626" s="178"/>
      <c r="B626" s="239" t="e">
        <f>VLOOKUP(A626,Estoque!$A$4:$M$14390,2,)</f>
        <v>#N/A</v>
      </c>
      <c r="C626" s="239" t="e">
        <f>VLOOKUP(A626,Estoque!$A$4:$M$14390,3,)</f>
        <v>#N/A</v>
      </c>
      <c r="D626" s="244" t="e">
        <f>VLOOKUP(A626,'Compras de mercadoria'!$A$4:$P$1330,4,)</f>
        <v>#N/A</v>
      </c>
      <c r="E626" s="50"/>
      <c r="F626" s="174"/>
      <c r="G626" s="258" t="e">
        <f>(VLOOKUP(A626,Estoque!$A$4:$M$14390,8,)*F626)</f>
        <v>#N/A</v>
      </c>
    </row>
    <row r="627" spans="1:7">
      <c r="A627" s="177"/>
      <c r="B627" s="256" t="e">
        <f>VLOOKUP(A627,Estoque!$A$4:$M$14390,2,)</f>
        <v>#N/A</v>
      </c>
      <c r="C627" s="256" t="e">
        <f>VLOOKUP(A627,Estoque!$A$4:$M$14390,3,)</f>
        <v>#N/A</v>
      </c>
      <c r="D627" s="257" t="e">
        <f>VLOOKUP(A627,'Compras de mercadoria'!$A$4:$P$1330,4,)</f>
        <v>#N/A</v>
      </c>
      <c r="E627" s="172"/>
      <c r="F627" s="173"/>
      <c r="G627" s="259" t="e">
        <f>(VLOOKUP(A627,Estoque!$A$4:$M$14390,8,)*F627)</f>
        <v>#N/A</v>
      </c>
    </row>
    <row r="628" spans="1:7">
      <c r="A628" s="178"/>
      <c r="B628" s="239" t="e">
        <f>VLOOKUP(A628,Estoque!$A$4:$M$14390,2,)</f>
        <v>#N/A</v>
      </c>
      <c r="C628" s="239" t="e">
        <f>VLOOKUP(A628,Estoque!$A$4:$M$14390,3,)</f>
        <v>#N/A</v>
      </c>
      <c r="D628" s="244" t="e">
        <f>VLOOKUP(A628,'Compras de mercadoria'!$A$4:$P$1330,4,)</f>
        <v>#N/A</v>
      </c>
      <c r="E628" s="50"/>
      <c r="F628" s="174"/>
      <c r="G628" s="258" t="e">
        <f>(VLOOKUP(A628,Estoque!$A$4:$M$14390,8,)*F628)</f>
        <v>#N/A</v>
      </c>
    </row>
    <row r="629" spans="1:7">
      <c r="A629" s="177"/>
      <c r="B629" s="256" t="e">
        <f>VLOOKUP(A629,Estoque!$A$4:$M$14390,2,)</f>
        <v>#N/A</v>
      </c>
      <c r="C629" s="256" t="e">
        <f>VLOOKUP(A629,Estoque!$A$4:$M$14390,3,)</f>
        <v>#N/A</v>
      </c>
      <c r="D629" s="257" t="e">
        <f>VLOOKUP(A629,'Compras de mercadoria'!$A$4:$P$1330,4,)</f>
        <v>#N/A</v>
      </c>
      <c r="E629" s="172"/>
      <c r="F629" s="173"/>
      <c r="G629" s="259" t="e">
        <f>(VLOOKUP(A629,Estoque!$A$4:$M$14390,8,)*F629)</f>
        <v>#N/A</v>
      </c>
    </row>
    <row r="630" spans="1:7">
      <c r="A630" s="178"/>
      <c r="B630" s="239" t="e">
        <f>VLOOKUP(A630,Estoque!$A$4:$M$14390,2,)</f>
        <v>#N/A</v>
      </c>
      <c r="C630" s="239" t="e">
        <f>VLOOKUP(A630,Estoque!$A$4:$M$14390,3,)</f>
        <v>#N/A</v>
      </c>
      <c r="D630" s="244" t="e">
        <f>VLOOKUP(A630,'Compras de mercadoria'!$A$4:$P$1330,4,)</f>
        <v>#N/A</v>
      </c>
      <c r="E630" s="50"/>
      <c r="F630" s="174"/>
      <c r="G630" s="258" t="e">
        <f>(VLOOKUP(A630,Estoque!$A$4:$M$14390,8,)*F630)</f>
        <v>#N/A</v>
      </c>
    </row>
    <row r="631" spans="1:7">
      <c r="A631" s="177"/>
      <c r="B631" s="256" t="e">
        <f>VLOOKUP(A631,Estoque!$A$4:$M$14390,2,)</f>
        <v>#N/A</v>
      </c>
      <c r="C631" s="256" t="e">
        <f>VLOOKUP(A631,Estoque!$A$4:$M$14390,3,)</f>
        <v>#N/A</v>
      </c>
      <c r="D631" s="257" t="e">
        <f>VLOOKUP(A631,'Compras de mercadoria'!$A$4:$P$1330,4,)</f>
        <v>#N/A</v>
      </c>
      <c r="E631" s="172"/>
      <c r="F631" s="173"/>
      <c r="G631" s="259" t="e">
        <f>(VLOOKUP(A631,Estoque!$A$4:$M$14390,8,)*F631)</f>
        <v>#N/A</v>
      </c>
    </row>
    <row r="632" spans="1:7">
      <c r="A632" s="178"/>
      <c r="B632" s="239" t="e">
        <f>VLOOKUP(A632,Estoque!$A$4:$M$14390,2,)</f>
        <v>#N/A</v>
      </c>
      <c r="C632" s="239" t="e">
        <f>VLOOKUP(A632,Estoque!$A$4:$M$14390,3,)</f>
        <v>#N/A</v>
      </c>
      <c r="D632" s="244" t="e">
        <f>VLOOKUP(A632,'Compras de mercadoria'!$A$4:$P$1330,4,)</f>
        <v>#N/A</v>
      </c>
      <c r="E632" s="50"/>
      <c r="F632" s="174"/>
      <c r="G632" s="258" t="e">
        <f>(VLOOKUP(A632,Estoque!$A$4:$M$14390,8,)*F632)</f>
        <v>#N/A</v>
      </c>
    </row>
    <row r="633" spans="1:7">
      <c r="A633" s="177"/>
      <c r="B633" s="256" t="e">
        <f>VLOOKUP(A633,Estoque!$A$4:$M$14390,2,)</f>
        <v>#N/A</v>
      </c>
      <c r="C633" s="256" t="e">
        <f>VLOOKUP(A633,Estoque!$A$4:$M$14390,3,)</f>
        <v>#N/A</v>
      </c>
      <c r="D633" s="257" t="e">
        <f>VLOOKUP(A633,'Compras de mercadoria'!$A$4:$P$1330,4,)</f>
        <v>#N/A</v>
      </c>
      <c r="E633" s="172"/>
      <c r="F633" s="173"/>
      <c r="G633" s="259" t="e">
        <f>(VLOOKUP(A633,Estoque!$A$4:$M$14390,8,)*F633)</f>
        <v>#N/A</v>
      </c>
    </row>
    <row r="634" spans="1:7">
      <c r="A634" s="178"/>
      <c r="B634" s="239" t="e">
        <f>VLOOKUP(A634,Estoque!$A$4:$M$14390,2,)</f>
        <v>#N/A</v>
      </c>
      <c r="C634" s="239" t="e">
        <f>VLOOKUP(A634,Estoque!$A$4:$M$14390,3,)</f>
        <v>#N/A</v>
      </c>
      <c r="D634" s="244" t="e">
        <f>VLOOKUP(A634,'Compras de mercadoria'!$A$4:$P$1330,4,)</f>
        <v>#N/A</v>
      </c>
      <c r="E634" s="50"/>
      <c r="F634" s="174"/>
      <c r="G634" s="258" t="e">
        <f>(VLOOKUP(A634,Estoque!$A$4:$M$14390,8,)*F634)</f>
        <v>#N/A</v>
      </c>
    </row>
    <row r="635" spans="1:7">
      <c r="A635" s="177"/>
      <c r="B635" s="256" t="e">
        <f>VLOOKUP(A635,Estoque!$A$4:$M$14390,2,)</f>
        <v>#N/A</v>
      </c>
      <c r="C635" s="256" t="e">
        <f>VLOOKUP(A635,Estoque!$A$4:$M$14390,3,)</f>
        <v>#N/A</v>
      </c>
      <c r="D635" s="257" t="e">
        <f>VLOOKUP(A635,'Compras de mercadoria'!$A$4:$P$1330,4,)</f>
        <v>#N/A</v>
      </c>
      <c r="E635" s="172"/>
      <c r="F635" s="173"/>
      <c r="G635" s="259" t="e">
        <f>(VLOOKUP(A635,Estoque!$A$4:$M$14390,8,)*F635)</f>
        <v>#N/A</v>
      </c>
    </row>
    <row r="636" spans="1:7">
      <c r="A636" s="178"/>
      <c r="B636" s="239" t="e">
        <f>VLOOKUP(A636,Estoque!$A$4:$M$14390,2,)</f>
        <v>#N/A</v>
      </c>
      <c r="C636" s="239" t="e">
        <f>VLOOKUP(A636,Estoque!$A$4:$M$14390,3,)</f>
        <v>#N/A</v>
      </c>
      <c r="D636" s="244" t="e">
        <f>VLOOKUP(A636,'Compras de mercadoria'!$A$4:$P$1330,4,)</f>
        <v>#N/A</v>
      </c>
      <c r="E636" s="50"/>
      <c r="F636" s="174"/>
      <c r="G636" s="258" t="e">
        <f>(VLOOKUP(A636,Estoque!$A$4:$M$14390,8,)*F636)</f>
        <v>#N/A</v>
      </c>
    </row>
    <row r="637" spans="1:7">
      <c r="A637" s="177"/>
      <c r="B637" s="256" t="e">
        <f>VLOOKUP(A637,Estoque!$A$4:$M$14390,2,)</f>
        <v>#N/A</v>
      </c>
      <c r="C637" s="256" t="e">
        <f>VLOOKUP(A637,Estoque!$A$4:$M$14390,3,)</f>
        <v>#N/A</v>
      </c>
      <c r="D637" s="257" t="e">
        <f>VLOOKUP(A637,'Compras de mercadoria'!$A$4:$P$1330,4,)</f>
        <v>#N/A</v>
      </c>
      <c r="E637" s="172"/>
      <c r="F637" s="173"/>
      <c r="G637" s="259" t="e">
        <f>(VLOOKUP(A637,Estoque!$A$4:$M$14390,8,)*F637)</f>
        <v>#N/A</v>
      </c>
    </row>
    <row r="638" spans="1:7">
      <c r="A638" s="178"/>
      <c r="B638" s="239" t="e">
        <f>VLOOKUP(A638,Estoque!$A$4:$M$14390,2,)</f>
        <v>#N/A</v>
      </c>
      <c r="C638" s="239" t="e">
        <f>VLOOKUP(A638,Estoque!$A$4:$M$14390,3,)</f>
        <v>#N/A</v>
      </c>
      <c r="D638" s="244" t="e">
        <f>VLOOKUP(A638,'Compras de mercadoria'!$A$4:$P$1330,4,)</f>
        <v>#N/A</v>
      </c>
      <c r="E638" s="50"/>
      <c r="F638" s="174"/>
      <c r="G638" s="258" t="e">
        <f>(VLOOKUP(A638,Estoque!$A$4:$M$14390,8,)*F638)</f>
        <v>#N/A</v>
      </c>
    </row>
    <row r="639" spans="1:7">
      <c r="A639" s="177"/>
      <c r="B639" s="256" t="e">
        <f>VLOOKUP(A639,Estoque!$A$4:$M$14390,2,)</f>
        <v>#N/A</v>
      </c>
      <c r="C639" s="256" t="e">
        <f>VLOOKUP(A639,Estoque!$A$4:$M$14390,3,)</f>
        <v>#N/A</v>
      </c>
      <c r="D639" s="257" t="e">
        <f>VLOOKUP(A639,'Compras de mercadoria'!$A$4:$P$1330,4,)</f>
        <v>#N/A</v>
      </c>
      <c r="E639" s="172"/>
      <c r="F639" s="173"/>
      <c r="G639" s="259" t="e">
        <f>(VLOOKUP(A639,Estoque!$A$4:$M$14390,8,)*F639)</f>
        <v>#N/A</v>
      </c>
    </row>
    <row r="640" spans="1:7">
      <c r="A640" s="178"/>
      <c r="B640" s="239" t="e">
        <f>VLOOKUP(A640,Estoque!$A$4:$M$14390,2,)</f>
        <v>#N/A</v>
      </c>
      <c r="C640" s="239" t="e">
        <f>VLOOKUP(A640,Estoque!$A$4:$M$14390,3,)</f>
        <v>#N/A</v>
      </c>
      <c r="D640" s="244" t="e">
        <f>VLOOKUP(A640,'Compras de mercadoria'!$A$4:$P$1330,4,)</f>
        <v>#N/A</v>
      </c>
      <c r="E640" s="50"/>
      <c r="F640" s="174"/>
      <c r="G640" s="258" t="e">
        <f>(VLOOKUP(A640,Estoque!$A$4:$M$14390,8,)*F640)</f>
        <v>#N/A</v>
      </c>
    </row>
    <row r="641" spans="1:7">
      <c r="A641" s="177"/>
      <c r="B641" s="256" t="e">
        <f>VLOOKUP(A641,Estoque!$A$4:$M$14390,2,)</f>
        <v>#N/A</v>
      </c>
      <c r="C641" s="256" t="e">
        <f>VLOOKUP(A641,Estoque!$A$4:$M$14390,3,)</f>
        <v>#N/A</v>
      </c>
      <c r="D641" s="257" t="e">
        <f>VLOOKUP(A641,'Compras de mercadoria'!$A$4:$P$1330,4,)</f>
        <v>#N/A</v>
      </c>
      <c r="E641" s="172"/>
      <c r="F641" s="173"/>
      <c r="G641" s="259" t="e">
        <f>(VLOOKUP(A641,Estoque!$A$4:$M$14390,8,)*F641)</f>
        <v>#N/A</v>
      </c>
    </row>
    <row r="642" spans="1:7">
      <c r="A642" s="178"/>
      <c r="B642" s="239" t="e">
        <f>VLOOKUP(A642,Estoque!$A$4:$M$14390,2,)</f>
        <v>#N/A</v>
      </c>
      <c r="C642" s="239" t="e">
        <f>VLOOKUP(A642,Estoque!$A$4:$M$14390,3,)</f>
        <v>#N/A</v>
      </c>
      <c r="D642" s="244" t="e">
        <f>VLOOKUP(A642,'Compras de mercadoria'!$A$4:$P$1330,4,)</f>
        <v>#N/A</v>
      </c>
      <c r="E642" s="50"/>
      <c r="F642" s="174"/>
      <c r="G642" s="258" t="e">
        <f>(VLOOKUP(A642,Estoque!$A$4:$M$14390,8,)*F642)</f>
        <v>#N/A</v>
      </c>
    </row>
    <row r="643" spans="1:7">
      <c r="A643" s="177"/>
      <c r="B643" s="256" t="e">
        <f>VLOOKUP(A643,Estoque!$A$4:$M$14390,2,)</f>
        <v>#N/A</v>
      </c>
      <c r="C643" s="256" t="e">
        <f>VLOOKUP(A643,Estoque!$A$4:$M$14390,3,)</f>
        <v>#N/A</v>
      </c>
      <c r="D643" s="257" t="e">
        <f>VLOOKUP(A643,'Compras de mercadoria'!$A$4:$P$1330,4,)</f>
        <v>#N/A</v>
      </c>
      <c r="E643" s="172"/>
      <c r="F643" s="173"/>
      <c r="G643" s="259" t="e">
        <f>(VLOOKUP(A643,Estoque!$A$4:$M$14390,8,)*F643)</f>
        <v>#N/A</v>
      </c>
    </row>
    <row r="644" spans="1:7">
      <c r="A644" s="178"/>
      <c r="B644" s="239" t="e">
        <f>VLOOKUP(A644,Estoque!$A$4:$M$14390,2,)</f>
        <v>#N/A</v>
      </c>
      <c r="C644" s="239" t="e">
        <f>VLOOKUP(A644,Estoque!$A$4:$M$14390,3,)</f>
        <v>#N/A</v>
      </c>
      <c r="D644" s="244" t="e">
        <f>VLOOKUP(A644,'Compras de mercadoria'!$A$4:$P$1330,4,)</f>
        <v>#N/A</v>
      </c>
      <c r="E644" s="50"/>
      <c r="F644" s="174"/>
      <c r="G644" s="258" t="e">
        <f>(VLOOKUP(A644,Estoque!$A$4:$M$14390,8,)*F644)</f>
        <v>#N/A</v>
      </c>
    </row>
    <row r="645" spans="1:7">
      <c r="A645" s="177"/>
      <c r="B645" s="256" t="e">
        <f>VLOOKUP(A645,Estoque!$A$4:$M$14390,2,)</f>
        <v>#N/A</v>
      </c>
      <c r="C645" s="256" t="e">
        <f>VLOOKUP(A645,Estoque!$A$4:$M$14390,3,)</f>
        <v>#N/A</v>
      </c>
      <c r="D645" s="257" t="e">
        <f>VLOOKUP(A645,'Compras de mercadoria'!$A$4:$P$1330,4,)</f>
        <v>#N/A</v>
      </c>
      <c r="E645" s="172"/>
      <c r="F645" s="173"/>
      <c r="G645" s="259" t="e">
        <f>(VLOOKUP(A645,Estoque!$A$4:$M$14390,8,)*F645)</f>
        <v>#N/A</v>
      </c>
    </row>
    <row r="646" spans="1:7">
      <c r="A646" s="178"/>
      <c r="B646" s="239" t="e">
        <f>VLOOKUP(A646,Estoque!$A$4:$M$14390,2,)</f>
        <v>#N/A</v>
      </c>
      <c r="C646" s="239" t="e">
        <f>VLOOKUP(A646,Estoque!$A$4:$M$14390,3,)</f>
        <v>#N/A</v>
      </c>
      <c r="D646" s="244" t="e">
        <f>VLOOKUP(A646,'Compras de mercadoria'!$A$4:$P$1330,4,)</f>
        <v>#N/A</v>
      </c>
      <c r="E646" s="50"/>
      <c r="F646" s="174"/>
      <c r="G646" s="258" t="e">
        <f>(VLOOKUP(A646,Estoque!$A$4:$M$14390,8,)*F646)</f>
        <v>#N/A</v>
      </c>
    </row>
    <row r="647" spans="1:7">
      <c r="A647" s="177"/>
      <c r="B647" s="256" t="e">
        <f>VLOOKUP(A647,Estoque!$A$4:$M$14390,2,)</f>
        <v>#N/A</v>
      </c>
      <c r="C647" s="256" t="e">
        <f>VLOOKUP(A647,Estoque!$A$4:$M$14390,3,)</f>
        <v>#N/A</v>
      </c>
      <c r="D647" s="257" t="e">
        <f>VLOOKUP(A647,'Compras de mercadoria'!$A$4:$P$1330,4,)</f>
        <v>#N/A</v>
      </c>
      <c r="E647" s="172"/>
      <c r="F647" s="173"/>
      <c r="G647" s="259" t="e">
        <f>(VLOOKUP(A647,Estoque!$A$4:$M$14390,8,)*F647)</f>
        <v>#N/A</v>
      </c>
    </row>
    <row r="648" spans="1:7">
      <c r="A648" s="178"/>
      <c r="B648" s="239" t="e">
        <f>VLOOKUP(A648,Estoque!$A$4:$M$14390,2,)</f>
        <v>#N/A</v>
      </c>
      <c r="C648" s="239" t="e">
        <f>VLOOKUP(A648,Estoque!$A$4:$M$14390,3,)</f>
        <v>#N/A</v>
      </c>
      <c r="D648" s="244" t="e">
        <f>VLOOKUP(A648,'Compras de mercadoria'!$A$4:$P$1330,4,)</f>
        <v>#N/A</v>
      </c>
      <c r="E648" s="50"/>
      <c r="F648" s="174"/>
      <c r="G648" s="258" t="e">
        <f>(VLOOKUP(A648,Estoque!$A$4:$M$14390,8,)*F648)</f>
        <v>#N/A</v>
      </c>
    </row>
    <row r="649" spans="1:7">
      <c r="A649" s="177"/>
      <c r="B649" s="256" t="e">
        <f>VLOOKUP(A649,Estoque!$A$4:$M$14390,2,)</f>
        <v>#N/A</v>
      </c>
      <c r="C649" s="256" t="e">
        <f>VLOOKUP(A649,Estoque!$A$4:$M$14390,3,)</f>
        <v>#N/A</v>
      </c>
      <c r="D649" s="257" t="e">
        <f>VLOOKUP(A649,'Compras de mercadoria'!$A$4:$P$1330,4,)</f>
        <v>#N/A</v>
      </c>
      <c r="E649" s="172"/>
      <c r="F649" s="173"/>
      <c r="G649" s="259" t="e">
        <f>(VLOOKUP(A649,Estoque!$A$4:$M$14390,8,)*F649)</f>
        <v>#N/A</v>
      </c>
    </row>
    <row r="650" spans="1:7">
      <c r="A650" s="178"/>
      <c r="B650" s="239" t="e">
        <f>VLOOKUP(A650,Estoque!$A$4:$M$14390,2,)</f>
        <v>#N/A</v>
      </c>
      <c r="C650" s="239" t="e">
        <f>VLOOKUP(A650,Estoque!$A$4:$M$14390,3,)</f>
        <v>#N/A</v>
      </c>
      <c r="D650" s="244" t="e">
        <f>VLOOKUP(A650,'Compras de mercadoria'!$A$4:$P$1330,4,)</f>
        <v>#N/A</v>
      </c>
      <c r="E650" s="50"/>
      <c r="F650" s="174"/>
      <c r="G650" s="258" t="e">
        <f>(VLOOKUP(A650,Estoque!$A$4:$M$14390,8,)*F650)</f>
        <v>#N/A</v>
      </c>
    </row>
    <row r="651" spans="1:7">
      <c r="A651" s="177"/>
      <c r="B651" s="256" t="e">
        <f>VLOOKUP(A651,Estoque!$A$4:$M$14390,2,)</f>
        <v>#N/A</v>
      </c>
      <c r="C651" s="256" t="e">
        <f>VLOOKUP(A651,Estoque!$A$4:$M$14390,3,)</f>
        <v>#N/A</v>
      </c>
      <c r="D651" s="257" t="e">
        <f>VLOOKUP(A651,'Compras de mercadoria'!$A$4:$P$1330,4,)</f>
        <v>#N/A</v>
      </c>
      <c r="E651" s="172"/>
      <c r="F651" s="173"/>
      <c r="G651" s="259" t="e">
        <f>(VLOOKUP(A651,Estoque!$A$4:$M$14390,8,)*F651)</f>
        <v>#N/A</v>
      </c>
    </row>
    <row r="652" spans="1:7">
      <c r="A652" s="178"/>
      <c r="B652" s="239" t="e">
        <f>VLOOKUP(A652,Estoque!$A$4:$M$14390,2,)</f>
        <v>#N/A</v>
      </c>
      <c r="C652" s="239" t="e">
        <f>VLOOKUP(A652,Estoque!$A$4:$M$14390,3,)</f>
        <v>#N/A</v>
      </c>
      <c r="D652" s="244" t="e">
        <f>VLOOKUP(A652,'Compras de mercadoria'!$A$4:$P$1330,4,)</f>
        <v>#N/A</v>
      </c>
      <c r="E652" s="50"/>
      <c r="F652" s="174"/>
      <c r="G652" s="258" t="e">
        <f>(VLOOKUP(A652,Estoque!$A$4:$M$14390,8,)*F652)</f>
        <v>#N/A</v>
      </c>
    </row>
    <row r="653" spans="1:7">
      <c r="A653" s="177"/>
      <c r="B653" s="256" t="e">
        <f>VLOOKUP(A653,Estoque!$A$4:$M$14390,2,)</f>
        <v>#N/A</v>
      </c>
      <c r="C653" s="256" t="e">
        <f>VLOOKUP(A653,Estoque!$A$4:$M$14390,3,)</f>
        <v>#N/A</v>
      </c>
      <c r="D653" s="257" t="e">
        <f>VLOOKUP(A653,'Compras de mercadoria'!$A$4:$P$1330,4,)</f>
        <v>#N/A</v>
      </c>
      <c r="E653" s="172"/>
      <c r="F653" s="173"/>
      <c r="G653" s="259" t="e">
        <f>(VLOOKUP(A653,Estoque!$A$4:$M$14390,8,)*F653)</f>
        <v>#N/A</v>
      </c>
    </row>
    <row r="654" spans="1:7">
      <c r="A654" s="178"/>
      <c r="B654" s="239" t="e">
        <f>VLOOKUP(A654,Estoque!$A$4:$M$14390,2,)</f>
        <v>#N/A</v>
      </c>
      <c r="C654" s="239" t="e">
        <f>VLOOKUP(A654,Estoque!$A$4:$M$14390,3,)</f>
        <v>#N/A</v>
      </c>
      <c r="D654" s="244" t="e">
        <f>VLOOKUP(A654,'Compras de mercadoria'!$A$4:$P$1330,4,)</f>
        <v>#N/A</v>
      </c>
      <c r="E654" s="50"/>
      <c r="F654" s="174"/>
      <c r="G654" s="258" t="e">
        <f>(VLOOKUP(A654,Estoque!$A$4:$M$14390,8,)*F654)</f>
        <v>#N/A</v>
      </c>
    </row>
    <row r="655" spans="1:7">
      <c r="A655" s="177"/>
      <c r="B655" s="256" t="e">
        <f>VLOOKUP(A655,Estoque!$A$4:$M$14390,2,)</f>
        <v>#N/A</v>
      </c>
      <c r="C655" s="256" t="e">
        <f>VLOOKUP(A655,Estoque!$A$4:$M$14390,3,)</f>
        <v>#N/A</v>
      </c>
      <c r="D655" s="257" t="e">
        <f>VLOOKUP(A655,'Compras de mercadoria'!$A$4:$P$1330,4,)</f>
        <v>#N/A</v>
      </c>
      <c r="E655" s="172"/>
      <c r="F655" s="173"/>
      <c r="G655" s="259" t="e">
        <f>(VLOOKUP(A655,Estoque!$A$4:$M$14390,8,)*F655)</f>
        <v>#N/A</v>
      </c>
    </row>
    <row r="656" spans="1:7">
      <c r="A656" s="178"/>
      <c r="B656" s="239" t="e">
        <f>VLOOKUP(A656,Estoque!$A$4:$M$14390,2,)</f>
        <v>#N/A</v>
      </c>
      <c r="C656" s="239" t="e">
        <f>VLOOKUP(A656,Estoque!$A$4:$M$14390,3,)</f>
        <v>#N/A</v>
      </c>
      <c r="D656" s="244" t="e">
        <f>VLOOKUP(A656,'Compras de mercadoria'!$A$4:$P$1330,4,)</f>
        <v>#N/A</v>
      </c>
      <c r="E656" s="50"/>
      <c r="F656" s="174"/>
      <c r="G656" s="258" t="e">
        <f>(VLOOKUP(A656,Estoque!$A$4:$M$14390,8,)*F656)</f>
        <v>#N/A</v>
      </c>
    </row>
    <row r="657" spans="1:7">
      <c r="A657" s="177"/>
      <c r="B657" s="256" t="e">
        <f>VLOOKUP(A657,Estoque!$A$4:$M$14390,2,)</f>
        <v>#N/A</v>
      </c>
      <c r="C657" s="256" t="e">
        <f>VLOOKUP(A657,Estoque!$A$4:$M$14390,3,)</f>
        <v>#N/A</v>
      </c>
      <c r="D657" s="257" t="e">
        <f>VLOOKUP(A657,'Compras de mercadoria'!$A$4:$P$1330,4,)</f>
        <v>#N/A</v>
      </c>
      <c r="E657" s="172"/>
      <c r="F657" s="173"/>
      <c r="G657" s="259" t="e">
        <f>(VLOOKUP(A657,Estoque!$A$4:$M$14390,8,)*F657)</f>
        <v>#N/A</v>
      </c>
    </row>
    <row r="658" spans="1:7">
      <c r="A658" s="178"/>
      <c r="B658" s="239" t="e">
        <f>VLOOKUP(A658,Estoque!$A$4:$M$14390,2,)</f>
        <v>#N/A</v>
      </c>
      <c r="C658" s="239" t="e">
        <f>VLOOKUP(A658,Estoque!$A$4:$M$14390,3,)</f>
        <v>#N/A</v>
      </c>
      <c r="D658" s="244" t="e">
        <f>VLOOKUP(A658,'Compras de mercadoria'!$A$4:$P$1330,4,)</f>
        <v>#N/A</v>
      </c>
      <c r="E658" s="50"/>
      <c r="F658" s="174"/>
      <c r="G658" s="258" t="e">
        <f>(VLOOKUP(A658,Estoque!$A$4:$M$14390,8,)*F658)</f>
        <v>#N/A</v>
      </c>
    </row>
    <row r="659" spans="1:7">
      <c r="A659" s="177"/>
      <c r="B659" s="256" t="e">
        <f>VLOOKUP(A659,Estoque!$A$4:$M$14390,2,)</f>
        <v>#N/A</v>
      </c>
      <c r="C659" s="256" t="e">
        <f>VLOOKUP(A659,Estoque!$A$4:$M$14390,3,)</f>
        <v>#N/A</v>
      </c>
      <c r="D659" s="257" t="e">
        <f>VLOOKUP(A659,'Compras de mercadoria'!$A$4:$P$1330,4,)</f>
        <v>#N/A</v>
      </c>
      <c r="E659" s="172"/>
      <c r="F659" s="173"/>
      <c r="G659" s="259" t="e">
        <f>(VLOOKUP(A659,Estoque!$A$4:$M$14390,8,)*F659)</f>
        <v>#N/A</v>
      </c>
    </row>
    <row r="660" spans="1:7">
      <c r="A660" s="178"/>
      <c r="B660" s="239" t="e">
        <f>VLOOKUP(A660,Estoque!$A$4:$M$14390,2,)</f>
        <v>#N/A</v>
      </c>
      <c r="C660" s="239" t="e">
        <f>VLOOKUP(A660,Estoque!$A$4:$M$14390,3,)</f>
        <v>#N/A</v>
      </c>
      <c r="D660" s="244" t="e">
        <f>VLOOKUP(A660,'Compras de mercadoria'!$A$4:$P$1330,4,)</f>
        <v>#N/A</v>
      </c>
      <c r="E660" s="50"/>
      <c r="F660" s="174"/>
      <c r="G660" s="258" t="e">
        <f>(VLOOKUP(A660,Estoque!$A$4:$M$14390,8,)*F660)</f>
        <v>#N/A</v>
      </c>
    </row>
    <row r="661" spans="1:7">
      <c r="A661" s="177"/>
      <c r="B661" s="256" t="e">
        <f>VLOOKUP(A661,Estoque!$A$4:$M$14390,2,)</f>
        <v>#N/A</v>
      </c>
      <c r="C661" s="256" t="e">
        <f>VLOOKUP(A661,Estoque!$A$4:$M$14390,3,)</f>
        <v>#N/A</v>
      </c>
      <c r="D661" s="257" t="e">
        <f>VLOOKUP(A661,'Compras de mercadoria'!$A$4:$P$1330,4,)</f>
        <v>#N/A</v>
      </c>
      <c r="E661" s="172"/>
      <c r="F661" s="173"/>
      <c r="G661" s="259" t="e">
        <f>(VLOOKUP(A661,Estoque!$A$4:$M$14390,8,)*F661)</f>
        <v>#N/A</v>
      </c>
    </row>
    <row r="662" spans="1:7">
      <c r="A662" s="178"/>
      <c r="B662" s="239" t="e">
        <f>VLOOKUP(A662,Estoque!$A$4:$M$14390,2,)</f>
        <v>#N/A</v>
      </c>
      <c r="C662" s="239" t="e">
        <f>VLOOKUP(A662,Estoque!$A$4:$M$14390,3,)</f>
        <v>#N/A</v>
      </c>
      <c r="D662" s="244" t="e">
        <f>VLOOKUP(A662,'Compras de mercadoria'!$A$4:$P$1330,4,)</f>
        <v>#N/A</v>
      </c>
      <c r="E662" s="50"/>
      <c r="F662" s="174"/>
      <c r="G662" s="258" t="e">
        <f>(VLOOKUP(A662,Estoque!$A$4:$M$14390,8,)*F662)</f>
        <v>#N/A</v>
      </c>
    </row>
    <row r="663" spans="1:7">
      <c r="A663" s="177"/>
      <c r="B663" s="256" t="e">
        <f>VLOOKUP(A663,Estoque!$A$4:$M$14390,2,)</f>
        <v>#N/A</v>
      </c>
      <c r="C663" s="256" t="e">
        <f>VLOOKUP(A663,Estoque!$A$4:$M$14390,3,)</f>
        <v>#N/A</v>
      </c>
      <c r="D663" s="257" t="e">
        <f>VLOOKUP(A663,'Compras de mercadoria'!$A$4:$P$1330,4,)</f>
        <v>#N/A</v>
      </c>
      <c r="E663" s="172"/>
      <c r="F663" s="173"/>
      <c r="G663" s="259" t="e">
        <f>(VLOOKUP(A663,Estoque!$A$4:$M$14390,8,)*F663)</f>
        <v>#N/A</v>
      </c>
    </row>
    <row r="664" spans="1:7">
      <c r="A664" s="178"/>
      <c r="B664" s="239" t="e">
        <f>VLOOKUP(A664,Estoque!$A$4:$M$14390,2,)</f>
        <v>#N/A</v>
      </c>
      <c r="C664" s="239" t="e">
        <f>VLOOKUP(A664,Estoque!$A$4:$M$14390,3,)</f>
        <v>#N/A</v>
      </c>
      <c r="D664" s="244" t="e">
        <f>VLOOKUP(A664,'Compras de mercadoria'!$A$4:$P$1330,4,)</f>
        <v>#N/A</v>
      </c>
      <c r="E664" s="50"/>
      <c r="F664" s="174"/>
      <c r="G664" s="258" t="e">
        <f>(VLOOKUP(A664,Estoque!$A$4:$M$14390,8,)*F664)</f>
        <v>#N/A</v>
      </c>
    </row>
    <row r="665" spans="1:7">
      <c r="A665" s="177"/>
      <c r="B665" s="256" t="e">
        <f>VLOOKUP(A665,Estoque!$A$4:$M$14390,2,)</f>
        <v>#N/A</v>
      </c>
      <c r="C665" s="256" t="e">
        <f>VLOOKUP(A665,Estoque!$A$4:$M$14390,3,)</f>
        <v>#N/A</v>
      </c>
      <c r="D665" s="257" t="e">
        <f>VLOOKUP(A665,'Compras de mercadoria'!$A$4:$P$1330,4,)</f>
        <v>#N/A</v>
      </c>
      <c r="E665" s="172"/>
      <c r="F665" s="173"/>
      <c r="G665" s="259" t="e">
        <f>(VLOOKUP(A665,Estoque!$A$4:$M$14390,8,)*F665)</f>
        <v>#N/A</v>
      </c>
    </row>
    <row r="666" spans="1:7">
      <c r="A666" s="178"/>
      <c r="B666" s="239" t="e">
        <f>VLOOKUP(A666,Estoque!$A$4:$M$14390,2,)</f>
        <v>#N/A</v>
      </c>
      <c r="C666" s="239" t="e">
        <f>VLOOKUP(A666,Estoque!$A$4:$M$14390,3,)</f>
        <v>#N/A</v>
      </c>
      <c r="D666" s="244" t="e">
        <f>VLOOKUP(A666,'Compras de mercadoria'!$A$4:$P$1330,4,)</f>
        <v>#N/A</v>
      </c>
      <c r="E666" s="50"/>
      <c r="F666" s="174"/>
      <c r="G666" s="258" t="e">
        <f>(VLOOKUP(A666,Estoque!$A$4:$M$14390,8,)*F666)</f>
        <v>#N/A</v>
      </c>
    </row>
    <row r="667" spans="1:7">
      <c r="A667" s="177"/>
      <c r="B667" s="256" t="e">
        <f>VLOOKUP(A667,Estoque!$A$4:$M$14390,2,)</f>
        <v>#N/A</v>
      </c>
      <c r="C667" s="256" t="e">
        <f>VLOOKUP(A667,Estoque!$A$4:$M$14390,3,)</f>
        <v>#N/A</v>
      </c>
      <c r="D667" s="257" t="e">
        <f>VLOOKUP(A667,'Compras de mercadoria'!$A$4:$P$1330,4,)</f>
        <v>#N/A</v>
      </c>
      <c r="E667" s="172"/>
      <c r="F667" s="173"/>
      <c r="G667" s="259" t="e">
        <f>(VLOOKUP(A667,Estoque!$A$4:$M$14390,8,)*F667)</f>
        <v>#N/A</v>
      </c>
    </row>
    <row r="668" spans="1:7">
      <c r="A668" s="178"/>
      <c r="B668" s="239" t="e">
        <f>VLOOKUP(A668,Estoque!$A$4:$M$14390,2,)</f>
        <v>#N/A</v>
      </c>
      <c r="C668" s="239" t="e">
        <f>VLOOKUP(A668,Estoque!$A$4:$M$14390,3,)</f>
        <v>#N/A</v>
      </c>
      <c r="D668" s="244" t="e">
        <f>VLOOKUP(A668,'Compras de mercadoria'!$A$4:$P$1330,4,)</f>
        <v>#N/A</v>
      </c>
      <c r="E668" s="50"/>
      <c r="F668" s="174"/>
      <c r="G668" s="258" t="e">
        <f>(VLOOKUP(A668,Estoque!$A$4:$M$14390,8,)*F668)</f>
        <v>#N/A</v>
      </c>
    </row>
    <row r="669" spans="1:7">
      <c r="A669" s="177"/>
      <c r="B669" s="256" t="e">
        <f>VLOOKUP(A669,Estoque!$A$4:$M$14390,2,)</f>
        <v>#N/A</v>
      </c>
      <c r="C669" s="256" t="e">
        <f>VLOOKUP(A669,Estoque!$A$4:$M$14390,3,)</f>
        <v>#N/A</v>
      </c>
      <c r="D669" s="257" t="e">
        <f>VLOOKUP(A669,'Compras de mercadoria'!$A$4:$P$1330,4,)</f>
        <v>#N/A</v>
      </c>
      <c r="E669" s="172"/>
      <c r="F669" s="173"/>
      <c r="G669" s="259" t="e">
        <f>(VLOOKUP(A669,Estoque!$A$4:$M$14390,8,)*F669)</f>
        <v>#N/A</v>
      </c>
    </row>
    <row r="670" spans="1:7">
      <c r="A670" s="178"/>
      <c r="B670" s="239" t="e">
        <f>VLOOKUP(A670,Estoque!$A$4:$M$14390,2,)</f>
        <v>#N/A</v>
      </c>
      <c r="C670" s="239" t="e">
        <f>VLOOKUP(A670,Estoque!$A$4:$M$14390,3,)</f>
        <v>#N/A</v>
      </c>
      <c r="D670" s="244" t="e">
        <f>VLOOKUP(A670,'Compras de mercadoria'!$A$4:$P$1330,4,)</f>
        <v>#N/A</v>
      </c>
      <c r="E670" s="50"/>
      <c r="F670" s="174"/>
      <c r="G670" s="258" t="e">
        <f>(VLOOKUP(A670,Estoque!$A$4:$M$14390,8,)*F670)</f>
        <v>#N/A</v>
      </c>
    </row>
    <row r="671" spans="1:7">
      <c r="A671" s="177"/>
      <c r="B671" s="256" t="e">
        <f>VLOOKUP(A671,Estoque!$A$4:$M$14390,2,)</f>
        <v>#N/A</v>
      </c>
      <c r="C671" s="256" t="e">
        <f>VLOOKUP(A671,Estoque!$A$4:$M$14390,3,)</f>
        <v>#N/A</v>
      </c>
      <c r="D671" s="257" t="e">
        <f>VLOOKUP(A671,'Compras de mercadoria'!$A$4:$P$1330,4,)</f>
        <v>#N/A</v>
      </c>
      <c r="E671" s="172"/>
      <c r="F671" s="173"/>
      <c r="G671" s="259" t="e">
        <f>(VLOOKUP(A671,Estoque!$A$4:$M$14390,8,)*F671)</f>
        <v>#N/A</v>
      </c>
    </row>
    <row r="672" spans="1:7">
      <c r="A672" s="178"/>
      <c r="B672" s="239" t="e">
        <f>VLOOKUP(A672,Estoque!$A$4:$M$14390,2,)</f>
        <v>#N/A</v>
      </c>
      <c r="C672" s="239" t="e">
        <f>VLOOKUP(A672,Estoque!$A$4:$M$14390,3,)</f>
        <v>#N/A</v>
      </c>
      <c r="D672" s="244" t="e">
        <f>VLOOKUP(A672,'Compras de mercadoria'!$A$4:$P$1330,4,)</f>
        <v>#N/A</v>
      </c>
      <c r="E672" s="50"/>
      <c r="F672" s="174"/>
      <c r="G672" s="258" t="e">
        <f>(VLOOKUP(A672,Estoque!$A$4:$M$14390,8,)*F672)</f>
        <v>#N/A</v>
      </c>
    </row>
    <row r="673" spans="1:7">
      <c r="A673" s="177"/>
      <c r="B673" s="256" t="e">
        <f>VLOOKUP(A673,Estoque!$A$4:$M$14390,2,)</f>
        <v>#N/A</v>
      </c>
      <c r="C673" s="256" t="e">
        <f>VLOOKUP(A673,Estoque!$A$4:$M$14390,3,)</f>
        <v>#N/A</v>
      </c>
      <c r="D673" s="257" t="e">
        <f>VLOOKUP(A673,'Compras de mercadoria'!$A$4:$P$1330,4,)</f>
        <v>#N/A</v>
      </c>
      <c r="E673" s="172"/>
      <c r="F673" s="173"/>
      <c r="G673" s="259" t="e">
        <f>(VLOOKUP(A673,Estoque!$A$4:$M$14390,8,)*F673)</f>
        <v>#N/A</v>
      </c>
    </row>
    <row r="674" spans="1:7">
      <c r="A674" s="178"/>
      <c r="B674" s="239" t="e">
        <f>VLOOKUP(A674,Estoque!$A$4:$M$14390,2,)</f>
        <v>#N/A</v>
      </c>
      <c r="C674" s="239" t="e">
        <f>VLOOKUP(A674,Estoque!$A$4:$M$14390,3,)</f>
        <v>#N/A</v>
      </c>
      <c r="D674" s="244" t="e">
        <f>VLOOKUP(A674,'Compras de mercadoria'!$A$4:$P$1330,4,)</f>
        <v>#N/A</v>
      </c>
      <c r="E674" s="50"/>
      <c r="F674" s="174"/>
      <c r="G674" s="258" t="e">
        <f>(VLOOKUP(A674,Estoque!$A$4:$M$14390,8,)*F674)</f>
        <v>#N/A</v>
      </c>
    </row>
    <row r="675" spans="1:7">
      <c r="A675" s="177"/>
      <c r="B675" s="256" t="e">
        <f>VLOOKUP(A675,Estoque!$A$4:$M$14390,2,)</f>
        <v>#N/A</v>
      </c>
      <c r="C675" s="256" t="e">
        <f>VLOOKUP(A675,Estoque!$A$4:$M$14390,3,)</f>
        <v>#N/A</v>
      </c>
      <c r="D675" s="257" t="e">
        <f>VLOOKUP(A675,'Compras de mercadoria'!$A$4:$P$1330,4,)</f>
        <v>#N/A</v>
      </c>
      <c r="E675" s="172"/>
      <c r="F675" s="173"/>
      <c r="G675" s="259" t="e">
        <f>(VLOOKUP(A675,Estoque!$A$4:$M$14390,8,)*F675)</f>
        <v>#N/A</v>
      </c>
    </row>
    <row r="676" spans="1:7">
      <c r="A676" s="178"/>
      <c r="B676" s="239" t="e">
        <f>VLOOKUP(A676,Estoque!$A$4:$M$14390,2,)</f>
        <v>#N/A</v>
      </c>
      <c r="C676" s="239" t="e">
        <f>VLOOKUP(A676,Estoque!$A$4:$M$14390,3,)</f>
        <v>#N/A</v>
      </c>
      <c r="D676" s="244" t="e">
        <f>VLOOKUP(A676,'Compras de mercadoria'!$A$4:$P$1330,4,)</f>
        <v>#N/A</v>
      </c>
      <c r="E676" s="50"/>
      <c r="F676" s="174"/>
      <c r="G676" s="258" t="e">
        <f>(VLOOKUP(A676,Estoque!$A$4:$M$14390,8,)*F676)</f>
        <v>#N/A</v>
      </c>
    </row>
    <row r="677" spans="1:7">
      <c r="A677" s="177"/>
      <c r="B677" s="256" t="e">
        <f>VLOOKUP(A677,Estoque!$A$4:$M$14390,2,)</f>
        <v>#N/A</v>
      </c>
      <c r="C677" s="256" t="e">
        <f>VLOOKUP(A677,Estoque!$A$4:$M$14390,3,)</f>
        <v>#N/A</v>
      </c>
      <c r="D677" s="257" t="e">
        <f>VLOOKUP(A677,'Compras de mercadoria'!$A$4:$P$1330,4,)</f>
        <v>#N/A</v>
      </c>
      <c r="E677" s="172"/>
      <c r="F677" s="173"/>
      <c r="G677" s="259" t="e">
        <f>(VLOOKUP(A677,Estoque!$A$4:$M$14390,8,)*F677)</f>
        <v>#N/A</v>
      </c>
    </row>
    <row r="678" spans="1:7">
      <c r="A678" s="178"/>
      <c r="B678" s="239" t="e">
        <f>VLOOKUP(A678,Estoque!$A$4:$M$14390,2,)</f>
        <v>#N/A</v>
      </c>
      <c r="C678" s="239" t="e">
        <f>VLOOKUP(A678,Estoque!$A$4:$M$14390,3,)</f>
        <v>#N/A</v>
      </c>
      <c r="D678" s="244" t="e">
        <f>VLOOKUP(A678,'Compras de mercadoria'!$A$4:$P$1330,4,)</f>
        <v>#N/A</v>
      </c>
      <c r="E678" s="50"/>
      <c r="F678" s="174"/>
      <c r="G678" s="258" t="e">
        <f>(VLOOKUP(A678,Estoque!$A$4:$M$14390,8,)*F678)</f>
        <v>#N/A</v>
      </c>
    </row>
    <row r="679" spans="1:7">
      <c r="A679" s="177"/>
      <c r="B679" s="256" t="e">
        <f>VLOOKUP(A679,Estoque!$A$4:$M$14390,2,)</f>
        <v>#N/A</v>
      </c>
      <c r="C679" s="256" t="e">
        <f>VLOOKUP(A679,Estoque!$A$4:$M$14390,3,)</f>
        <v>#N/A</v>
      </c>
      <c r="D679" s="257" t="e">
        <f>VLOOKUP(A679,'Compras de mercadoria'!$A$4:$P$1330,4,)</f>
        <v>#N/A</v>
      </c>
      <c r="E679" s="172"/>
      <c r="F679" s="173"/>
      <c r="G679" s="259" t="e">
        <f>(VLOOKUP(A679,Estoque!$A$4:$M$14390,8,)*F679)</f>
        <v>#N/A</v>
      </c>
    </row>
    <row r="680" spans="1:7">
      <c r="A680" s="178"/>
      <c r="B680" s="239" t="e">
        <f>VLOOKUP(A680,Estoque!$A$4:$M$14390,2,)</f>
        <v>#N/A</v>
      </c>
      <c r="C680" s="239" t="e">
        <f>VLOOKUP(A680,Estoque!$A$4:$M$14390,3,)</f>
        <v>#N/A</v>
      </c>
      <c r="D680" s="244" t="e">
        <f>VLOOKUP(A680,'Compras de mercadoria'!$A$4:$P$1330,4,)</f>
        <v>#N/A</v>
      </c>
      <c r="E680" s="50"/>
      <c r="F680" s="174"/>
      <c r="G680" s="258" t="e">
        <f>(VLOOKUP(A680,Estoque!$A$4:$M$14390,8,)*F680)</f>
        <v>#N/A</v>
      </c>
    </row>
    <row r="681" spans="1:7">
      <c r="A681" s="177"/>
      <c r="B681" s="256" t="e">
        <f>VLOOKUP(A681,Estoque!$A$4:$M$14390,2,)</f>
        <v>#N/A</v>
      </c>
      <c r="C681" s="256" t="e">
        <f>VLOOKUP(A681,Estoque!$A$4:$M$14390,3,)</f>
        <v>#N/A</v>
      </c>
      <c r="D681" s="257" t="e">
        <f>VLOOKUP(A681,'Compras de mercadoria'!$A$4:$P$1330,4,)</f>
        <v>#N/A</v>
      </c>
      <c r="E681" s="172"/>
      <c r="F681" s="173"/>
      <c r="G681" s="259" t="e">
        <f>(VLOOKUP(A681,Estoque!$A$4:$M$14390,8,)*F681)</f>
        <v>#N/A</v>
      </c>
    </row>
    <row r="682" spans="1:7">
      <c r="A682" s="178"/>
      <c r="B682" s="239" t="e">
        <f>VLOOKUP(A682,Estoque!$A$4:$M$14390,2,)</f>
        <v>#N/A</v>
      </c>
      <c r="C682" s="239" t="e">
        <f>VLOOKUP(A682,Estoque!$A$4:$M$14390,3,)</f>
        <v>#N/A</v>
      </c>
      <c r="D682" s="244" t="e">
        <f>VLOOKUP(A682,'Compras de mercadoria'!$A$4:$P$1330,4,)</f>
        <v>#N/A</v>
      </c>
      <c r="E682" s="50"/>
      <c r="F682" s="174"/>
      <c r="G682" s="258" t="e">
        <f>(VLOOKUP(A682,Estoque!$A$4:$M$14390,8,)*F682)</f>
        <v>#N/A</v>
      </c>
    </row>
    <row r="683" spans="1:7">
      <c r="A683" s="177"/>
      <c r="B683" s="256" t="e">
        <f>VLOOKUP(A683,Estoque!$A$4:$M$14390,2,)</f>
        <v>#N/A</v>
      </c>
      <c r="C683" s="256" t="e">
        <f>VLOOKUP(A683,Estoque!$A$4:$M$14390,3,)</f>
        <v>#N/A</v>
      </c>
      <c r="D683" s="257" t="e">
        <f>VLOOKUP(A683,'Compras de mercadoria'!$A$4:$P$1330,4,)</f>
        <v>#N/A</v>
      </c>
      <c r="E683" s="172"/>
      <c r="F683" s="173"/>
      <c r="G683" s="259" t="e">
        <f>(VLOOKUP(A683,Estoque!$A$4:$M$14390,8,)*F683)</f>
        <v>#N/A</v>
      </c>
    </row>
    <row r="684" spans="1:7">
      <c r="A684" s="178"/>
      <c r="B684" s="239" t="e">
        <f>VLOOKUP(A684,Estoque!$A$4:$M$14390,2,)</f>
        <v>#N/A</v>
      </c>
      <c r="C684" s="239" t="e">
        <f>VLOOKUP(A684,Estoque!$A$4:$M$14390,3,)</f>
        <v>#N/A</v>
      </c>
      <c r="D684" s="244" t="e">
        <f>VLOOKUP(A684,'Compras de mercadoria'!$A$4:$P$1330,4,)</f>
        <v>#N/A</v>
      </c>
      <c r="E684" s="50"/>
      <c r="F684" s="174"/>
      <c r="G684" s="258" t="e">
        <f>(VLOOKUP(A684,Estoque!$A$4:$M$14390,8,)*F684)</f>
        <v>#N/A</v>
      </c>
    </row>
    <row r="685" spans="1:7">
      <c r="A685" s="177"/>
      <c r="B685" s="256" t="e">
        <f>VLOOKUP(A685,Estoque!$A$4:$M$14390,2,)</f>
        <v>#N/A</v>
      </c>
      <c r="C685" s="256" t="e">
        <f>VLOOKUP(A685,Estoque!$A$4:$M$14390,3,)</f>
        <v>#N/A</v>
      </c>
      <c r="D685" s="257" t="e">
        <f>VLOOKUP(A685,'Compras de mercadoria'!$A$4:$P$1330,4,)</f>
        <v>#N/A</v>
      </c>
      <c r="E685" s="172"/>
      <c r="F685" s="173"/>
      <c r="G685" s="259" t="e">
        <f>(VLOOKUP(A685,Estoque!$A$4:$M$14390,8,)*F685)</f>
        <v>#N/A</v>
      </c>
    </row>
    <row r="686" spans="1:7">
      <c r="A686" s="178"/>
      <c r="B686" s="239" t="e">
        <f>VLOOKUP(A686,Estoque!$A$4:$M$14390,2,)</f>
        <v>#N/A</v>
      </c>
      <c r="C686" s="239" t="e">
        <f>VLOOKUP(A686,Estoque!$A$4:$M$14390,3,)</f>
        <v>#N/A</v>
      </c>
      <c r="D686" s="244" t="e">
        <f>VLOOKUP(A686,'Compras de mercadoria'!$A$4:$P$1330,4,)</f>
        <v>#N/A</v>
      </c>
      <c r="E686" s="50"/>
      <c r="F686" s="174"/>
      <c r="G686" s="258" t="e">
        <f>(VLOOKUP(A686,Estoque!$A$4:$M$14390,8,)*F686)</f>
        <v>#N/A</v>
      </c>
    </row>
    <row r="687" spans="1:7">
      <c r="A687" s="177"/>
      <c r="B687" s="256" t="e">
        <f>VLOOKUP(A687,Estoque!$A$4:$M$14390,2,)</f>
        <v>#N/A</v>
      </c>
      <c r="C687" s="256" t="e">
        <f>VLOOKUP(A687,Estoque!$A$4:$M$14390,3,)</f>
        <v>#N/A</v>
      </c>
      <c r="D687" s="257" t="e">
        <f>VLOOKUP(A687,'Compras de mercadoria'!$A$4:$P$1330,4,)</f>
        <v>#N/A</v>
      </c>
      <c r="E687" s="172"/>
      <c r="F687" s="173"/>
      <c r="G687" s="259" t="e">
        <f>(VLOOKUP(A687,Estoque!$A$4:$M$14390,8,)*F687)</f>
        <v>#N/A</v>
      </c>
    </row>
    <row r="688" spans="1:7">
      <c r="A688" s="178"/>
      <c r="B688" s="239" t="e">
        <f>VLOOKUP(A688,Estoque!$A$4:$M$14390,2,)</f>
        <v>#N/A</v>
      </c>
      <c r="C688" s="239" t="e">
        <f>VLOOKUP(A688,Estoque!$A$4:$M$14390,3,)</f>
        <v>#N/A</v>
      </c>
      <c r="D688" s="244" t="e">
        <f>VLOOKUP(A688,'Compras de mercadoria'!$A$4:$P$1330,4,)</f>
        <v>#N/A</v>
      </c>
      <c r="E688" s="50"/>
      <c r="F688" s="174"/>
      <c r="G688" s="258" t="e">
        <f>(VLOOKUP(A688,Estoque!$A$4:$M$14390,8,)*F688)</f>
        <v>#N/A</v>
      </c>
    </row>
    <row r="689" spans="1:7">
      <c r="A689" s="177"/>
      <c r="B689" s="256" t="e">
        <f>VLOOKUP(A689,Estoque!$A$4:$M$14390,2,)</f>
        <v>#N/A</v>
      </c>
      <c r="C689" s="256" t="e">
        <f>VLOOKUP(A689,Estoque!$A$4:$M$14390,3,)</f>
        <v>#N/A</v>
      </c>
      <c r="D689" s="257" t="e">
        <f>VLOOKUP(A689,'Compras de mercadoria'!$A$4:$P$1330,4,)</f>
        <v>#N/A</v>
      </c>
      <c r="E689" s="172"/>
      <c r="F689" s="173"/>
      <c r="G689" s="259" t="e">
        <f>(VLOOKUP(A689,Estoque!$A$4:$M$14390,8,)*F689)</f>
        <v>#N/A</v>
      </c>
    </row>
    <row r="690" spans="1:7">
      <c r="A690" s="178"/>
      <c r="B690" s="239" t="e">
        <f>VLOOKUP(A690,Estoque!$A$4:$M$14390,2,)</f>
        <v>#N/A</v>
      </c>
      <c r="C690" s="239" t="e">
        <f>VLOOKUP(A690,Estoque!$A$4:$M$14390,3,)</f>
        <v>#N/A</v>
      </c>
      <c r="D690" s="244" t="e">
        <f>VLOOKUP(A690,'Compras de mercadoria'!$A$4:$P$1330,4,)</f>
        <v>#N/A</v>
      </c>
      <c r="E690" s="50"/>
      <c r="F690" s="174"/>
      <c r="G690" s="258" t="e">
        <f>(VLOOKUP(A690,Estoque!$A$4:$M$14390,8,)*F690)</f>
        <v>#N/A</v>
      </c>
    </row>
    <row r="691" spans="1:7">
      <c r="A691" s="177"/>
      <c r="B691" s="256" t="e">
        <f>VLOOKUP(A691,Estoque!$A$4:$M$14390,2,)</f>
        <v>#N/A</v>
      </c>
      <c r="C691" s="256" t="e">
        <f>VLOOKUP(A691,Estoque!$A$4:$M$14390,3,)</f>
        <v>#N/A</v>
      </c>
      <c r="D691" s="257" t="e">
        <f>VLOOKUP(A691,'Compras de mercadoria'!$A$4:$P$1330,4,)</f>
        <v>#N/A</v>
      </c>
      <c r="E691" s="172"/>
      <c r="F691" s="173"/>
      <c r="G691" s="259" t="e">
        <f>(VLOOKUP(A691,Estoque!$A$4:$M$14390,8,)*F691)</f>
        <v>#N/A</v>
      </c>
    </row>
    <row r="692" spans="1:7">
      <c r="A692" s="178"/>
      <c r="B692" s="239" t="e">
        <f>VLOOKUP(A692,Estoque!$A$4:$M$14390,2,)</f>
        <v>#N/A</v>
      </c>
      <c r="C692" s="239" t="e">
        <f>VLOOKUP(A692,Estoque!$A$4:$M$14390,3,)</f>
        <v>#N/A</v>
      </c>
      <c r="D692" s="244" t="e">
        <f>VLOOKUP(A692,'Compras de mercadoria'!$A$4:$P$1330,4,)</f>
        <v>#N/A</v>
      </c>
      <c r="E692" s="50"/>
      <c r="F692" s="174"/>
      <c r="G692" s="258" t="e">
        <f>(VLOOKUP(A692,Estoque!$A$4:$M$14390,8,)*F692)</f>
        <v>#N/A</v>
      </c>
    </row>
    <row r="693" spans="1:7">
      <c r="A693" s="177"/>
      <c r="B693" s="256" t="e">
        <f>VLOOKUP(A693,Estoque!$A$4:$M$14390,2,)</f>
        <v>#N/A</v>
      </c>
      <c r="C693" s="256" t="e">
        <f>VLOOKUP(A693,Estoque!$A$4:$M$14390,3,)</f>
        <v>#N/A</v>
      </c>
      <c r="D693" s="257" t="e">
        <f>VLOOKUP(A693,'Compras de mercadoria'!$A$4:$P$1330,4,)</f>
        <v>#N/A</v>
      </c>
      <c r="E693" s="172"/>
      <c r="F693" s="173"/>
      <c r="G693" s="259" t="e">
        <f>(VLOOKUP(A693,Estoque!$A$4:$M$14390,8,)*F693)</f>
        <v>#N/A</v>
      </c>
    </row>
    <row r="694" spans="1:7">
      <c r="A694" s="178"/>
      <c r="B694" s="239" t="e">
        <f>VLOOKUP(A694,Estoque!$A$4:$M$14390,2,)</f>
        <v>#N/A</v>
      </c>
      <c r="C694" s="239" t="e">
        <f>VLOOKUP(A694,Estoque!$A$4:$M$14390,3,)</f>
        <v>#N/A</v>
      </c>
      <c r="D694" s="244" t="e">
        <f>VLOOKUP(A694,'Compras de mercadoria'!$A$4:$P$1330,4,)</f>
        <v>#N/A</v>
      </c>
      <c r="E694" s="50"/>
      <c r="F694" s="174"/>
      <c r="G694" s="258" t="e">
        <f>(VLOOKUP(A694,Estoque!$A$4:$M$14390,8,)*F694)</f>
        <v>#N/A</v>
      </c>
    </row>
    <row r="695" spans="1:7">
      <c r="A695" s="177"/>
      <c r="B695" s="256" t="e">
        <f>VLOOKUP(A695,Estoque!$A$4:$M$14390,2,)</f>
        <v>#N/A</v>
      </c>
      <c r="C695" s="256" t="e">
        <f>VLOOKUP(A695,Estoque!$A$4:$M$14390,3,)</f>
        <v>#N/A</v>
      </c>
      <c r="D695" s="257" t="e">
        <f>VLOOKUP(A695,'Compras de mercadoria'!$A$4:$P$1330,4,)</f>
        <v>#N/A</v>
      </c>
      <c r="E695" s="172"/>
      <c r="F695" s="173"/>
      <c r="G695" s="259" t="e">
        <f>(VLOOKUP(A695,Estoque!$A$4:$M$14390,8,)*F695)</f>
        <v>#N/A</v>
      </c>
    </row>
    <row r="696" spans="1:7">
      <c r="A696" s="178"/>
      <c r="B696" s="239" t="e">
        <f>VLOOKUP(A696,Estoque!$A$4:$M$14390,2,)</f>
        <v>#N/A</v>
      </c>
      <c r="C696" s="239" t="e">
        <f>VLOOKUP(A696,Estoque!$A$4:$M$14390,3,)</f>
        <v>#N/A</v>
      </c>
      <c r="D696" s="244" t="e">
        <f>VLOOKUP(A696,'Compras de mercadoria'!$A$4:$P$1330,4,)</f>
        <v>#N/A</v>
      </c>
      <c r="E696" s="50"/>
      <c r="F696" s="174"/>
      <c r="G696" s="258" t="e">
        <f>(VLOOKUP(A696,Estoque!$A$4:$M$14390,8,)*F696)</f>
        <v>#N/A</v>
      </c>
    </row>
    <row r="697" spans="1:7">
      <c r="A697" s="177"/>
      <c r="B697" s="256" t="e">
        <f>VLOOKUP(A697,Estoque!$A$4:$M$14390,2,)</f>
        <v>#N/A</v>
      </c>
      <c r="C697" s="256" t="e">
        <f>VLOOKUP(A697,Estoque!$A$4:$M$14390,3,)</f>
        <v>#N/A</v>
      </c>
      <c r="D697" s="257" t="e">
        <f>VLOOKUP(A697,'Compras de mercadoria'!$A$4:$P$1330,4,)</f>
        <v>#N/A</v>
      </c>
      <c r="E697" s="172"/>
      <c r="F697" s="173"/>
      <c r="G697" s="259" t="e">
        <f>(VLOOKUP(A697,Estoque!$A$4:$M$14390,8,)*F697)</f>
        <v>#N/A</v>
      </c>
    </row>
    <row r="698" spans="1:7">
      <c r="A698" s="178"/>
      <c r="B698" s="239" t="e">
        <f>VLOOKUP(A698,Estoque!$A$4:$M$14390,2,)</f>
        <v>#N/A</v>
      </c>
      <c r="C698" s="239" t="e">
        <f>VLOOKUP(A698,Estoque!$A$4:$M$14390,3,)</f>
        <v>#N/A</v>
      </c>
      <c r="D698" s="244" t="e">
        <f>VLOOKUP(A698,'Compras de mercadoria'!$A$4:$P$1330,4,)</f>
        <v>#N/A</v>
      </c>
      <c r="E698" s="50"/>
      <c r="F698" s="174"/>
      <c r="G698" s="258" t="e">
        <f>(VLOOKUP(A698,Estoque!$A$4:$M$14390,8,)*F698)</f>
        <v>#N/A</v>
      </c>
    </row>
    <row r="699" spans="1:7">
      <c r="A699" s="177"/>
      <c r="B699" s="256" t="e">
        <f>VLOOKUP(A699,Estoque!$A$4:$M$14390,2,)</f>
        <v>#N/A</v>
      </c>
      <c r="C699" s="256" t="e">
        <f>VLOOKUP(A699,Estoque!$A$4:$M$14390,3,)</f>
        <v>#N/A</v>
      </c>
      <c r="D699" s="257" t="e">
        <f>VLOOKUP(A699,'Compras de mercadoria'!$A$4:$P$1330,4,)</f>
        <v>#N/A</v>
      </c>
      <c r="E699" s="172"/>
      <c r="F699" s="173"/>
      <c r="G699" s="259" t="e">
        <f>(VLOOKUP(A699,Estoque!$A$4:$M$14390,8,)*F699)</f>
        <v>#N/A</v>
      </c>
    </row>
    <row r="700" spans="1:7">
      <c r="A700" s="178"/>
      <c r="B700" s="239" t="e">
        <f>VLOOKUP(A700,Estoque!$A$4:$M$14390,2,)</f>
        <v>#N/A</v>
      </c>
      <c r="C700" s="239" t="e">
        <f>VLOOKUP(A700,Estoque!$A$4:$M$14390,3,)</f>
        <v>#N/A</v>
      </c>
      <c r="D700" s="244" t="e">
        <f>VLOOKUP(A700,'Compras de mercadoria'!$A$4:$P$1330,4,)</f>
        <v>#N/A</v>
      </c>
      <c r="E700" s="50"/>
      <c r="F700" s="174"/>
      <c r="G700" s="258" t="e">
        <f>(VLOOKUP(A700,Estoque!$A$4:$M$14390,8,)*F700)</f>
        <v>#N/A</v>
      </c>
    </row>
    <row r="701" spans="1:7">
      <c r="A701" s="177"/>
      <c r="B701" s="256" t="e">
        <f>VLOOKUP(A701,Estoque!$A$4:$M$14390,2,)</f>
        <v>#N/A</v>
      </c>
      <c r="C701" s="256" t="e">
        <f>VLOOKUP(A701,Estoque!$A$4:$M$14390,3,)</f>
        <v>#N/A</v>
      </c>
      <c r="D701" s="257" t="e">
        <f>VLOOKUP(A701,'Compras de mercadoria'!$A$4:$P$1330,4,)</f>
        <v>#N/A</v>
      </c>
      <c r="E701" s="172"/>
      <c r="F701" s="173"/>
      <c r="G701" s="259" t="e">
        <f>(VLOOKUP(A701,Estoque!$A$4:$M$14390,8,)*F701)</f>
        <v>#N/A</v>
      </c>
    </row>
    <row r="702" spans="1:7">
      <c r="A702" s="178"/>
      <c r="B702" s="239" t="e">
        <f>VLOOKUP(A702,Estoque!$A$4:$M$14390,2,)</f>
        <v>#N/A</v>
      </c>
      <c r="C702" s="239" t="e">
        <f>VLOOKUP(A702,Estoque!$A$4:$M$14390,3,)</f>
        <v>#N/A</v>
      </c>
      <c r="D702" s="244" t="e">
        <f>VLOOKUP(A702,'Compras de mercadoria'!$A$4:$P$1330,4,)</f>
        <v>#N/A</v>
      </c>
      <c r="E702" s="50"/>
      <c r="F702" s="174"/>
      <c r="G702" s="258" t="e">
        <f>(VLOOKUP(A702,Estoque!$A$4:$M$14390,8,)*F702)</f>
        <v>#N/A</v>
      </c>
    </row>
    <row r="703" spans="1:7">
      <c r="A703" s="177"/>
      <c r="B703" s="256" t="e">
        <f>VLOOKUP(A703,Estoque!$A$4:$M$14390,2,)</f>
        <v>#N/A</v>
      </c>
      <c r="C703" s="256" t="e">
        <f>VLOOKUP(A703,Estoque!$A$4:$M$14390,3,)</f>
        <v>#N/A</v>
      </c>
      <c r="D703" s="257" t="e">
        <f>VLOOKUP(A703,'Compras de mercadoria'!$A$4:$P$1330,4,)</f>
        <v>#N/A</v>
      </c>
      <c r="E703" s="172"/>
      <c r="F703" s="173"/>
      <c r="G703" s="259" t="e">
        <f>(VLOOKUP(A703,Estoque!$A$4:$M$14390,8,)*F703)</f>
        <v>#N/A</v>
      </c>
    </row>
    <row r="704" spans="1:7">
      <c r="A704" s="178"/>
      <c r="B704" s="239" t="e">
        <f>VLOOKUP(A704,Estoque!$A$4:$M$14390,2,)</f>
        <v>#N/A</v>
      </c>
      <c r="C704" s="239" t="e">
        <f>VLOOKUP(A704,Estoque!$A$4:$M$14390,3,)</f>
        <v>#N/A</v>
      </c>
      <c r="D704" s="244" t="e">
        <f>VLOOKUP(A704,'Compras de mercadoria'!$A$4:$P$1330,4,)</f>
        <v>#N/A</v>
      </c>
      <c r="E704" s="50"/>
      <c r="F704" s="174"/>
      <c r="G704" s="258" t="e">
        <f>(VLOOKUP(A704,Estoque!$A$4:$M$14390,8,)*F704)</f>
        <v>#N/A</v>
      </c>
    </row>
    <row r="705" spans="1:7">
      <c r="A705" s="177"/>
      <c r="B705" s="256" t="e">
        <f>VLOOKUP(A705,Estoque!$A$4:$M$14390,2,)</f>
        <v>#N/A</v>
      </c>
      <c r="C705" s="256" t="e">
        <f>VLOOKUP(A705,Estoque!$A$4:$M$14390,3,)</f>
        <v>#N/A</v>
      </c>
      <c r="D705" s="257" t="e">
        <f>VLOOKUP(A705,'Compras de mercadoria'!$A$4:$P$1330,4,)</f>
        <v>#N/A</v>
      </c>
      <c r="E705" s="172"/>
      <c r="F705" s="173"/>
      <c r="G705" s="259" t="e">
        <f>(VLOOKUP(A705,Estoque!$A$4:$M$14390,8,)*F705)</f>
        <v>#N/A</v>
      </c>
    </row>
    <row r="706" spans="1:7">
      <c r="A706" s="178"/>
      <c r="B706" s="239" t="e">
        <f>VLOOKUP(A706,Estoque!$A$4:$M$14390,2,)</f>
        <v>#N/A</v>
      </c>
      <c r="C706" s="239" t="e">
        <f>VLOOKUP(A706,Estoque!$A$4:$M$14390,3,)</f>
        <v>#N/A</v>
      </c>
      <c r="D706" s="244" t="e">
        <f>VLOOKUP(A706,'Compras de mercadoria'!$A$4:$P$1330,4,)</f>
        <v>#N/A</v>
      </c>
      <c r="E706" s="50"/>
      <c r="F706" s="174"/>
      <c r="G706" s="258" t="e">
        <f>(VLOOKUP(A706,Estoque!$A$4:$M$14390,8,)*F706)</f>
        <v>#N/A</v>
      </c>
    </row>
    <row r="707" spans="1:7">
      <c r="A707" s="177"/>
      <c r="B707" s="256" t="e">
        <f>VLOOKUP(A707,Estoque!$A$4:$M$14390,2,)</f>
        <v>#N/A</v>
      </c>
      <c r="C707" s="256" t="e">
        <f>VLOOKUP(A707,Estoque!$A$4:$M$14390,3,)</f>
        <v>#N/A</v>
      </c>
      <c r="D707" s="257" t="e">
        <f>VLOOKUP(A707,'Compras de mercadoria'!$A$4:$P$1330,4,)</f>
        <v>#N/A</v>
      </c>
      <c r="E707" s="172"/>
      <c r="F707" s="173"/>
      <c r="G707" s="259" t="e">
        <f>(VLOOKUP(A707,Estoque!$A$4:$M$14390,8,)*F707)</f>
        <v>#N/A</v>
      </c>
    </row>
    <row r="708" spans="1:7">
      <c r="A708" s="178"/>
      <c r="B708" s="239" t="e">
        <f>VLOOKUP(A708,Estoque!$A$4:$M$14390,2,)</f>
        <v>#N/A</v>
      </c>
      <c r="C708" s="239" t="e">
        <f>VLOOKUP(A708,Estoque!$A$4:$M$14390,3,)</f>
        <v>#N/A</v>
      </c>
      <c r="D708" s="244" t="e">
        <f>VLOOKUP(A708,'Compras de mercadoria'!$A$4:$P$1330,4,)</f>
        <v>#N/A</v>
      </c>
      <c r="E708" s="50"/>
      <c r="F708" s="174"/>
      <c r="G708" s="258" t="e">
        <f>(VLOOKUP(A708,Estoque!$A$4:$M$14390,8,)*F708)</f>
        <v>#N/A</v>
      </c>
    </row>
    <row r="709" spans="1:7">
      <c r="A709" s="177"/>
      <c r="B709" s="256" t="e">
        <f>VLOOKUP(A709,Estoque!$A$4:$M$14390,2,)</f>
        <v>#N/A</v>
      </c>
      <c r="C709" s="256" t="e">
        <f>VLOOKUP(A709,Estoque!$A$4:$M$14390,3,)</f>
        <v>#N/A</v>
      </c>
      <c r="D709" s="257" t="e">
        <f>VLOOKUP(A709,'Compras de mercadoria'!$A$4:$P$1330,4,)</f>
        <v>#N/A</v>
      </c>
      <c r="E709" s="172"/>
      <c r="F709" s="173"/>
      <c r="G709" s="259" t="e">
        <f>(VLOOKUP(A709,Estoque!$A$4:$M$14390,8,)*F709)</f>
        <v>#N/A</v>
      </c>
    </row>
    <row r="710" spans="1:7">
      <c r="A710" s="178"/>
      <c r="B710" s="239" t="e">
        <f>VLOOKUP(A710,Estoque!$A$4:$M$14390,2,)</f>
        <v>#N/A</v>
      </c>
      <c r="C710" s="239" t="e">
        <f>VLOOKUP(A710,Estoque!$A$4:$M$14390,3,)</f>
        <v>#N/A</v>
      </c>
      <c r="D710" s="244" t="e">
        <f>VLOOKUP(A710,'Compras de mercadoria'!$A$4:$P$1330,4,)</f>
        <v>#N/A</v>
      </c>
      <c r="E710" s="50"/>
      <c r="F710" s="174"/>
      <c r="G710" s="258" t="e">
        <f>(VLOOKUP(A710,Estoque!$A$4:$M$14390,8,)*F710)</f>
        <v>#N/A</v>
      </c>
    </row>
    <row r="711" spans="1:7">
      <c r="A711" s="177"/>
      <c r="B711" s="256" t="e">
        <f>VLOOKUP(A711,Estoque!$A$4:$M$14390,2,)</f>
        <v>#N/A</v>
      </c>
      <c r="C711" s="256" t="e">
        <f>VLOOKUP(A711,Estoque!$A$4:$M$14390,3,)</f>
        <v>#N/A</v>
      </c>
      <c r="D711" s="257" t="e">
        <f>VLOOKUP(A711,'Compras de mercadoria'!$A$4:$P$1330,4,)</f>
        <v>#N/A</v>
      </c>
      <c r="E711" s="172"/>
      <c r="F711" s="173"/>
      <c r="G711" s="259" t="e">
        <f>(VLOOKUP(A711,Estoque!$A$4:$M$14390,8,)*F711)</f>
        <v>#N/A</v>
      </c>
    </row>
    <row r="712" spans="1:7">
      <c r="A712" s="178"/>
      <c r="B712" s="239" t="e">
        <f>VLOOKUP(A712,Estoque!$A$4:$M$14390,2,)</f>
        <v>#N/A</v>
      </c>
      <c r="C712" s="239" t="e">
        <f>VLOOKUP(A712,Estoque!$A$4:$M$14390,3,)</f>
        <v>#N/A</v>
      </c>
      <c r="D712" s="244" t="e">
        <f>VLOOKUP(A712,'Compras de mercadoria'!$A$4:$P$1330,4,)</f>
        <v>#N/A</v>
      </c>
      <c r="E712" s="50"/>
      <c r="F712" s="174"/>
      <c r="G712" s="258" t="e">
        <f>(VLOOKUP(A712,Estoque!$A$4:$M$14390,8,)*F712)</f>
        <v>#N/A</v>
      </c>
    </row>
    <row r="713" spans="1:7">
      <c r="A713" s="177"/>
      <c r="B713" s="256" t="e">
        <f>VLOOKUP(A713,Estoque!$A$4:$M$14390,2,)</f>
        <v>#N/A</v>
      </c>
      <c r="C713" s="256" t="e">
        <f>VLOOKUP(A713,Estoque!$A$4:$M$14390,3,)</f>
        <v>#N/A</v>
      </c>
      <c r="D713" s="257" t="e">
        <f>VLOOKUP(A713,'Compras de mercadoria'!$A$4:$P$1330,4,)</f>
        <v>#N/A</v>
      </c>
      <c r="E713" s="172"/>
      <c r="F713" s="173"/>
      <c r="G713" s="259" t="e">
        <f>(VLOOKUP(A713,Estoque!$A$4:$M$14390,8,)*F713)</f>
        <v>#N/A</v>
      </c>
    </row>
    <row r="714" spans="1:7">
      <c r="A714" s="178"/>
      <c r="B714" s="239" t="e">
        <f>VLOOKUP(A714,Estoque!$A$4:$M$14390,2,)</f>
        <v>#N/A</v>
      </c>
      <c r="C714" s="239" t="e">
        <f>VLOOKUP(A714,Estoque!$A$4:$M$14390,3,)</f>
        <v>#N/A</v>
      </c>
      <c r="D714" s="244" t="e">
        <f>VLOOKUP(A714,'Compras de mercadoria'!$A$4:$P$1330,4,)</f>
        <v>#N/A</v>
      </c>
      <c r="E714" s="50"/>
      <c r="F714" s="174"/>
      <c r="G714" s="258" t="e">
        <f>(VLOOKUP(A714,Estoque!$A$4:$M$14390,8,)*F714)</f>
        <v>#N/A</v>
      </c>
    </row>
    <row r="715" spans="1:7">
      <c r="A715" s="177"/>
      <c r="B715" s="256" t="e">
        <f>VLOOKUP(A715,Estoque!$A$4:$M$14390,2,)</f>
        <v>#N/A</v>
      </c>
      <c r="C715" s="256" t="e">
        <f>VLOOKUP(A715,Estoque!$A$4:$M$14390,3,)</f>
        <v>#N/A</v>
      </c>
      <c r="D715" s="257" t="e">
        <f>VLOOKUP(A715,'Compras de mercadoria'!$A$4:$P$1330,4,)</f>
        <v>#N/A</v>
      </c>
      <c r="E715" s="172"/>
      <c r="F715" s="173"/>
      <c r="G715" s="259" t="e">
        <f>(VLOOKUP(A715,Estoque!$A$4:$M$14390,8,)*F715)</f>
        <v>#N/A</v>
      </c>
    </row>
    <row r="716" spans="1:7">
      <c r="A716" s="178"/>
      <c r="B716" s="239" t="e">
        <f>VLOOKUP(A716,Estoque!$A$4:$M$14390,2,)</f>
        <v>#N/A</v>
      </c>
      <c r="C716" s="239" t="e">
        <f>VLOOKUP(A716,Estoque!$A$4:$M$14390,3,)</f>
        <v>#N/A</v>
      </c>
      <c r="D716" s="244" t="e">
        <f>VLOOKUP(A716,'Compras de mercadoria'!$A$4:$P$1330,4,)</f>
        <v>#N/A</v>
      </c>
      <c r="E716" s="50"/>
      <c r="F716" s="174"/>
      <c r="G716" s="258" t="e">
        <f>(VLOOKUP(A716,Estoque!$A$4:$M$14390,8,)*F716)</f>
        <v>#N/A</v>
      </c>
    </row>
    <row r="717" spans="1:7">
      <c r="A717" s="177"/>
      <c r="B717" s="256" t="e">
        <f>VLOOKUP(A717,Estoque!$A$4:$M$14390,2,)</f>
        <v>#N/A</v>
      </c>
      <c r="C717" s="256" t="e">
        <f>VLOOKUP(A717,Estoque!$A$4:$M$14390,3,)</f>
        <v>#N/A</v>
      </c>
      <c r="D717" s="257" t="e">
        <f>VLOOKUP(A717,'Compras de mercadoria'!$A$4:$P$1330,4,)</f>
        <v>#N/A</v>
      </c>
      <c r="E717" s="172"/>
      <c r="F717" s="173"/>
      <c r="G717" s="259" t="e">
        <f>(VLOOKUP(A717,Estoque!$A$4:$M$14390,8,)*F717)</f>
        <v>#N/A</v>
      </c>
    </row>
    <row r="718" spans="1:7">
      <c r="A718" s="178"/>
      <c r="B718" s="239" t="e">
        <f>VLOOKUP(A718,Estoque!$A$4:$M$14390,2,)</f>
        <v>#N/A</v>
      </c>
      <c r="C718" s="239" t="e">
        <f>VLOOKUP(A718,Estoque!$A$4:$M$14390,3,)</f>
        <v>#N/A</v>
      </c>
      <c r="D718" s="244" t="e">
        <f>VLOOKUP(A718,'Compras de mercadoria'!$A$4:$P$1330,4,)</f>
        <v>#N/A</v>
      </c>
      <c r="E718" s="50"/>
      <c r="F718" s="174"/>
      <c r="G718" s="258" t="e">
        <f>(VLOOKUP(A718,Estoque!$A$4:$M$14390,8,)*F718)</f>
        <v>#N/A</v>
      </c>
    </row>
    <row r="719" spans="1:7">
      <c r="A719" s="177"/>
      <c r="B719" s="256" t="e">
        <f>VLOOKUP(A719,Estoque!$A$4:$M$14390,2,)</f>
        <v>#N/A</v>
      </c>
      <c r="C719" s="256" t="e">
        <f>VLOOKUP(A719,Estoque!$A$4:$M$14390,3,)</f>
        <v>#N/A</v>
      </c>
      <c r="D719" s="257" t="e">
        <f>VLOOKUP(A719,'Compras de mercadoria'!$A$4:$P$1330,4,)</f>
        <v>#N/A</v>
      </c>
      <c r="E719" s="172"/>
      <c r="F719" s="173"/>
      <c r="G719" s="259" t="e">
        <f>(VLOOKUP(A719,Estoque!$A$4:$M$14390,8,)*F719)</f>
        <v>#N/A</v>
      </c>
    </row>
    <row r="720" spans="1:7">
      <c r="A720" s="178"/>
      <c r="B720" s="239" t="e">
        <f>VLOOKUP(A720,Estoque!$A$4:$M$14390,2,)</f>
        <v>#N/A</v>
      </c>
      <c r="C720" s="239" t="e">
        <f>VLOOKUP(A720,Estoque!$A$4:$M$14390,3,)</f>
        <v>#N/A</v>
      </c>
      <c r="D720" s="244" t="e">
        <f>VLOOKUP(A720,'Compras de mercadoria'!$A$4:$P$1330,4,)</f>
        <v>#N/A</v>
      </c>
      <c r="E720" s="50"/>
      <c r="F720" s="174"/>
      <c r="G720" s="258" t="e">
        <f>(VLOOKUP(A720,Estoque!$A$4:$M$14390,8,)*F720)</f>
        <v>#N/A</v>
      </c>
    </row>
    <row r="721" spans="1:7">
      <c r="A721" s="177"/>
      <c r="B721" s="256" t="e">
        <f>VLOOKUP(A721,Estoque!$A$4:$M$14390,2,)</f>
        <v>#N/A</v>
      </c>
      <c r="C721" s="256" t="e">
        <f>VLOOKUP(A721,Estoque!$A$4:$M$14390,3,)</f>
        <v>#N/A</v>
      </c>
      <c r="D721" s="257" t="e">
        <f>VLOOKUP(A721,'Compras de mercadoria'!$A$4:$P$1330,4,)</f>
        <v>#N/A</v>
      </c>
      <c r="E721" s="172"/>
      <c r="F721" s="173"/>
      <c r="G721" s="259" t="e">
        <f>(VLOOKUP(A721,Estoque!$A$4:$M$14390,8,)*F721)</f>
        <v>#N/A</v>
      </c>
    </row>
    <row r="722" spans="1:7">
      <c r="A722" s="178"/>
      <c r="B722" s="239" t="e">
        <f>VLOOKUP(A722,Estoque!$A$4:$M$14390,2,)</f>
        <v>#N/A</v>
      </c>
      <c r="C722" s="239" t="e">
        <f>VLOOKUP(A722,Estoque!$A$4:$M$14390,3,)</f>
        <v>#N/A</v>
      </c>
      <c r="D722" s="244" t="e">
        <f>VLOOKUP(A722,'Compras de mercadoria'!$A$4:$P$1330,4,)</f>
        <v>#N/A</v>
      </c>
      <c r="E722" s="50"/>
      <c r="F722" s="174"/>
      <c r="G722" s="258" t="e">
        <f>(VLOOKUP(A722,Estoque!$A$4:$M$14390,8,)*F722)</f>
        <v>#N/A</v>
      </c>
    </row>
    <row r="723" spans="1:7">
      <c r="A723" s="177"/>
      <c r="B723" s="256" t="e">
        <f>VLOOKUP(A723,Estoque!$A$4:$M$14390,2,)</f>
        <v>#N/A</v>
      </c>
      <c r="C723" s="256" t="e">
        <f>VLOOKUP(A723,Estoque!$A$4:$M$14390,3,)</f>
        <v>#N/A</v>
      </c>
      <c r="D723" s="257" t="e">
        <f>VLOOKUP(A723,'Compras de mercadoria'!$A$4:$P$1330,4,)</f>
        <v>#N/A</v>
      </c>
      <c r="E723" s="172"/>
      <c r="F723" s="173"/>
      <c r="G723" s="259" t="e">
        <f>(VLOOKUP(A723,Estoque!$A$4:$M$14390,8,)*F723)</f>
        <v>#N/A</v>
      </c>
    </row>
    <row r="724" spans="1:7">
      <c r="A724" s="178"/>
      <c r="B724" s="239" t="e">
        <f>VLOOKUP(A724,Estoque!$A$4:$M$14390,2,)</f>
        <v>#N/A</v>
      </c>
      <c r="C724" s="239" t="e">
        <f>VLOOKUP(A724,Estoque!$A$4:$M$14390,3,)</f>
        <v>#N/A</v>
      </c>
      <c r="D724" s="244" t="e">
        <f>VLOOKUP(A724,'Compras de mercadoria'!$A$4:$P$1330,4,)</f>
        <v>#N/A</v>
      </c>
      <c r="E724" s="50"/>
      <c r="F724" s="174"/>
      <c r="G724" s="258" t="e">
        <f>(VLOOKUP(A724,Estoque!$A$4:$M$14390,8,)*F724)</f>
        <v>#N/A</v>
      </c>
    </row>
    <row r="725" spans="1:7">
      <c r="A725" s="177"/>
      <c r="B725" s="256" t="e">
        <f>VLOOKUP(A725,Estoque!$A$4:$M$14390,2,)</f>
        <v>#N/A</v>
      </c>
      <c r="C725" s="256" t="e">
        <f>VLOOKUP(A725,Estoque!$A$4:$M$14390,3,)</f>
        <v>#N/A</v>
      </c>
      <c r="D725" s="257" t="e">
        <f>VLOOKUP(A725,'Compras de mercadoria'!$A$4:$P$1330,4,)</f>
        <v>#N/A</v>
      </c>
      <c r="E725" s="172"/>
      <c r="F725" s="173"/>
      <c r="G725" s="259" t="e">
        <f>(VLOOKUP(A725,Estoque!$A$4:$M$14390,8,)*F725)</f>
        <v>#N/A</v>
      </c>
    </row>
    <row r="726" spans="1:7">
      <c r="A726" s="178"/>
      <c r="B726" s="239" t="e">
        <f>VLOOKUP(A726,Estoque!$A$4:$M$14390,2,)</f>
        <v>#N/A</v>
      </c>
      <c r="C726" s="239" t="e">
        <f>VLOOKUP(A726,Estoque!$A$4:$M$14390,3,)</f>
        <v>#N/A</v>
      </c>
      <c r="D726" s="244" t="e">
        <f>VLOOKUP(A726,'Compras de mercadoria'!$A$4:$P$1330,4,)</f>
        <v>#N/A</v>
      </c>
      <c r="E726" s="50"/>
      <c r="F726" s="174"/>
      <c r="G726" s="258" t="e">
        <f>(VLOOKUP(A726,Estoque!$A$4:$M$14390,8,)*F726)</f>
        <v>#N/A</v>
      </c>
    </row>
    <row r="727" spans="1:7">
      <c r="A727" s="177"/>
      <c r="B727" s="256" t="e">
        <f>VLOOKUP(A727,Estoque!$A$4:$M$14390,2,)</f>
        <v>#N/A</v>
      </c>
      <c r="C727" s="256" t="e">
        <f>VLOOKUP(A727,Estoque!$A$4:$M$14390,3,)</f>
        <v>#N/A</v>
      </c>
      <c r="D727" s="257" t="e">
        <f>VLOOKUP(A727,'Compras de mercadoria'!$A$4:$P$1330,4,)</f>
        <v>#N/A</v>
      </c>
      <c r="E727" s="172"/>
      <c r="F727" s="173"/>
      <c r="G727" s="259" t="e">
        <f>(VLOOKUP(A727,Estoque!$A$4:$M$14390,8,)*F727)</f>
        <v>#N/A</v>
      </c>
    </row>
    <row r="728" spans="1:7">
      <c r="A728" s="178"/>
      <c r="B728" s="239" t="e">
        <f>VLOOKUP(A728,Estoque!$A$4:$M$14390,2,)</f>
        <v>#N/A</v>
      </c>
      <c r="C728" s="239" t="e">
        <f>VLOOKUP(A728,Estoque!$A$4:$M$14390,3,)</f>
        <v>#N/A</v>
      </c>
      <c r="D728" s="244" t="e">
        <f>VLOOKUP(A728,'Compras de mercadoria'!$A$4:$P$1330,4,)</f>
        <v>#N/A</v>
      </c>
      <c r="E728" s="50"/>
      <c r="F728" s="174"/>
      <c r="G728" s="258" t="e">
        <f>(VLOOKUP(A728,Estoque!$A$4:$M$14390,8,)*F728)</f>
        <v>#N/A</v>
      </c>
    </row>
    <row r="729" spans="1:7">
      <c r="A729" s="177"/>
      <c r="B729" s="256" t="e">
        <f>VLOOKUP(A729,Estoque!$A$4:$M$14390,2,)</f>
        <v>#N/A</v>
      </c>
      <c r="C729" s="256" t="e">
        <f>VLOOKUP(A729,Estoque!$A$4:$M$14390,3,)</f>
        <v>#N/A</v>
      </c>
      <c r="D729" s="257" t="e">
        <f>VLOOKUP(A729,'Compras de mercadoria'!$A$4:$P$1330,4,)</f>
        <v>#N/A</v>
      </c>
      <c r="E729" s="172"/>
      <c r="F729" s="173"/>
      <c r="G729" s="259" t="e">
        <f>(VLOOKUP(A729,Estoque!$A$4:$M$14390,8,)*F729)</f>
        <v>#N/A</v>
      </c>
    </row>
    <row r="730" spans="1:7">
      <c r="A730" s="178"/>
      <c r="B730" s="239" t="e">
        <f>VLOOKUP(A730,Estoque!$A$4:$M$14390,2,)</f>
        <v>#N/A</v>
      </c>
      <c r="C730" s="239" t="e">
        <f>VLOOKUP(A730,Estoque!$A$4:$M$14390,3,)</f>
        <v>#N/A</v>
      </c>
      <c r="D730" s="244" t="e">
        <f>VLOOKUP(A730,'Compras de mercadoria'!$A$4:$P$1330,4,)</f>
        <v>#N/A</v>
      </c>
      <c r="E730" s="50"/>
      <c r="F730" s="174"/>
      <c r="G730" s="258" t="e">
        <f>(VLOOKUP(A730,Estoque!$A$4:$M$14390,8,)*F730)</f>
        <v>#N/A</v>
      </c>
    </row>
    <row r="731" spans="1:7">
      <c r="A731" s="177"/>
      <c r="B731" s="256" t="e">
        <f>VLOOKUP(A731,Estoque!$A$4:$M$14390,2,)</f>
        <v>#N/A</v>
      </c>
      <c r="C731" s="256" t="e">
        <f>VLOOKUP(A731,Estoque!$A$4:$M$14390,3,)</f>
        <v>#N/A</v>
      </c>
      <c r="D731" s="257" t="e">
        <f>VLOOKUP(A731,'Compras de mercadoria'!$A$4:$P$1330,4,)</f>
        <v>#N/A</v>
      </c>
      <c r="E731" s="172"/>
      <c r="F731" s="173"/>
      <c r="G731" s="259" t="e">
        <f>(VLOOKUP(A731,Estoque!$A$4:$M$14390,8,)*F731)</f>
        <v>#N/A</v>
      </c>
    </row>
    <row r="732" spans="1:7">
      <c r="A732" s="178"/>
      <c r="B732" s="239" t="e">
        <f>VLOOKUP(A732,Estoque!$A$4:$M$14390,2,)</f>
        <v>#N/A</v>
      </c>
      <c r="C732" s="239" t="e">
        <f>VLOOKUP(A732,Estoque!$A$4:$M$14390,3,)</f>
        <v>#N/A</v>
      </c>
      <c r="D732" s="244" t="e">
        <f>VLOOKUP(A732,'Compras de mercadoria'!$A$4:$P$1330,4,)</f>
        <v>#N/A</v>
      </c>
      <c r="E732" s="50"/>
      <c r="F732" s="174"/>
      <c r="G732" s="258" t="e">
        <f>(VLOOKUP(A732,Estoque!$A$4:$M$14390,8,)*F732)</f>
        <v>#N/A</v>
      </c>
    </row>
    <row r="733" spans="1:7">
      <c r="A733" s="177"/>
      <c r="B733" s="256" t="e">
        <f>VLOOKUP(A733,Estoque!$A$4:$M$14390,2,)</f>
        <v>#N/A</v>
      </c>
      <c r="C733" s="256" t="e">
        <f>VLOOKUP(A733,Estoque!$A$4:$M$14390,3,)</f>
        <v>#N/A</v>
      </c>
      <c r="D733" s="257" t="e">
        <f>VLOOKUP(A733,'Compras de mercadoria'!$A$4:$P$1330,4,)</f>
        <v>#N/A</v>
      </c>
      <c r="E733" s="172"/>
      <c r="F733" s="173"/>
      <c r="G733" s="259" t="e">
        <f>(VLOOKUP(A733,Estoque!$A$4:$M$14390,8,)*F733)</f>
        <v>#N/A</v>
      </c>
    </row>
    <row r="734" spans="1:7">
      <c r="A734" s="178"/>
      <c r="B734" s="239" t="e">
        <f>VLOOKUP(A734,Estoque!$A$4:$M$14390,2,)</f>
        <v>#N/A</v>
      </c>
      <c r="C734" s="239" t="e">
        <f>VLOOKUP(A734,Estoque!$A$4:$M$14390,3,)</f>
        <v>#N/A</v>
      </c>
      <c r="D734" s="244" t="e">
        <f>VLOOKUP(A734,'Compras de mercadoria'!$A$4:$P$1330,4,)</f>
        <v>#N/A</v>
      </c>
      <c r="E734" s="50"/>
      <c r="F734" s="174"/>
      <c r="G734" s="258" t="e">
        <f>(VLOOKUP(A734,Estoque!$A$4:$M$14390,8,)*F734)</f>
        <v>#N/A</v>
      </c>
    </row>
    <row r="735" spans="1:7">
      <c r="A735" s="177"/>
      <c r="B735" s="256" t="e">
        <f>VLOOKUP(A735,Estoque!$A$4:$M$14390,2,)</f>
        <v>#N/A</v>
      </c>
      <c r="C735" s="256" t="e">
        <f>VLOOKUP(A735,Estoque!$A$4:$M$14390,3,)</f>
        <v>#N/A</v>
      </c>
      <c r="D735" s="257" t="e">
        <f>VLOOKUP(A735,'Compras de mercadoria'!$A$4:$P$1330,4,)</f>
        <v>#N/A</v>
      </c>
      <c r="E735" s="172"/>
      <c r="F735" s="173"/>
      <c r="G735" s="259" t="e">
        <f>(VLOOKUP(A735,Estoque!$A$4:$M$14390,8,)*F735)</f>
        <v>#N/A</v>
      </c>
    </row>
    <row r="736" spans="1:7">
      <c r="A736" s="178"/>
      <c r="B736" s="239" t="e">
        <f>VLOOKUP(A736,Estoque!$A$4:$M$14390,2,)</f>
        <v>#N/A</v>
      </c>
      <c r="C736" s="239" t="e">
        <f>VLOOKUP(A736,Estoque!$A$4:$M$14390,3,)</f>
        <v>#N/A</v>
      </c>
      <c r="D736" s="244" t="e">
        <f>VLOOKUP(A736,'Compras de mercadoria'!$A$4:$P$1330,4,)</f>
        <v>#N/A</v>
      </c>
      <c r="E736" s="50"/>
      <c r="F736" s="174"/>
      <c r="G736" s="258" t="e">
        <f>(VLOOKUP(A736,Estoque!$A$4:$M$14390,8,)*F736)</f>
        <v>#N/A</v>
      </c>
    </row>
    <row r="737" spans="1:7">
      <c r="A737" s="177"/>
      <c r="B737" s="256" t="e">
        <f>VLOOKUP(A737,Estoque!$A$4:$M$14390,2,)</f>
        <v>#N/A</v>
      </c>
      <c r="C737" s="256" t="e">
        <f>VLOOKUP(A737,Estoque!$A$4:$M$14390,3,)</f>
        <v>#N/A</v>
      </c>
      <c r="D737" s="257" t="e">
        <f>VLOOKUP(A737,'Compras de mercadoria'!$A$4:$P$1330,4,)</f>
        <v>#N/A</v>
      </c>
      <c r="E737" s="172"/>
      <c r="F737" s="173"/>
      <c r="G737" s="259" t="e">
        <f>(VLOOKUP(A737,Estoque!$A$4:$M$14390,8,)*F737)</f>
        <v>#N/A</v>
      </c>
    </row>
    <row r="738" spans="1:7">
      <c r="A738" s="178"/>
      <c r="B738" s="239" t="e">
        <f>VLOOKUP(A738,Estoque!$A$4:$M$14390,2,)</f>
        <v>#N/A</v>
      </c>
      <c r="C738" s="239" t="e">
        <f>VLOOKUP(A738,Estoque!$A$4:$M$14390,3,)</f>
        <v>#N/A</v>
      </c>
      <c r="D738" s="244" t="e">
        <f>VLOOKUP(A738,'Compras de mercadoria'!$A$4:$P$1330,4,)</f>
        <v>#N/A</v>
      </c>
      <c r="E738" s="50"/>
      <c r="F738" s="174"/>
      <c r="G738" s="258" t="e">
        <f>(VLOOKUP(A738,Estoque!$A$4:$M$14390,8,)*F738)</f>
        <v>#N/A</v>
      </c>
    </row>
    <row r="739" spans="1:7">
      <c r="A739" s="177"/>
      <c r="B739" s="256" t="e">
        <f>VLOOKUP(A739,Estoque!$A$4:$M$14390,2,)</f>
        <v>#N/A</v>
      </c>
      <c r="C739" s="256" t="e">
        <f>VLOOKUP(A739,Estoque!$A$4:$M$14390,3,)</f>
        <v>#N/A</v>
      </c>
      <c r="D739" s="257" t="e">
        <f>VLOOKUP(A739,'Compras de mercadoria'!$A$4:$P$1330,4,)</f>
        <v>#N/A</v>
      </c>
      <c r="E739" s="172"/>
      <c r="F739" s="173"/>
      <c r="G739" s="259" t="e">
        <f>(VLOOKUP(A739,Estoque!$A$4:$M$14390,8,)*F739)</f>
        <v>#N/A</v>
      </c>
    </row>
    <row r="740" spans="1:7">
      <c r="A740" s="178"/>
      <c r="B740" s="239" t="e">
        <f>VLOOKUP(A740,Estoque!$A$4:$M$14390,2,)</f>
        <v>#N/A</v>
      </c>
      <c r="C740" s="239" t="e">
        <f>VLOOKUP(A740,Estoque!$A$4:$M$14390,3,)</f>
        <v>#N/A</v>
      </c>
      <c r="D740" s="244" t="e">
        <f>VLOOKUP(A740,'Compras de mercadoria'!$A$4:$P$1330,4,)</f>
        <v>#N/A</v>
      </c>
      <c r="E740" s="50"/>
      <c r="F740" s="174"/>
      <c r="G740" s="258" t="e">
        <f>(VLOOKUP(A740,Estoque!$A$4:$M$14390,8,)*F740)</f>
        <v>#N/A</v>
      </c>
    </row>
    <row r="741" spans="1:7">
      <c r="A741" s="177"/>
      <c r="B741" s="256" t="e">
        <f>VLOOKUP(A741,Estoque!$A$4:$M$14390,2,)</f>
        <v>#N/A</v>
      </c>
      <c r="C741" s="256" t="e">
        <f>VLOOKUP(A741,Estoque!$A$4:$M$14390,3,)</f>
        <v>#N/A</v>
      </c>
      <c r="D741" s="257" t="e">
        <f>VLOOKUP(A741,'Compras de mercadoria'!$A$4:$P$1330,4,)</f>
        <v>#N/A</v>
      </c>
      <c r="E741" s="172"/>
      <c r="F741" s="173"/>
      <c r="G741" s="259" t="e">
        <f>(VLOOKUP(A741,Estoque!$A$4:$M$14390,8,)*F741)</f>
        <v>#N/A</v>
      </c>
    </row>
    <row r="742" spans="1:7">
      <c r="A742" s="178"/>
      <c r="B742" s="239" t="e">
        <f>VLOOKUP(A742,Estoque!$A$4:$M$14390,2,)</f>
        <v>#N/A</v>
      </c>
      <c r="C742" s="239" t="e">
        <f>VLOOKUP(A742,Estoque!$A$4:$M$14390,3,)</f>
        <v>#N/A</v>
      </c>
      <c r="D742" s="244" t="e">
        <f>VLOOKUP(A742,'Compras de mercadoria'!$A$4:$P$1330,4,)</f>
        <v>#N/A</v>
      </c>
      <c r="E742" s="50"/>
      <c r="F742" s="174"/>
      <c r="G742" s="258" t="e">
        <f>(VLOOKUP(A742,Estoque!$A$4:$M$14390,8,)*F742)</f>
        <v>#N/A</v>
      </c>
    </row>
    <row r="743" spans="1:7">
      <c r="A743" s="177"/>
      <c r="B743" s="256" t="e">
        <f>VLOOKUP(A743,Estoque!$A$4:$M$14390,2,)</f>
        <v>#N/A</v>
      </c>
      <c r="C743" s="256" t="e">
        <f>VLOOKUP(A743,Estoque!$A$4:$M$14390,3,)</f>
        <v>#N/A</v>
      </c>
      <c r="D743" s="257" t="e">
        <f>VLOOKUP(A743,'Compras de mercadoria'!$A$4:$P$1330,4,)</f>
        <v>#N/A</v>
      </c>
      <c r="E743" s="172"/>
      <c r="F743" s="173"/>
      <c r="G743" s="259" t="e">
        <f>(VLOOKUP(A743,Estoque!$A$4:$M$14390,8,)*F743)</f>
        <v>#N/A</v>
      </c>
    </row>
    <row r="744" spans="1:7">
      <c r="A744" s="178"/>
      <c r="B744" s="239" t="e">
        <f>VLOOKUP(A744,Estoque!$A$4:$M$14390,2,)</f>
        <v>#N/A</v>
      </c>
      <c r="C744" s="239" t="e">
        <f>VLOOKUP(A744,Estoque!$A$4:$M$14390,3,)</f>
        <v>#N/A</v>
      </c>
      <c r="D744" s="244" t="e">
        <f>VLOOKUP(A744,'Compras de mercadoria'!$A$4:$P$1330,4,)</f>
        <v>#N/A</v>
      </c>
      <c r="E744" s="50"/>
      <c r="F744" s="174"/>
      <c r="G744" s="258" t="e">
        <f>(VLOOKUP(A744,Estoque!$A$4:$M$14390,8,)*F744)</f>
        <v>#N/A</v>
      </c>
    </row>
    <row r="745" spans="1:7">
      <c r="A745" s="177"/>
      <c r="B745" s="256" t="e">
        <f>VLOOKUP(A745,Estoque!$A$4:$M$14390,2,)</f>
        <v>#N/A</v>
      </c>
      <c r="C745" s="256" t="e">
        <f>VLOOKUP(A745,Estoque!$A$4:$M$14390,3,)</f>
        <v>#N/A</v>
      </c>
      <c r="D745" s="257" t="e">
        <f>VLOOKUP(A745,'Compras de mercadoria'!$A$4:$P$1330,4,)</f>
        <v>#N/A</v>
      </c>
      <c r="E745" s="172"/>
      <c r="F745" s="173"/>
      <c r="G745" s="259" t="e">
        <f>(VLOOKUP(A745,Estoque!$A$4:$M$14390,8,)*F745)</f>
        <v>#N/A</v>
      </c>
    </row>
    <row r="746" spans="1:7">
      <c r="A746" s="178"/>
      <c r="B746" s="239" t="e">
        <f>VLOOKUP(A746,Estoque!$A$4:$M$14390,2,)</f>
        <v>#N/A</v>
      </c>
      <c r="C746" s="239" t="e">
        <f>VLOOKUP(A746,Estoque!$A$4:$M$14390,3,)</f>
        <v>#N/A</v>
      </c>
      <c r="D746" s="244" t="e">
        <f>VLOOKUP(A746,'Compras de mercadoria'!$A$4:$P$1330,4,)</f>
        <v>#N/A</v>
      </c>
      <c r="E746" s="50"/>
      <c r="F746" s="174"/>
      <c r="G746" s="258" t="e">
        <f>(VLOOKUP(A746,Estoque!$A$4:$M$14390,8,)*F746)</f>
        <v>#N/A</v>
      </c>
    </row>
    <row r="747" spans="1:7">
      <c r="A747" s="177"/>
      <c r="B747" s="256" t="e">
        <f>VLOOKUP(A747,Estoque!$A$4:$M$14390,2,)</f>
        <v>#N/A</v>
      </c>
      <c r="C747" s="256" t="e">
        <f>VLOOKUP(A747,Estoque!$A$4:$M$14390,3,)</f>
        <v>#N/A</v>
      </c>
      <c r="D747" s="257" t="e">
        <f>VLOOKUP(A747,'Compras de mercadoria'!$A$4:$P$1330,4,)</f>
        <v>#N/A</v>
      </c>
      <c r="E747" s="172"/>
      <c r="F747" s="173"/>
      <c r="G747" s="259" t="e">
        <f>(VLOOKUP(A747,Estoque!$A$4:$M$14390,8,)*F747)</f>
        <v>#N/A</v>
      </c>
    </row>
    <row r="748" spans="1:7">
      <c r="A748" s="178"/>
      <c r="B748" s="239" t="e">
        <f>VLOOKUP(A748,Estoque!$A$4:$M$14390,2,)</f>
        <v>#N/A</v>
      </c>
      <c r="C748" s="239" t="e">
        <f>VLOOKUP(A748,Estoque!$A$4:$M$14390,3,)</f>
        <v>#N/A</v>
      </c>
      <c r="D748" s="244" t="e">
        <f>VLOOKUP(A748,'Compras de mercadoria'!$A$4:$P$1330,4,)</f>
        <v>#N/A</v>
      </c>
      <c r="E748" s="50"/>
      <c r="F748" s="174"/>
      <c r="G748" s="258" t="e">
        <f>(VLOOKUP(A748,Estoque!$A$4:$M$14390,8,)*F748)</f>
        <v>#N/A</v>
      </c>
    </row>
    <row r="749" spans="1:7">
      <c r="A749" s="177"/>
      <c r="B749" s="256" t="e">
        <f>VLOOKUP(A749,Estoque!$A$4:$M$14390,2,)</f>
        <v>#N/A</v>
      </c>
      <c r="C749" s="256" t="e">
        <f>VLOOKUP(A749,Estoque!$A$4:$M$14390,3,)</f>
        <v>#N/A</v>
      </c>
      <c r="D749" s="257" t="e">
        <f>VLOOKUP(A749,'Compras de mercadoria'!$A$4:$P$1330,4,)</f>
        <v>#N/A</v>
      </c>
      <c r="E749" s="172"/>
      <c r="F749" s="173"/>
      <c r="G749" s="259" t="e">
        <f>(VLOOKUP(A749,Estoque!$A$4:$M$14390,8,)*F749)</f>
        <v>#N/A</v>
      </c>
    </row>
    <row r="750" spans="1:7">
      <c r="A750" s="178"/>
      <c r="B750" s="239" t="e">
        <f>VLOOKUP(A750,Estoque!$A$4:$M$14390,2,)</f>
        <v>#N/A</v>
      </c>
      <c r="C750" s="239" t="e">
        <f>VLOOKUP(A750,Estoque!$A$4:$M$14390,3,)</f>
        <v>#N/A</v>
      </c>
      <c r="D750" s="244" t="e">
        <f>VLOOKUP(A750,'Compras de mercadoria'!$A$4:$P$1330,4,)</f>
        <v>#N/A</v>
      </c>
      <c r="E750" s="50"/>
      <c r="F750" s="174"/>
      <c r="G750" s="258" t="e">
        <f>(VLOOKUP(A750,Estoque!$A$4:$M$14390,8,)*F750)</f>
        <v>#N/A</v>
      </c>
    </row>
    <row r="751" spans="1:7">
      <c r="A751" s="177"/>
      <c r="B751" s="256" t="e">
        <f>VLOOKUP(A751,Estoque!$A$4:$M$14390,2,)</f>
        <v>#N/A</v>
      </c>
      <c r="C751" s="256" t="e">
        <f>VLOOKUP(A751,Estoque!$A$4:$M$14390,3,)</f>
        <v>#N/A</v>
      </c>
      <c r="D751" s="257" t="e">
        <f>VLOOKUP(A751,'Compras de mercadoria'!$A$4:$P$1330,4,)</f>
        <v>#N/A</v>
      </c>
      <c r="E751" s="172"/>
      <c r="F751" s="173"/>
      <c r="G751" s="259" t="e">
        <f>(VLOOKUP(A751,Estoque!$A$4:$M$14390,8,)*F751)</f>
        <v>#N/A</v>
      </c>
    </row>
    <row r="752" spans="1:7">
      <c r="A752" s="178"/>
      <c r="B752" s="239" t="e">
        <f>VLOOKUP(A752,Estoque!$A$4:$M$14390,2,)</f>
        <v>#N/A</v>
      </c>
      <c r="C752" s="239" t="e">
        <f>VLOOKUP(A752,Estoque!$A$4:$M$14390,3,)</f>
        <v>#N/A</v>
      </c>
      <c r="D752" s="244" t="e">
        <f>VLOOKUP(A752,'Compras de mercadoria'!$A$4:$P$1330,4,)</f>
        <v>#N/A</v>
      </c>
      <c r="E752" s="50"/>
      <c r="F752" s="174"/>
      <c r="G752" s="258" t="e">
        <f>(VLOOKUP(A752,Estoque!$A$4:$M$14390,8,)*F752)</f>
        <v>#N/A</v>
      </c>
    </row>
    <row r="753" spans="1:7">
      <c r="A753" s="177"/>
      <c r="B753" s="256" t="e">
        <f>VLOOKUP(A753,Estoque!$A$4:$M$14390,2,)</f>
        <v>#N/A</v>
      </c>
      <c r="C753" s="256" t="e">
        <f>VLOOKUP(A753,Estoque!$A$4:$M$14390,3,)</f>
        <v>#N/A</v>
      </c>
      <c r="D753" s="257" t="e">
        <f>VLOOKUP(A753,'Compras de mercadoria'!$A$4:$P$1330,4,)</f>
        <v>#N/A</v>
      </c>
      <c r="E753" s="172"/>
      <c r="F753" s="173"/>
      <c r="G753" s="259" t="e">
        <f>(VLOOKUP(A753,Estoque!$A$4:$M$14390,8,)*F753)</f>
        <v>#N/A</v>
      </c>
    </row>
    <row r="754" spans="1:7">
      <c r="A754" s="178"/>
      <c r="B754" s="239" t="e">
        <f>VLOOKUP(A754,Estoque!$A$4:$M$14390,2,)</f>
        <v>#N/A</v>
      </c>
      <c r="C754" s="239" t="e">
        <f>VLOOKUP(A754,Estoque!$A$4:$M$14390,3,)</f>
        <v>#N/A</v>
      </c>
      <c r="D754" s="244" t="e">
        <f>VLOOKUP(A754,'Compras de mercadoria'!$A$4:$P$1330,4,)</f>
        <v>#N/A</v>
      </c>
      <c r="E754" s="50"/>
      <c r="F754" s="174"/>
      <c r="G754" s="258" t="e">
        <f>(VLOOKUP(A754,Estoque!$A$4:$M$14390,8,)*F754)</f>
        <v>#N/A</v>
      </c>
    </row>
    <row r="755" spans="1:7">
      <c r="A755" s="177"/>
      <c r="B755" s="256" t="e">
        <f>VLOOKUP(A755,Estoque!$A$4:$M$14390,2,)</f>
        <v>#N/A</v>
      </c>
      <c r="C755" s="256" t="e">
        <f>VLOOKUP(A755,Estoque!$A$4:$M$14390,3,)</f>
        <v>#N/A</v>
      </c>
      <c r="D755" s="257" t="e">
        <f>VLOOKUP(A755,'Compras de mercadoria'!$A$4:$P$1330,4,)</f>
        <v>#N/A</v>
      </c>
      <c r="E755" s="172"/>
      <c r="F755" s="173"/>
      <c r="G755" s="259" t="e">
        <f>(VLOOKUP(A755,Estoque!$A$4:$M$14390,8,)*F755)</f>
        <v>#N/A</v>
      </c>
    </row>
    <row r="756" spans="1:7">
      <c r="A756" s="178"/>
      <c r="B756" s="239" t="e">
        <f>VLOOKUP(A756,Estoque!$A$4:$M$14390,2,)</f>
        <v>#N/A</v>
      </c>
      <c r="C756" s="239" t="e">
        <f>VLOOKUP(A756,Estoque!$A$4:$M$14390,3,)</f>
        <v>#N/A</v>
      </c>
      <c r="D756" s="244" t="e">
        <f>VLOOKUP(A756,'Compras de mercadoria'!$A$4:$P$1330,4,)</f>
        <v>#N/A</v>
      </c>
      <c r="E756" s="50"/>
      <c r="F756" s="174"/>
      <c r="G756" s="258" t="e">
        <f>(VLOOKUP(A756,Estoque!$A$4:$M$14390,8,)*F756)</f>
        <v>#N/A</v>
      </c>
    </row>
    <row r="757" spans="1:7">
      <c r="A757" s="177"/>
      <c r="B757" s="256" t="e">
        <f>VLOOKUP(A757,Estoque!$A$4:$M$14390,2,)</f>
        <v>#N/A</v>
      </c>
      <c r="C757" s="256" t="e">
        <f>VLOOKUP(A757,Estoque!$A$4:$M$14390,3,)</f>
        <v>#N/A</v>
      </c>
      <c r="D757" s="257" t="e">
        <f>VLOOKUP(A757,'Compras de mercadoria'!$A$4:$P$1330,4,)</f>
        <v>#N/A</v>
      </c>
      <c r="E757" s="172"/>
      <c r="F757" s="173"/>
      <c r="G757" s="259" t="e">
        <f>(VLOOKUP(A757,Estoque!$A$4:$M$14390,8,)*F757)</f>
        <v>#N/A</v>
      </c>
    </row>
    <row r="758" spans="1:7">
      <c r="A758" s="178"/>
      <c r="B758" s="239" t="e">
        <f>VLOOKUP(A758,Estoque!$A$4:$M$14390,2,)</f>
        <v>#N/A</v>
      </c>
      <c r="C758" s="239" t="e">
        <f>VLOOKUP(A758,Estoque!$A$4:$M$14390,3,)</f>
        <v>#N/A</v>
      </c>
      <c r="D758" s="244" t="e">
        <f>VLOOKUP(A758,'Compras de mercadoria'!$A$4:$P$1330,4,)</f>
        <v>#N/A</v>
      </c>
      <c r="E758" s="50"/>
      <c r="F758" s="174"/>
      <c r="G758" s="258" t="e">
        <f>(VLOOKUP(A758,Estoque!$A$4:$M$14390,8,)*F758)</f>
        <v>#N/A</v>
      </c>
    </row>
    <row r="759" spans="1:7">
      <c r="A759" s="177"/>
      <c r="B759" s="256" t="e">
        <f>VLOOKUP(A759,Estoque!$A$4:$M$14390,2,)</f>
        <v>#N/A</v>
      </c>
      <c r="C759" s="256" t="e">
        <f>VLOOKUP(A759,Estoque!$A$4:$M$14390,3,)</f>
        <v>#N/A</v>
      </c>
      <c r="D759" s="257" t="e">
        <f>VLOOKUP(A759,'Compras de mercadoria'!$A$4:$P$1330,4,)</f>
        <v>#N/A</v>
      </c>
      <c r="E759" s="172"/>
      <c r="F759" s="173"/>
      <c r="G759" s="259" t="e">
        <f>(VLOOKUP(A759,Estoque!$A$4:$M$14390,8,)*F759)</f>
        <v>#N/A</v>
      </c>
    </row>
    <row r="760" spans="1:7">
      <c r="A760" s="178"/>
      <c r="B760" s="239" t="e">
        <f>VLOOKUP(A760,Estoque!$A$4:$M$14390,2,)</f>
        <v>#N/A</v>
      </c>
      <c r="C760" s="239" t="e">
        <f>VLOOKUP(A760,Estoque!$A$4:$M$14390,3,)</f>
        <v>#N/A</v>
      </c>
      <c r="D760" s="244" t="e">
        <f>VLOOKUP(A760,'Compras de mercadoria'!$A$4:$P$1330,4,)</f>
        <v>#N/A</v>
      </c>
      <c r="E760" s="50"/>
      <c r="F760" s="174"/>
      <c r="G760" s="258" t="e">
        <f>(VLOOKUP(A760,Estoque!$A$4:$M$14390,8,)*F760)</f>
        <v>#N/A</v>
      </c>
    </row>
    <row r="761" spans="1:7">
      <c r="A761" s="177"/>
      <c r="B761" s="256" t="e">
        <f>VLOOKUP(A761,Estoque!$A$4:$M$14390,2,)</f>
        <v>#N/A</v>
      </c>
      <c r="C761" s="256" t="e">
        <f>VLOOKUP(A761,Estoque!$A$4:$M$14390,3,)</f>
        <v>#N/A</v>
      </c>
      <c r="D761" s="257" t="e">
        <f>VLOOKUP(A761,'Compras de mercadoria'!$A$4:$P$1330,4,)</f>
        <v>#N/A</v>
      </c>
      <c r="E761" s="172"/>
      <c r="F761" s="173"/>
      <c r="G761" s="259" t="e">
        <f>(VLOOKUP(A761,Estoque!$A$4:$M$14390,8,)*F761)</f>
        <v>#N/A</v>
      </c>
    </row>
    <row r="762" spans="1:7">
      <c r="A762" s="178"/>
      <c r="B762" s="239" t="e">
        <f>VLOOKUP(A762,Estoque!$A$4:$M$14390,2,)</f>
        <v>#N/A</v>
      </c>
      <c r="C762" s="239" t="e">
        <f>VLOOKUP(A762,Estoque!$A$4:$M$14390,3,)</f>
        <v>#N/A</v>
      </c>
      <c r="D762" s="244" t="e">
        <f>VLOOKUP(A762,'Compras de mercadoria'!$A$4:$P$1330,4,)</f>
        <v>#N/A</v>
      </c>
      <c r="E762" s="50"/>
      <c r="F762" s="174"/>
      <c r="G762" s="258" t="e">
        <f>(VLOOKUP(A762,Estoque!$A$4:$M$14390,8,)*F762)</f>
        <v>#N/A</v>
      </c>
    </row>
    <row r="763" spans="1:7">
      <c r="A763" s="177"/>
      <c r="B763" s="256" t="e">
        <f>VLOOKUP(A763,Estoque!$A$4:$M$14390,2,)</f>
        <v>#N/A</v>
      </c>
      <c r="C763" s="256" t="e">
        <f>VLOOKUP(A763,Estoque!$A$4:$M$14390,3,)</f>
        <v>#N/A</v>
      </c>
      <c r="D763" s="257" t="e">
        <f>VLOOKUP(A763,'Compras de mercadoria'!$A$4:$P$1330,4,)</f>
        <v>#N/A</v>
      </c>
      <c r="E763" s="172"/>
      <c r="F763" s="173"/>
      <c r="G763" s="259" t="e">
        <f>(VLOOKUP(A763,Estoque!$A$4:$M$14390,8,)*F763)</f>
        <v>#N/A</v>
      </c>
    </row>
    <row r="764" spans="1:7">
      <c r="A764" s="178"/>
      <c r="B764" s="239" t="e">
        <f>VLOOKUP(A764,Estoque!$A$4:$M$14390,2,)</f>
        <v>#N/A</v>
      </c>
      <c r="C764" s="239" t="e">
        <f>VLOOKUP(A764,Estoque!$A$4:$M$14390,3,)</f>
        <v>#N/A</v>
      </c>
      <c r="D764" s="244" t="e">
        <f>VLOOKUP(A764,'Compras de mercadoria'!$A$4:$P$1330,4,)</f>
        <v>#N/A</v>
      </c>
      <c r="E764" s="50"/>
      <c r="F764" s="174"/>
      <c r="G764" s="258" t="e">
        <f>(VLOOKUP(A764,Estoque!$A$4:$M$14390,8,)*F764)</f>
        <v>#N/A</v>
      </c>
    </row>
    <row r="765" spans="1:7">
      <c r="A765" s="177"/>
      <c r="B765" s="256" t="e">
        <f>VLOOKUP(A765,Estoque!$A$4:$M$14390,2,)</f>
        <v>#N/A</v>
      </c>
      <c r="C765" s="256" t="e">
        <f>VLOOKUP(A765,Estoque!$A$4:$M$14390,3,)</f>
        <v>#N/A</v>
      </c>
      <c r="D765" s="257" t="e">
        <f>VLOOKUP(A765,'Compras de mercadoria'!$A$4:$P$1330,4,)</f>
        <v>#N/A</v>
      </c>
      <c r="E765" s="172"/>
      <c r="F765" s="173"/>
      <c r="G765" s="259" t="e">
        <f>(VLOOKUP(A765,Estoque!$A$4:$M$14390,8,)*F765)</f>
        <v>#N/A</v>
      </c>
    </row>
    <row r="766" spans="1:7">
      <c r="A766" s="178"/>
      <c r="B766" s="239" t="e">
        <f>VLOOKUP(A766,Estoque!$A$4:$M$14390,2,)</f>
        <v>#N/A</v>
      </c>
      <c r="C766" s="239" t="e">
        <f>VLOOKUP(A766,Estoque!$A$4:$M$14390,3,)</f>
        <v>#N/A</v>
      </c>
      <c r="D766" s="244" t="e">
        <f>VLOOKUP(A766,'Compras de mercadoria'!$A$4:$P$1330,4,)</f>
        <v>#N/A</v>
      </c>
      <c r="E766" s="50"/>
      <c r="F766" s="174"/>
      <c r="G766" s="258" t="e">
        <f>(VLOOKUP(A766,Estoque!$A$4:$M$14390,8,)*F766)</f>
        <v>#N/A</v>
      </c>
    </row>
    <row r="767" spans="1:7">
      <c r="A767" s="177"/>
      <c r="B767" s="256" t="e">
        <f>VLOOKUP(A767,Estoque!$A$4:$M$14390,2,)</f>
        <v>#N/A</v>
      </c>
      <c r="C767" s="256" t="e">
        <f>VLOOKUP(A767,Estoque!$A$4:$M$14390,3,)</f>
        <v>#N/A</v>
      </c>
      <c r="D767" s="257" t="e">
        <f>VLOOKUP(A767,'Compras de mercadoria'!$A$4:$P$1330,4,)</f>
        <v>#N/A</v>
      </c>
      <c r="E767" s="172"/>
      <c r="F767" s="173"/>
      <c r="G767" s="259" t="e">
        <f>(VLOOKUP(A767,Estoque!$A$4:$M$14390,8,)*F767)</f>
        <v>#N/A</v>
      </c>
    </row>
    <row r="768" spans="1:7">
      <c r="A768" s="178"/>
      <c r="B768" s="239" t="e">
        <f>VLOOKUP(A768,Estoque!$A$4:$M$14390,2,)</f>
        <v>#N/A</v>
      </c>
      <c r="C768" s="239" t="e">
        <f>VLOOKUP(A768,Estoque!$A$4:$M$14390,3,)</f>
        <v>#N/A</v>
      </c>
      <c r="D768" s="244" t="e">
        <f>VLOOKUP(A768,'Compras de mercadoria'!$A$4:$P$1330,4,)</f>
        <v>#N/A</v>
      </c>
      <c r="E768" s="50"/>
      <c r="F768" s="174"/>
      <c r="G768" s="258" t="e">
        <f>(VLOOKUP(A768,Estoque!$A$4:$M$14390,8,)*F768)</f>
        <v>#N/A</v>
      </c>
    </row>
    <row r="769" spans="1:7">
      <c r="A769" s="177"/>
      <c r="B769" s="256" t="e">
        <f>VLOOKUP(A769,Estoque!$A$4:$M$14390,2,)</f>
        <v>#N/A</v>
      </c>
      <c r="C769" s="256" t="e">
        <f>VLOOKUP(A769,Estoque!$A$4:$M$14390,3,)</f>
        <v>#N/A</v>
      </c>
      <c r="D769" s="257" t="e">
        <f>VLOOKUP(A769,'Compras de mercadoria'!$A$4:$P$1330,4,)</f>
        <v>#N/A</v>
      </c>
      <c r="E769" s="172"/>
      <c r="F769" s="173"/>
      <c r="G769" s="259" t="e">
        <f>(VLOOKUP(A769,Estoque!$A$4:$M$14390,8,)*F769)</f>
        <v>#N/A</v>
      </c>
    </row>
    <row r="770" spans="1:7">
      <c r="A770" s="178"/>
      <c r="B770" s="239" t="e">
        <f>VLOOKUP(A770,Estoque!$A$4:$M$14390,2,)</f>
        <v>#N/A</v>
      </c>
      <c r="C770" s="239" t="e">
        <f>VLOOKUP(A770,Estoque!$A$4:$M$14390,3,)</f>
        <v>#N/A</v>
      </c>
      <c r="D770" s="244" t="e">
        <f>VLOOKUP(A770,'Compras de mercadoria'!$A$4:$P$1330,4,)</f>
        <v>#N/A</v>
      </c>
      <c r="E770" s="50"/>
      <c r="F770" s="174"/>
      <c r="G770" s="258" t="e">
        <f>(VLOOKUP(A770,Estoque!$A$4:$M$14390,8,)*F770)</f>
        <v>#N/A</v>
      </c>
    </row>
    <row r="771" spans="1:7">
      <c r="A771" s="177"/>
      <c r="B771" s="256" t="e">
        <f>VLOOKUP(A771,Estoque!$A$4:$M$14390,2,)</f>
        <v>#N/A</v>
      </c>
      <c r="C771" s="256" t="e">
        <f>VLOOKUP(A771,Estoque!$A$4:$M$14390,3,)</f>
        <v>#N/A</v>
      </c>
      <c r="D771" s="257" t="e">
        <f>VLOOKUP(A771,'Compras de mercadoria'!$A$4:$P$1330,4,)</f>
        <v>#N/A</v>
      </c>
      <c r="E771" s="172"/>
      <c r="F771" s="173"/>
      <c r="G771" s="259" t="e">
        <f>(VLOOKUP(A771,Estoque!$A$4:$M$14390,8,)*F771)</f>
        <v>#N/A</v>
      </c>
    </row>
    <row r="772" spans="1:7">
      <c r="A772" s="178"/>
      <c r="B772" s="239" t="e">
        <f>VLOOKUP(A772,Estoque!$A$4:$M$14390,2,)</f>
        <v>#N/A</v>
      </c>
      <c r="C772" s="239" t="e">
        <f>VLOOKUP(A772,Estoque!$A$4:$M$14390,3,)</f>
        <v>#N/A</v>
      </c>
      <c r="D772" s="244" t="e">
        <f>VLOOKUP(A772,'Compras de mercadoria'!$A$4:$P$1330,4,)</f>
        <v>#N/A</v>
      </c>
      <c r="E772" s="50"/>
      <c r="F772" s="174"/>
      <c r="G772" s="258" t="e">
        <f>(VLOOKUP(A772,Estoque!$A$4:$M$14390,8,)*F772)</f>
        <v>#N/A</v>
      </c>
    </row>
    <row r="773" spans="1:7">
      <c r="A773" s="177"/>
      <c r="B773" s="256" t="e">
        <f>VLOOKUP(A773,Estoque!$A$4:$M$14390,2,)</f>
        <v>#N/A</v>
      </c>
      <c r="C773" s="256" t="e">
        <f>VLOOKUP(A773,Estoque!$A$4:$M$14390,3,)</f>
        <v>#N/A</v>
      </c>
      <c r="D773" s="257" t="e">
        <f>VLOOKUP(A773,'Compras de mercadoria'!$A$4:$P$1330,4,)</f>
        <v>#N/A</v>
      </c>
      <c r="E773" s="172"/>
      <c r="F773" s="173"/>
      <c r="G773" s="259" t="e">
        <f>(VLOOKUP(A773,Estoque!$A$4:$M$14390,8,)*F773)</f>
        <v>#N/A</v>
      </c>
    </row>
    <row r="774" spans="1:7">
      <c r="A774" s="178"/>
      <c r="B774" s="239" t="e">
        <f>VLOOKUP(A774,Estoque!$A$4:$M$14390,2,)</f>
        <v>#N/A</v>
      </c>
      <c r="C774" s="239" t="e">
        <f>VLOOKUP(A774,Estoque!$A$4:$M$14390,3,)</f>
        <v>#N/A</v>
      </c>
      <c r="D774" s="244" t="e">
        <f>VLOOKUP(A774,'Compras de mercadoria'!$A$4:$P$1330,4,)</f>
        <v>#N/A</v>
      </c>
      <c r="E774" s="50"/>
      <c r="F774" s="174"/>
      <c r="G774" s="258" t="e">
        <f>(VLOOKUP(A774,Estoque!$A$4:$M$14390,8,)*F774)</f>
        <v>#N/A</v>
      </c>
    </row>
    <row r="775" spans="1:7">
      <c r="A775" s="177"/>
      <c r="B775" s="256" t="e">
        <f>VLOOKUP(A775,Estoque!$A$4:$M$14390,2,)</f>
        <v>#N/A</v>
      </c>
      <c r="C775" s="256" t="e">
        <f>VLOOKUP(A775,Estoque!$A$4:$M$14390,3,)</f>
        <v>#N/A</v>
      </c>
      <c r="D775" s="257" t="e">
        <f>VLOOKUP(A775,'Compras de mercadoria'!$A$4:$P$1330,4,)</f>
        <v>#N/A</v>
      </c>
      <c r="E775" s="172"/>
      <c r="F775" s="173"/>
      <c r="G775" s="259" t="e">
        <f>(VLOOKUP(A775,Estoque!$A$4:$M$14390,8,)*F775)</f>
        <v>#N/A</v>
      </c>
    </row>
    <row r="776" spans="1:7">
      <c r="A776" s="178"/>
      <c r="B776" s="239" t="e">
        <f>VLOOKUP(A776,Estoque!$A$4:$M$14390,2,)</f>
        <v>#N/A</v>
      </c>
      <c r="C776" s="239" t="e">
        <f>VLOOKUP(A776,Estoque!$A$4:$M$14390,3,)</f>
        <v>#N/A</v>
      </c>
      <c r="D776" s="244" t="e">
        <f>VLOOKUP(A776,'Compras de mercadoria'!$A$4:$P$1330,4,)</f>
        <v>#N/A</v>
      </c>
      <c r="E776" s="50"/>
      <c r="F776" s="174"/>
      <c r="G776" s="258" t="e">
        <f>(VLOOKUP(A776,Estoque!$A$4:$M$14390,8,)*F776)</f>
        <v>#N/A</v>
      </c>
    </row>
    <row r="777" spans="1:7">
      <c r="A777" s="177"/>
      <c r="B777" s="256" t="e">
        <f>VLOOKUP(A777,Estoque!$A$4:$M$14390,2,)</f>
        <v>#N/A</v>
      </c>
      <c r="C777" s="256" t="e">
        <f>VLOOKUP(A777,Estoque!$A$4:$M$14390,3,)</f>
        <v>#N/A</v>
      </c>
      <c r="D777" s="257" t="e">
        <f>VLOOKUP(A777,'Compras de mercadoria'!$A$4:$P$1330,4,)</f>
        <v>#N/A</v>
      </c>
      <c r="E777" s="172"/>
      <c r="F777" s="173"/>
      <c r="G777" s="259" t="e">
        <f>(VLOOKUP(A777,Estoque!$A$4:$M$14390,8,)*F777)</f>
        <v>#N/A</v>
      </c>
    </row>
    <row r="778" spans="1:7">
      <c r="A778" s="178"/>
      <c r="B778" s="239" t="e">
        <f>VLOOKUP(A778,Estoque!$A$4:$M$14390,2,)</f>
        <v>#N/A</v>
      </c>
      <c r="C778" s="239" t="e">
        <f>VLOOKUP(A778,Estoque!$A$4:$M$14390,3,)</f>
        <v>#N/A</v>
      </c>
      <c r="D778" s="244" t="e">
        <f>VLOOKUP(A778,'Compras de mercadoria'!$A$4:$P$1330,4,)</f>
        <v>#N/A</v>
      </c>
      <c r="E778" s="50"/>
      <c r="F778" s="174"/>
      <c r="G778" s="258" t="e">
        <f>(VLOOKUP(A778,Estoque!$A$4:$M$14390,8,)*F778)</f>
        <v>#N/A</v>
      </c>
    </row>
    <row r="779" spans="1:7">
      <c r="A779" s="177"/>
      <c r="B779" s="256" t="e">
        <f>VLOOKUP(A779,Estoque!$A$4:$M$14390,2,)</f>
        <v>#N/A</v>
      </c>
      <c r="C779" s="256" t="e">
        <f>VLOOKUP(A779,Estoque!$A$4:$M$14390,3,)</f>
        <v>#N/A</v>
      </c>
      <c r="D779" s="257" t="e">
        <f>VLOOKUP(A779,'Compras de mercadoria'!$A$4:$P$1330,4,)</f>
        <v>#N/A</v>
      </c>
      <c r="E779" s="172"/>
      <c r="F779" s="173"/>
      <c r="G779" s="259" t="e">
        <f>(VLOOKUP(A779,Estoque!$A$4:$M$14390,8,)*F779)</f>
        <v>#N/A</v>
      </c>
    </row>
    <row r="780" spans="1:7">
      <c r="A780" s="178"/>
      <c r="B780" s="239" t="e">
        <f>VLOOKUP(A780,Estoque!$A$4:$M$14390,2,)</f>
        <v>#N/A</v>
      </c>
      <c r="C780" s="239" t="e">
        <f>VLOOKUP(A780,Estoque!$A$4:$M$14390,3,)</f>
        <v>#N/A</v>
      </c>
      <c r="D780" s="244" t="e">
        <f>VLOOKUP(A780,'Compras de mercadoria'!$A$4:$P$1330,4,)</f>
        <v>#N/A</v>
      </c>
      <c r="E780" s="50"/>
      <c r="F780" s="174"/>
      <c r="G780" s="258" t="e">
        <f>(VLOOKUP(A780,Estoque!$A$4:$M$14390,8,)*F780)</f>
        <v>#N/A</v>
      </c>
    </row>
    <row r="781" spans="1:7">
      <c r="A781" s="177"/>
      <c r="B781" s="256" t="e">
        <f>VLOOKUP(A781,Estoque!$A$4:$M$14390,2,)</f>
        <v>#N/A</v>
      </c>
      <c r="C781" s="256" t="e">
        <f>VLOOKUP(A781,Estoque!$A$4:$M$14390,3,)</f>
        <v>#N/A</v>
      </c>
      <c r="D781" s="257" t="e">
        <f>VLOOKUP(A781,'Compras de mercadoria'!$A$4:$P$1330,4,)</f>
        <v>#N/A</v>
      </c>
      <c r="E781" s="172"/>
      <c r="F781" s="173"/>
      <c r="G781" s="259" t="e">
        <f>(VLOOKUP(A781,Estoque!$A$4:$M$14390,8,)*F781)</f>
        <v>#N/A</v>
      </c>
    </row>
    <row r="782" spans="1:7">
      <c r="A782" s="178"/>
      <c r="B782" s="239" t="e">
        <f>VLOOKUP(A782,Estoque!$A$4:$M$14390,2,)</f>
        <v>#N/A</v>
      </c>
      <c r="C782" s="239" t="e">
        <f>VLOOKUP(A782,Estoque!$A$4:$M$14390,3,)</f>
        <v>#N/A</v>
      </c>
      <c r="D782" s="244" t="e">
        <f>VLOOKUP(A782,'Compras de mercadoria'!$A$4:$P$1330,4,)</f>
        <v>#N/A</v>
      </c>
      <c r="E782" s="50"/>
      <c r="F782" s="174"/>
      <c r="G782" s="258" t="e">
        <f>(VLOOKUP(A782,Estoque!$A$4:$M$14390,8,)*F782)</f>
        <v>#N/A</v>
      </c>
    </row>
    <row r="783" spans="1:7">
      <c r="A783" s="177"/>
      <c r="B783" s="256" t="e">
        <f>VLOOKUP(A783,Estoque!$A$4:$M$14390,2,)</f>
        <v>#N/A</v>
      </c>
      <c r="C783" s="256" t="e">
        <f>VLOOKUP(A783,Estoque!$A$4:$M$14390,3,)</f>
        <v>#N/A</v>
      </c>
      <c r="D783" s="257" t="e">
        <f>VLOOKUP(A783,'Compras de mercadoria'!$A$4:$P$1330,4,)</f>
        <v>#N/A</v>
      </c>
      <c r="E783" s="172"/>
      <c r="F783" s="173"/>
      <c r="G783" s="259" t="e">
        <f>(VLOOKUP(A783,Estoque!$A$4:$M$14390,8,)*F783)</f>
        <v>#N/A</v>
      </c>
    </row>
    <row r="784" spans="1:7">
      <c r="A784" s="178"/>
      <c r="B784" s="239" t="e">
        <f>VLOOKUP(A784,Estoque!$A$4:$M$14390,2,)</f>
        <v>#N/A</v>
      </c>
      <c r="C784" s="239" t="e">
        <f>VLOOKUP(A784,Estoque!$A$4:$M$14390,3,)</f>
        <v>#N/A</v>
      </c>
      <c r="D784" s="244" t="e">
        <f>VLOOKUP(A784,'Compras de mercadoria'!$A$4:$P$1330,4,)</f>
        <v>#N/A</v>
      </c>
      <c r="E784" s="50"/>
      <c r="F784" s="174"/>
      <c r="G784" s="258" t="e">
        <f>(VLOOKUP(A784,Estoque!$A$4:$M$14390,8,)*F784)</f>
        <v>#N/A</v>
      </c>
    </row>
    <row r="785" spans="1:7">
      <c r="A785" s="177"/>
      <c r="B785" s="256" t="e">
        <f>VLOOKUP(A785,Estoque!$A$4:$M$14390,2,)</f>
        <v>#N/A</v>
      </c>
      <c r="C785" s="256" t="e">
        <f>VLOOKUP(A785,Estoque!$A$4:$M$14390,3,)</f>
        <v>#N/A</v>
      </c>
      <c r="D785" s="257" t="e">
        <f>VLOOKUP(A785,'Compras de mercadoria'!$A$4:$P$1330,4,)</f>
        <v>#N/A</v>
      </c>
      <c r="E785" s="172"/>
      <c r="F785" s="173"/>
      <c r="G785" s="259" t="e">
        <f>(VLOOKUP(A785,Estoque!$A$4:$M$14390,8,)*F785)</f>
        <v>#N/A</v>
      </c>
    </row>
    <row r="786" spans="1:7">
      <c r="A786" s="178"/>
      <c r="B786" s="239" t="e">
        <f>VLOOKUP(A786,Estoque!$A$4:$M$14390,2,)</f>
        <v>#N/A</v>
      </c>
      <c r="C786" s="239" t="e">
        <f>VLOOKUP(A786,Estoque!$A$4:$M$14390,3,)</f>
        <v>#N/A</v>
      </c>
      <c r="D786" s="244" t="e">
        <f>VLOOKUP(A786,'Compras de mercadoria'!$A$4:$P$1330,4,)</f>
        <v>#N/A</v>
      </c>
      <c r="E786" s="50"/>
      <c r="F786" s="174"/>
      <c r="G786" s="258" t="e">
        <f>(VLOOKUP(A786,Estoque!$A$4:$M$14390,8,)*F786)</f>
        <v>#N/A</v>
      </c>
    </row>
    <row r="787" spans="1:7">
      <c r="A787" s="177"/>
      <c r="B787" s="256" t="e">
        <f>VLOOKUP(A787,Estoque!$A$4:$M$14390,2,)</f>
        <v>#N/A</v>
      </c>
      <c r="C787" s="256" t="e">
        <f>VLOOKUP(A787,Estoque!$A$4:$M$14390,3,)</f>
        <v>#N/A</v>
      </c>
      <c r="D787" s="257" t="e">
        <f>VLOOKUP(A787,'Compras de mercadoria'!$A$4:$P$1330,4,)</f>
        <v>#N/A</v>
      </c>
      <c r="E787" s="172"/>
      <c r="F787" s="173"/>
      <c r="G787" s="259" t="e">
        <f>(VLOOKUP(A787,Estoque!$A$4:$M$14390,8,)*F787)</f>
        <v>#N/A</v>
      </c>
    </row>
    <row r="788" spans="1:7">
      <c r="A788" s="178"/>
      <c r="B788" s="239" t="e">
        <f>VLOOKUP(A788,Estoque!$A$4:$M$14390,2,)</f>
        <v>#N/A</v>
      </c>
      <c r="C788" s="239" t="e">
        <f>VLOOKUP(A788,Estoque!$A$4:$M$14390,3,)</f>
        <v>#N/A</v>
      </c>
      <c r="D788" s="244" t="e">
        <f>VLOOKUP(A788,'Compras de mercadoria'!$A$4:$P$1330,4,)</f>
        <v>#N/A</v>
      </c>
      <c r="E788" s="50"/>
      <c r="F788" s="174"/>
      <c r="G788" s="258" t="e">
        <f>(VLOOKUP(A788,Estoque!$A$4:$M$14390,8,)*F788)</f>
        <v>#N/A</v>
      </c>
    </row>
    <row r="789" spans="1:7">
      <c r="A789" s="177"/>
      <c r="B789" s="256" t="e">
        <f>VLOOKUP(A789,Estoque!$A$4:$M$14390,2,)</f>
        <v>#N/A</v>
      </c>
      <c r="C789" s="256" t="e">
        <f>VLOOKUP(A789,Estoque!$A$4:$M$14390,3,)</f>
        <v>#N/A</v>
      </c>
      <c r="D789" s="257" t="e">
        <f>VLOOKUP(A789,'Compras de mercadoria'!$A$4:$P$1330,4,)</f>
        <v>#N/A</v>
      </c>
      <c r="E789" s="172"/>
      <c r="F789" s="173"/>
      <c r="G789" s="259" t="e">
        <f>(VLOOKUP(A789,Estoque!$A$4:$M$14390,8,)*F789)</f>
        <v>#N/A</v>
      </c>
    </row>
    <row r="790" spans="1:7">
      <c r="A790" s="178"/>
      <c r="B790" s="239" t="e">
        <f>VLOOKUP(A790,Estoque!$A$4:$M$14390,2,)</f>
        <v>#N/A</v>
      </c>
      <c r="C790" s="239" t="e">
        <f>VLOOKUP(A790,Estoque!$A$4:$M$14390,3,)</f>
        <v>#N/A</v>
      </c>
      <c r="D790" s="244" t="e">
        <f>VLOOKUP(A790,'Compras de mercadoria'!$A$4:$P$1330,4,)</f>
        <v>#N/A</v>
      </c>
      <c r="E790" s="50"/>
      <c r="F790" s="174"/>
      <c r="G790" s="258" t="e">
        <f>(VLOOKUP(A790,Estoque!$A$4:$M$14390,8,)*F790)</f>
        <v>#N/A</v>
      </c>
    </row>
    <row r="791" spans="1:7">
      <c r="A791" s="177"/>
      <c r="B791" s="256" t="e">
        <f>VLOOKUP(A791,Estoque!$A$4:$M$14390,2,)</f>
        <v>#N/A</v>
      </c>
      <c r="C791" s="256" t="e">
        <f>VLOOKUP(A791,Estoque!$A$4:$M$14390,3,)</f>
        <v>#N/A</v>
      </c>
      <c r="D791" s="257" t="e">
        <f>VLOOKUP(A791,'Compras de mercadoria'!$A$4:$P$1330,4,)</f>
        <v>#N/A</v>
      </c>
      <c r="E791" s="172"/>
      <c r="F791" s="173"/>
      <c r="G791" s="259" t="e">
        <f>(VLOOKUP(A791,Estoque!$A$4:$M$14390,8,)*F791)</f>
        <v>#N/A</v>
      </c>
    </row>
    <row r="792" spans="1:7">
      <c r="A792" s="178"/>
      <c r="B792" s="239" t="e">
        <f>VLOOKUP(A792,Estoque!$A$4:$M$14390,2,)</f>
        <v>#N/A</v>
      </c>
      <c r="C792" s="239" t="e">
        <f>VLOOKUP(A792,Estoque!$A$4:$M$14390,3,)</f>
        <v>#N/A</v>
      </c>
      <c r="D792" s="244" t="e">
        <f>VLOOKUP(A792,'Compras de mercadoria'!$A$4:$P$1330,4,)</f>
        <v>#N/A</v>
      </c>
      <c r="E792" s="50"/>
      <c r="F792" s="174"/>
      <c r="G792" s="258" t="e">
        <f>(VLOOKUP(A792,Estoque!$A$4:$M$14390,8,)*F792)</f>
        <v>#N/A</v>
      </c>
    </row>
    <row r="793" spans="1:7">
      <c r="A793" s="177"/>
      <c r="B793" s="256" t="e">
        <f>VLOOKUP(A793,Estoque!$A$4:$M$14390,2,)</f>
        <v>#N/A</v>
      </c>
      <c r="C793" s="256" t="e">
        <f>VLOOKUP(A793,Estoque!$A$4:$M$14390,3,)</f>
        <v>#N/A</v>
      </c>
      <c r="D793" s="257" t="e">
        <f>VLOOKUP(A793,'Compras de mercadoria'!$A$4:$P$1330,4,)</f>
        <v>#N/A</v>
      </c>
      <c r="E793" s="172"/>
      <c r="F793" s="173"/>
      <c r="G793" s="259" t="e">
        <f>(VLOOKUP(A793,Estoque!$A$4:$M$14390,8,)*F793)</f>
        <v>#N/A</v>
      </c>
    </row>
    <row r="794" spans="1:7">
      <c r="A794" s="178"/>
      <c r="B794" s="239" t="e">
        <f>VLOOKUP(A794,Estoque!$A$4:$M$14390,2,)</f>
        <v>#N/A</v>
      </c>
      <c r="C794" s="239" t="e">
        <f>VLOOKUP(A794,Estoque!$A$4:$M$14390,3,)</f>
        <v>#N/A</v>
      </c>
      <c r="D794" s="244" t="e">
        <f>VLOOKUP(A794,'Compras de mercadoria'!$A$4:$P$1330,4,)</f>
        <v>#N/A</v>
      </c>
      <c r="E794" s="50"/>
      <c r="F794" s="174"/>
      <c r="G794" s="258" t="e">
        <f>(VLOOKUP(A794,Estoque!$A$4:$M$14390,8,)*F794)</f>
        <v>#N/A</v>
      </c>
    </row>
    <row r="795" spans="1:7">
      <c r="A795" s="177"/>
      <c r="B795" s="256" t="e">
        <f>VLOOKUP(A795,Estoque!$A$4:$M$14390,2,)</f>
        <v>#N/A</v>
      </c>
      <c r="C795" s="256" t="e">
        <f>VLOOKUP(A795,Estoque!$A$4:$M$14390,3,)</f>
        <v>#N/A</v>
      </c>
      <c r="D795" s="257" t="e">
        <f>VLOOKUP(A795,'Compras de mercadoria'!$A$4:$P$1330,4,)</f>
        <v>#N/A</v>
      </c>
      <c r="E795" s="172"/>
      <c r="F795" s="173"/>
      <c r="G795" s="259" t="e">
        <f>(VLOOKUP(A795,Estoque!$A$4:$M$14390,8,)*F795)</f>
        <v>#N/A</v>
      </c>
    </row>
    <row r="796" spans="1:7">
      <c r="A796" s="178"/>
      <c r="B796" s="239" t="e">
        <f>VLOOKUP(A796,Estoque!$A$4:$M$14390,2,)</f>
        <v>#N/A</v>
      </c>
      <c r="C796" s="239" t="e">
        <f>VLOOKUP(A796,Estoque!$A$4:$M$14390,3,)</f>
        <v>#N/A</v>
      </c>
      <c r="D796" s="244" t="e">
        <f>VLOOKUP(A796,'Compras de mercadoria'!$A$4:$P$1330,4,)</f>
        <v>#N/A</v>
      </c>
      <c r="E796" s="50"/>
      <c r="F796" s="174"/>
      <c r="G796" s="258" t="e">
        <f>(VLOOKUP(A796,Estoque!$A$4:$M$14390,8,)*F796)</f>
        <v>#N/A</v>
      </c>
    </row>
    <row r="797" spans="1:7">
      <c r="A797" s="177"/>
      <c r="B797" s="256" t="e">
        <f>VLOOKUP(A797,Estoque!$A$4:$M$14390,2,)</f>
        <v>#N/A</v>
      </c>
      <c r="C797" s="256" t="e">
        <f>VLOOKUP(A797,Estoque!$A$4:$M$14390,3,)</f>
        <v>#N/A</v>
      </c>
      <c r="D797" s="257" t="e">
        <f>VLOOKUP(A797,'Compras de mercadoria'!$A$4:$P$1330,4,)</f>
        <v>#N/A</v>
      </c>
      <c r="E797" s="172"/>
      <c r="F797" s="173"/>
      <c r="G797" s="259" t="e">
        <f>(VLOOKUP(A797,Estoque!$A$4:$M$14390,8,)*F797)</f>
        <v>#N/A</v>
      </c>
    </row>
    <row r="798" spans="1:7">
      <c r="A798" s="178"/>
      <c r="B798" s="239" t="e">
        <f>VLOOKUP(A798,Estoque!$A$4:$M$14390,2,)</f>
        <v>#N/A</v>
      </c>
      <c r="C798" s="239" t="e">
        <f>VLOOKUP(A798,Estoque!$A$4:$M$14390,3,)</f>
        <v>#N/A</v>
      </c>
      <c r="D798" s="244" t="e">
        <f>VLOOKUP(A798,'Compras de mercadoria'!$A$4:$P$1330,4,)</f>
        <v>#N/A</v>
      </c>
      <c r="E798" s="50"/>
      <c r="F798" s="174"/>
      <c r="G798" s="258" t="e">
        <f>(VLOOKUP(A798,Estoque!$A$4:$M$14390,8,)*F798)</f>
        <v>#N/A</v>
      </c>
    </row>
    <row r="799" spans="1:7">
      <c r="A799" s="177"/>
      <c r="B799" s="256" t="e">
        <f>VLOOKUP(A799,Estoque!$A$4:$M$14390,2,)</f>
        <v>#N/A</v>
      </c>
      <c r="C799" s="256" t="e">
        <f>VLOOKUP(A799,Estoque!$A$4:$M$14390,3,)</f>
        <v>#N/A</v>
      </c>
      <c r="D799" s="257" t="e">
        <f>VLOOKUP(A799,'Compras de mercadoria'!$A$4:$P$1330,4,)</f>
        <v>#N/A</v>
      </c>
      <c r="E799" s="172"/>
      <c r="F799" s="173"/>
      <c r="G799" s="259" t="e">
        <f>(VLOOKUP(A799,Estoque!$A$4:$M$14390,8,)*F799)</f>
        <v>#N/A</v>
      </c>
    </row>
    <row r="800" spans="1:7">
      <c r="A800" s="178"/>
      <c r="B800" s="239" t="e">
        <f>VLOOKUP(A800,Estoque!$A$4:$M$14390,2,)</f>
        <v>#N/A</v>
      </c>
      <c r="C800" s="239" t="e">
        <f>VLOOKUP(A800,Estoque!$A$4:$M$14390,3,)</f>
        <v>#N/A</v>
      </c>
      <c r="D800" s="244" t="e">
        <f>VLOOKUP(A800,'Compras de mercadoria'!$A$4:$P$1330,4,)</f>
        <v>#N/A</v>
      </c>
      <c r="E800" s="50"/>
      <c r="F800" s="174"/>
      <c r="G800" s="258" t="e">
        <f>(VLOOKUP(A800,Estoque!$A$4:$M$14390,8,)*F800)</f>
        <v>#N/A</v>
      </c>
    </row>
    <row r="801" spans="1:7">
      <c r="A801" s="177"/>
      <c r="B801" s="256" t="e">
        <f>VLOOKUP(A801,Estoque!$A$4:$M$14390,2,)</f>
        <v>#N/A</v>
      </c>
      <c r="C801" s="256" t="e">
        <f>VLOOKUP(A801,Estoque!$A$4:$M$14390,3,)</f>
        <v>#N/A</v>
      </c>
      <c r="D801" s="257" t="e">
        <f>VLOOKUP(A801,'Compras de mercadoria'!$A$4:$P$1330,4,)</f>
        <v>#N/A</v>
      </c>
      <c r="E801" s="172"/>
      <c r="F801" s="173"/>
      <c r="G801" s="259" t="e">
        <f>(VLOOKUP(A801,Estoque!$A$4:$M$14390,8,)*F801)</f>
        <v>#N/A</v>
      </c>
    </row>
    <row r="802" spans="1:7">
      <c r="A802" s="178"/>
      <c r="B802" s="239" t="e">
        <f>VLOOKUP(A802,Estoque!$A$4:$M$14390,2,)</f>
        <v>#N/A</v>
      </c>
      <c r="C802" s="239" t="e">
        <f>VLOOKUP(A802,Estoque!$A$4:$M$14390,3,)</f>
        <v>#N/A</v>
      </c>
      <c r="D802" s="244" t="e">
        <f>VLOOKUP(A802,'Compras de mercadoria'!$A$4:$P$1330,4,)</f>
        <v>#N/A</v>
      </c>
      <c r="E802" s="50"/>
      <c r="F802" s="174"/>
      <c r="G802" s="258" t="e">
        <f>(VLOOKUP(A802,Estoque!$A$4:$M$14390,8,)*F802)</f>
        <v>#N/A</v>
      </c>
    </row>
    <row r="803" spans="1:7">
      <c r="A803" s="177"/>
      <c r="B803" s="256" t="e">
        <f>VLOOKUP(A803,Estoque!$A$4:$M$14390,2,)</f>
        <v>#N/A</v>
      </c>
      <c r="C803" s="256" t="e">
        <f>VLOOKUP(A803,Estoque!$A$4:$M$14390,3,)</f>
        <v>#N/A</v>
      </c>
      <c r="D803" s="257" t="e">
        <f>VLOOKUP(A803,'Compras de mercadoria'!$A$4:$P$1330,4,)</f>
        <v>#N/A</v>
      </c>
      <c r="E803" s="172"/>
      <c r="F803" s="173"/>
      <c r="G803" s="259" t="e">
        <f>(VLOOKUP(A803,Estoque!$A$4:$M$14390,8,)*F803)</f>
        <v>#N/A</v>
      </c>
    </row>
    <row r="804" spans="1:7">
      <c r="A804" s="178"/>
      <c r="B804" s="239" t="e">
        <f>VLOOKUP(A804,Estoque!$A$4:$M$14390,2,)</f>
        <v>#N/A</v>
      </c>
      <c r="C804" s="239" t="e">
        <f>VLOOKUP(A804,Estoque!$A$4:$M$14390,3,)</f>
        <v>#N/A</v>
      </c>
      <c r="D804" s="244" t="e">
        <f>VLOOKUP(A804,'Compras de mercadoria'!$A$4:$P$1330,4,)</f>
        <v>#N/A</v>
      </c>
      <c r="E804" s="50"/>
      <c r="F804" s="174"/>
      <c r="G804" s="258" t="e">
        <f>(VLOOKUP(A804,Estoque!$A$4:$M$14390,8,)*F804)</f>
        <v>#N/A</v>
      </c>
    </row>
    <row r="805" spans="1:7">
      <c r="A805" s="177"/>
      <c r="B805" s="256" t="e">
        <f>VLOOKUP(A805,Estoque!$A$4:$M$14390,2,)</f>
        <v>#N/A</v>
      </c>
      <c r="C805" s="256" t="e">
        <f>VLOOKUP(A805,Estoque!$A$4:$M$14390,3,)</f>
        <v>#N/A</v>
      </c>
      <c r="D805" s="257" t="e">
        <f>VLOOKUP(A805,'Compras de mercadoria'!$A$4:$P$1330,4,)</f>
        <v>#N/A</v>
      </c>
      <c r="E805" s="172"/>
      <c r="F805" s="173"/>
      <c r="G805" s="259" t="e">
        <f>(VLOOKUP(A805,Estoque!$A$4:$M$14390,8,)*F805)</f>
        <v>#N/A</v>
      </c>
    </row>
    <row r="806" spans="1:7">
      <c r="A806" s="178"/>
      <c r="B806" s="239" t="e">
        <f>VLOOKUP(A806,Estoque!$A$4:$M$14390,2,)</f>
        <v>#N/A</v>
      </c>
      <c r="C806" s="239" t="e">
        <f>VLOOKUP(A806,Estoque!$A$4:$M$14390,3,)</f>
        <v>#N/A</v>
      </c>
      <c r="D806" s="244" t="e">
        <f>VLOOKUP(A806,'Compras de mercadoria'!$A$4:$P$1330,4,)</f>
        <v>#N/A</v>
      </c>
      <c r="E806" s="50"/>
      <c r="F806" s="174"/>
      <c r="G806" s="258" t="e">
        <f>(VLOOKUP(A806,Estoque!$A$4:$M$14390,8,)*F806)</f>
        <v>#N/A</v>
      </c>
    </row>
    <row r="807" spans="1:7">
      <c r="A807" s="177"/>
      <c r="B807" s="256" t="e">
        <f>VLOOKUP(A807,Estoque!$A$4:$M$14390,2,)</f>
        <v>#N/A</v>
      </c>
      <c r="C807" s="256" t="e">
        <f>VLOOKUP(A807,Estoque!$A$4:$M$14390,3,)</f>
        <v>#N/A</v>
      </c>
      <c r="D807" s="257" t="e">
        <f>VLOOKUP(A807,'Compras de mercadoria'!$A$4:$P$1330,4,)</f>
        <v>#N/A</v>
      </c>
      <c r="E807" s="172"/>
      <c r="F807" s="173"/>
      <c r="G807" s="259" t="e">
        <f>(VLOOKUP(A807,Estoque!$A$4:$M$14390,8,)*F807)</f>
        <v>#N/A</v>
      </c>
    </row>
    <row r="808" spans="1:7">
      <c r="A808" s="178"/>
      <c r="B808" s="239" t="e">
        <f>VLOOKUP(A808,Estoque!$A$4:$M$14390,2,)</f>
        <v>#N/A</v>
      </c>
      <c r="C808" s="239" t="e">
        <f>VLOOKUP(A808,Estoque!$A$4:$M$14390,3,)</f>
        <v>#N/A</v>
      </c>
      <c r="D808" s="244" t="e">
        <f>VLOOKUP(A808,'Compras de mercadoria'!$A$4:$P$1330,4,)</f>
        <v>#N/A</v>
      </c>
      <c r="E808" s="50"/>
      <c r="F808" s="174"/>
      <c r="G808" s="258" t="e">
        <f>(VLOOKUP(A808,Estoque!$A$4:$M$14390,8,)*F808)</f>
        <v>#N/A</v>
      </c>
    </row>
    <row r="809" spans="1:7">
      <c r="A809" s="177"/>
      <c r="B809" s="256" t="e">
        <f>VLOOKUP(A809,Estoque!$A$4:$M$14390,2,)</f>
        <v>#N/A</v>
      </c>
      <c r="C809" s="256" t="e">
        <f>VLOOKUP(A809,Estoque!$A$4:$M$14390,3,)</f>
        <v>#N/A</v>
      </c>
      <c r="D809" s="257" t="e">
        <f>VLOOKUP(A809,'Compras de mercadoria'!$A$4:$P$1330,4,)</f>
        <v>#N/A</v>
      </c>
      <c r="E809" s="172"/>
      <c r="F809" s="173"/>
      <c r="G809" s="259" t="e">
        <f>(VLOOKUP(A809,Estoque!$A$4:$M$14390,8,)*F809)</f>
        <v>#N/A</v>
      </c>
    </row>
    <row r="810" spans="1:7">
      <c r="A810" s="178"/>
      <c r="B810" s="239" t="e">
        <f>VLOOKUP(A810,Estoque!$A$4:$M$14390,2,)</f>
        <v>#N/A</v>
      </c>
      <c r="C810" s="239" t="e">
        <f>VLOOKUP(A810,Estoque!$A$4:$M$14390,3,)</f>
        <v>#N/A</v>
      </c>
      <c r="D810" s="244" t="e">
        <f>VLOOKUP(A810,'Compras de mercadoria'!$A$4:$P$1330,4,)</f>
        <v>#N/A</v>
      </c>
      <c r="E810" s="50"/>
      <c r="F810" s="174"/>
      <c r="G810" s="258" t="e">
        <f>(VLOOKUP(A810,Estoque!$A$4:$M$14390,8,)*F810)</f>
        <v>#N/A</v>
      </c>
    </row>
    <row r="811" spans="1:7">
      <c r="A811" s="177"/>
      <c r="B811" s="256" t="e">
        <f>VLOOKUP(A811,Estoque!$A$4:$M$14390,2,)</f>
        <v>#N/A</v>
      </c>
      <c r="C811" s="256" t="e">
        <f>VLOOKUP(A811,Estoque!$A$4:$M$14390,3,)</f>
        <v>#N/A</v>
      </c>
      <c r="D811" s="257" t="e">
        <f>VLOOKUP(A811,'Compras de mercadoria'!$A$4:$P$1330,4,)</f>
        <v>#N/A</v>
      </c>
      <c r="E811" s="172"/>
      <c r="F811" s="173"/>
      <c r="G811" s="259" t="e">
        <f>(VLOOKUP(A811,Estoque!$A$4:$M$14390,8,)*F811)</f>
        <v>#N/A</v>
      </c>
    </row>
    <row r="812" spans="1:7">
      <c r="A812" s="178"/>
      <c r="B812" s="239" t="e">
        <f>VLOOKUP(A812,Estoque!$A$4:$M$14390,2,)</f>
        <v>#N/A</v>
      </c>
      <c r="C812" s="239" t="e">
        <f>VLOOKUP(A812,Estoque!$A$4:$M$14390,3,)</f>
        <v>#N/A</v>
      </c>
      <c r="D812" s="244" t="e">
        <f>VLOOKUP(A812,'Compras de mercadoria'!$A$4:$P$1330,4,)</f>
        <v>#N/A</v>
      </c>
      <c r="E812" s="50"/>
      <c r="F812" s="174"/>
      <c r="G812" s="258" t="e">
        <f>(VLOOKUP(A812,Estoque!$A$4:$M$14390,8,)*F812)</f>
        <v>#N/A</v>
      </c>
    </row>
    <row r="813" spans="1:7">
      <c r="A813" s="177"/>
      <c r="B813" s="256" t="e">
        <f>VLOOKUP(A813,Estoque!$A$4:$M$14390,2,)</f>
        <v>#N/A</v>
      </c>
      <c r="C813" s="256" t="e">
        <f>VLOOKUP(A813,Estoque!$A$4:$M$14390,3,)</f>
        <v>#N/A</v>
      </c>
      <c r="D813" s="257" t="e">
        <f>VLOOKUP(A813,'Compras de mercadoria'!$A$4:$P$1330,4,)</f>
        <v>#N/A</v>
      </c>
      <c r="E813" s="172"/>
      <c r="F813" s="173"/>
      <c r="G813" s="259" t="e">
        <f>(VLOOKUP(A813,Estoque!$A$4:$M$14390,8,)*F813)</f>
        <v>#N/A</v>
      </c>
    </row>
    <row r="814" spans="1:7">
      <c r="A814" s="178"/>
      <c r="B814" s="239" t="e">
        <f>VLOOKUP(A814,Estoque!$A$4:$M$14390,2,)</f>
        <v>#N/A</v>
      </c>
      <c r="C814" s="239" t="e">
        <f>VLOOKUP(A814,Estoque!$A$4:$M$14390,3,)</f>
        <v>#N/A</v>
      </c>
      <c r="D814" s="244" t="e">
        <f>VLOOKUP(A814,'Compras de mercadoria'!$A$4:$P$1330,4,)</f>
        <v>#N/A</v>
      </c>
      <c r="E814" s="50"/>
      <c r="F814" s="174"/>
      <c r="G814" s="258" t="e">
        <f>(VLOOKUP(A814,Estoque!$A$4:$M$14390,8,)*F814)</f>
        <v>#N/A</v>
      </c>
    </row>
    <row r="815" spans="1:7">
      <c r="A815" s="177"/>
      <c r="B815" s="256" t="e">
        <f>VLOOKUP(A815,Estoque!$A$4:$M$14390,2,)</f>
        <v>#N/A</v>
      </c>
      <c r="C815" s="256" t="e">
        <f>VLOOKUP(A815,Estoque!$A$4:$M$14390,3,)</f>
        <v>#N/A</v>
      </c>
      <c r="D815" s="257" t="e">
        <f>VLOOKUP(A815,'Compras de mercadoria'!$A$4:$P$1330,4,)</f>
        <v>#N/A</v>
      </c>
      <c r="E815" s="172"/>
      <c r="F815" s="173"/>
      <c r="G815" s="259" t="e">
        <f>(VLOOKUP(A815,Estoque!$A$4:$M$14390,8,)*F815)</f>
        <v>#N/A</v>
      </c>
    </row>
    <row r="816" spans="1:7">
      <c r="A816" s="178"/>
      <c r="B816" s="239" t="e">
        <f>VLOOKUP(A816,Estoque!$A$4:$M$14390,2,)</f>
        <v>#N/A</v>
      </c>
      <c r="C816" s="239" t="e">
        <f>VLOOKUP(A816,Estoque!$A$4:$M$14390,3,)</f>
        <v>#N/A</v>
      </c>
      <c r="D816" s="244" t="e">
        <f>VLOOKUP(A816,'Compras de mercadoria'!$A$4:$P$1330,4,)</f>
        <v>#N/A</v>
      </c>
      <c r="E816" s="50"/>
      <c r="F816" s="174"/>
      <c r="G816" s="258" t="e">
        <f>(VLOOKUP(A816,Estoque!$A$4:$M$14390,8,)*F816)</f>
        <v>#N/A</v>
      </c>
    </row>
    <row r="817" spans="1:7">
      <c r="A817" s="177"/>
      <c r="B817" s="256" t="e">
        <f>VLOOKUP(A817,Estoque!$A$4:$M$14390,2,)</f>
        <v>#N/A</v>
      </c>
      <c r="C817" s="256" t="e">
        <f>VLOOKUP(A817,Estoque!$A$4:$M$14390,3,)</f>
        <v>#N/A</v>
      </c>
      <c r="D817" s="257" t="e">
        <f>VLOOKUP(A817,'Compras de mercadoria'!$A$4:$P$1330,4,)</f>
        <v>#N/A</v>
      </c>
      <c r="E817" s="172"/>
      <c r="F817" s="173"/>
      <c r="G817" s="259" t="e">
        <f>(VLOOKUP(A817,Estoque!$A$4:$M$14390,8,)*F817)</f>
        <v>#N/A</v>
      </c>
    </row>
    <row r="818" spans="1:7">
      <c r="A818" s="178"/>
      <c r="B818" s="239" t="e">
        <f>VLOOKUP(A818,Estoque!$A$4:$M$14390,2,)</f>
        <v>#N/A</v>
      </c>
      <c r="C818" s="239" t="e">
        <f>VLOOKUP(A818,Estoque!$A$4:$M$14390,3,)</f>
        <v>#N/A</v>
      </c>
      <c r="D818" s="244" t="e">
        <f>VLOOKUP(A818,'Compras de mercadoria'!$A$4:$P$1330,4,)</f>
        <v>#N/A</v>
      </c>
      <c r="E818" s="50"/>
      <c r="F818" s="174"/>
      <c r="G818" s="258" t="e">
        <f>(VLOOKUP(A818,Estoque!$A$4:$M$14390,8,)*F818)</f>
        <v>#N/A</v>
      </c>
    </row>
    <row r="819" spans="1:7">
      <c r="A819" s="177"/>
      <c r="B819" s="256" t="e">
        <f>VLOOKUP(A819,Estoque!$A$4:$M$14390,2,)</f>
        <v>#N/A</v>
      </c>
      <c r="C819" s="256" t="e">
        <f>VLOOKUP(A819,Estoque!$A$4:$M$14390,3,)</f>
        <v>#N/A</v>
      </c>
      <c r="D819" s="257" t="e">
        <f>VLOOKUP(A819,'Compras de mercadoria'!$A$4:$P$1330,4,)</f>
        <v>#N/A</v>
      </c>
      <c r="E819" s="172"/>
      <c r="F819" s="173"/>
      <c r="G819" s="259" t="e">
        <f>(VLOOKUP(A819,Estoque!$A$4:$M$14390,8,)*F819)</f>
        <v>#N/A</v>
      </c>
    </row>
    <row r="820" spans="1:7">
      <c r="A820" s="178"/>
      <c r="B820" s="239" t="e">
        <f>VLOOKUP(A820,Estoque!$A$4:$M$14390,2,)</f>
        <v>#N/A</v>
      </c>
      <c r="C820" s="239" t="e">
        <f>VLOOKUP(A820,Estoque!$A$4:$M$14390,3,)</f>
        <v>#N/A</v>
      </c>
      <c r="D820" s="244" t="e">
        <f>VLOOKUP(A820,'Compras de mercadoria'!$A$4:$P$1330,4,)</f>
        <v>#N/A</v>
      </c>
      <c r="E820" s="50"/>
      <c r="F820" s="174"/>
      <c r="G820" s="258" t="e">
        <f>(VLOOKUP(A820,Estoque!$A$4:$M$14390,8,)*F820)</f>
        <v>#N/A</v>
      </c>
    </row>
    <row r="821" spans="1:7">
      <c r="A821" s="177"/>
      <c r="B821" s="256" t="e">
        <f>VLOOKUP(A821,Estoque!$A$4:$M$14390,2,)</f>
        <v>#N/A</v>
      </c>
      <c r="C821" s="256" t="e">
        <f>VLOOKUP(A821,Estoque!$A$4:$M$14390,3,)</f>
        <v>#N/A</v>
      </c>
      <c r="D821" s="257" t="e">
        <f>VLOOKUP(A821,'Compras de mercadoria'!$A$4:$P$1330,4,)</f>
        <v>#N/A</v>
      </c>
      <c r="E821" s="172"/>
      <c r="F821" s="173"/>
      <c r="G821" s="259" t="e">
        <f>(VLOOKUP(A821,Estoque!$A$4:$M$14390,8,)*F821)</f>
        <v>#N/A</v>
      </c>
    </row>
    <row r="822" spans="1:7">
      <c r="A822" s="178"/>
      <c r="B822" s="239" t="e">
        <f>VLOOKUP(A822,Estoque!$A$4:$M$14390,2,)</f>
        <v>#N/A</v>
      </c>
      <c r="C822" s="239" t="e">
        <f>VLOOKUP(A822,Estoque!$A$4:$M$14390,3,)</f>
        <v>#N/A</v>
      </c>
      <c r="D822" s="244" t="e">
        <f>VLOOKUP(A822,'Compras de mercadoria'!$A$4:$P$1330,4,)</f>
        <v>#N/A</v>
      </c>
      <c r="E822" s="50"/>
      <c r="F822" s="174"/>
      <c r="G822" s="258" t="e">
        <f>(VLOOKUP(A822,Estoque!$A$4:$M$14390,8,)*F822)</f>
        <v>#N/A</v>
      </c>
    </row>
    <row r="823" spans="1:7">
      <c r="A823" s="177"/>
      <c r="B823" s="256" t="e">
        <f>VLOOKUP(A823,Estoque!$A$4:$M$14390,2,)</f>
        <v>#N/A</v>
      </c>
      <c r="C823" s="256" t="e">
        <f>VLOOKUP(A823,Estoque!$A$4:$M$14390,3,)</f>
        <v>#N/A</v>
      </c>
      <c r="D823" s="257" t="e">
        <f>VLOOKUP(A823,'Compras de mercadoria'!$A$4:$P$1330,4,)</f>
        <v>#N/A</v>
      </c>
      <c r="E823" s="172"/>
      <c r="F823" s="173"/>
      <c r="G823" s="259" t="e">
        <f>(VLOOKUP(A823,Estoque!$A$4:$M$14390,8,)*F823)</f>
        <v>#N/A</v>
      </c>
    </row>
    <row r="824" spans="1:7">
      <c r="A824" s="178"/>
      <c r="B824" s="239" t="e">
        <f>VLOOKUP(A824,Estoque!$A$4:$M$14390,2,)</f>
        <v>#N/A</v>
      </c>
      <c r="C824" s="239" t="e">
        <f>VLOOKUP(A824,Estoque!$A$4:$M$14390,3,)</f>
        <v>#N/A</v>
      </c>
      <c r="D824" s="244" t="e">
        <f>VLOOKUP(A824,'Compras de mercadoria'!$A$4:$P$1330,4,)</f>
        <v>#N/A</v>
      </c>
      <c r="E824" s="50"/>
      <c r="F824" s="174"/>
      <c r="G824" s="258" t="e">
        <f>(VLOOKUP(A824,Estoque!$A$4:$M$14390,8,)*F824)</f>
        <v>#N/A</v>
      </c>
    </row>
    <row r="825" spans="1:7">
      <c r="A825" s="177"/>
      <c r="B825" s="256" t="e">
        <f>VLOOKUP(A825,Estoque!$A$4:$M$14390,2,)</f>
        <v>#N/A</v>
      </c>
      <c r="C825" s="256" t="e">
        <f>VLOOKUP(A825,Estoque!$A$4:$M$14390,3,)</f>
        <v>#N/A</v>
      </c>
      <c r="D825" s="257" t="e">
        <f>VLOOKUP(A825,'Compras de mercadoria'!$A$4:$P$1330,4,)</f>
        <v>#N/A</v>
      </c>
      <c r="E825" s="172"/>
      <c r="F825" s="173"/>
      <c r="G825" s="259" t="e">
        <f>(VLOOKUP(A825,Estoque!$A$4:$M$14390,8,)*F825)</f>
        <v>#N/A</v>
      </c>
    </row>
    <row r="826" spans="1:7">
      <c r="A826" s="178"/>
      <c r="B826" s="239" t="e">
        <f>VLOOKUP(A826,Estoque!$A$4:$M$14390,2,)</f>
        <v>#N/A</v>
      </c>
      <c r="C826" s="239" t="e">
        <f>VLOOKUP(A826,Estoque!$A$4:$M$14390,3,)</f>
        <v>#N/A</v>
      </c>
      <c r="D826" s="244" t="e">
        <f>VLOOKUP(A826,'Compras de mercadoria'!$A$4:$P$1330,4,)</f>
        <v>#N/A</v>
      </c>
      <c r="E826" s="50"/>
      <c r="F826" s="174"/>
      <c r="G826" s="258" t="e">
        <f>(VLOOKUP(A826,Estoque!$A$4:$M$14390,8,)*F826)</f>
        <v>#N/A</v>
      </c>
    </row>
    <row r="827" spans="1:7">
      <c r="A827" s="177"/>
      <c r="B827" s="256" t="e">
        <f>VLOOKUP(A827,Estoque!$A$4:$M$14390,2,)</f>
        <v>#N/A</v>
      </c>
      <c r="C827" s="256" t="e">
        <f>VLOOKUP(A827,Estoque!$A$4:$M$14390,3,)</f>
        <v>#N/A</v>
      </c>
      <c r="D827" s="257" t="e">
        <f>VLOOKUP(A827,'Compras de mercadoria'!$A$4:$P$1330,4,)</f>
        <v>#N/A</v>
      </c>
      <c r="E827" s="172"/>
      <c r="F827" s="173"/>
      <c r="G827" s="259" t="e">
        <f>(VLOOKUP(A827,Estoque!$A$4:$M$14390,8,)*F827)</f>
        <v>#N/A</v>
      </c>
    </row>
    <row r="828" spans="1:7">
      <c r="A828" s="178"/>
      <c r="B828" s="239" t="e">
        <f>VLOOKUP(A828,Estoque!$A$4:$M$14390,2,)</f>
        <v>#N/A</v>
      </c>
      <c r="C828" s="239" t="e">
        <f>VLOOKUP(A828,Estoque!$A$4:$M$14390,3,)</f>
        <v>#N/A</v>
      </c>
      <c r="D828" s="244" t="e">
        <f>VLOOKUP(A828,'Compras de mercadoria'!$A$4:$P$1330,4,)</f>
        <v>#N/A</v>
      </c>
      <c r="E828" s="50"/>
      <c r="F828" s="174"/>
      <c r="G828" s="258" t="e">
        <f>(VLOOKUP(A828,Estoque!$A$4:$M$14390,8,)*F828)</f>
        <v>#N/A</v>
      </c>
    </row>
    <row r="829" spans="1:7">
      <c r="A829" s="177"/>
      <c r="B829" s="256" t="e">
        <f>VLOOKUP(A829,Estoque!$A$4:$M$14390,2,)</f>
        <v>#N/A</v>
      </c>
      <c r="C829" s="256" t="e">
        <f>VLOOKUP(A829,Estoque!$A$4:$M$14390,3,)</f>
        <v>#N/A</v>
      </c>
      <c r="D829" s="257" t="e">
        <f>VLOOKUP(A829,'Compras de mercadoria'!$A$4:$P$1330,4,)</f>
        <v>#N/A</v>
      </c>
      <c r="E829" s="172"/>
      <c r="F829" s="173"/>
      <c r="G829" s="259" t="e">
        <f>(VLOOKUP(A829,Estoque!$A$4:$M$14390,8,)*F829)</f>
        <v>#N/A</v>
      </c>
    </row>
    <row r="830" spans="1:7">
      <c r="A830" s="178"/>
      <c r="B830" s="239" t="e">
        <f>VLOOKUP(A830,Estoque!$A$4:$M$14390,2,)</f>
        <v>#N/A</v>
      </c>
      <c r="C830" s="239" t="e">
        <f>VLOOKUP(A830,Estoque!$A$4:$M$14390,3,)</f>
        <v>#N/A</v>
      </c>
      <c r="D830" s="244" t="e">
        <f>VLOOKUP(A830,'Compras de mercadoria'!$A$4:$P$1330,4,)</f>
        <v>#N/A</v>
      </c>
      <c r="E830" s="50"/>
      <c r="F830" s="174"/>
      <c r="G830" s="258" t="e">
        <f>(VLOOKUP(A830,Estoque!$A$4:$M$14390,8,)*F830)</f>
        <v>#N/A</v>
      </c>
    </row>
    <row r="831" spans="1:7">
      <c r="A831" s="177"/>
      <c r="B831" s="256" t="e">
        <f>VLOOKUP(A831,Estoque!$A$4:$M$14390,2,)</f>
        <v>#N/A</v>
      </c>
      <c r="C831" s="256" t="e">
        <f>VLOOKUP(A831,Estoque!$A$4:$M$14390,3,)</f>
        <v>#N/A</v>
      </c>
      <c r="D831" s="257" t="e">
        <f>VLOOKUP(A831,'Compras de mercadoria'!$A$4:$P$1330,4,)</f>
        <v>#N/A</v>
      </c>
      <c r="E831" s="172"/>
      <c r="F831" s="173"/>
      <c r="G831" s="259" t="e">
        <f>(VLOOKUP(A831,Estoque!$A$4:$M$14390,8,)*F831)</f>
        <v>#N/A</v>
      </c>
    </row>
    <row r="832" spans="1:7">
      <c r="A832" s="178"/>
      <c r="B832" s="239" t="e">
        <f>VLOOKUP(A832,Estoque!$A$4:$M$14390,2,)</f>
        <v>#N/A</v>
      </c>
      <c r="C832" s="239" t="e">
        <f>VLOOKUP(A832,Estoque!$A$4:$M$14390,3,)</f>
        <v>#N/A</v>
      </c>
      <c r="D832" s="244" t="e">
        <f>VLOOKUP(A832,'Compras de mercadoria'!$A$4:$P$1330,4,)</f>
        <v>#N/A</v>
      </c>
      <c r="E832" s="50"/>
      <c r="F832" s="174"/>
      <c r="G832" s="258" t="e">
        <f>(VLOOKUP(A832,Estoque!$A$4:$M$14390,8,)*F832)</f>
        <v>#N/A</v>
      </c>
    </row>
    <row r="833" spans="1:7">
      <c r="A833" s="177"/>
      <c r="B833" s="256" t="e">
        <f>VLOOKUP(A833,Estoque!$A$4:$M$14390,2,)</f>
        <v>#N/A</v>
      </c>
      <c r="C833" s="256" t="e">
        <f>VLOOKUP(A833,Estoque!$A$4:$M$14390,3,)</f>
        <v>#N/A</v>
      </c>
      <c r="D833" s="257" t="e">
        <f>VLOOKUP(A833,'Compras de mercadoria'!$A$4:$P$1330,4,)</f>
        <v>#N/A</v>
      </c>
      <c r="E833" s="172"/>
      <c r="F833" s="173"/>
      <c r="G833" s="259" t="e">
        <f>(VLOOKUP(A833,Estoque!$A$4:$M$14390,8,)*F833)</f>
        <v>#N/A</v>
      </c>
    </row>
    <row r="834" spans="1:7">
      <c r="A834" s="178"/>
      <c r="B834" s="239" t="e">
        <f>VLOOKUP(A834,Estoque!$A$4:$M$14390,2,)</f>
        <v>#N/A</v>
      </c>
      <c r="C834" s="239" t="e">
        <f>VLOOKUP(A834,Estoque!$A$4:$M$14390,3,)</f>
        <v>#N/A</v>
      </c>
      <c r="D834" s="244" t="e">
        <f>VLOOKUP(A834,'Compras de mercadoria'!$A$4:$P$1330,4,)</f>
        <v>#N/A</v>
      </c>
      <c r="E834" s="50"/>
      <c r="F834" s="174"/>
      <c r="G834" s="258" t="e">
        <f>(VLOOKUP(A834,Estoque!$A$4:$M$14390,8,)*F834)</f>
        <v>#N/A</v>
      </c>
    </row>
    <row r="835" spans="1:7">
      <c r="A835" s="177"/>
      <c r="B835" s="256" t="e">
        <f>VLOOKUP(A835,Estoque!$A$4:$M$14390,2,)</f>
        <v>#N/A</v>
      </c>
      <c r="C835" s="256" t="e">
        <f>VLOOKUP(A835,Estoque!$A$4:$M$14390,3,)</f>
        <v>#N/A</v>
      </c>
      <c r="D835" s="257" t="e">
        <f>VLOOKUP(A835,'Compras de mercadoria'!$A$4:$P$1330,4,)</f>
        <v>#N/A</v>
      </c>
      <c r="E835" s="172"/>
      <c r="F835" s="173"/>
      <c r="G835" s="259" t="e">
        <f>(VLOOKUP(A835,Estoque!$A$4:$M$14390,8,)*F835)</f>
        <v>#N/A</v>
      </c>
    </row>
    <row r="836" spans="1:7">
      <c r="A836" s="178"/>
      <c r="B836" s="239" t="e">
        <f>VLOOKUP(A836,Estoque!$A$4:$M$14390,2,)</f>
        <v>#N/A</v>
      </c>
      <c r="C836" s="239" t="e">
        <f>VLOOKUP(A836,Estoque!$A$4:$M$14390,3,)</f>
        <v>#N/A</v>
      </c>
      <c r="D836" s="244" t="e">
        <f>VLOOKUP(A836,'Compras de mercadoria'!$A$4:$P$1330,4,)</f>
        <v>#N/A</v>
      </c>
      <c r="E836" s="50"/>
      <c r="F836" s="174"/>
      <c r="G836" s="258" t="e">
        <f>(VLOOKUP(A836,Estoque!$A$4:$M$14390,8,)*F836)</f>
        <v>#N/A</v>
      </c>
    </row>
    <row r="837" spans="1:7">
      <c r="A837" s="177"/>
      <c r="B837" s="256" t="e">
        <f>VLOOKUP(A837,Estoque!$A$4:$M$14390,2,)</f>
        <v>#N/A</v>
      </c>
      <c r="C837" s="256" t="e">
        <f>VLOOKUP(A837,Estoque!$A$4:$M$14390,3,)</f>
        <v>#N/A</v>
      </c>
      <c r="D837" s="257" t="e">
        <f>VLOOKUP(A837,'Compras de mercadoria'!$A$4:$P$1330,4,)</f>
        <v>#N/A</v>
      </c>
      <c r="E837" s="172"/>
      <c r="F837" s="173"/>
      <c r="G837" s="259" t="e">
        <f>(VLOOKUP(A837,Estoque!$A$4:$M$14390,8,)*F837)</f>
        <v>#N/A</v>
      </c>
    </row>
    <row r="838" spans="1:7">
      <c r="A838" s="178"/>
      <c r="B838" s="239" t="e">
        <f>VLOOKUP(A838,Estoque!$A$4:$M$14390,2,)</f>
        <v>#N/A</v>
      </c>
      <c r="C838" s="239" t="e">
        <f>VLOOKUP(A838,Estoque!$A$4:$M$14390,3,)</f>
        <v>#N/A</v>
      </c>
      <c r="D838" s="244" t="e">
        <f>VLOOKUP(A838,'Compras de mercadoria'!$A$4:$P$1330,4,)</f>
        <v>#N/A</v>
      </c>
      <c r="E838" s="50"/>
      <c r="F838" s="174"/>
      <c r="G838" s="258" t="e">
        <f>(VLOOKUP(A838,Estoque!$A$4:$M$14390,8,)*F838)</f>
        <v>#N/A</v>
      </c>
    </row>
    <row r="839" spans="1:7">
      <c r="A839" s="177"/>
      <c r="B839" s="256" t="e">
        <f>VLOOKUP(A839,Estoque!$A$4:$M$14390,2,)</f>
        <v>#N/A</v>
      </c>
      <c r="C839" s="256" t="e">
        <f>VLOOKUP(A839,Estoque!$A$4:$M$14390,3,)</f>
        <v>#N/A</v>
      </c>
      <c r="D839" s="257" t="e">
        <f>VLOOKUP(A839,'Compras de mercadoria'!$A$4:$P$1330,4,)</f>
        <v>#N/A</v>
      </c>
      <c r="E839" s="172"/>
      <c r="F839" s="173"/>
      <c r="G839" s="259" t="e">
        <f>(VLOOKUP(A839,Estoque!$A$4:$M$14390,8,)*F839)</f>
        <v>#N/A</v>
      </c>
    </row>
    <row r="840" spans="1:7">
      <c r="A840" s="178"/>
      <c r="B840" s="239" t="e">
        <f>VLOOKUP(A840,Estoque!$A$4:$M$14390,2,)</f>
        <v>#N/A</v>
      </c>
      <c r="C840" s="239" t="e">
        <f>VLOOKUP(A840,Estoque!$A$4:$M$14390,3,)</f>
        <v>#N/A</v>
      </c>
      <c r="D840" s="244" t="e">
        <f>VLOOKUP(A840,'Compras de mercadoria'!$A$4:$P$1330,4,)</f>
        <v>#N/A</v>
      </c>
      <c r="E840" s="50"/>
      <c r="F840" s="174"/>
      <c r="G840" s="258" t="e">
        <f>(VLOOKUP(A840,Estoque!$A$4:$M$14390,8,)*F840)</f>
        <v>#N/A</v>
      </c>
    </row>
    <row r="841" spans="1:7">
      <c r="A841" s="177"/>
      <c r="B841" s="256" t="e">
        <f>VLOOKUP(A841,Estoque!$A$4:$M$14390,2,)</f>
        <v>#N/A</v>
      </c>
      <c r="C841" s="256" t="e">
        <f>VLOOKUP(A841,Estoque!$A$4:$M$14390,3,)</f>
        <v>#N/A</v>
      </c>
      <c r="D841" s="257" t="e">
        <f>VLOOKUP(A841,'Compras de mercadoria'!$A$4:$P$1330,4,)</f>
        <v>#N/A</v>
      </c>
      <c r="E841" s="172"/>
      <c r="F841" s="173"/>
      <c r="G841" s="259" t="e">
        <f>(VLOOKUP(A841,Estoque!$A$4:$M$14390,8,)*F841)</f>
        <v>#N/A</v>
      </c>
    </row>
    <row r="842" spans="1:7">
      <c r="A842" s="178"/>
      <c r="B842" s="239" t="e">
        <f>VLOOKUP(A842,Estoque!$A$4:$M$14390,2,)</f>
        <v>#N/A</v>
      </c>
      <c r="C842" s="239" t="e">
        <f>VLOOKUP(A842,Estoque!$A$4:$M$14390,3,)</f>
        <v>#N/A</v>
      </c>
      <c r="D842" s="244" t="e">
        <f>VLOOKUP(A842,'Compras de mercadoria'!$A$4:$P$1330,4,)</f>
        <v>#N/A</v>
      </c>
      <c r="E842" s="50"/>
      <c r="F842" s="174"/>
      <c r="G842" s="258" t="e">
        <f>(VLOOKUP(A842,Estoque!$A$4:$M$14390,8,)*F842)</f>
        <v>#N/A</v>
      </c>
    </row>
    <row r="843" spans="1:7">
      <c r="A843" s="177"/>
      <c r="B843" s="256" t="e">
        <f>VLOOKUP(A843,Estoque!$A$4:$M$14390,2,)</f>
        <v>#N/A</v>
      </c>
      <c r="C843" s="256" t="e">
        <f>VLOOKUP(A843,Estoque!$A$4:$M$14390,3,)</f>
        <v>#N/A</v>
      </c>
      <c r="D843" s="257" t="e">
        <f>VLOOKUP(A843,'Compras de mercadoria'!$A$4:$P$1330,4,)</f>
        <v>#N/A</v>
      </c>
      <c r="E843" s="172"/>
      <c r="F843" s="173"/>
      <c r="G843" s="259" t="e">
        <f>(VLOOKUP(A843,Estoque!$A$4:$M$14390,8,)*F843)</f>
        <v>#N/A</v>
      </c>
    </row>
    <row r="844" spans="1:7">
      <c r="A844" s="178"/>
      <c r="B844" s="239" t="e">
        <f>VLOOKUP(A844,Estoque!$A$4:$M$14390,2,)</f>
        <v>#N/A</v>
      </c>
      <c r="C844" s="239" t="e">
        <f>VLOOKUP(A844,Estoque!$A$4:$M$14390,3,)</f>
        <v>#N/A</v>
      </c>
      <c r="D844" s="244" t="e">
        <f>VLOOKUP(A844,'Compras de mercadoria'!$A$4:$P$1330,4,)</f>
        <v>#N/A</v>
      </c>
      <c r="E844" s="50"/>
      <c r="F844" s="174"/>
      <c r="G844" s="258" t="e">
        <f>(VLOOKUP(A844,Estoque!$A$4:$M$14390,8,)*F844)</f>
        <v>#N/A</v>
      </c>
    </row>
    <row r="845" spans="1:7">
      <c r="A845" s="177"/>
      <c r="B845" s="256" t="e">
        <f>VLOOKUP(A845,Estoque!$A$4:$M$14390,2,)</f>
        <v>#N/A</v>
      </c>
      <c r="C845" s="256" t="e">
        <f>VLOOKUP(A845,Estoque!$A$4:$M$14390,3,)</f>
        <v>#N/A</v>
      </c>
      <c r="D845" s="257" t="e">
        <f>VLOOKUP(A845,'Compras de mercadoria'!$A$4:$P$1330,4,)</f>
        <v>#N/A</v>
      </c>
      <c r="E845" s="172"/>
      <c r="F845" s="173"/>
      <c r="G845" s="259" t="e">
        <f>(VLOOKUP(A845,Estoque!$A$4:$M$14390,8,)*F845)</f>
        <v>#N/A</v>
      </c>
    </row>
    <row r="846" spans="1:7">
      <c r="A846" s="178"/>
      <c r="B846" s="239" t="e">
        <f>VLOOKUP(A846,Estoque!$A$4:$M$14390,2,)</f>
        <v>#N/A</v>
      </c>
      <c r="C846" s="239" t="e">
        <f>VLOOKUP(A846,Estoque!$A$4:$M$14390,3,)</f>
        <v>#N/A</v>
      </c>
      <c r="D846" s="244" t="e">
        <f>VLOOKUP(A846,'Compras de mercadoria'!$A$4:$P$1330,4,)</f>
        <v>#N/A</v>
      </c>
      <c r="E846" s="50"/>
      <c r="F846" s="174"/>
      <c r="G846" s="258" t="e">
        <f>(VLOOKUP(A846,Estoque!$A$4:$M$14390,8,)*F846)</f>
        <v>#N/A</v>
      </c>
    </row>
    <row r="847" spans="1:7">
      <c r="A847" s="177"/>
      <c r="B847" s="256" t="e">
        <f>VLOOKUP(A847,Estoque!$A$4:$M$14390,2,)</f>
        <v>#N/A</v>
      </c>
      <c r="C847" s="256" t="e">
        <f>VLOOKUP(A847,Estoque!$A$4:$M$14390,3,)</f>
        <v>#N/A</v>
      </c>
      <c r="D847" s="257" t="e">
        <f>VLOOKUP(A847,'Compras de mercadoria'!$A$4:$P$1330,4,)</f>
        <v>#N/A</v>
      </c>
      <c r="E847" s="172"/>
      <c r="F847" s="173"/>
      <c r="G847" s="259" t="e">
        <f>(VLOOKUP(A847,Estoque!$A$4:$M$14390,8,)*F847)</f>
        <v>#N/A</v>
      </c>
    </row>
    <row r="848" spans="1:7">
      <c r="A848" s="178"/>
      <c r="B848" s="239" t="e">
        <f>VLOOKUP(A848,Estoque!$A$4:$M$14390,2,)</f>
        <v>#N/A</v>
      </c>
      <c r="C848" s="239" t="e">
        <f>VLOOKUP(A848,Estoque!$A$4:$M$14390,3,)</f>
        <v>#N/A</v>
      </c>
      <c r="D848" s="244" t="e">
        <f>VLOOKUP(A848,'Compras de mercadoria'!$A$4:$P$1330,4,)</f>
        <v>#N/A</v>
      </c>
      <c r="E848" s="50"/>
      <c r="F848" s="174"/>
      <c r="G848" s="258" t="e">
        <f>(VLOOKUP(A848,Estoque!$A$4:$M$14390,8,)*F848)</f>
        <v>#N/A</v>
      </c>
    </row>
    <row r="849" spans="1:7">
      <c r="A849" s="177"/>
      <c r="B849" s="256" t="e">
        <f>VLOOKUP(A849,Estoque!$A$4:$M$14390,2,)</f>
        <v>#N/A</v>
      </c>
      <c r="C849" s="256" t="e">
        <f>VLOOKUP(A849,Estoque!$A$4:$M$14390,3,)</f>
        <v>#N/A</v>
      </c>
      <c r="D849" s="257" t="e">
        <f>VLOOKUP(A849,'Compras de mercadoria'!$A$4:$P$1330,4,)</f>
        <v>#N/A</v>
      </c>
      <c r="E849" s="172"/>
      <c r="F849" s="173"/>
      <c r="G849" s="259" t="e">
        <f>(VLOOKUP(A849,Estoque!$A$4:$M$14390,8,)*F849)</f>
        <v>#N/A</v>
      </c>
    </row>
    <row r="850" spans="1:7">
      <c r="A850" s="178"/>
      <c r="B850" s="239" t="e">
        <f>VLOOKUP(A850,Estoque!$A$4:$M$14390,2,)</f>
        <v>#N/A</v>
      </c>
      <c r="C850" s="239" t="e">
        <f>VLOOKUP(A850,Estoque!$A$4:$M$14390,3,)</f>
        <v>#N/A</v>
      </c>
      <c r="D850" s="244" t="e">
        <f>VLOOKUP(A850,'Compras de mercadoria'!$A$4:$P$1330,4,)</f>
        <v>#N/A</v>
      </c>
      <c r="E850" s="50"/>
      <c r="F850" s="174"/>
      <c r="G850" s="258" t="e">
        <f>(VLOOKUP(A850,Estoque!$A$4:$M$14390,8,)*F850)</f>
        <v>#N/A</v>
      </c>
    </row>
    <row r="851" spans="1:7">
      <c r="A851" s="177"/>
      <c r="B851" s="256" t="e">
        <f>VLOOKUP(A851,Estoque!$A$4:$M$14390,2,)</f>
        <v>#N/A</v>
      </c>
      <c r="C851" s="256" t="e">
        <f>VLOOKUP(A851,Estoque!$A$4:$M$14390,3,)</f>
        <v>#N/A</v>
      </c>
      <c r="D851" s="257" t="e">
        <f>VLOOKUP(A851,'Compras de mercadoria'!$A$4:$P$1330,4,)</f>
        <v>#N/A</v>
      </c>
      <c r="E851" s="172"/>
      <c r="F851" s="173"/>
      <c r="G851" s="259" t="e">
        <f>(VLOOKUP(A851,Estoque!$A$4:$M$14390,8,)*F851)</f>
        <v>#N/A</v>
      </c>
    </row>
    <row r="852" spans="1:7">
      <c r="A852" s="178"/>
      <c r="B852" s="239" t="e">
        <f>VLOOKUP(A852,Estoque!$A$4:$M$14390,2,)</f>
        <v>#N/A</v>
      </c>
      <c r="C852" s="239" t="e">
        <f>VLOOKUP(A852,Estoque!$A$4:$M$14390,3,)</f>
        <v>#N/A</v>
      </c>
      <c r="D852" s="244" t="e">
        <f>VLOOKUP(A852,'Compras de mercadoria'!$A$4:$P$1330,4,)</f>
        <v>#N/A</v>
      </c>
      <c r="E852" s="50"/>
      <c r="F852" s="174"/>
      <c r="G852" s="258" t="e">
        <f>(VLOOKUP(A852,Estoque!$A$4:$M$14390,8,)*F852)</f>
        <v>#N/A</v>
      </c>
    </row>
    <row r="853" spans="1:7">
      <c r="A853" s="177"/>
      <c r="B853" s="256" t="e">
        <f>VLOOKUP(A853,Estoque!$A$4:$M$14390,2,)</f>
        <v>#N/A</v>
      </c>
      <c r="C853" s="256" t="e">
        <f>VLOOKUP(A853,Estoque!$A$4:$M$14390,3,)</f>
        <v>#N/A</v>
      </c>
      <c r="D853" s="257" t="e">
        <f>VLOOKUP(A853,'Compras de mercadoria'!$A$4:$P$1330,4,)</f>
        <v>#N/A</v>
      </c>
      <c r="E853" s="172"/>
      <c r="F853" s="173"/>
      <c r="G853" s="259" t="e">
        <f>(VLOOKUP(A853,Estoque!$A$4:$M$14390,8,)*F853)</f>
        <v>#N/A</v>
      </c>
    </row>
    <row r="854" spans="1:7">
      <c r="A854" s="178"/>
      <c r="B854" s="239" t="e">
        <f>VLOOKUP(A854,Estoque!$A$4:$M$14390,2,)</f>
        <v>#N/A</v>
      </c>
      <c r="C854" s="239" t="e">
        <f>VLOOKUP(A854,Estoque!$A$4:$M$14390,3,)</f>
        <v>#N/A</v>
      </c>
      <c r="D854" s="244" t="e">
        <f>VLOOKUP(A854,'Compras de mercadoria'!$A$4:$P$1330,4,)</f>
        <v>#N/A</v>
      </c>
      <c r="E854" s="50"/>
      <c r="F854" s="174"/>
      <c r="G854" s="258" t="e">
        <f>(VLOOKUP(A854,Estoque!$A$4:$M$14390,8,)*F854)</f>
        <v>#N/A</v>
      </c>
    </row>
    <row r="855" spans="1:7">
      <c r="A855" s="177"/>
      <c r="B855" s="256" t="e">
        <f>VLOOKUP(A855,Estoque!$A$4:$M$14390,2,)</f>
        <v>#N/A</v>
      </c>
      <c r="C855" s="256" t="e">
        <f>VLOOKUP(A855,Estoque!$A$4:$M$14390,3,)</f>
        <v>#N/A</v>
      </c>
      <c r="D855" s="257" t="e">
        <f>VLOOKUP(A855,'Compras de mercadoria'!$A$4:$P$1330,4,)</f>
        <v>#N/A</v>
      </c>
      <c r="E855" s="172"/>
      <c r="F855" s="173"/>
      <c r="G855" s="259" t="e">
        <f>(VLOOKUP(A855,Estoque!$A$4:$M$14390,8,)*F855)</f>
        <v>#N/A</v>
      </c>
    </row>
    <row r="856" spans="1:7">
      <c r="A856" s="178"/>
      <c r="B856" s="239" t="e">
        <f>VLOOKUP(A856,Estoque!$A$4:$M$14390,2,)</f>
        <v>#N/A</v>
      </c>
      <c r="C856" s="239" t="e">
        <f>VLOOKUP(A856,Estoque!$A$4:$M$14390,3,)</f>
        <v>#N/A</v>
      </c>
      <c r="D856" s="244" t="e">
        <f>VLOOKUP(A856,'Compras de mercadoria'!$A$4:$P$1330,4,)</f>
        <v>#N/A</v>
      </c>
      <c r="E856" s="50"/>
      <c r="F856" s="174"/>
      <c r="G856" s="258" t="e">
        <f>(VLOOKUP(A856,Estoque!$A$4:$M$14390,8,)*F856)</f>
        <v>#N/A</v>
      </c>
    </row>
    <row r="857" spans="1:7">
      <c r="A857" s="177"/>
      <c r="B857" s="256" t="e">
        <f>VLOOKUP(A857,Estoque!$A$4:$M$14390,2,)</f>
        <v>#N/A</v>
      </c>
      <c r="C857" s="256" t="e">
        <f>VLOOKUP(A857,Estoque!$A$4:$M$14390,3,)</f>
        <v>#N/A</v>
      </c>
      <c r="D857" s="257" t="e">
        <f>VLOOKUP(A857,'Compras de mercadoria'!$A$4:$P$1330,4,)</f>
        <v>#N/A</v>
      </c>
      <c r="E857" s="172"/>
      <c r="F857" s="173"/>
      <c r="G857" s="259" t="e">
        <f>(VLOOKUP(A857,Estoque!$A$4:$M$14390,8,)*F857)</f>
        <v>#N/A</v>
      </c>
    </row>
    <row r="858" spans="1:7">
      <c r="A858" s="178"/>
      <c r="B858" s="239" t="e">
        <f>VLOOKUP(A858,Estoque!$A$4:$M$14390,2,)</f>
        <v>#N/A</v>
      </c>
      <c r="C858" s="239" t="e">
        <f>VLOOKUP(A858,Estoque!$A$4:$M$14390,3,)</f>
        <v>#N/A</v>
      </c>
      <c r="D858" s="244" t="e">
        <f>VLOOKUP(A858,'Compras de mercadoria'!$A$4:$P$1330,4,)</f>
        <v>#N/A</v>
      </c>
      <c r="E858" s="50"/>
      <c r="F858" s="174"/>
      <c r="G858" s="258" t="e">
        <f>(VLOOKUP(A858,Estoque!$A$4:$M$14390,8,)*F858)</f>
        <v>#N/A</v>
      </c>
    </row>
    <row r="859" spans="1:7">
      <c r="A859" s="177"/>
      <c r="B859" s="256" t="e">
        <f>VLOOKUP(A859,Estoque!$A$4:$M$14390,2,)</f>
        <v>#N/A</v>
      </c>
      <c r="C859" s="256" t="e">
        <f>VLOOKUP(A859,Estoque!$A$4:$M$14390,3,)</f>
        <v>#N/A</v>
      </c>
      <c r="D859" s="257" t="e">
        <f>VLOOKUP(A859,'Compras de mercadoria'!$A$4:$P$1330,4,)</f>
        <v>#N/A</v>
      </c>
      <c r="E859" s="172"/>
      <c r="F859" s="173"/>
      <c r="G859" s="259" t="e">
        <f>(VLOOKUP(A859,Estoque!$A$4:$M$14390,8,)*F859)</f>
        <v>#N/A</v>
      </c>
    </row>
    <row r="860" spans="1:7">
      <c r="A860" s="178"/>
      <c r="B860" s="239" t="e">
        <f>VLOOKUP(A860,Estoque!$A$4:$M$14390,2,)</f>
        <v>#N/A</v>
      </c>
      <c r="C860" s="239" t="e">
        <f>VLOOKUP(A860,Estoque!$A$4:$M$14390,3,)</f>
        <v>#N/A</v>
      </c>
      <c r="D860" s="244" t="e">
        <f>VLOOKUP(A860,'Compras de mercadoria'!$A$4:$P$1330,4,)</f>
        <v>#N/A</v>
      </c>
      <c r="E860" s="50"/>
      <c r="F860" s="174"/>
      <c r="G860" s="258" t="e">
        <f>(VLOOKUP(A860,Estoque!$A$4:$M$14390,8,)*F860)</f>
        <v>#N/A</v>
      </c>
    </row>
    <row r="861" spans="1:7">
      <c r="A861" s="177"/>
      <c r="B861" s="256" t="e">
        <f>VLOOKUP(A861,Estoque!$A$4:$M$14390,2,)</f>
        <v>#N/A</v>
      </c>
      <c r="C861" s="256" t="e">
        <f>VLOOKUP(A861,Estoque!$A$4:$M$14390,3,)</f>
        <v>#N/A</v>
      </c>
      <c r="D861" s="257" t="e">
        <f>VLOOKUP(A861,'Compras de mercadoria'!$A$4:$P$1330,4,)</f>
        <v>#N/A</v>
      </c>
      <c r="E861" s="172"/>
      <c r="F861" s="173"/>
      <c r="G861" s="259" t="e">
        <f>(VLOOKUP(A861,Estoque!$A$4:$M$14390,8,)*F861)</f>
        <v>#N/A</v>
      </c>
    </row>
    <row r="862" spans="1:7">
      <c r="A862" s="178"/>
      <c r="B862" s="239" t="e">
        <f>VLOOKUP(A862,Estoque!$A$4:$M$14390,2,)</f>
        <v>#N/A</v>
      </c>
      <c r="C862" s="239" t="e">
        <f>VLOOKUP(A862,Estoque!$A$4:$M$14390,3,)</f>
        <v>#N/A</v>
      </c>
      <c r="D862" s="244" t="e">
        <f>VLOOKUP(A862,'Compras de mercadoria'!$A$4:$P$1330,4,)</f>
        <v>#N/A</v>
      </c>
      <c r="E862" s="50"/>
      <c r="F862" s="174"/>
      <c r="G862" s="258" t="e">
        <f>(VLOOKUP(A862,Estoque!$A$4:$M$14390,8,)*F862)</f>
        <v>#N/A</v>
      </c>
    </row>
    <row r="863" spans="1:7">
      <c r="A863" s="177"/>
      <c r="B863" s="256" t="e">
        <f>VLOOKUP(A863,Estoque!$A$4:$M$14390,2,)</f>
        <v>#N/A</v>
      </c>
      <c r="C863" s="256" t="e">
        <f>VLOOKUP(A863,Estoque!$A$4:$M$14390,3,)</f>
        <v>#N/A</v>
      </c>
      <c r="D863" s="257" t="e">
        <f>VLOOKUP(A863,'Compras de mercadoria'!$A$4:$P$1330,4,)</f>
        <v>#N/A</v>
      </c>
      <c r="E863" s="172"/>
      <c r="F863" s="173"/>
      <c r="G863" s="259" t="e">
        <f>(VLOOKUP(A863,Estoque!$A$4:$M$14390,8,)*F863)</f>
        <v>#N/A</v>
      </c>
    </row>
    <row r="864" spans="1:7">
      <c r="A864" s="178"/>
      <c r="B864" s="239" t="e">
        <f>VLOOKUP(A864,Estoque!$A$4:$M$14390,2,)</f>
        <v>#N/A</v>
      </c>
      <c r="C864" s="239" t="e">
        <f>VLOOKUP(A864,Estoque!$A$4:$M$14390,3,)</f>
        <v>#N/A</v>
      </c>
      <c r="D864" s="244" t="e">
        <f>VLOOKUP(A864,'Compras de mercadoria'!$A$4:$P$1330,4,)</f>
        <v>#N/A</v>
      </c>
      <c r="E864" s="50"/>
      <c r="F864" s="174"/>
      <c r="G864" s="258" t="e">
        <f>(VLOOKUP(A864,Estoque!$A$4:$M$14390,8,)*F864)</f>
        <v>#N/A</v>
      </c>
    </row>
    <row r="865" spans="1:7">
      <c r="A865" s="177"/>
      <c r="B865" s="256" t="e">
        <f>VLOOKUP(A865,Estoque!$A$4:$M$14390,2,)</f>
        <v>#N/A</v>
      </c>
      <c r="C865" s="256" t="e">
        <f>VLOOKUP(A865,Estoque!$A$4:$M$14390,3,)</f>
        <v>#N/A</v>
      </c>
      <c r="D865" s="257" t="e">
        <f>VLOOKUP(A865,'Compras de mercadoria'!$A$4:$P$1330,4,)</f>
        <v>#N/A</v>
      </c>
      <c r="E865" s="172"/>
      <c r="F865" s="173"/>
      <c r="G865" s="259" t="e">
        <f>(VLOOKUP(A865,Estoque!$A$4:$M$14390,8,)*F865)</f>
        <v>#N/A</v>
      </c>
    </row>
    <row r="866" spans="1:7">
      <c r="A866" s="178"/>
      <c r="B866" s="239" t="e">
        <f>VLOOKUP(A866,Estoque!$A$4:$M$14390,2,)</f>
        <v>#N/A</v>
      </c>
      <c r="C866" s="239" t="e">
        <f>VLOOKUP(A866,Estoque!$A$4:$M$14390,3,)</f>
        <v>#N/A</v>
      </c>
      <c r="D866" s="244" t="e">
        <f>VLOOKUP(A866,'Compras de mercadoria'!$A$4:$P$1330,4,)</f>
        <v>#N/A</v>
      </c>
      <c r="E866" s="50"/>
      <c r="F866" s="174"/>
      <c r="G866" s="258" t="e">
        <f>(VLOOKUP(A866,Estoque!$A$4:$M$14390,8,)*F866)</f>
        <v>#N/A</v>
      </c>
    </row>
    <row r="867" spans="1:7">
      <c r="A867" s="177"/>
      <c r="B867" s="256" t="e">
        <f>VLOOKUP(A867,Estoque!$A$4:$M$14390,2,)</f>
        <v>#N/A</v>
      </c>
      <c r="C867" s="256" t="e">
        <f>VLOOKUP(A867,Estoque!$A$4:$M$14390,3,)</f>
        <v>#N/A</v>
      </c>
      <c r="D867" s="257" t="e">
        <f>VLOOKUP(A867,'Compras de mercadoria'!$A$4:$P$1330,4,)</f>
        <v>#N/A</v>
      </c>
      <c r="E867" s="172"/>
      <c r="F867" s="173"/>
      <c r="G867" s="259" t="e">
        <f>(VLOOKUP(A867,Estoque!$A$4:$M$14390,8,)*F867)</f>
        <v>#N/A</v>
      </c>
    </row>
    <row r="868" spans="1:7">
      <c r="A868" s="178"/>
      <c r="B868" s="239" t="e">
        <f>VLOOKUP(A868,Estoque!$A$4:$M$14390,2,)</f>
        <v>#N/A</v>
      </c>
      <c r="C868" s="239" t="e">
        <f>VLOOKUP(A868,Estoque!$A$4:$M$14390,3,)</f>
        <v>#N/A</v>
      </c>
      <c r="D868" s="244" t="e">
        <f>VLOOKUP(A868,'Compras de mercadoria'!$A$4:$P$1330,4,)</f>
        <v>#N/A</v>
      </c>
      <c r="E868" s="50"/>
      <c r="F868" s="174"/>
      <c r="G868" s="258" t="e">
        <f>(VLOOKUP(A868,Estoque!$A$4:$M$14390,8,)*F868)</f>
        <v>#N/A</v>
      </c>
    </row>
    <row r="869" spans="1:7">
      <c r="A869" s="177"/>
      <c r="B869" s="256" t="e">
        <f>VLOOKUP(A869,Estoque!$A$4:$M$14390,2,)</f>
        <v>#N/A</v>
      </c>
      <c r="C869" s="256" t="e">
        <f>VLOOKUP(A869,Estoque!$A$4:$M$14390,3,)</f>
        <v>#N/A</v>
      </c>
      <c r="D869" s="257" t="e">
        <f>VLOOKUP(A869,'Compras de mercadoria'!$A$4:$P$1330,4,)</f>
        <v>#N/A</v>
      </c>
      <c r="E869" s="172"/>
      <c r="F869" s="173"/>
      <c r="G869" s="259" t="e">
        <f>(VLOOKUP(A869,Estoque!$A$4:$M$14390,8,)*F869)</f>
        <v>#N/A</v>
      </c>
    </row>
    <row r="870" spans="1:7">
      <c r="A870" s="178"/>
      <c r="B870" s="239" t="e">
        <f>VLOOKUP(A870,Estoque!$A$4:$M$14390,2,)</f>
        <v>#N/A</v>
      </c>
      <c r="C870" s="239" t="e">
        <f>VLOOKUP(A870,Estoque!$A$4:$M$14390,3,)</f>
        <v>#N/A</v>
      </c>
      <c r="D870" s="244" t="e">
        <f>VLOOKUP(A870,'Compras de mercadoria'!$A$4:$P$1330,4,)</f>
        <v>#N/A</v>
      </c>
      <c r="E870" s="50"/>
      <c r="F870" s="174"/>
      <c r="G870" s="258" t="e">
        <f>(VLOOKUP(A870,Estoque!$A$4:$M$14390,8,)*F870)</f>
        <v>#N/A</v>
      </c>
    </row>
    <row r="871" spans="1:7">
      <c r="A871" s="177"/>
      <c r="B871" s="256" t="e">
        <f>VLOOKUP(A871,Estoque!$A$4:$M$14390,2,)</f>
        <v>#N/A</v>
      </c>
      <c r="C871" s="256" t="e">
        <f>VLOOKUP(A871,Estoque!$A$4:$M$14390,3,)</f>
        <v>#N/A</v>
      </c>
      <c r="D871" s="257" t="e">
        <f>VLOOKUP(A871,'Compras de mercadoria'!$A$4:$P$1330,4,)</f>
        <v>#N/A</v>
      </c>
      <c r="E871" s="172"/>
      <c r="F871" s="173"/>
      <c r="G871" s="259" t="e">
        <f>(VLOOKUP(A871,Estoque!$A$4:$M$14390,8,)*F871)</f>
        <v>#N/A</v>
      </c>
    </row>
    <row r="872" spans="1:7">
      <c r="A872" s="178"/>
      <c r="B872" s="239" t="e">
        <f>VLOOKUP(A872,Estoque!$A$4:$M$14390,2,)</f>
        <v>#N/A</v>
      </c>
      <c r="C872" s="239" t="e">
        <f>VLOOKUP(A872,Estoque!$A$4:$M$14390,3,)</f>
        <v>#N/A</v>
      </c>
      <c r="D872" s="244" t="e">
        <f>VLOOKUP(A872,'Compras de mercadoria'!$A$4:$P$1330,4,)</f>
        <v>#N/A</v>
      </c>
      <c r="E872" s="50"/>
      <c r="F872" s="174"/>
      <c r="G872" s="258" t="e">
        <f>(VLOOKUP(A872,Estoque!$A$4:$M$14390,8,)*F872)</f>
        <v>#N/A</v>
      </c>
    </row>
    <row r="873" spans="1:7">
      <c r="A873" s="177"/>
      <c r="B873" s="256" t="e">
        <f>VLOOKUP(A873,Estoque!$A$4:$M$14390,2,)</f>
        <v>#N/A</v>
      </c>
      <c r="C873" s="256" t="e">
        <f>VLOOKUP(A873,Estoque!$A$4:$M$14390,3,)</f>
        <v>#N/A</v>
      </c>
      <c r="D873" s="257" t="e">
        <f>VLOOKUP(A873,'Compras de mercadoria'!$A$4:$P$1330,4,)</f>
        <v>#N/A</v>
      </c>
      <c r="E873" s="172"/>
      <c r="F873" s="173"/>
      <c r="G873" s="259" t="e">
        <f>(VLOOKUP(A873,Estoque!$A$4:$M$14390,8,)*F873)</f>
        <v>#N/A</v>
      </c>
    </row>
    <row r="874" spans="1:7">
      <c r="A874" s="178"/>
      <c r="B874" s="239" t="e">
        <f>VLOOKUP(A874,Estoque!$A$4:$M$14390,2,)</f>
        <v>#N/A</v>
      </c>
      <c r="C874" s="239" t="e">
        <f>VLOOKUP(A874,Estoque!$A$4:$M$14390,3,)</f>
        <v>#N/A</v>
      </c>
      <c r="D874" s="244" t="e">
        <f>VLOOKUP(A874,'Compras de mercadoria'!$A$4:$P$1330,4,)</f>
        <v>#N/A</v>
      </c>
      <c r="E874" s="50"/>
      <c r="F874" s="174"/>
      <c r="G874" s="258" t="e">
        <f>(VLOOKUP(A874,Estoque!$A$4:$M$14390,8,)*F874)</f>
        <v>#N/A</v>
      </c>
    </row>
    <row r="875" spans="1:7">
      <c r="A875" s="177"/>
      <c r="B875" s="256" t="e">
        <f>VLOOKUP(A875,Estoque!$A$4:$M$14390,2,)</f>
        <v>#N/A</v>
      </c>
      <c r="C875" s="256" t="e">
        <f>VLOOKUP(A875,Estoque!$A$4:$M$14390,3,)</f>
        <v>#N/A</v>
      </c>
      <c r="D875" s="257" t="e">
        <f>VLOOKUP(A875,'Compras de mercadoria'!$A$4:$P$1330,4,)</f>
        <v>#N/A</v>
      </c>
      <c r="E875" s="172"/>
      <c r="F875" s="173"/>
      <c r="G875" s="259" t="e">
        <f>(VLOOKUP(A875,Estoque!$A$4:$M$14390,8,)*F875)</f>
        <v>#N/A</v>
      </c>
    </row>
    <row r="876" spans="1:7">
      <c r="A876" s="178"/>
      <c r="B876" s="239" t="e">
        <f>VLOOKUP(A876,Estoque!$A$4:$M$14390,2,)</f>
        <v>#N/A</v>
      </c>
      <c r="C876" s="239" t="e">
        <f>VLOOKUP(A876,Estoque!$A$4:$M$14390,3,)</f>
        <v>#N/A</v>
      </c>
      <c r="D876" s="244" t="e">
        <f>VLOOKUP(A876,'Compras de mercadoria'!$A$4:$P$1330,4,)</f>
        <v>#N/A</v>
      </c>
      <c r="E876" s="50"/>
      <c r="F876" s="174"/>
      <c r="G876" s="258" t="e">
        <f>(VLOOKUP(A876,Estoque!$A$4:$M$14390,8,)*F876)</f>
        <v>#N/A</v>
      </c>
    </row>
    <row r="877" spans="1:7">
      <c r="A877" s="177"/>
      <c r="B877" s="256" t="e">
        <f>VLOOKUP(A877,Estoque!$A$4:$M$14390,2,)</f>
        <v>#N/A</v>
      </c>
      <c r="C877" s="256" t="e">
        <f>VLOOKUP(A877,Estoque!$A$4:$M$14390,3,)</f>
        <v>#N/A</v>
      </c>
      <c r="D877" s="257" t="e">
        <f>VLOOKUP(A877,'Compras de mercadoria'!$A$4:$P$1330,4,)</f>
        <v>#N/A</v>
      </c>
      <c r="E877" s="172"/>
      <c r="F877" s="173"/>
      <c r="G877" s="259" t="e">
        <f>(VLOOKUP(A877,Estoque!$A$4:$M$14390,8,)*F877)</f>
        <v>#N/A</v>
      </c>
    </row>
    <row r="878" spans="1:7">
      <c r="A878" s="178"/>
      <c r="B878" s="239" t="e">
        <f>VLOOKUP(A878,Estoque!$A$4:$M$14390,2,)</f>
        <v>#N/A</v>
      </c>
      <c r="C878" s="239" t="e">
        <f>VLOOKUP(A878,Estoque!$A$4:$M$14390,3,)</f>
        <v>#N/A</v>
      </c>
      <c r="D878" s="244" t="e">
        <f>VLOOKUP(A878,'Compras de mercadoria'!$A$4:$P$1330,4,)</f>
        <v>#N/A</v>
      </c>
      <c r="E878" s="50"/>
      <c r="F878" s="174"/>
      <c r="G878" s="258" t="e">
        <f>(VLOOKUP(A878,Estoque!$A$4:$M$14390,8,)*F878)</f>
        <v>#N/A</v>
      </c>
    </row>
    <row r="879" spans="1:7">
      <c r="A879" s="177"/>
      <c r="B879" s="256" t="e">
        <f>VLOOKUP(A879,Estoque!$A$4:$M$14390,2,)</f>
        <v>#N/A</v>
      </c>
      <c r="C879" s="256" t="e">
        <f>VLOOKUP(A879,Estoque!$A$4:$M$14390,3,)</f>
        <v>#N/A</v>
      </c>
      <c r="D879" s="257" t="e">
        <f>VLOOKUP(A879,'Compras de mercadoria'!$A$4:$P$1330,4,)</f>
        <v>#N/A</v>
      </c>
      <c r="E879" s="172"/>
      <c r="F879" s="173"/>
      <c r="G879" s="259" t="e">
        <f>(VLOOKUP(A879,Estoque!$A$4:$M$14390,8,)*F879)</f>
        <v>#N/A</v>
      </c>
    </row>
    <row r="880" spans="1:7">
      <c r="A880" s="178"/>
      <c r="B880" s="239" t="e">
        <f>VLOOKUP(A880,Estoque!$A$4:$M$14390,2,)</f>
        <v>#N/A</v>
      </c>
      <c r="C880" s="239" t="e">
        <f>VLOOKUP(A880,Estoque!$A$4:$M$14390,3,)</f>
        <v>#N/A</v>
      </c>
      <c r="D880" s="244" t="e">
        <f>VLOOKUP(A880,'Compras de mercadoria'!$A$4:$P$1330,4,)</f>
        <v>#N/A</v>
      </c>
      <c r="E880" s="50"/>
      <c r="F880" s="174"/>
      <c r="G880" s="258" t="e">
        <f>(VLOOKUP(A880,Estoque!$A$4:$M$14390,8,)*F880)</f>
        <v>#N/A</v>
      </c>
    </row>
    <row r="881" spans="1:7">
      <c r="A881" s="177"/>
      <c r="B881" s="256" t="e">
        <f>VLOOKUP(A881,Estoque!$A$4:$M$14390,2,)</f>
        <v>#N/A</v>
      </c>
      <c r="C881" s="256" t="e">
        <f>VLOOKUP(A881,Estoque!$A$4:$M$14390,3,)</f>
        <v>#N/A</v>
      </c>
      <c r="D881" s="257" t="e">
        <f>VLOOKUP(A881,'Compras de mercadoria'!$A$4:$P$1330,4,)</f>
        <v>#N/A</v>
      </c>
      <c r="E881" s="172"/>
      <c r="F881" s="173"/>
      <c r="G881" s="259" t="e">
        <f>(VLOOKUP(A881,Estoque!$A$4:$M$14390,8,)*F881)</f>
        <v>#N/A</v>
      </c>
    </row>
    <row r="882" spans="1:7">
      <c r="A882" s="178"/>
      <c r="B882" s="239" t="e">
        <f>VLOOKUP(A882,Estoque!$A$4:$M$14390,2,)</f>
        <v>#N/A</v>
      </c>
      <c r="C882" s="239" t="e">
        <f>VLOOKUP(A882,Estoque!$A$4:$M$14390,3,)</f>
        <v>#N/A</v>
      </c>
      <c r="D882" s="244" t="e">
        <f>VLOOKUP(A882,'Compras de mercadoria'!$A$4:$P$1330,4,)</f>
        <v>#N/A</v>
      </c>
      <c r="E882" s="50"/>
      <c r="F882" s="174"/>
      <c r="G882" s="258" t="e">
        <f>(VLOOKUP(A882,Estoque!$A$4:$M$14390,8,)*F882)</f>
        <v>#N/A</v>
      </c>
    </row>
    <row r="883" spans="1:7">
      <c r="A883" s="177"/>
      <c r="B883" s="256" t="e">
        <f>VLOOKUP(A883,Estoque!$A$4:$M$14390,2,)</f>
        <v>#N/A</v>
      </c>
      <c r="C883" s="256" t="e">
        <f>VLOOKUP(A883,Estoque!$A$4:$M$14390,3,)</f>
        <v>#N/A</v>
      </c>
      <c r="D883" s="257" t="e">
        <f>VLOOKUP(A883,'Compras de mercadoria'!$A$4:$P$1330,4,)</f>
        <v>#N/A</v>
      </c>
      <c r="E883" s="172"/>
      <c r="F883" s="173"/>
      <c r="G883" s="259" t="e">
        <f>(VLOOKUP(A883,Estoque!$A$4:$M$14390,8,)*F883)</f>
        <v>#N/A</v>
      </c>
    </row>
    <row r="884" spans="1:7">
      <c r="A884" s="178"/>
      <c r="B884" s="239" t="e">
        <f>VLOOKUP(A884,Estoque!$A$4:$M$14390,2,)</f>
        <v>#N/A</v>
      </c>
      <c r="C884" s="239" t="e">
        <f>VLOOKUP(A884,Estoque!$A$4:$M$14390,3,)</f>
        <v>#N/A</v>
      </c>
      <c r="D884" s="244" t="e">
        <f>VLOOKUP(A884,'Compras de mercadoria'!$A$4:$P$1330,4,)</f>
        <v>#N/A</v>
      </c>
      <c r="E884" s="50"/>
      <c r="F884" s="174"/>
      <c r="G884" s="258" t="e">
        <f>(VLOOKUP(A884,Estoque!$A$4:$M$14390,8,)*F884)</f>
        <v>#N/A</v>
      </c>
    </row>
    <row r="885" spans="1:7">
      <c r="A885" s="177"/>
      <c r="B885" s="256" t="e">
        <f>VLOOKUP(A885,Estoque!$A$4:$M$14390,2,)</f>
        <v>#N/A</v>
      </c>
      <c r="C885" s="256" t="e">
        <f>VLOOKUP(A885,Estoque!$A$4:$M$14390,3,)</f>
        <v>#N/A</v>
      </c>
      <c r="D885" s="257" t="e">
        <f>VLOOKUP(A885,'Compras de mercadoria'!$A$4:$P$1330,4,)</f>
        <v>#N/A</v>
      </c>
      <c r="E885" s="172"/>
      <c r="F885" s="173"/>
      <c r="G885" s="259" t="e">
        <f>(VLOOKUP(A885,Estoque!$A$4:$M$14390,8,)*F885)</f>
        <v>#N/A</v>
      </c>
    </row>
    <row r="886" spans="1:7">
      <c r="A886" s="178"/>
      <c r="B886" s="239" t="e">
        <f>VLOOKUP(A886,Estoque!$A$4:$M$14390,2,)</f>
        <v>#N/A</v>
      </c>
      <c r="C886" s="239" t="e">
        <f>VLOOKUP(A886,Estoque!$A$4:$M$14390,3,)</f>
        <v>#N/A</v>
      </c>
      <c r="D886" s="244" t="e">
        <f>VLOOKUP(A886,'Compras de mercadoria'!$A$4:$P$1330,4,)</f>
        <v>#N/A</v>
      </c>
      <c r="E886" s="50"/>
      <c r="F886" s="174"/>
      <c r="G886" s="258" t="e">
        <f>(VLOOKUP(A886,Estoque!$A$4:$M$14390,8,)*F886)</f>
        <v>#N/A</v>
      </c>
    </row>
    <row r="887" spans="1:7">
      <c r="A887" s="177"/>
      <c r="B887" s="256" t="e">
        <f>VLOOKUP(A887,Estoque!$A$4:$M$14390,2,)</f>
        <v>#N/A</v>
      </c>
      <c r="C887" s="256" t="e">
        <f>VLOOKUP(A887,Estoque!$A$4:$M$14390,3,)</f>
        <v>#N/A</v>
      </c>
      <c r="D887" s="257" t="e">
        <f>VLOOKUP(A887,'Compras de mercadoria'!$A$4:$P$1330,4,)</f>
        <v>#N/A</v>
      </c>
      <c r="E887" s="172"/>
      <c r="F887" s="173"/>
      <c r="G887" s="259" t="e">
        <f>(VLOOKUP(A887,Estoque!$A$4:$M$14390,8,)*F887)</f>
        <v>#N/A</v>
      </c>
    </row>
    <row r="888" spans="1:7">
      <c r="A888" s="178"/>
      <c r="B888" s="239" t="e">
        <f>VLOOKUP(A888,Estoque!$A$4:$M$14390,2,)</f>
        <v>#N/A</v>
      </c>
      <c r="C888" s="239" t="e">
        <f>VLOOKUP(A888,Estoque!$A$4:$M$14390,3,)</f>
        <v>#N/A</v>
      </c>
      <c r="D888" s="244" t="e">
        <f>VLOOKUP(A888,'Compras de mercadoria'!$A$4:$P$1330,4,)</f>
        <v>#N/A</v>
      </c>
      <c r="E888" s="50"/>
      <c r="F888" s="174"/>
      <c r="G888" s="258" t="e">
        <f>(VLOOKUP(A888,Estoque!$A$4:$M$14390,8,)*F888)</f>
        <v>#N/A</v>
      </c>
    </row>
    <row r="889" spans="1:7">
      <c r="A889" s="177"/>
      <c r="B889" s="256" t="e">
        <f>VLOOKUP(A889,Estoque!$A$4:$M$14390,2,)</f>
        <v>#N/A</v>
      </c>
      <c r="C889" s="256" t="e">
        <f>VLOOKUP(A889,Estoque!$A$4:$M$14390,3,)</f>
        <v>#N/A</v>
      </c>
      <c r="D889" s="257" t="e">
        <f>VLOOKUP(A889,'Compras de mercadoria'!$A$4:$P$1330,4,)</f>
        <v>#N/A</v>
      </c>
      <c r="E889" s="172"/>
      <c r="F889" s="173"/>
      <c r="G889" s="259" t="e">
        <f>(VLOOKUP(A889,Estoque!$A$4:$M$14390,8,)*F889)</f>
        <v>#N/A</v>
      </c>
    </row>
    <row r="890" spans="1:7">
      <c r="A890" s="178"/>
      <c r="B890" s="239" t="e">
        <f>VLOOKUP(A890,Estoque!$A$4:$M$14390,2,)</f>
        <v>#N/A</v>
      </c>
      <c r="C890" s="239" t="e">
        <f>VLOOKUP(A890,Estoque!$A$4:$M$14390,3,)</f>
        <v>#N/A</v>
      </c>
      <c r="D890" s="244" t="e">
        <f>VLOOKUP(A890,'Compras de mercadoria'!$A$4:$P$1330,4,)</f>
        <v>#N/A</v>
      </c>
      <c r="E890" s="50"/>
      <c r="F890" s="174"/>
      <c r="G890" s="258" t="e">
        <f>(VLOOKUP(A890,Estoque!$A$4:$M$14390,8,)*F890)</f>
        <v>#N/A</v>
      </c>
    </row>
    <row r="891" spans="1:7">
      <c r="A891" s="177"/>
      <c r="B891" s="256" t="e">
        <f>VLOOKUP(A891,Estoque!$A$4:$M$14390,2,)</f>
        <v>#N/A</v>
      </c>
      <c r="C891" s="256" t="e">
        <f>VLOOKUP(A891,Estoque!$A$4:$M$14390,3,)</f>
        <v>#N/A</v>
      </c>
      <c r="D891" s="257" t="e">
        <f>VLOOKUP(A891,'Compras de mercadoria'!$A$4:$P$1330,4,)</f>
        <v>#N/A</v>
      </c>
      <c r="E891" s="172"/>
      <c r="F891" s="173"/>
      <c r="G891" s="259" t="e">
        <f>(VLOOKUP(A891,Estoque!$A$4:$M$14390,8,)*F891)</f>
        <v>#N/A</v>
      </c>
    </row>
    <row r="892" spans="1:7">
      <c r="A892" s="178"/>
      <c r="B892" s="239" t="e">
        <f>VLOOKUP(A892,Estoque!$A$4:$M$14390,2,)</f>
        <v>#N/A</v>
      </c>
      <c r="C892" s="239" t="e">
        <f>VLOOKUP(A892,Estoque!$A$4:$M$14390,3,)</f>
        <v>#N/A</v>
      </c>
      <c r="D892" s="244" t="e">
        <f>VLOOKUP(A892,'Compras de mercadoria'!$A$4:$P$1330,4,)</f>
        <v>#N/A</v>
      </c>
      <c r="E892" s="50"/>
      <c r="F892" s="174"/>
      <c r="G892" s="258" t="e">
        <f>(VLOOKUP(A892,Estoque!$A$4:$M$14390,8,)*F892)</f>
        <v>#N/A</v>
      </c>
    </row>
    <row r="893" spans="1:7">
      <c r="A893" s="177"/>
      <c r="B893" s="256" t="e">
        <f>VLOOKUP(A893,Estoque!$A$4:$M$14390,2,)</f>
        <v>#N/A</v>
      </c>
      <c r="C893" s="256" t="e">
        <f>VLOOKUP(A893,Estoque!$A$4:$M$14390,3,)</f>
        <v>#N/A</v>
      </c>
      <c r="D893" s="257" t="e">
        <f>VLOOKUP(A893,'Compras de mercadoria'!$A$4:$P$1330,4,)</f>
        <v>#N/A</v>
      </c>
      <c r="E893" s="172"/>
      <c r="F893" s="173"/>
      <c r="G893" s="259" t="e">
        <f>(VLOOKUP(A893,Estoque!$A$4:$M$14390,8,)*F893)</f>
        <v>#N/A</v>
      </c>
    </row>
    <row r="894" spans="1:7">
      <c r="A894" s="178"/>
      <c r="B894" s="239" t="e">
        <f>VLOOKUP(A894,Estoque!$A$4:$M$14390,2,)</f>
        <v>#N/A</v>
      </c>
      <c r="C894" s="239" t="e">
        <f>VLOOKUP(A894,Estoque!$A$4:$M$14390,3,)</f>
        <v>#N/A</v>
      </c>
      <c r="D894" s="244" t="e">
        <f>VLOOKUP(A894,'Compras de mercadoria'!$A$4:$P$1330,4,)</f>
        <v>#N/A</v>
      </c>
      <c r="E894" s="50"/>
      <c r="F894" s="174"/>
      <c r="G894" s="258" t="e">
        <f>(VLOOKUP(A894,Estoque!$A$4:$M$14390,8,)*F894)</f>
        <v>#N/A</v>
      </c>
    </row>
    <row r="895" spans="1:7">
      <c r="A895" s="177"/>
      <c r="B895" s="256" t="e">
        <f>VLOOKUP(A895,Estoque!$A$4:$M$14390,2,)</f>
        <v>#N/A</v>
      </c>
      <c r="C895" s="256" t="e">
        <f>VLOOKUP(A895,Estoque!$A$4:$M$14390,3,)</f>
        <v>#N/A</v>
      </c>
      <c r="D895" s="257" t="e">
        <f>VLOOKUP(A895,'Compras de mercadoria'!$A$4:$P$1330,4,)</f>
        <v>#N/A</v>
      </c>
      <c r="E895" s="172"/>
      <c r="F895" s="173"/>
      <c r="G895" s="259" t="e">
        <f>(VLOOKUP(A895,Estoque!$A$4:$M$14390,8,)*F895)</f>
        <v>#N/A</v>
      </c>
    </row>
    <row r="896" spans="1:7">
      <c r="A896" s="178"/>
      <c r="B896" s="239" t="e">
        <f>VLOOKUP(A896,Estoque!$A$4:$M$14390,2,)</f>
        <v>#N/A</v>
      </c>
      <c r="C896" s="239" t="e">
        <f>VLOOKUP(A896,Estoque!$A$4:$M$14390,3,)</f>
        <v>#N/A</v>
      </c>
      <c r="D896" s="244" t="e">
        <f>VLOOKUP(A896,'Compras de mercadoria'!$A$4:$P$1330,4,)</f>
        <v>#N/A</v>
      </c>
      <c r="E896" s="50"/>
      <c r="F896" s="174"/>
      <c r="G896" s="258" t="e">
        <f>(VLOOKUP(A896,Estoque!$A$4:$M$14390,8,)*F896)</f>
        <v>#N/A</v>
      </c>
    </row>
    <row r="897" spans="1:7">
      <c r="A897" s="177"/>
      <c r="B897" s="256" t="e">
        <f>VLOOKUP(A897,Estoque!$A$4:$M$14390,2,)</f>
        <v>#N/A</v>
      </c>
      <c r="C897" s="256" t="e">
        <f>VLOOKUP(A897,Estoque!$A$4:$M$14390,3,)</f>
        <v>#N/A</v>
      </c>
      <c r="D897" s="257" t="e">
        <f>VLOOKUP(A897,'Compras de mercadoria'!$A$4:$P$1330,4,)</f>
        <v>#N/A</v>
      </c>
      <c r="E897" s="172"/>
      <c r="F897" s="173"/>
      <c r="G897" s="259" t="e">
        <f>(VLOOKUP(A897,Estoque!$A$4:$M$14390,8,)*F897)</f>
        <v>#N/A</v>
      </c>
    </row>
    <row r="898" spans="1:7">
      <c r="A898" s="178"/>
      <c r="B898" s="239" t="e">
        <f>VLOOKUP(A898,Estoque!$A$4:$M$14390,2,)</f>
        <v>#N/A</v>
      </c>
      <c r="C898" s="239" t="e">
        <f>VLOOKUP(A898,Estoque!$A$4:$M$14390,3,)</f>
        <v>#N/A</v>
      </c>
      <c r="D898" s="244" t="e">
        <f>VLOOKUP(A898,'Compras de mercadoria'!$A$4:$P$1330,4,)</f>
        <v>#N/A</v>
      </c>
      <c r="E898" s="50"/>
      <c r="F898" s="174"/>
      <c r="G898" s="258" t="e">
        <f>(VLOOKUP(A898,Estoque!$A$4:$M$14390,8,)*F898)</f>
        <v>#N/A</v>
      </c>
    </row>
    <row r="899" spans="1:7">
      <c r="A899" s="177"/>
      <c r="B899" s="256" t="e">
        <f>VLOOKUP(A899,Estoque!$A$4:$M$14390,2,)</f>
        <v>#N/A</v>
      </c>
      <c r="C899" s="256" t="e">
        <f>VLOOKUP(A899,Estoque!$A$4:$M$14390,3,)</f>
        <v>#N/A</v>
      </c>
      <c r="D899" s="257" t="e">
        <f>VLOOKUP(A899,'Compras de mercadoria'!$A$4:$P$1330,4,)</f>
        <v>#N/A</v>
      </c>
      <c r="E899" s="172"/>
      <c r="F899" s="173"/>
      <c r="G899" s="259" t="e">
        <f>(VLOOKUP(A899,Estoque!$A$4:$M$14390,8,)*F899)</f>
        <v>#N/A</v>
      </c>
    </row>
    <row r="900" spans="1:7">
      <c r="A900" s="178"/>
      <c r="B900" s="239" t="e">
        <f>VLOOKUP(A900,Estoque!$A$4:$M$14390,2,)</f>
        <v>#N/A</v>
      </c>
      <c r="C900" s="239" t="e">
        <f>VLOOKUP(A900,Estoque!$A$4:$M$14390,3,)</f>
        <v>#N/A</v>
      </c>
      <c r="D900" s="244" t="e">
        <f>VLOOKUP(A900,'Compras de mercadoria'!$A$4:$P$1330,4,)</f>
        <v>#N/A</v>
      </c>
      <c r="E900" s="50"/>
      <c r="F900" s="174"/>
      <c r="G900" s="258" t="e">
        <f>(VLOOKUP(A900,Estoque!$A$4:$M$14390,8,)*F900)</f>
        <v>#N/A</v>
      </c>
    </row>
    <row r="901" spans="1:7">
      <c r="A901" s="177"/>
      <c r="B901" s="256" t="e">
        <f>VLOOKUP(A901,Estoque!$A$4:$M$14390,2,)</f>
        <v>#N/A</v>
      </c>
      <c r="C901" s="256" t="e">
        <f>VLOOKUP(A901,Estoque!$A$4:$M$14390,3,)</f>
        <v>#N/A</v>
      </c>
      <c r="D901" s="257" t="e">
        <f>VLOOKUP(A901,'Compras de mercadoria'!$A$4:$P$1330,4,)</f>
        <v>#N/A</v>
      </c>
      <c r="E901" s="172"/>
      <c r="F901" s="173"/>
      <c r="G901" s="259" t="e">
        <f>(VLOOKUP(A901,Estoque!$A$4:$M$14390,8,)*F901)</f>
        <v>#N/A</v>
      </c>
    </row>
    <row r="902" spans="1:7">
      <c r="A902" s="178"/>
      <c r="B902" s="239" t="e">
        <f>VLOOKUP(A902,Estoque!$A$4:$M$14390,2,)</f>
        <v>#N/A</v>
      </c>
      <c r="C902" s="239" t="e">
        <f>VLOOKUP(A902,Estoque!$A$4:$M$14390,3,)</f>
        <v>#N/A</v>
      </c>
      <c r="D902" s="244" t="e">
        <f>VLOOKUP(A902,'Compras de mercadoria'!$A$4:$P$1330,4,)</f>
        <v>#N/A</v>
      </c>
      <c r="E902" s="50"/>
      <c r="F902" s="174"/>
      <c r="G902" s="258" t="e">
        <f>(VLOOKUP(A902,Estoque!$A$4:$M$14390,8,)*F902)</f>
        <v>#N/A</v>
      </c>
    </row>
    <row r="903" spans="1:7">
      <c r="A903" s="177"/>
      <c r="B903" s="256" t="e">
        <f>VLOOKUP(A903,Estoque!$A$4:$M$14390,2,)</f>
        <v>#N/A</v>
      </c>
      <c r="C903" s="256" t="e">
        <f>VLOOKUP(A903,Estoque!$A$4:$M$14390,3,)</f>
        <v>#N/A</v>
      </c>
      <c r="D903" s="257" t="e">
        <f>VLOOKUP(A903,'Compras de mercadoria'!$A$4:$P$1330,4,)</f>
        <v>#N/A</v>
      </c>
      <c r="E903" s="172"/>
      <c r="F903" s="173"/>
      <c r="G903" s="259" t="e">
        <f>(VLOOKUP(A903,Estoque!$A$4:$M$14390,8,)*F903)</f>
        <v>#N/A</v>
      </c>
    </row>
    <row r="904" spans="1:7">
      <c r="A904" s="178"/>
      <c r="B904" s="239" t="e">
        <f>VLOOKUP(A904,Estoque!$A$4:$M$14390,2,)</f>
        <v>#N/A</v>
      </c>
      <c r="C904" s="239" t="e">
        <f>VLOOKUP(A904,Estoque!$A$4:$M$14390,3,)</f>
        <v>#N/A</v>
      </c>
      <c r="D904" s="244" t="e">
        <f>VLOOKUP(A904,'Compras de mercadoria'!$A$4:$P$1330,4,)</f>
        <v>#N/A</v>
      </c>
      <c r="E904" s="50"/>
      <c r="F904" s="174"/>
      <c r="G904" s="258" t="e">
        <f>(VLOOKUP(A904,Estoque!$A$4:$M$14390,8,)*F904)</f>
        <v>#N/A</v>
      </c>
    </row>
    <row r="905" spans="1:7">
      <c r="A905" s="177"/>
      <c r="B905" s="256" t="e">
        <f>VLOOKUP(A905,Estoque!$A$4:$M$14390,2,)</f>
        <v>#N/A</v>
      </c>
      <c r="C905" s="256" t="e">
        <f>VLOOKUP(A905,Estoque!$A$4:$M$14390,3,)</f>
        <v>#N/A</v>
      </c>
      <c r="D905" s="257" t="e">
        <f>VLOOKUP(A905,'Compras de mercadoria'!$A$4:$P$1330,4,)</f>
        <v>#N/A</v>
      </c>
      <c r="E905" s="172"/>
      <c r="F905" s="173"/>
      <c r="G905" s="259" t="e">
        <f>(VLOOKUP(A905,Estoque!$A$4:$M$14390,8,)*F905)</f>
        <v>#N/A</v>
      </c>
    </row>
    <row r="906" spans="1:7">
      <c r="A906" s="178"/>
      <c r="B906" s="239" t="e">
        <f>VLOOKUP(A906,Estoque!$A$4:$M$14390,2,)</f>
        <v>#N/A</v>
      </c>
      <c r="C906" s="239" t="e">
        <f>VLOOKUP(A906,Estoque!$A$4:$M$14390,3,)</f>
        <v>#N/A</v>
      </c>
      <c r="D906" s="244" t="e">
        <f>VLOOKUP(A906,'Compras de mercadoria'!$A$4:$P$1330,4,)</f>
        <v>#N/A</v>
      </c>
      <c r="E906" s="50"/>
      <c r="F906" s="174"/>
      <c r="G906" s="258" t="e">
        <f>(VLOOKUP(A906,Estoque!$A$4:$M$14390,8,)*F906)</f>
        <v>#N/A</v>
      </c>
    </row>
    <row r="907" spans="1:7">
      <c r="A907" s="177"/>
      <c r="B907" s="256" t="e">
        <f>VLOOKUP(A907,Estoque!$A$4:$M$14390,2,)</f>
        <v>#N/A</v>
      </c>
      <c r="C907" s="256" t="e">
        <f>VLOOKUP(A907,Estoque!$A$4:$M$14390,3,)</f>
        <v>#N/A</v>
      </c>
      <c r="D907" s="257" t="e">
        <f>VLOOKUP(A907,'Compras de mercadoria'!$A$4:$P$1330,4,)</f>
        <v>#N/A</v>
      </c>
      <c r="E907" s="172"/>
      <c r="F907" s="173"/>
      <c r="G907" s="259" t="e">
        <f>(VLOOKUP(A907,Estoque!$A$4:$M$14390,8,)*F907)</f>
        <v>#N/A</v>
      </c>
    </row>
    <row r="908" spans="1:7">
      <c r="A908" s="178"/>
      <c r="B908" s="239" t="e">
        <f>VLOOKUP(A908,Estoque!$A$4:$M$14390,2,)</f>
        <v>#N/A</v>
      </c>
      <c r="C908" s="239" t="e">
        <f>VLOOKUP(A908,Estoque!$A$4:$M$14390,3,)</f>
        <v>#N/A</v>
      </c>
      <c r="D908" s="244" t="e">
        <f>VLOOKUP(A908,'Compras de mercadoria'!$A$4:$P$1330,4,)</f>
        <v>#N/A</v>
      </c>
      <c r="E908" s="50"/>
      <c r="F908" s="174"/>
      <c r="G908" s="258" t="e">
        <f>(VLOOKUP(A908,Estoque!$A$4:$M$14390,8,)*F908)</f>
        <v>#N/A</v>
      </c>
    </row>
    <row r="909" spans="1:7">
      <c r="A909" s="177"/>
      <c r="B909" s="256" t="e">
        <f>VLOOKUP(A909,Estoque!$A$4:$M$14390,2,)</f>
        <v>#N/A</v>
      </c>
      <c r="C909" s="256" t="e">
        <f>VLOOKUP(A909,Estoque!$A$4:$M$14390,3,)</f>
        <v>#N/A</v>
      </c>
      <c r="D909" s="257" t="e">
        <f>VLOOKUP(A909,'Compras de mercadoria'!$A$4:$P$1330,4,)</f>
        <v>#N/A</v>
      </c>
      <c r="E909" s="172"/>
      <c r="F909" s="173"/>
      <c r="G909" s="259" t="e">
        <f>(VLOOKUP(A909,Estoque!$A$4:$M$14390,8,)*F909)</f>
        <v>#N/A</v>
      </c>
    </row>
    <row r="910" spans="1:7">
      <c r="A910" s="178"/>
      <c r="B910" s="239" t="e">
        <f>VLOOKUP(A910,Estoque!$A$4:$M$14390,2,)</f>
        <v>#N/A</v>
      </c>
      <c r="C910" s="239" t="e">
        <f>VLOOKUP(A910,Estoque!$A$4:$M$14390,3,)</f>
        <v>#N/A</v>
      </c>
      <c r="D910" s="244" t="e">
        <f>VLOOKUP(A910,'Compras de mercadoria'!$A$4:$P$1330,4,)</f>
        <v>#N/A</v>
      </c>
      <c r="E910" s="50"/>
      <c r="F910" s="174"/>
      <c r="G910" s="258" t="e">
        <f>(VLOOKUP(A910,Estoque!$A$4:$M$14390,8,)*F910)</f>
        <v>#N/A</v>
      </c>
    </row>
    <row r="911" spans="1:7">
      <c r="A911" s="177"/>
      <c r="B911" s="256" t="e">
        <f>VLOOKUP(A911,Estoque!$A$4:$M$14390,2,)</f>
        <v>#N/A</v>
      </c>
      <c r="C911" s="256" t="e">
        <f>VLOOKUP(A911,Estoque!$A$4:$M$14390,3,)</f>
        <v>#N/A</v>
      </c>
      <c r="D911" s="257" t="e">
        <f>VLOOKUP(A911,'Compras de mercadoria'!$A$4:$P$1330,4,)</f>
        <v>#N/A</v>
      </c>
      <c r="E911" s="172"/>
      <c r="F911" s="173"/>
      <c r="G911" s="259" t="e">
        <f>(VLOOKUP(A911,Estoque!$A$4:$M$14390,8,)*F911)</f>
        <v>#N/A</v>
      </c>
    </row>
    <row r="912" spans="1:7">
      <c r="A912" s="178"/>
      <c r="B912" s="239" t="e">
        <f>VLOOKUP(A912,Estoque!$A$4:$M$14390,2,)</f>
        <v>#N/A</v>
      </c>
      <c r="C912" s="239" t="e">
        <f>VLOOKUP(A912,Estoque!$A$4:$M$14390,3,)</f>
        <v>#N/A</v>
      </c>
      <c r="D912" s="244" t="e">
        <f>VLOOKUP(A912,'Compras de mercadoria'!$A$4:$P$1330,4,)</f>
        <v>#N/A</v>
      </c>
      <c r="E912" s="50"/>
      <c r="F912" s="174"/>
      <c r="G912" s="258" t="e">
        <f>(VLOOKUP(A912,Estoque!$A$4:$M$14390,8,)*F912)</f>
        <v>#N/A</v>
      </c>
    </row>
    <row r="913" spans="1:7">
      <c r="A913" s="177"/>
      <c r="B913" s="256" t="e">
        <f>VLOOKUP(A913,Estoque!$A$4:$M$14390,2,)</f>
        <v>#N/A</v>
      </c>
      <c r="C913" s="256" t="e">
        <f>VLOOKUP(A913,Estoque!$A$4:$M$14390,3,)</f>
        <v>#N/A</v>
      </c>
      <c r="D913" s="257" t="e">
        <f>VLOOKUP(A913,'Compras de mercadoria'!$A$4:$P$1330,4,)</f>
        <v>#N/A</v>
      </c>
      <c r="E913" s="172"/>
      <c r="F913" s="173"/>
      <c r="G913" s="259" t="e">
        <f>(VLOOKUP(A913,Estoque!$A$4:$M$14390,8,)*F913)</f>
        <v>#N/A</v>
      </c>
    </row>
    <row r="914" spans="1:7">
      <c r="A914" s="178"/>
      <c r="B914" s="239" t="e">
        <f>VLOOKUP(A914,Estoque!$A$4:$M$14390,2,)</f>
        <v>#N/A</v>
      </c>
      <c r="C914" s="239" t="e">
        <f>VLOOKUP(A914,Estoque!$A$4:$M$14390,3,)</f>
        <v>#N/A</v>
      </c>
      <c r="D914" s="244" t="e">
        <f>VLOOKUP(A914,'Compras de mercadoria'!$A$4:$P$1330,4,)</f>
        <v>#N/A</v>
      </c>
      <c r="E914" s="50"/>
      <c r="F914" s="174"/>
      <c r="G914" s="258" t="e">
        <f>(VLOOKUP(A914,Estoque!$A$4:$M$14390,8,)*F914)</f>
        <v>#N/A</v>
      </c>
    </row>
    <row r="915" spans="1:7">
      <c r="A915" s="177"/>
      <c r="B915" s="256" t="e">
        <f>VLOOKUP(A915,Estoque!$A$4:$M$14390,2,)</f>
        <v>#N/A</v>
      </c>
      <c r="C915" s="256" t="e">
        <f>VLOOKUP(A915,Estoque!$A$4:$M$14390,3,)</f>
        <v>#N/A</v>
      </c>
      <c r="D915" s="257" t="e">
        <f>VLOOKUP(A915,'Compras de mercadoria'!$A$4:$P$1330,4,)</f>
        <v>#N/A</v>
      </c>
      <c r="E915" s="172"/>
      <c r="F915" s="173"/>
      <c r="G915" s="259" t="e">
        <f>(VLOOKUP(A915,Estoque!$A$4:$M$14390,8,)*F915)</f>
        <v>#N/A</v>
      </c>
    </row>
    <row r="916" spans="1:7">
      <c r="A916" s="178"/>
      <c r="B916" s="239" t="e">
        <f>VLOOKUP(A916,Estoque!$A$4:$M$14390,2,)</f>
        <v>#N/A</v>
      </c>
      <c r="C916" s="239" t="e">
        <f>VLOOKUP(A916,Estoque!$A$4:$M$14390,3,)</f>
        <v>#N/A</v>
      </c>
      <c r="D916" s="244" t="e">
        <f>VLOOKUP(A916,'Compras de mercadoria'!$A$4:$P$1330,4,)</f>
        <v>#N/A</v>
      </c>
      <c r="E916" s="50"/>
      <c r="F916" s="174"/>
      <c r="G916" s="258" t="e">
        <f>(VLOOKUP(A916,Estoque!$A$4:$M$14390,8,)*F916)</f>
        <v>#N/A</v>
      </c>
    </row>
    <row r="917" spans="1:7">
      <c r="A917" s="177"/>
      <c r="B917" s="256" t="e">
        <f>VLOOKUP(A917,Estoque!$A$4:$M$14390,2,)</f>
        <v>#N/A</v>
      </c>
      <c r="C917" s="256" t="e">
        <f>VLOOKUP(A917,Estoque!$A$4:$M$14390,3,)</f>
        <v>#N/A</v>
      </c>
      <c r="D917" s="257" t="e">
        <f>VLOOKUP(A917,'Compras de mercadoria'!$A$4:$P$1330,4,)</f>
        <v>#N/A</v>
      </c>
      <c r="E917" s="172"/>
      <c r="F917" s="173"/>
      <c r="G917" s="259" t="e">
        <f>(VLOOKUP(A917,Estoque!$A$4:$M$14390,8,)*F917)</f>
        <v>#N/A</v>
      </c>
    </row>
    <row r="918" spans="1:7">
      <c r="A918" s="178"/>
      <c r="B918" s="239" t="e">
        <f>VLOOKUP(A918,Estoque!$A$4:$M$14390,2,)</f>
        <v>#N/A</v>
      </c>
      <c r="C918" s="239" t="e">
        <f>VLOOKUP(A918,Estoque!$A$4:$M$14390,3,)</f>
        <v>#N/A</v>
      </c>
      <c r="D918" s="244" t="e">
        <f>VLOOKUP(A918,'Compras de mercadoria'!$A$4:$P$1330,4,)</f>
        <v>#N/A</v>
      </c>
      <c r="E918" s="50"/>
      <c r="F918" s="174"/>
      <c r="G918" s="258" t="e">
        <f>(VLOOKUP(A918,Estoque!$A$4:$M$14390,8,)*F918)</f>
        <v>#N/A</v>
      </c>
    </row>
    <row r="919" spans="1:7">
      <c r="A919" s="177"/>
      <c r="B919" s="256" t="e">
        <f>VLOOKUP(A919,Estoque!$A$4:$M$14390,2,)</f>
        <v>#N/A</v>
      </c>
      <c r="C919" s="256" t="e">
        <f>VLOOKUP(A919,Estoque!$A$4:$M$14390,3,)</f>
        <v>#N/A</v>
      </c>
      <c r="D919" s="257" t="e">
        <f>VLOOKUP(A919,'Compras de mercadoria'!$A$4:$P$1330,4,)</f>
        <v>#N/A</v>
      </c>
      <c r="E919" s="172"/>
      <c r="F919" s="173"/>
      <c r="G919" s="259" t="e">
        <f>(VLOOKUP(A919,Estoque!$A$4:$M$14390,8,)*F919)</f>
        <v>#N/A</v>
      </c>
    </row>
    <row r="920" spans="1:7">
      <c r="A920" s="178"/>
      <c r="B920" s="239" t="e">
        <f>VLOOKUP(A920,Estoque!$A$4:$M$14390,2,)</f>
        <v>#N/A</v>
      </c>
      <c r="C920" s="239" t="e">
        <f>VLOOKUP(A920,Estoque!$A$4:$M$14390,3,)</f>
        <v>#N/A</v>
      </c>
      <c r="D920" s="244" t="e">
        <f>VLOOKUP(A920,'Compras de mercadoria'!$A$4:$P$1330,4,)</f>
        <v>#N/A</v>
      </c>
      <c r="E920" s="50"/>
      <c r="F920" s="174"/>
      <c r="G920" s="258" t="e">
        <f>(VLOOKUP(A920,Estoque!$A$4:$M$14390,8,)*F920)</f>
        <v>#N/A</v>
      </c>
    </row>
    <row r="921" spans="1:7">
      <c r="A921" s="177"/>
      <c r="B921" s="256" t="e">
        <f>VLOOKUP(A921,Estoque!$A$4:$M$14390,2,)</f>
        <v>#N/A</v>
      </c>
      <c r="C921" s="256" t="e">
        <f>VLOOKUP(A921,Estoque!$A$4:$M$14390,3,)</f>
        <v>#N/A</v>
      </c>
      <c r="D921" s="257" t="e">
        <f>VLOOKUP(A921,'Compras de mercadoria'!$A$4:$P$1330,4,)</f>
        <v>#N/A</v>
      </c>
      <c r="E921" s="172"/>
      <c r="F921" s="173"/>
      <c r="G921" s="259" t="e">
        <f>(VLOOKUP(A921,Estoque!$A$4:$M$14390,8,)*F921)</f>
        <v>#N/A</v>
      </c>
    </row>
    <row r="922" spans="1:7">
      <c r="A922" s="178"/>
      <c r="B922" s="239" t="e">
        <f>VLOOKUP(A922,Estoque!$A$4:$M$14390,2,)</f>
        <v>#N/A</v>
      </c>
      <c r="C922" s="239" t="e">
        <f>VLOOKUP(A922,Estoque!$A$4:$M$14390,3,)</f>
        <v>#N/A</v>
      </c>
      <c r="D922" s="244" t="e">
        <f>VLOOKUP(A922,'Compras de mercadoria'!$A$4:$P$1330,4,)</f>
        <v>#N/A</v>
      </c>
      <c r="E922" s="50"/>
      <c r="F922" s="174"/>
      <c r="G922" s="258" t="e">
        <f>(VLOOKUP(A922,Estoque!$A$4:$M$14390,8,)*F922)</f>
        <v>#N/A</v>
      </c>
    </row>
    <row r="923" spans="1:7">
      <c r="A923" s="177"/>
      <c r="B923" s="256" t="e">
        <f>VLOOKUP(A923,Estoque!$A$4:$M$14390,2,)</f>
        <v>#N/A</v>
      </c>
      <c r="C923" s="256" t="e">
        <f>VLOOKUP(A923,Estoque!$A$4:$M$14390,3,)</f>
        <v>#N/A</v>
      </c>
      <c r="D923" s="257" t="e">
        <f>VLOOKUP(A923,'Compras de mercadoria'!$A$4:$P$1330,4,)</f>
        <v>#N/A</v>
      </c>
      <c r="E923" s="172"/>
      <c r="F923" s="173"/>
      <c r="G923" s="259" t="e">
        <f>(VLOOKUP(A923,Estoque!$A$4:$M$14390,8,)*F923)</f>
        <v>#N/A</v>
      </c>
    </row>
    <row r="924" spans="1:7">
      <c r="A924" s="178"/>
      <c r="B924" s="239" t="e">
        <f>VLOOKUP(A924,Estoque!$A$4:$M$14390,2,)</f>
        <v>#N/A</v>
      </c>
      <c r="C924" s="239" t="e">
        <f>VLOOKUP(A924,Estoque!$A$4:$M$14390,3,)</f>
        <v>#N/A</v>
      </c>
      <c r="D924" s="244" t="e">
        <f>VLOOKUP(A924,'Compras de mercadoria'!$A$4:$P$1330,4,)</f>
        <v>#N/A</v>
      </c>
      <c r="E924" s="50"/>
      <c r="F924" s="174"/>
      <c r="G924" s="258" t="e">
        <f>(VLOOKUP(A924,Estoque!$A$4:$M$14390,8,)*F924)</f>
        <v>#N/A</v>
      </c>
    </row>
    <row r="925" spans="1:7">
      <c r="A925" s="177"/>
      <c r="B925" s="256" t="e">
        <f>VLOOKUP(A925,Estoque!$A$4:$M$14390,2,)</f>
        <v>#N/A</v>
      </c>
      <c r="C925" s="256" t="e">
        <f>VLOOKUP(A925,Estoque!$A$4:$M$14390,3,)</f>
        <v>#N/A</v>
      </c>
      <c r="D925" s="257" t="e">
        <f>VLOOKUP(A925,'Compras de mercadoria'!$A$4:$P$1330,4,)</f>
        <v>#N/A</v>
      </c>
      <c r="E925" s="172"/>
      <c r="F925" s="173"/>
      <c r="G925" s="259" t="e">
        <f>(VLOOKUP(A925,Estoque!$A$4:$M$14390,8,)*F925)</f>
        <v>#N/A</v>
      </c>
    </row>
    <row r="926" spans="1:7">
      <c r="A926" s="178"/>
      <c r="B926" s="239" t="e">
        <f>VLOOKUP(A926,Estoque!$A$4:$M$14390,2,)</f>
        <v>#N/A</v>
      </c>
      <c r="C926" s="239" t="e">
        <f>VLOOKUP(A926,Estoque!$A$4:$M$14390,3,)</f>
        <v>#N/A</v>
      </c>
      <c r="D926" s="244" t="e">
        <f>VLOOKUP(A926,'Compras de mercadoria'!$A$4:$P$1330,4,)</f>
        <v>#N/A</v>
      </c>
      <c r="E926" s="50"/>
      <c r="F926" s="174"/>
      <c r="G926" s="258" t="e">
        <f>(VLOOKUP(A926,Estoque!$A$4:$M$14390,8,)*F926)</f>
        <v>#N/A</v>
      </c>
    </row>
    <row r="927" spans="1:7">
      <c r="A927" s="177"/>
      <c r="B927" s="256" t="e">
        <f>VLOOKUP(A927,Estoque!$A$4:$M$14390,2,)</f>
        <v>#N/A</v>
      </c>
      <c r="C927" s="256" t="e">
        <f>VLOOKUP(A927,Estoque!$A$4:$M$14390,3,)</f>
        <v>#N/A</v>
      </c>
      <c r="D927" s="257" t="e">
        <f>VLOOKUP(A927,'Compras de mercadoria'!$A$4:$P$1330,4,)</f>
        <v>#N/A</v>
      </c>
      <c r="E927" s="172"/>
      <c r="F927" s="173"/>
      <c r="G927" s="259" t="e">
        <f>(VLOOKUP(A927,Estoque!$A$4:$M$14390,8,)*F927)</f>
        <v>#N/A</v>
      </c>
    </row>
    <row r="928" spans="1:7">
      <c r="A928" s="178"/>
      <c r="B928" s="239" t="e">
        <f>VLOOKUP(A928,Estoque!$A$4:$M$14390,2,)</f>
        <v>#N/A</v>
      </c>
      <c r="C928" s="239" t="e">
        <f>VLOOKUP(A928,Estoque!$A$4:$M$14390,3,)</f>
        <v>#N/A</v>
      </c>
      <c r="D928" s="244" t="e">
        <f>VLOOKUP(A928,'Compras de mercadoria'!$A$4:$P$1330,4,)</f>
        <v>#N/A</v>
      </c>
      <c r="E928" s="50"/>
      <c r="F928" s="174"/>
      <c r="G928" s="258" t="e">
        <f>(VLOOKUP(A928,Estoque!$A$4:$M$14390,8,)*F928)</f>
        <v>#N/A</v>
      </c>
    </row>
    <row r="929" spans="1:7">
      <c r="A929" s="177"/>
      <c r="B929" s="256" t="e">
        <f>VLOOKUP(A929,Estoque!$A$4:$M$14390,2,)</f>
        <v>#N/A</v>
      </c>
      <c r="C929" s="256" t="e">
        <f>VLOOKUP(A929,Estoque!$A$4:$M$14390,3,)</f>
        <v>#N/A</v>
      </c>
      <c r="D929" s="257" t="e">
        <f>VLOOKUP(A929,'Compras de mercadoria'!$A$4:$P$1330,4,)</f>
        <v>#N/A</v>
      </c>
      <c r="E929" s="172"/>
      <c r="F929" s="173"/>
      <c r="G929" s="259" t="e">
        <f>(VLOOKUP(A929,Estoque!$A$4:$M$14390,8,)*F929)</f>
        <v>#N/A</v>
      </c>
    </row>
    <row r="930" spans="1:7">
      <c r="A930" s="178"/>
      <c r="B930" s="239" t="e">
        <f>VLOOKUP(A930,Estoque!$A$4:$M$14390,2,)</f>
        <v>#N/A</v>
      </c>
      <c r="C930" s="239" t="e">
        <f>VLOOKUP(A930,Estoque!$A$4:$M$14390,3,)</f>
        <v>#N/A</v>
      </c>
      <c r="D930" s="244" t="e">
        <f>VLOOKUP(A930,'Compras de mercadoria'!$A$4:$P$1330,4,)</f>
        <v>#N/A</v>
      </c>
      <c r="E930" s="50"/>
      <c r="F930" s="174"/>
      <c r="G930" s="258" t="e">
        <f>(VLOOKUP(A930,Estoque!$A$4:$M$14390,8,)*F930)</f>
        <v>#N/A</v>
      </c>
    </row>
    <row r="931" spans="1:7">
      <c r="A931" s="177"/>
      <c r="B931" s="256" t="e">
        <f>VLOOKUP(A931,Estoque!$A$4:$M$14390,2,)</f>
        <v>#N/A</v>
      </c>
      <c r="C931" s="256" t="e">
        <f>VLOOKUP(A931,Estoque!$A$4:$M$14390,3,)</f>
        <v>#N/A</v>
      </c>
      <c r="D931" s="257" t="e">
        <f>VLOOKUP(A931,'Compras de mercadoria'!$A$4:$P$1330,4,)</f>
        <v>#N/A</v>
      </c>
      <c r="E931" s="172"/>
      <c r="F931" s="173"/>
      <c r="G931" s="259" t="e">
        <f>(VLOOKUP(A931,Estoque!$A$4:$M$14390,8,)*F931)</f>
        <v>#N/A</v>
      </c>
    </row>
    <row r="932" spans="1:7">
      <c r="A932" s="178"/>
      <c r="B932" s="239" t="e">
        <f>VLOOKUP(A932,Estoque!$A$4:$M$14390,2,)</f>
        <v>#N/A</v>
      </c>
      <c r="C932" s="239" t="e">
        <f>VLOOKUP(A932,Estoque!$A$4:$M$14390,3,)</f>
        <v>#N/A</v>
      </c>
      <c r="D932" s="244" t="e">
        <f>VLOOKUP(A932,'Compras de mercadoria'!$A$4:$P$1330,4,)</f>
        <v>#N/A</v>
      </c>
      <c r="E932" s="50"/>
      <c r="F932" s="174"/>
      <c r="G932" s="258" t="e">
        <f>(VLOOKUP(A932,Estoque!$A$4:$M$14390,8,)*F932)</f>
        <v>#N/A</v>
      </c>
    </row>
    <row r="933" spans="1:7">
      <c r="A933" s="177"/>
      <c r="B933" s="256" t="e">
        <f>VLOOKUP(A933,Estoque!$A$4:$M$14390,2,)</f>
        <v>#N/A</v>
      </c>
      <c r="C933" s="256" t="e">
        <f>VLOOKUP(A933,Estoque!$A$4:$M$14390,3,)</f>
        <v>#N/A</v>
      </c>
      <c r="D933" s="257" t="e">
        <f>VLOOKUP(A933,'Compras de mercadoria'!$A$4:$P$1330,4,)</f>
        <v>#N/A</v>
      </c>
      <c r="E933" s="172"/>
      <c r="F933" s="173"/>
      <c r="G933" s="259" t="e">
        <f>(VLOOKUP(A933,Estoque!$A$4:$M$14390,8,)*F933)</f>
        <v>#N/A</v>
      </c>
    </row>
    <row r="934" spans="1:7">
      <c r="A934" s="178"/>
      <c r="B934" s="239" t="e">
        <f>VLOOKUP(A934,Estoque!$A$4:$M$14390,2,)</f>
        <v>#N/A</v>
      </c>
      <c r="C934" s="239" t="e">
        <f>VLOOKUP(A934,Estoque!$A$4:$M$14390,3,)</f>
        <v>#N/A</v>
      </c>
      <c r="D934" s="244" t="e">
        <f>VLOOKUP(A934,'Compras de mercadoria'!$A$4:$P$1330,4,)</f>
        <v>#N/A</v>
      </c>
      <c r="E934" s="50"/>
      <c r="F934" s="174"/>
      <c r="G934" s="258" t="e">
        <f>(VLOOKUP(A934,Estoque!$A$4:$M$14390,8,)*F934)</f>
        <v>#N/A</v>
      </c>
    </row>
    <row r="935" spans="1:7">
      <c r="A935" s="177"/>
      <c r="B935" s="256" t="e">
        <f>VLOOKUP(A935,Estoque!$A$4:$M$14390,2,)</f>
        <v>#N/A</v>
      </c>
      <c r="C935" s="256" t="e">
        <f>VLOOKUP(A935,Estoque!$A$4:$M$14390,3,)</f>
        <v>#N/A</v>
      </c>
      <c r="D935" s="257" t="e">
        <f>VLOOKUP(A935,'Compras de mercadoria'!$A$4:$P$1330,4,)</f>
        <v>#N/A</v>
      </c>
      <c r="E935" s="172"/>
      <c r="F935" s="173"/>
      <c r="G935" s="259" t="e">
        <f>(VLOOKUP(A935,Estoque!$A$4:$M$14390,8,)*F935)</f>
        <v>#N/A</v>
      </c>
    </row>
    <row r="936" spans="1:7">
      <c r="A936" s="178"/>
      <c r="B936" s="239" t="e">
        <f>VLOOKUP(A936,Estoque!$A$4:$M$14390,2,)</f>
        <v>#N/A</v>
      </c>
      <c r="C936" s="239" t="e">
        <f>VLOOKUP(A936,Estoque!$A$4:$M$14390,3,)</f>
        <v>#N/A</v>
      </c>
      <c r="D936" s="244" t="e">
        <f>VLOOKUP(A936,'Compras de mercadoria'!$A$4:$P$1330,4,)</f>
        <v>#N/A</v>
      </c>
      <c r="E936" s="50"/>
      <c r="F936" s="174"/>
      <c r="G936" s="258" t="e">
        <f>(VLOOKUP(A936,Estoque!$A$4:$M$14390,8,)*F936)</f>
        <v>#N/A</v>
      </c>
    </row>
    <row r="937" spans="1:7">
      <c r="A937" s="177"/>
      <c r="B937" s="256" t="e">
        <f>VLOOKUP(A937,Estoque!$A$4:$M$14390,2,)</f>
        <v>#N/A</v>
      </c>
      <c r="C937" s="256" t="e">
        <f>VLOOKUP(A937,Estoque!$A$4:$M$14390,3,)</f>
        <v>#N/A</v>
      </c>
      <c r="D937" s="257" t="e">
        <f>VLOOKUP(A937,'Compras de mercadoria'!$A$4:$P$1330,4,)</f>
        <v>#N/A</v>
      </c>
      <c r="E937" s="172"/>
      <c r="F937" s="173"/>
      <c r="G937" s="259" t="e">
        <f>(VLOOKUP(A937,Estoque!$A$4:$M$14390,8,)*F937)</f>
        <v>#N/A</v>
      </c>
    </row>
    <row r="938" spans="1:7">
      <c r="A938" s="178"/>
      <c r="B938" s="239" t="e">
        <f>VLOOKUP(A938,Estoque!$A$4:$M$14390,2,)</f>
        <v>#N/A</v>
      </c>
      <c r="C938" s="239" t="e">
        <f>VLOOKUP(A938,Estoque!$A$4:$M$14390,3,)</f>
        <v>#N/A</v>
      </c>
      <c r="D938" s="244" t="e">
        <f>VLOOKUP(A938,'Compras de mercadoria'!$A$4:$P$1330,4,)</f>
        <v>#N/A</v>
      </c>
      <c r="E938" s="50"/>
      <c r="F938" s="174"/>
      <c r="G938" s="258" t="e">
        <f>(VLOOKUP(A938,Estoque!$A$4:$M$14390,8,)*F938)</f>
        <v>#N/A</v>
      </c>
    </row>
    <row r="939" spans="1:7">
      <c r="A939" s="177"/>
      <c r="B939" s="256" t="e">
        <f>VLOOKUP(A939,Estoque!$A$4:$M$14390,2,)</f>
        <v>#N/A</v>
      </c>
      <c r="C939" s="256" t="e">
        <f>VLOOKUP(A939,Estoque!$A$4:$M$14390,3,)</f>
        <v>#N/A</v>
      </c>
      <c r="D939" s="257" t="e">
        <f>VLOOKUP(A939,'Compras de mercadoria'!$A$4:$P$1330,4,)</f>
        <v>#N/A</v>
      </c>
      <c r="E939" s="172"/>
      <c r="F939" s="173"/>
      <c r="G939" s="259" t="e">
        <f>(VLOOKUP(A939,Estoque!$A$4:$M$14390,8,)*F939)</f>
        <v>#N/A</v>
      </c>
    </row>
    <row r="940" spans="1:7">
      <c r="A940" s="178"/>
      <c r="B940" s="239" t="e">
        <f>VLOOKUP(A940,Estoque!$A$4:$M$14390,2,)</f>
        <v>#N/A</v>
      </c>
      <c r="C940" s="239" t="e">
        <f>VLOOKUP(A940,Estoque!$A$4:$M$14390,3,)</f>
        <v>#N/A</v>
      </c>
      <c r="D940" s="244" t="e">
        <f>VLOOKUP(A940,'Compras de mercadoria'!$A$4:$P$1330,4,)</f>
        <v>#N/A</v>
      </c>
      <c r="E940" s="50"/>
      <c r="F940" s="174"/>
      <c r="G940" s="258" t="e">
        <f>(VLOOKUP(A940,Estoque!$A$4:$M$14390,8,)*F940)</f>
        <v>#N/A</v>
      </c>
    </row>
    <row r="941" spans="1:7">
      <c r="A941" s="177"/>
      <c r="B941" s="256" t="e">
        <f>VLOOKUP(A941,Estoque!$A$4:$M$14390,2,)</f>
        <v>#N/A</v>
      </c>
      <c r="C941" s="256" t="e">
        <f>VLOOKUP(A941,Estoque!$A$4:$M$14390,3,)</f>
        <v>#N/A</v>
      </c>
      <c r="D941" s="257" t="e">
        <f>VLOOKUP(A941,'Compras de mercadoria'!$A$4:$P$1330,4,)</f>
        <v>#N/A</v>
      </c>
      <c r="E941" s="172"/>
      <c r="F941" s="173"/>
      <c r="G941" s="259" t="e">
        <f>(VLOOKUP(A941,Estoque!$A$4:$M$14390,8,)*F941)</f>
        <v>#N/A</v>
      </c>
    </row>
    <row r="942" spans="1:7">
      <c r="A942" s="178"/>
      <c r="B942" s="239" t="e">
        <f>VLOOKUP(A942,Estoque!$A$4:$M$14390,2,)</f>
        <v>#N/A</v>
      </c>
      <c r="C942" s="239" t="e">
        <f>VLOOKUP(A942,Estoque!$A$4:$M$14390,3,)</f>
        <v>#N/A</v>
      </c>
      <c r="D942" s="244" t="e">
        <f>VLOOKUP(A942,'Compras de mercadoria'!$A$4:$P$1330,4,)</f>
        <v>#N/A</v>
      </c>
      <c r="E942" s="50"/>
      <c r="F942" s="174"/>
      <c r="G942" s="258" t="e">
        <f>(VLOOKUP(A942,Estoque!$A$4:$M$14390,8,)*F942)</f>
        <v>#N/A</v>
      </c>
    </row>
    <row r="943" spans="1:7">
      <c r="A943" s="177"/>
      <c r="B943" s="256" t="e">
        <f>VLOOKUP(A943,Estoque!$A$4:$M$14390,2,)</f>
        <v>#N/A</v>
      </c>
      <c r="C943" s="256" t="e">
        <f>VLOOKUP(A943,Estoque!$A$4:$M$14390,3,)</f>
        <v>#N/A</v>
      </c>
      <c r="D943" s="257" t="e">
        <f>VLOOKUP(A943,'Compras de mercadoria'!$A$4:$P$1330,4,)</f>
        <v>#N/A</v>
      </c>
      <c r="E943" s="172"/>
      <c r="F943" s="173"/>
      <c r="G943" s="259" t="e">
        <f>(VLOOKUP(A943,Estoque!$A$4:$M$14390,8,)*F943)</f>
        <v>#N/A</v>
      </c>
    </row>
    <row r="944" spans="1:7">
      <c r="A944" s="178"/>
      <c r="B944" s="239" t="e">
        <f>VLOOKUP(A944,Estoque!$A$4:$M$14390,2,)</f>
        <v>#N/A</v>
      </c>
      <c r="C944" s="239" t="e">
        <f>VLOOKUP(A944,Estoque!$A$4:$M$14390,3,)</f>
        <v>#N/A</v>
      </c>
      <c r="D944" s="244" t="e">
        <f>VLOOKUP(A944,'Compras de mercadoria'!$A$4:$P$1330,4,)</f>
        <v>#N/A</v>
      </c>
      <c r="E944" s="50"/>
      <c r="F944" s="174"/>
      <c r="G944" s="258" t="e">
        <f>(VLOOKUP(A944,Estoque!$A$4:$M$14390,8,)*F944)</f>
        <v>#N/A</v>
      </c>
    </row>
    <row r="945" spans="1:7">
      <c r="A945" s="177"/>
      <c r="B945" s="256" t="e">
        <f>VLOOKUP(A945,Estoque!$A$4:$M$14390,2,)</f>
        <v>#N/A</v>
      </c>
      <c r="C945" s="256" t="e">
        <f>VLOOKUP(A945,Estoque!$A$4:$M$14390,3,)</f>
        <v>#N/A</v>
      </c>
      <c r="D945" s="257" t="e">
        <f>VLOOKUP(A945,'Compras de mercadoria'!$A$4:$P$1330,4,)</f>
        <v>#N/A</v>
      </c>
      <c r="E945" s="172"/>
      <c r="F945" s="173"/>
      <c r="G945" s="259" t="e">
        <f>(VLOOKUP(A945,Estoque!$A$4:$M$14390,8,)*F945)</f>
        <v>#N/A</v>
      </c>
    </row>
    <row r="946" spans="1:7">
      <c r="A946" s="178"/>
      <c r="B946" s="239" t="e">
        <f>VLOOKUP(A946,Estoque!$A$4:$M$14390,2,)</f>
        <v>#N/A</v>
      </c>
      <c r="C946" s="239" t="e">
        <f>VLOOKUP(A946,Estoque!$A$4:$M$14390,3,)</f>
        <v>#N/A</v>
      </c>
      <c r="D946" s="244" t="e">
        <f>VLOOKUP(A946,'Compras de mercadoria'!$A$4:$P$1330,4,)</f>
        <v>#N/A</v>
      </c>
      <c r="E946" s="50"/>
      <c r="F946" s="174"/>
      <c r="G946" s="258" t="e">
        <f>(VLOOKUP(A946,Estoque!$A$4:$M$14390,8,)*F946)</f>
        <v>#N/A</v>
      </c>
    </row>
    <row r="947" spans="1:7">
      <c r="A947" s="177"/>
      <c r="B947" s="256" t="e">
        <f>VLOOKUP(A947,Estoque!$A$4:$M$14390,2,)</f>
        <v>#N/A</v>
      </c>
      <c r="C947" s="256" t="e">
        <f>VLOOKUP(A947,Estoque!$A$4:$M$14390,3,)</f>
        <v>#N/A</v>
      </c>
      <c r="D947" s="257" t="e">
        <f>VLOOKUP(A947,'Compras de mercadoria'!$A$4:$P$1330,4,)</f>
        <v>#N/A</v>
      </c>
      <c r="E947" s="172"/>
      <c r="F947" s="173"/>
      <c r="G947" s="259" t="e">
        <f>(VLOOKUP(A947,Estoque!$A$4:$M$14390,8,)*F947)</f>
        <v>#N/A</v>
      </c>
    </row>
    <row r="948" spans="1:7">
      <c r="A948" s="178"/>
      <c r="B948" s="239" t="e">
        <f>VLOOKUP(A948,Estoque!$A$4:$M$14390,2,)</f>
        <v>#N/A</v>
      </c>
      <c r="C948" s="239" t="e">
        <f>VLOOKUP(A948,Estoque!$A$4:$M$14390,3,)</f>
        <v>#N/A</v>
      </c>
      <c r="D948" s="244" t="e">
        <f>VLOOKUP(A948,'Compras de mercadoria'!$A$4:$P$1330,4,)</f>
        <v>#N/A</v>
      </c>
      <c r="E948" s="50"/>
      <c r="F948" s="174"/>
      <c r="G948" s="258" t="e">
        <f>(VLOOKUP(A948,Estoque!$A$4:$M$14390,8,)*F948)</f>
        <v>#N/A</v>
      </c>
    </row>
    <row r="949" spans="1:7">
      <c r="A949" s="177"/>
      <c r="B949" s="256" t="e">
        <f>VLOOKUP(A949,Estoque!$A$4:$M$14390,2,)</f>
        <v>#N/A</v>
      </c>
      <c r="C949" s="256" t="e">
        <f>VLOOKUP(A949,Estoque!$A$4:$M$14390,3,)</f>
        <v>#N/A</v>
      </c>
      <c r="D949" s="257" t="e">
        <f>VLOOKUP(A949,'Compras de mercadoria'!$A$4:$P$1330,4,)</f>
        <v>#N/A</v>
      </c>
      <c r="E949" s="172"/>
      <c r="F949" s="173"/>
      <c r="G949" s="259" t="e">
        <f>(VLOOKUP(A949,Estoque!$A$4:$M$14390,8,)*F949)</f>
        <v>#N/A</v>
      </c>
    </row>
    <row r="950" spans="1:7">
      <c r="A950" s="178"/>
      <c r="B950" s="239" t="e">
        <f>VLOOKUP(A950,Estoque!$A$4:$M$14390,2,)</f>
        <v>#N/A</v>
      </c>
      <c r="C950" s="239" t="e">
        <f>VLOOKUP(A950,Estoque!$A$4:$M$14390,3,)</f>
        <v>#N/A</v>
      </c>
      <c r="D950" s="244" t="e">
        <f>VLOOKUP(A950,'Compras de mercadoria'!$A$4:$P$1330,4,)</f>
        <v>#N/A</v>
      </c>
      <c r="E950" s="50"/>
      <c r="F950" s="174"/>
      <c r="G950" s="258" t="e">
        <f>(VLOOKUP(A950,Estoque!$A$4:$M$14390,8,)*F950)</f>
        <v>#N/A</v>
      </c>
    </row>
    <row r="951" spans="1:7">
      <c r="A951" s="177"/>
      <c r="B951" s="256" t="e">
        <f>VLOOKUP(A951,Estoque!$A$4:$M$14390,2,)</f>
        <v>#N/A</v>
      </c>
      <c r="C951" s="256" t="e">
        <f>VLOOKUP(A951,Estoque!$A$4:$M$14390,3,)</f>
        <v>#N/A</v>
      </c>
      <c r="D951" s="257" t="e">
        <f>VLOOKUP(A951,'Compras de mercadoria'!$A$4:$P$1330,4,)</f>
        <v>#N/A</v>
      </c>
      <c r="E951" s="172"/>
      <c r="F951" s="173"/>
      <c r="G951" s="259" t="e">
        <f>(VLOOKUP(A951,Estoque!$A$4:$M$14390,8,)*F951)</f>
        <v>#N/A</v>
      </c>
    </row>
    <row r="952" spans="1:7">
      <c r="A952" s="178"/>
      <c r="B952" s="239" t="e">
        <f>VLOOKUP(A952,Estoque!$A$4:$M$14390,2,)</f>
        <v>#N/A</v>
      </c>
      <c r="C952" s="239" t="e">
        <f>VLOOKUP(A952,Estoque!$A$4:$M$14390,3,)</f>
        <v>#N/A</v>
      </c>
      <c r="D952" s="244" t="e">
        <f>VLOOKUP(A952,'Compras de mercadoria'!$A$4:$P$1330,4,)</f>
        <v>#N/A</v>
      </c>
      <c r="E952" s="50"/>
      <c r="F952" s="174"/>
      <c r="G952" s="258" t="e">
        <f>(VLOOKUP(A952,Estoque!$A$4:$M$14390,8,)*F952)</f>
        <v>#N/A</v>
      </c>
    </row>
    <row r="953" spans="1:7">
      <c r="A953" s="177"/>
      <c r="B953" s="256" t="e">
        <f>VLOOKUP(A953,Estoque!$A$4:$M$14390,2,)</f>
        <v>#N/A</v>
      </c>
      <c r="C953" s="256" t="e">
        <f>VLOOKUP(A953,Estoque!$A$4:$M$14390,3,)</f>
        <v>#N/A</v>
      </c>
      <c r="D953" s="257" t="e">
        <f>VLOOKUP(A953,'Compras de mercadoria'!$A$4:$P$1330,4,)</f>
        <v>#N/A</v>
      </c>
      <c r="E953" s="172"/>
      <c r="F953" s="173"/>
      <c r="G953" s="259" t="e">
        <f>(VLOOKUP(A953,Estoque!$A$4:$M$14390,8,)*F953)</f>
        <v>#N/A</v>
      </c>
    </row>
    <row r="954" spans="1:7">
      <c r="A954" s="178"/>
      <c r="B954" s="239" t="e">
        <f>VLOOKUP(A954,Estoque!$A$4:$M$14390,2,)</f>
        <v>#N/A</v>
      </c>
      <c r="C954" s="239" t="e">
        <f>VLOOKUP(A954,Estoque!$A$4:$M$14390,3,)</f>
        <v>#N/A</v>
      </c>
      <c r="D954" s="244" t="e">
        <f>VLOOKUP(A954,'Compras de mercadoria'!$A$4:$P$1330,4,)</f>
        <v>#N/A</v>
      </c>
      <c r="E954" s="50"/>
      <c r="F954" s="174"/>
      <c r="G954" s="258" t="e">
        <f>(VLOOKUP(A954,Estoque!$A$4:$M$14390,8,)*F954)</f>
        <v>#N/A</v>
      </c>
    </row>
    <row r="955" spans="1:7">
      <c r="A955" s="177"/>
      <c r="B955" s="256" t="e">
        <f>VLOOKUP(A955,Estoque!$A$4:$M$14390,2,)</f>
        <v>#N/A</v>
      </c>
      <c r="C955" s="256" t="e">
        <f>VLOOKUP(A955,Estoque!$A$4:$M$14390,3,)</f>
        <v>#N/A</v>
      </c>
      <c r="D955" s="257" t="e">
        <f>VLOOKUP(A955,'Compras de mercadoria'!$A$4:$P$1330,4,)</f>
        <v>#N/A</v>
      </c>
      <c r="E955" s="172"/>
      <c r="F955" s="173"/>
      <c r="G955" s="259" t="e">
        <f>(VLOOKUP(A955,Estoque!$A$4:$M$14390,8,)*F955)</f>
        <v>#N/A</v>
      </c>
    </row>
    <row r="956" spans="1:7">
      <c r="A956" s="178"/>
      <c r="B956" s="239" t="e">
        <f>VLOOKUP(A956,Estoque!$A$4:$M$14390,2,)</f>
        <v>#N/A</v>
      </c>
      <c r="C956" s="239" t="e">
        <f>VLOOKUP(A956,Estoque!$A$4:$M$14390,3,)</f>
        <v>#N/A</v>
      </c>
      <c r="D956" s="244" t="e">
        <f>VLOOKUP(A956,'Compras de mercadoria'!$A$4:$P$1330,4,)</f>
        <v>#N/A</v>
      </c>
      <c r="E956" s="50"/>
      <c r="F956" s="174"/>
      <c r="G956" s="258" t="e">
        <f>(VLOOKUP(A956,Estoque!$A$4:$M$14390,8,)*F956)</f>
        <v>#N/A</v>
      </c>
    </row>
    <row r="957" spans="1:7">
      <c r="A957" s="177"/>
      <c r="B957" s="256" t="e">
        <f>VLOOKUP(A957,Estoque!$A$4:$M$14390,2,)</f>
        <v>#N/A</v>
      </c>
      <c r="C957" s="256" t="e">
        <f>VLOOKUP(A957,Estoque!$A$4:$M$14390,3,)</f>
        <v>#N/A</v>
      </c>
      <c r="D957" s="257" t="e">
        <f>VLOOKUP(A957,'Compras de mercadoria'!$A$4:$P$1330,4,)</f>
        <v>#N/A</v>
      </c>
      <c r="E957" s="172"/>
      <c r="F957" s="173"/>
      <c r="G957" s="259" t="e">
        <f>(VLOOKUP(A957,Estoque!$A$4:$M$14390,8,)*F957)</f>
        <v>#N/A</v>
      </c>
    </row>
    <row r="958" spans="1:7">
      <c r="A958" s="178"/>
      <c r="B958" s="239" t="e">
        <f>VLOOKUP(A958,Estoque!$A$4:$M$14390,2,)</f>
        <v>#N/A</v>
      </c>
      <c r="C958" s="239" t="e">
        <f>VLOOKUP(A958,Estoque!$A$4:$M$14390,3,)</f>
        <v>#N/A</v>
      </c>
      <c r="D958" s="244" t="e">
        <f>VLOOKUP(A958,'Compras de mercadoria'!$A$4:$P$1330,4,)</f>
        <v>#N/A</v>
      </c>
      <c r="E958" s="50"/>
      <c r="F958" s="174"/>
      <c r="G958" s="258" t="e">
        <f>(VLOOKUP(A958,Estoque!$A$4:$M$14390,8,)*F958)</f>
        <v>#N/A</v>
      </c>
    </row>
    <row r="959" spans="1:7">
      <c r="A959" s="177"/>
      <c r="B959" s="256" t="e">
        <f>VLOOKUP(A959,Estoque!$A$4:$M$14390,2,)</f>
        <v>#N/A</v>
      </c>
      <c r="C959" s="256" t="e">
        <f>VLOOKUP(A959,Estoque!$A$4:$M$14390,3,)</f>
        <v>#N/A</v>
      </c>
      <c r="D959" s="257" t="e">
        <f>VLOOKUP(A959,'Compras de mercadoria'!$A$4:$P$1330,4,)</f>
        <v>#N/A</v>
      </c>
      <c r="E959" s="172"/>
      <c r="F959" s="173"/>
      <c r="G959" s="259" t="e">
        <f>(VLOOKUP(A959,Estoque!$A$4:$M$14390,8,)*F959)</f>
        <v>#N/A</v>
      </c>
    </row>
    <row r="960" spans="1:7">
      <c r="A960" s="178"/>
      <c r="B960" s="239" t="e">
        <f>VLOOKUP(A960,Estoque!$A$4:$M$14390,2,)</f>
        <v>#N/A</v>
      </c>
      <c r="C960" s="239" t="e">
        <f>VLOOKUP(A960,Estoque!$A$4:$M$14390,3,)</f>
        <v>#N/A</v>
      </c>
      <c r="D960" s="244" t="e">
        <f>VLOOKUP(A960,'Compras de mercadoria'!$A$4:$P$1330,4,)</f>
        <v>#N/A</v>
      </c>
      <c r="E960" s="50"/>
      <c r="F960" s="174"/>
      <c r="G960" s="258" t="e">
        <f>(VLOOKUP(A960,Estoque!$A$4:$M$14390,8,)*F960)</f>
        <v>#N/A</v>
      </c>
    </row>
    <row r="961" spans="1:7">
      <c r="A961" s="177"/>
      <c r="B961" s="256" t="e">
        <f>VLOOKUP(A961,Estoque!$A$4:$M$14390,2,)</f>
        <v>#N/A</v>
      </c>
      <c r="C961" s="256" t="e">
        <f>VLOOKUP(A961,Estoque!$A$4:$M$14390,3,)</f>
        <v>#N/A</v>
      </c>
      <c r="D961" s="257" t="e">
        <f>VLOOKUP(A961,'Compras de mercadoria'!$A$4:$P$1330,4,)</f>
        <v>#N/A</v>
      </c>
      <c r="E961" s="172"/>
      <c r="F961" s="173"/>
      <c r="G961" s="259" t="e">
        <f>(VLOOKUP(A961,Estoque!$A$4:$M$14390,8,)*F961)</f>
        <v>#N/A</v>
      </c>
    </row>
    <row r="962" spans="1:7">
      <c r="A962" s="178"/>
      <c r="B962" s="239" t="e">
        <f>VLOOKUP(A962,Estoque!$A$4:$M$14390,2,)</f>
        <v>#N/A</v>
      </c>
      <c r="C962" s="239" t="e">
        <f>VLOOKUP(A962,Estoque!$A$4:$M$14390,3,)</f>
        <v>#N/A</v>
      </c>
      <c r="D962" s="244" t="e">
        <f>VLOOKUP(A962,'Compras de mercadoria'!$A$4:$P$1330,4,)</f>
        <v>#N/A</v>
      </c>
      <c r="E962" s="50"/>
      <c r="F962" s="174"/>
      <c r="G962" s="258" t="e">
        <f>(VLOOKUP(A962,Estoque!$A$4:$M$14390,8,)*F962)</f>
        <v>#N/A</v>
      </c>
    </row>
    <row r="963" spans="1:7">
      <c r="A963" s="177"/>
      <c r="B963" s="256" t="e">
        <f>VLOOKUP(A963,Estoque!$A$4:$M$14390,2,)</f>
        <v>#N/A</v>
      </c>
      <c r="C963" s="256" t="e">
        <f>VLOOKUP(A963,Estoque!$A$4:$M$14390,3,)</f>
        <v>#N/A</v>
      </c>
      <c r="D963" s="257" t="e">
        <f>VLOOKUP(A963,'Compras de mercadoria'!$A$4:$P$1330,4,)</f>
        <v>#N/A</v>
      </c>
      <c r="E963" s="172"/>
      <c r="F963" s="173"/>
      <c r="G963" s="259" t="e">
        <f>(VLOOKUP(A963,Estoque!$A$4:$M$14390,8,)*F963)</f>
        <v>#N/A</v>
      </c>
    </row>
    <row r="964" spans="1:7">
      <c r="A964" s="178"/>
      <c r="B964" s="239" t="e">
        <f>VLOOKUP(A964,Estoque!$A$4:$M$14390,2,)</f>
        <v>#N/A</v>
      </c>
      <c r="C964" s="239" t="e">
        <f>VLOOKUP(A964,Estoque!$A$4:$M$14390,3,)</f>
        <v>#N/A</v>
      </c>
      <c r="D964" s="244" t="e">
        <f>VLOOKUP(A964,'Compras de mercadoria'!$A$4:$P$1330,4,)</f>
        <v>#N/A</v>
      </c>
      <c r="E964" s="50"/>
      <c r="F964" s="174"/>
      <c r="G964" s="258" t="e">
        <f>(VLOOKUP(A964,Estoque!$A$4:$M$14390,8,)*F964)</f>
        <v>#N/A</v>
      </c>
    </row>
    <row r="965" spans="1:7">
      <c r="A965" s="177"/>
      <c r="B965" s="256" t="e">
        <f>VLOOKUP(A965,Estoque!$A$4:$M$14390,2,)</f>
        <v>#N/A</v>
      </c>
      <c r="C965" s="256" t="e">
        <f>VLOOKUP(A965,Estoque!$A$4:$M$14390,3,)</f>
        <v>#N/A</v>
      </c>
      <c r="D965" s="257" t="e">
        <f>VLOOKUP(A965,'Compras de mercadoria'!$A$4:$P$1330,4,)</f>
        <v>#N/A</v>
      </c>
      <c r="E965" s="172"/>
      <c r="F965" s="173"/>
      <c r="G965" s="259" t="e">
        <f>(VLOOKUP(A965,Estoque!$A$4:$M$14390,8,)*F965)</f>
        <v>#N/A</v>
      </c>
    </row>
    <row r="966" spans="1:7">
      <c r="A966" s="178"/>
      <c r="B966" s="239" t="e">
        <f>VLOOKUP(A966,Estoque!$A$4:$M$14390,2,)</f>
        <v>#N/A</v>
      </c>
      <c r="C966" s="239" t="e">
        <f>VLOOKUP(A966,Estoque!$A$4:$M$14390,3,)</f>
        <v>#N/A</v>
      </c>
      <c r="D966" s="244" t="e">
        <f>VLOOKUP(A966,'Compras de mercadoria'!$A$4:$P$1330,4,)</f>
        <v>#N/A</v>
      </c>
      <c r="E966" s="50"/>
      <c r="F966" s="174"/>
      <c r="G966" s="258" t="e">
        <f>(VLOOKUP(A966,Estoque!$A$4:$M$14390,8,)*F966)</f>
        <v>#N/A</v>
      </c>
    </row>
    <row r="967" spans="1:7">
      <c r="A967" s="177"/>
      <c r="B967" s="256" t="e">
        <f>VLOOKUP(A967,Estoque!$A$4:$M$14390,2,)</f>
        <v>#N/A</v>
      </c>
      <c r="C967" s="256" t="e">
        <f>VLOOKUP(A967,Estoque!$A$4:$M$14390,3,)</f>
        <v>#N/A</v>
      </c>
      <c r="D967" s="257" t="e">
        <f>VLOOKUP(A967,'Compras de mercadoria'!$A$4:$P$1330,4,)</f>
        <v>#N/A</v>
      </c>
      <c r="E967" s="172"/>
      <c r="F967" s="173"/>
      <c r="G967" s="259" t="e">
        <f>(VLOOKUP(A967,Estoque!$A$4:$M$14390,8,)*F967)</f>
        <v>#N/A</v>
      </c>
    </row>
    <row r="968" spans="1:7">
      <c r="A968" s="178"/>
      <c r="B968" s="239" t="e">
        <f>VLOOKUP(A968,Estoque!$A$4:$M$14390,2,)</f>
        <v>#N/A</v>
      </c>
      <c r="C968" s="239" t="e">
        <f>VLOOKUP(A968,Estoque!$A$4:$M$14390,3,)</f>
        <v>#N/A</v>
      </c>
      <c r="D968" s="244" t="e">
        <f>VLOOKUP(A968,'Compras de mercadoria'!$A$4:$P$1330,4,)</f>
        <v>#N/A</v>
      </c>
      <c r="E968" s="50"/>
      <c r="F968" s="174"/>
      <c r="G968" s="258" t="e">
        <f>(VLOOKUP(A968,Estoque!$A$4:$M$14390,8,)*F968)</f>
        <v>#N/A</v>
      </c>
    </row>
    <row r="969" spans="1:7">
      <c r="A969" s="177"/>
      <c r="B969" s="256" t="e">
        <f>VLOOKUP(A969,Estoque!$A$4:$M$14390,2,)</f>
        <v>#N/A</v>
      </c>
      <c r="C969" s="256" t="e">
        <f>VLOOKUP(A969,Estoque!$A$4:$M$14390,3,)</f>
        <v>#N/A</v>
      </c>
      <c r="D969" s="257" t="e">
        <f>VLOOKUP(A969,'Compras de mercadoria'!$A$4:$P$1330,4,)</f>
        <v>#N/A</v>
      </c>
      <c r="E969" s="172"/>
      <c r="F969" s="173"/>
      <c r="G969" s="259" t="e">
        <f>(VLOOKUP(A969,Estoque!$A$4:$M$14390,8,)*F969)</f>
        <v>#N/A</v>
      </c>
    </row>
    <row r="970" spans="1:7">
      <c r="A970" s="178"/>
      <c r="B970" s="239" t="e">
        <f>VLOOKUP(A970,Estoque!$A$4:$M$14390,2,)</f>
        <v>#N/A</v>
      </c>
      <c r="C970" s="239" t="e">
        <f>VLOOKUP(A970,Estoque!$A$4:$M$14390,3,)</f>
        <v>#N/A</v>
      </c>
      <c r="D970" s="244" t="e">
        <f>VLOOKUP(A970,'Compras de mercadoria'!$A$4:$P$1330,4,)</f>
        <v>#N/A</v>
      </c>
      <c r="E970" s="50"/>
      <c r="F970" s="174"/>
      <c r="G970" s="258" t="e">
        <f>(VLOOKUP(A970,Estoque!$A$4:$M$14390,8,)*F970)</f>
        <v>#N/A</v>
      </c>
    </row>
    <row r="971" spans="1:7">
      <c r="A971" s="177"/>
      <c r="B971" s="256" t="e">
        <f>VLOOKUP(A971,Estoque!$A$4:$M$14390,2,)</f>
        <v>#N/A</v>
      </c>
      <c r="C971" s="256" t="e">
        <f>VLOOKUP(A971,Estoque!$A$4:$M$14390,3,)</f>
        <v>#N/A</v>
      </c>
      <c r="D971" s="257" t="e">
        <f>VLOOKUP(A971,'Compras de mercadoria'!$A$4:$P$1330,4,)</f>
        <v>#N/A</v>
      </c>
      <c r="E971" s="172"/>
      <c r="F971" s="173"/>
      <c r="G971" s="259" t="e">
        <f>(VLOOKUP(A971,Estoque!$A$4:$M$14390,8,)*F971)</f>
        <v>#N/A</v>
      </c>
    </row>
    <row r="972" spans="1:7">
      <c r="A972" s="178"/>
      <c r="B972" s="239" t="e">
        <f>VLOOKUP(A972,Estoque!$A$4:$M$14390,2,)</f>
        <v>#N/A</v>
      </c>
      <c r="C972" s="239" t="e">
        <f>VLOOKUP(A972,Estoque!$A$4:$M$14390,3,)</f>
        <v>#N/A</v>
      </c>
      <c r="D972" s="244" t="e">
        <f>VLOOKUP(A972,'Compras de mercadoria'!$A$4:$P$1330,4,)</f>
        <v>#N/A</v>
      </c>
      <c r="E972" s="50"/>
      <c r="F972" s="174"/>
      <c r="G972" s="258" t="e">
        <f>(VLOOKUP(A972,Estoque!$A$4:$M$14390,8,)*F972)</f>
        <v>#N/A</v>
      </c>
    </row>
    <row r="973" spans="1:7">
      <c r="A973" s="177"/>
      <c r="B973" s="256" t="e">
        <f>VLOOKUP(A973,Estoque!$A$4:$M$14390,2,)</f>
        <v>#N/A</v>
      </c>
      <c r="C973" s="256" t="e">
        <f>VLOOKUP(A973,Estoque!$A$4:$M$14390,3,)</f>
        <v>#N/A</v>
      </c>
      <c r="D973" s="257" t="e">
        <f>VLOOKUP(A973,'Compras de mercadoria'!$A$4:$P$1330,4,)</f>
        <v>#N/A</v>
      </c>
      <c r="E973" s="172"/>
      <c r="F973" s="173"/>
      <c r="G973" s="259" t="e">
        <f>(VLOOKUP(A973,Estoque!$A$4:$M$14390,8,)*F973)</f>
        <v>#N/A</v>
      </c>
    </row>
    <row r="974" spans="1:7">
      <c r="A974" s="178"/>
      <c r="B974" s="239" t="e">
        <f>VLOOKUP(A974,Estoque!$A$4:$M$14390,2,)</f>
        <v>#N/A</v>
      </c>
      <c r="C974" s="239" t="e">
        <f>VLOOKUP(A974,Estoque!$A$4:$M$14390,3,)</f>
        <v>#N/A</v>
      </c>
      <c r="D974" s="244" t="e">
        <f>VLOOKUP(A974,'Compras de mercadoria'!$A$4:$P$1330,4,)</f>
        <v>#N/A</v>
      </c>
      <c r="E974" s="50"/>
      <c r="F974" s="174"/>
      <c r="G974" s="258" t="e">
        <f>(VLOOKUP(A974,Estoque!$A$4:$M$14390,8,)*F974)</f>
        <v>#N/A</v>
      </c>
    </row>
    <row r="975" spans="1:7">
      <c r="A975" s="177"/>
      <c r="B975" s="256" t="e">
        <f>VLOOKUP(A975,Estoque!$A$4:$M$14390,2,)</f>
        <v>#N/A</v>
      </c>
      <c r="C975" s="256" t="e">
        <f>VLOOKUP(A975,Estoque!$A$4:$M$14390,3,)</f>
        <v>#N/A</v>
      </c>
      <c r="D975" s="257" t="e">
        <f>VLOOKUP(A975,'Compras de mercadoria'!$A$4:$P$1330,4,)</f>
        <v>#N/A</v>
      </c>
      <c r="E975" s="172"/>
      <c r="F975" s="173"/>
      <c r="G975" s="259" t="e">
        <f>(VLOOKUP(A975,Estoque!$A$4:$M$14390,8,)*F975)</f>
        <v>#N/A</v>
      </c>
    </row>
    <row r="976" spans="1:7">
      <c r="A976" s="178"/>
      <c r="B976" s="239" t="e">
        <f>VLOOKUP(A976,Estoque!$A$4:$M$14390,2,)</f>
        <v>#N/A</v>
      </c>
      <c r="C976" s="239" t="e">
        <f>VLOOKUP(A976,Estoque!$A$4:$M$14390,3,)</f>
        <v>#N/A</v>
      </c>
      <c r="D976" s="244" t="e">
        <f>VLOOKUP(A976,'Compras de mercadoria'!$A$4:$P$1330,4,)</f>
        <v>#N/A</v>
      </c>
      <c r="E976" s="50"/>
      <c r="F976" s="174"/>
      <c r="G976" s="258" t="e">
        <f>(VLOOKUP(A976,Estoque!$A$4:$M$14390,8,)*F976)</f>
        <v>#N/A</v>
      </c>
    </row>
    <row r="977" spans="1:7">
      <c r="A977" s="177"/>
      <c r="B977" s="256" t="e">
        <f>VLOOKUP(A977,Estoque!$A$4:$M$14390,2,)</f>
        <v>#N/A</v>
      </c>
      <c r="C977" s="256" t="e">
        <f>VLOOKUP(A977,Estoque!$A$4:$M$14390,3,)</f>
        <v>#N/A</v>
      </c>
      <c r="D977" s="257" t="e">
        <f>VLOOKUP(A977,'Compras de mercadoria'!$A$4:$P$1330,4,)</f>
        <v>#N/A</v>
      </c>
      <c r="E977" s="172"/>
      <c r="F977" s="173"/>
      <c r="G977" s="259" t="e">
        <f>(VLOOKUP(A977,Estoque!$A$4:$M$14390,8,)*F977)</f>
        <v>#N/A</v>
      </c>
    </row>
    <row r="978" spans="1:7">
      <c r="A978" s="178"/>
      <c r="B978" s="239" t="e">
        <f>VLOOKUP(A978,Estoque!$A$4:$M$14390,2,)</f>
        <v>#N/A</v>
      </c>
      <c r="C978" s="239" t="e">
        <f>VLOOKUP(A978,Estoque!$A$4:$M$14390,3,)</f>
        <v>#N/A</v>
      </c>
      <c r="D978" s="244" t="e">
        <f>VLOOKUP(A978,'Compras de mercadoria'!$A$4:$P$1330,4,)</f>
        <v>#N/A</v>
      </c>
      <c r="E978" s="50"/>
      <c r="F978" s="174"/>
      <c r="G978" s="258" t="e">
        <f>(VLOOKUP(A978,Estoque!$A$4:$M$14390,8,)*F978)</f>
        <v>#N/A</v>
      </c>
    </row>
    <row r="979" spans="1:7">
      <c r="A979" s="177"/>
      <c r="B979" s="256" t="e">
        <f>VLOOKUP(A979,Estoque!$A$4:$M$14390,2,)</f>
        <v>#N/A</v>
      </c>
      <c r="C979" s="256" t="e">
        <f>VLOOKUP(A979,Estoque!$A$4:$M$14390,3,)</f>
        <v>#N/A</v>
      </c>
      <c r="D979" s="257" t="e">
        <f>VLOOKUP(A979,'Compras de mercadoria'!$A$4:$P$1330,4,)</f>
        <v>#N/A</v>
      </c>
      <c r="E979" s="172"/>
      <c r="F979" s="173"/>
      <c r="G979" s="259" t="e">
        <f>(VLOOKUP(A979,Estoque!$A$4:$M$14390,8,)*F979)</f>
        <v>#N/A</v>
      </c>
    </row>
    <row r="980" spans="1:7">
      <c r="A980" s="178"/>
      <c r="B980" s="239" t="e">
        <f>VLOOKUP(A980,Estoque!$A$4:$M$14390,2,)</f>
        <v>#N/A</v>
      </c>
      <c r="C980" s="239" t="e">
        <f>VLOOKUP(A980,Estoque!$A$4:$M$14390,3,)</f>
        <v>#N/A</v>
      </c>
      <c r="D980" s="244" t="e">
        <f>VLOOKUP(A980,'Compras de mercadoria'!$A$4:$P$1330,4,)</f>
        <v>#N/A</v>
      </c>
      <c r="E980" s="50"/>
      <c r="F980" s="174"/>
      <c r="G980" s="258" t="e">
        <f>(VLOOKUP(A980,Estoque!$A$4:$M$14390,8,)*F980)</f>
        <v>#N/A</v>
      </c>
    </row>
    <row r="981" spans="1:7">
      <c r="A981" s="177"/>
      <c r="B981" s="256" t="e">
        <f>VLOOKUP(A981,Estoque!$A$4:$M$14390,2,)</f>
        <v>#N/A</v>
      </c>
      <c r="C981" s="256" t="e">
        <f>VLOOKUP(A981,Estoque!$A$4:$M$14390,3,)</f>
        <v>#N/A</v>
      </c>
      <c r="D981" s="257" t="e">
        <f>VLOOKUP(A981,'Compras de mercadoria'!$A$4:$P$1330,4,)</f>
        <v>#N/A</v>
      </c>
      <c r="E981" s="172"/>
      <c r="F981" s="173"/>
      <c r="G981" s="259" t="e">
        <f>(VLOOKUP(A981,Estoque!$A$4:$M$14390,8,)*F981)</f>
        <v>#N/A</v>
      </c>
    </row>
    <row r="982" spans="1:7">
      <c r="A982" s="178"/>
      <c r="B982" s="239" t="e">
        <f>VLOOKUP(A982,Estoque!$A$4:$M$14390,2,)</f>
        <v>#N/A</v>
      </c>
      <c r="C982" s="239" t="e">
        <f>VLOOKUP(A982,Estoque!$A$4:$M$14390,3,)</f>
        <v>#N/A</v>
      </c>
      <c r="D982" s="244" t="e">
        <f>VLOOKUP(A982,'Compras de mercadoria'!$A$4:$P$1330,4,)</f>
        <v>#N/A</v>
      </c>
      <c r="E982" s="50"/>
      <c r="F982" s="174"/>
      <c r="G982" s="258" t="e">
        <f>(VLOOKUP(A982,Estoque!$A$4:$M$14390,8,)*F982)</f>
        <v>#N/A</v>
      </c>
    </row>
    <row r="983" spans="1:7">
      <c r="A983" s="177"/>
      <c r="B983" s="256" t="e">
        <f>VLOOKUP(A983,Estoque!$A$4:$M$14390,2,)</f>
        <v>#N/A</v>
      </c>
      <c r="C983" s="256" t="e">
        <f>VLOOKUP(A983,Estoque!$A$4:$M$14390,3,)</f>
        <v>#N/A</v>
      </c>
      <c r="D983" s="257" t="e">
        <f>VLOOKUP(A983,'Compras de mercadoria'!$A$4:$P$1330,4,)</f>
        <v>#N/A</v>
      </c>
      <c r="E983" s="172"/>
      <c r="F983" s="173"/>
      <c r="G983" s="259" t="e">
        <f>(VLOOKUP(A983,Estoque!$A$4:$M$14390,8,)*F983)</f>
        <v>#N/A</v>
      </c>
    </row>
    <row r="984" spans="1:7">
      <c r="A984" s="178"/>
      <c r="B984" s="239" t="e">
        <f>VLOOKUP(A984,Estoque!$A$4:$M$14390,2,)</f>
        <v>#N/A</v>
      </c>
      <c r="C984" s="239" t="e">
        <f>VLOOKUP(A984,Estoque!$A$4:$M$14390,3,)</f>
        <v>#N/A</v>
      </c>
      <c r="D984" s="244" t="e">
        <f>VLOOKUP(A984,'Compras de mercadoria'!$A$4:$P$1330,4,)</f>
        <v>#N/A</v>
      </c>
      <c r="E984" s="50"/>
      <c r="F984" s="174"/>
      <c r="G984" s="258" t="e">
        <f>(VLOOKUP(A984,Estoque!$A$4:$M$14390,8,)*F984)</f>
        <v>#N/A</v>
      </c>
    </row>
    <row r="985" spans="1:7">
      <c r="A985" s="177"/>
      <c r="B985" s="256" t="e">
        <f>VLOOKUP(A985,Estoque!$A$4:$M$14390,2,)</f>
        <v>#N/A</v>
      </c>
      <c r="C985" s="256" t="e">
        <f>VLOOKUP(A985,Estoque!$A$4:$M$14390,3,)</f>
        <v>#N/A</v>
      </c>
      <c r="D985" s="257" t="e">
        <f>VLOOKUP(A985,'Compras de mercadoria'!$A$4:$P$1330,4,)</f>
        <v>#N/A</v>
      </c>
      <c r="E985" s="172"/>
      <c r="F985" s="173"/>
      <c r="G985" s="259" t="e">
        <f>(VLOOKUP(A985,Estoque!$A$4:$M$14390,8,)*F985)</f>
        <v>#N/A</v>
      </c>
    </row>
    <row r="986" spans="1:7">
      <c r="A986" s="178"/>
      <c r="B986" s="239" t="e">
        <f>VLOOKUP(A986,Estoque!$A$4:$M$14390,2,)</f>
        <v>#N/A</v>
      </c>
      <c r="C986" s="239" t="e">
        <f>VLOOKUP(A986,Estoque!$A$4:$M$14390,3,)</f>
        <v>#N/A</v>
      </c>
      <c r="D986" s="244" t="e">
        <f>VLOOKUP(A986,'Compras de mercadoria'!$A$4:$P$1330,4,)</f>
        <v>#N/A</v>
      </c>
      <c r="E986" s="50"/>
      <c r="F986" s="174"/>
      <c r="G986" s="258" t="e">
        <f>(VLOOKUP(A986,Estoque!$A$4:$M$14390,8,)*F986)</f>
        <v>#N/A</v>
      </c>
    </row>
    <row r="987" spans="1:7">
      <c r="A987" s="177"/>
      <c r="B987" s="256" t="e">
        <f>VLOOKUP(A987,Estoque!$A$4:$M$14390,2,)</f>
        <v>#N/A</v>
      </c>
      <c r="C987" s="256" t="e">
        <f>VLOOKUP(A987,Estoque!$A$4:$M$14390,3,)</f>
        <v>#N/A</v>
      </c>
      <c r="D987" s="257" t="e">
        <f>VLOOKUP(A987,'Compras de mercadoria'!$A$4:$P$1330,4,)</f>
        <v>#N/A</v>
      </c>
      <c r="E987" s="172"/>
      <c r="F987" s="173"/>
      <c r="G987" s="259" t="e">
        <f>(VLOOKUP(A987,Estoque!$A$4:$M$14390,8,)*F987)</f>
        <v>#N/A</v>
      </c>
    </row>
    <row r="988" spans="1:7">
      <c r="A988" s="178"/>
      <c r="B988" s="239" t="e">
        <f>VLOOKUP(A988,Estoque!$A$4:$M$14390,2,)</f>
        <v>#N/A</v>
      </c>
      <c r="C988" s="239" t="e">
        <f>VLOOKUP(A988,Estoque!$A$4:$M$14390,3,)</f>
        <v>#N/A</v>
      </c>
      <c r="D988" s="244" t="e">
        <f>VLOOKUP(A988,'Compras de mercadoria'!$A$4:$P$1330,4,)</f>
        <v>#N/A</v>
      </c>
      <c r="E988" s="50"/>
      <c r="F988" s="174"/>
      <c r="G988" s="258" t="e">
        <f>(VLOOKUP(A988,Estoque!$A$4:$M$14390,8,)*F988)</f>
        <v>#N/A</v>
      </c>
    </row>
    <row r="989" spans="1:7">
      <c r="A989" s="177"/>
      <c r="B989" s="256" t="e">
        <f>VLOOKUP(A989,Estoque!$A$4:$M$14390,2,)</f>
        <v>#N/A</v>
      </c>
      <c r="C989" s="256" t="e">
        <f>VLOOKUP(A989,Estoque!$A$4:$M$14390,3,)</f>
        <v>#N/A</v>
      </c>
      <c r="D989" s="257" t="e">
        <f>VLOOKUP(A989,'Compras de mercadoria'!$A$4:$P$1330,4,)</f>
        <v>#N/A</v>
      </c>
      <c r="E989" s="172"/>
      <c r="F989" s="173"/>
      <c r="G989" s="259" t="e">
        <f>(VLOOKUP(A989,Estoque!$A$4:$M$14390,8,)*F989)</f>
        <v>#N/A</v>
      </c>
    </row>
    <row r="990" spans="1:7">
      <c r="A990" s="178"/>
      <c r="B990" s="239" t="e">
        <f>VLOOKUP(A990,Estoque!$A$4:$M$14390,2,)</f>
        <v>#N/A</v>
      </c>
      <c r="C990" s="239" t="e">
        <f>VLOOKUP(A990,Estoque!$A$4:$M$14390,3,)</f>
        <v>#N/A</v>
      </c>
      <c r="D990" s="244" t="e">
        <f>VLOOKUP(A990,'Compras de mercadoria'!$A$4:$P$1330,4,)</f>
        <v>#N/A</v>
      </c>
      <c r="E990" s="50"/>
      <c r="F990" s="174"/>
      <c r="G990" s="258" t="e">
        <f>(VLOOKUP(A990,Estoque!$A$4:$M$14390,8,)*F990)</f>
        <v>#N/A</v>
      </c>
    </row>
    <row r="991" spans="1:7">
      <c r="A991" s="177"/>
      <c r="B991" s="256" t="e">
        <f>VLOOKUP(A991,Estoque!$A$4:$M$14390,2,)</f>
        <v>#N/A</v>
      </c>
      <c r="C991" s="256" t="e">
        <f>VLOOKUP(A991,Estoque!$A$4:$M$14390,3,)</f>
        <v>#N/A</v>
      </c>
      <c r="D991" s="257" t="e">
        <f>VLOOKUP(A991,'Compras de mercadoria'!$A$4:$P$1330,4,)</f>
        <v>#N/A</v>
      </c>
      <c r="E991" s="172"/>
      <c r="F991" s="173"/>
      <c r="G991" s="259" t="e">
        <f>(VLOOKUP(A991,Estoque!$A$4:$M$14390,8,)*F991)</f>
        <v>#N/A</v>
      </c>
    </row>
    <row r="992" spans="1:7">
      <c r="A992" s="178"/>
      <c r="B992" s="239" t="e">
        <f>VLOOKUP(A992,Estoque!$A$4:$M$14390,2,)</f>
        <v>#N/A</v>
      </c>
      <c r="C992" s="239" t="e">
        <f>VLOOKUP(A992,Estoque!$A$4:$M$14390,3,)</f>
        <v>#N/A</v>
      </c>
      <c r="D992" s="244" t="e">
        <f>VLOOKUP(A992,'Compras de mercadoria'!$A$4:$P$1330,4,)</f>
        <v>#N/A</v>
      </c>
      <c r="E992" s="50"/>
      <c r="F992" s="174"/>
      <c r="G992" s="258" t="e">
        <f>(VLOOKUP(A992,Estoque!$A$4:$M$14390,8,)*F992)</f>
        <v>#N/A</v>
      </c>
    </row>
    <row r="993" spans="1:7">
      <c r="A993" s="177"/>
      <c r="B993" s="256" t="e">
        <f>VLOOKUP(A993,Estoque!$A$4:$M$14390,2,)</f>
        <v>#N/A</v>
      </c>
      <c r="C993" s="256" t="e">
        <f>VLOOKUP(A993,Estoque!$A$4:$M$14390,3,)</f>
        <v>#N/A</v>
      </c>
      <c r="D993" s="257" t="e">
        <f>VLOOKUP(A993,'Compras de mercadoria'!$A$4:$P$1330,4,)</f>
        <v>#N/A</v>
      </c>
      <c r="E993" s="172"/>
      <c r="F993" s="173"/>
      <c r="G993" s="259" t="e">
        <f>(VLOOKUP(A993,Estoque!$A$4:$M$14390,8,)*F993)</f>
        <v>#N/A</v>
      </c>
    </row>
    <row r="994" spans="1:7">
      <c r="A994" s="178"/>
      <c r="B994" s="239" t="e">
        <f>VLOOKUP(A994,Estoque!$A$4:$M$14390,2,)</f>
        <v>#N/A</v>
      </c>
      <c r="C994" s="239" t="e">
        <f>VLOOKUP(A994,Estoque!$A$4:$M$14390,3,)</f>
        <v>#N/A</v>
      </c>
      <c r="D994" s="244" t="e">
        <f>VLOOKUP(A994,'Compras de mercadoria'!$A$4:$P$1330,4,)</f>
        <v>#N/A</v>
      </c>
      <c r="E994" s="50"/>
      <c r="F994" s="174"/>
      <c r="G994" s="258" t="e">
        <f>(VLOOKUP(A994,Estoque!$A$4:$M$14390,8,)*F994)</f>
        <v>#N/A</v>
      </c>
    </row>
    <row r="995" spans="1:7">
      <c r="A995" s="177"/>
      <c r="B995" s="256" t="e">
        <f>VLOOKUP(A995,Estoque!$A$4:$M$14390,2,)</f>
        <v>#N/A</v>
      </c>
      <c r="C995" s="256" t="e">
        <f>VLOOKUP(A995,Estoque!$A$4:$M$14390,3,)</f>
        <v>#N/A</v>
      </c>
      <c r="D995" s="257" t="e">
        <f>VLOOKUP(A995,'Compras de mercadoria'!$A$4:$P$1330,4,)</f>
        <v>#N/A</v>
      </c>
      <c r="E995" s="172"/>
      <c r="F995" s="173"/>
      <c r="G995" s="259" t="e">
        <f>(VLOOKUP(A995,Estoque!$A$4:$M$14390,8,)*F995)</f>
        <v>#N/A</v>
      </c>
    </row>
    <row r="996" spans="1:7">
      <c r="A996" s="178"/>
      <c r="B996" s="239" t="e">
        <f>VLOOKUP(A996,Estoque!$A$4:$M$14390,2,)</f>
        <v>#N/A</v>
      </c>
      <c r="C996" s="239" t="e">
        <f>VLOOKUP(A996,Estoque!$A$4:$M$14390,3,)</f>
        <v>#N/A</v>
      </c>
      <c r="D996" s="244" t="e">
        <f>VLOOKUP(A996,'Compras de mercadoria'!$A$4:$P$1330,4,)</f>
        <v>#N/A</v>
      </c>
      <c r="E996" s="50"/>
      <c r="F996" s="174"/>
      <c r="G996" s="258" t="e">
        <f>(VLOOKUP(A996,Estoque!$A$4:$M$14390,8,)*F996)</f>
        <v>#N/A</v>
      </c>
    </row>
    <row r="997" spans="1:7">
      <c r="A997" s="177"/>
      <c r="B997" s="256" t="e">
        <f>VLOOKUP(A997,Estoque!$A$4:$M$14390,2,)</f>
        <v>#N/A</v>
      </c>
      <c r="C997" s="256" t="e">
        <f>VLOOKUP(A997,Estoque!$A$4:$M$14390,3,)</f>
        <v>#N/A</v>
      </c>
      <c r="D997" s="257" t="e">
        <f>VLOOKUP(A997,'Compras de mercadoria'!$A$4:$P$1330,4,)</f>
        <v>#N/A</v>
      </c>
      <c r="E997" s="172"/>
      <c r="F997" s="173"/>
      <c r="G997" s="259" t="e">
        <f>(VLOOKUP(A997,Estoque!$A$4:$M$14390,8,)*F997)</f>
        <v>#N/A</v>
      </c>
    </row>
    <row r="998" spans="1:7">
      <c r="A998" s="178"/>
      <c r="B998" s="239" t="e">
        <f>VLOOKUP(A998,Estoque!$A$4:$M$14390,2,)</f>
        <v>#N/A</v>
      </c>
      <c r="C998" s="239" t="e">
        <f>VLOOKUP(A998,Estoque!$A$4:$M$14390,3,)</f>
        <v>#N/A</v>
      </c>
      <c r="D998" s="244" t="e">
        <f>VLOOKUP(A998,'Compras de mercadoria'!$A$4:$P$1330,4,)</f>
        <v>#N/A</v>
      </c>
      <c r="E998" s="50"/>
      <c r="F998" s="174"/>
      <c r="G998" s="258" t="e">
        <f>(VLOOKUP(A998,Estoque!$A$4:$M$14390,8,)*F998)</f>
        <v>#N/A</v>
      </c>
    </row>
    <row r="999" spans="1:7">
      <c r="A999" s="177"/>
      <c r="B999" s="256" t="e">
        <f>VLOOKUP(A999,Estoque!$A$4:$M$14390,2,)</f>
        <v>#N/A</v>
      </c>
      <c r="C999" s="256" t="e">
        <f>VLOOKUP(A999,Estoque!$A$4:$M$14390,3,)</f>
        <v>#N/A</v>
      </c>
      <c r="D999" s="257" t="e">
        <f>VLOOKUP(A999,'Compras de mercadoria'!$A$4:$P$1330,4,)</f>
        <v>#N/A</v>
      </c>
      <c r="E999" s="172"/>
      <c r="F999" s="173"/>
      <c r="G999" s="259" t="e">
        <f>(VLOOKUP(A999,Estoque!$A$4:$M$14390,8,)*F999)</f>
        <v>#N/A</v>
      </c>
    </row>
    <row r="1000" spans="1:7">
      <c r="A1000" s="178"/>
      <c r="B1000" s="239" t="e">
        <f>VLOOKUP(A1000,Estoque!$A$4:$M$14390,2,)</f>
        <v>#N/A</v>
      </c>
      <c r="C1000" s="239" t="e">
        <f>VLOOKUP(A1000,Estoque!$A$4:$M$14390,3,)</f>
        <v>#N/A</v>
      </c>
      <c r="D1000" s="244" t="e">
        <f>VLOOKUP(A1000,'Compras de mercadoria'!$A$4:$P$1330,4,)</f>
        <v>#N/A</v>
      </c>
      <c r="E1000" s="50"/>
      <c r="F1000" s="174"/>
      <c r="G1000" s="258" t="e">
        <f>(VLOOKUP(A1000,Estoque!$A$4:$M$14390,8,)*F1000)</f>
        <v>#N/A</v>
      </c>
    </row>
    <row r="1001" spans="1:7">
      <c r="A1001" s="177"/>
      <c r="B1001" s="256" t="e">
        <f>VLOOKUP(A1001,Estoque!$A$4:$M$14390,2,)</f>
        <v>#N/A</v>
      </c>
      <c r="C1001" s="256" t="e">
        <f>VLOOKUP(A1001,Estoque!$A$4:$M$14390,3,)</f>
        <v>#N/A</v>
      </c>
      <c r="D1001" s="257" t="e">
        <f>VLOOKUP(A1001,'Compras de mercadoria'!$A$4:$P$1330,4,)</f>
        <v>#N/A</v>
      </c>
      <c r="E1001" s="172"/>
      <c r="F1001" s="173"/>
      <c r="G1001" s="259" t="e">
        <f>(VLOOKUP(A1001,Estoque!$A$4:$M$14390,8,)*F1001)</f>
        <v>#N/A</v>
      </c>
    </row>
    <row r="1002" spans="1:7">
      <c r="A1002" s="178"/>
      <c r="B1002" s="239" t="e">
        <f>VLOOKUP(A1002,Estoque!$A$4:$M$14390,2,)</f>
        <v>#N/A</v>
      </c>
      <c r="C1002" s="239" t="e">
        <f>VLOOKUP(A1002,Estoque!$A$4:$M$14390,3,)</f>
        <v>#N/A</v>
      </c>
      <c r="D1002" s="244" t="e">
        <f>VLOOKUP(A1002,'Compras de mercadoria'!$A$4:$P$1330,4,)</f>
        <v>#N/A</v>
      </c>
      <c r="E1002" s="50"/>
      <c r="F1002" s="174"/>
      <c r="G1002" s="258" t="e">
        <f>(VLOOKUP(A1002,Estoque!$A$4:$M$14390,8,)*F1002)</f>
        <v>#N/A</v>
      </c>
    </row>
    <row r="1003" spans="1:7">
      <c r="A1003" s="177"/>
      <c r="B1003" s="256" t="e">
        <f>VLOOKUP(A1003,Estoque!$A$4:$M$14390,2,)</f>
        <v>#N/A</v>
      </c>
      <c r="C1003" s="256" t="e">
        <f>VLOOKUP(A1003,Estoque!$A$4:$M$14390,3,)</f>
        <v>#N/A</v>
      </c>
      <c r="D1003" s="257" t="e">
        <f>VLOOKUP(A1003,'Compras de mercadoria'!$A$4:$P$1330,4,)</f>
        <v>#N/A</v>
      </c>
      <c r="E1003" s="172"/>
      <c r="F1003" s="173"/>
      <c r="G1003" s="259" t="e">
        <f>(VLOOKUP(A1003,Estoque!$A$4:$M$14390,8,)*F1003)</f>
        <v>#N/A</v>
      </c>
    </row>
    <row r="1004" spans="1:7">
      <c r="A1004" s="178"/>
      <c r="B1004" s="239" t="e">
        <f>VLOOKUP(A1004,Estoque!$A$4:$M$14390,2,)</f>
        <v>#N/A</v>
      </c>
      <c r="C1004" s="239" t="e">
        <f>VLOOKUP(A1004,Estoque!$A$4:$M$14390,3,)</f>
        <v>#N/A</v>
      </c>
      <c r="D1004" s="244" t="e">
        <f>VLOOKUP(A1004,'Compras de mercadoria'!$A$4:$P$1330,4,)</f>
        <v>#N/A</v>
      </c>
      <c r="E1004" s="50"/>
      <c r="F1004" s="174"/>
      <c r="G1004" s="258" t="e">
        <f>(VLOOKUP(A1004,Estoque!$A$4:$M$14390,8,)*F1004)</f>
        <v>#N/A</v>
      </c>
    </row>
    <row r="1005" spans="1:7">
      <c r="A1005" s="177"/>
      <c r="B1005" s="256" t="e">
        <f>VLOOKUP(A1005,Estoque!$A$4:$M$14390,2,)</f>
        <v>#N/A</v>
      </c>
      <c r="C1005" s="256" t="e">
        <f>VLOOKUP(A1005,Estoque!$A$4:$M$14390,3,)</f>
        <v>#N/A</v>
      </c>
      <c r="D1005" s="257" t="e">
        <f>VLOOKUP(A1005,'Compras de mercadoria'!$A$4:$P$1330,4,)</f>
        <v>#N/A</v>
      </c>
      <c r="E1005" s="172"/>
      <c r="F1005" s="173"/>
      <c r="G1005" s="259" t="e">
        <f>(VLOOKUP(A1005,Estoque!$A$4:$M$14390,8,)*F1005)</f>
        <v>#N/A</v>
      </c>
    </row>
    <row r="1006" spans="1:7">
      <c r="A1006" s="178"/>
      <c r="B1006" s="239" t="e">
        <f>VLOOKUP(A1006,Estoque!$A$4:$M$14390,2,)</f>
        <v>#N/A</v>
      </c>
      <c r="C1006" s="239" t="e">
        <f>VLOOKUP(A1006,Estoque!$A$4:$M$14390,3,)</f>
        <v>#N/A</v>
      </c>
      <c r="D1006" s="244" t="e">
        <f>VLOOKUP(A1006,'Compras de mercadoria'!$A$4:$P$1330,4,)</f>
        <v>#N/A</v>
      </c>
      <c r="E1006" s="50"/>
      <c r="F1006" s="174"/>
      <c r="G1006" s="258" t="e">
        <f>(VLOOKUP(A1006,Estoque!$A$4:$M$14390,8,)*F1006)</f>
        <v>#N/A</v>
      </c>
    </row>
    <row r="1007" spans="1:7">
      <c r="A1007" s="177"/>
      <c r="B1007" s="256" t="e">
        <f>VLOOKUP(A1007,Estoque!$A$4:$M$14390,2,)</f>
        <v>#N/A</v>
      </c>
      <c r="C1007" s="256" t="e">
        <f>VLOOKUP(A1007,Estoque!$A$4:$M$14390,3,)</f>
        <v>#N/A</v>
      </c>
      <c r="D1007" s="257" t="e">
        <f>VLOOKUP(A1007,'Compras de mercadoria'!$A$4:$P$1330,4,)</f>
        <v>#N/A</v>
      </c>
      <c r="E1007" s="172"/>
      <c r="F1007" s="173"/>
      <c r="G1007" s="259" t="e">
        <f>(VLOOKUP(A1007,Estoque!$A$4:$M$14390,8,)*F1007)</f>
        <v>#N/A</v>
      </c>
    </row>
    <row r="1008" spans="1:7">
      <c r="A1008" s="178"/>
      <c r="B1008" s="239" t="e">
        <f>VLOOKUP(A1008,Estoque!$A$4:$M$14390,2,)</f>
        <v>#N/A</v>
      </c>
      <c r="C1008" s="239" t="e">
        <f>VLOOKUP(A1008,Estoque!$A$4:$M$14390,3,)</f>
        <v>#N/A</v>
      </c>
      <c r="D1008" s="244" t="e">
        <f>VLOOKUP(A1008,'Compras de mercadoria'!$A$4:$P$1330,4,)</f>
        <v>#N/A</v>
      </c>
      <c r="E1008" s="50"/>
      <c r="F1008" s="174"/>
      <c r="G1008" s="258" t="e">
        <f>(VLOOKUP(A1008,Estoque!$A$4:$M$14390,8,)*F1008)</f>
        <v>#N/A</v>
      </c>
    </row>
    <row r="1009" spans="1:7">
      <c r="A1009" s="177"/>
      <c r="B1009" s="256" t="e">
        <f>VLOOKUP(A1009,Estoque!$A$4:$M$14390,2,)</f>
        <v>#N/A</v>
      </c>
      <c r="C1009" s="256" t="e">
        <f>VLOOKUP(A1009,Estoque!$A$4:$M$14390,3,)</f>
        <v>#N/A</v>
      </c>
      <c r="D1009" s="257" t="e">
        <f>VLOOKUP(A1009,'Compras de mercadoria'!$A$4:$P$1330,4,)</f>
        <v>#N/A</v>
      </c>
      <c r="E1009" s="172"/>
      <c r="F1009" s="173"/>
      <c r="G1009" s="259" t="e">
        <f>(VLOOKUP(A1009,Estoque!$A$4:$M$14390,8,)*F1009)</f>
        <v>#N/A</v>
      </c>
    </row>
    <row r="1010" spans="1:7">
      <c r="A1010" s="178"/>
      <c r="B1010" s="239" t="e">
        <f>VLOOKUP(A1010,Estoque!$A$4:$M$14390,2,)</f>
        <v>#N/A</v>
      </c>
      <c r="C1010" s="239" t="e">
        <f>VLOOKUP(A1010,Estoque!$A$4:$M$14390,3,)</f>
        <v>#N/A</v>
      </c>
      <c r="D1010" s="244" t="e">
        <f>VLOOKUP(A1010,'Compras de mercadoria'!$A$4:$P$1330,4,)</f>
        <v>#N/A</v>
      </c>
      <c r="E1010" s="50"/>
      <c r="F1010" s="174"/>
      <c r="G1010" s="258" t="e">
        <f>(VLOOKUP(A1010,Estoque!$A$4:$M$14390,8,)*F1010)</f>
        <v>#N/A</v>
      </c>
    </row>
    <row r="1011" spans="1:7">
      <c r="A1011" s="177"/>
      <c r="B1011" s="256" t="e">
        <f>VLOOKUP(A1011,Estoque!$A$4:$M$14390,2,)</f>
        <v>#N/A</v>
      </c>
      <c r="C1011" s="256" t="e">
        <f>VLOOKUP(A1011,Estoque!$A$4:$M$14390,3,)</f>
        <v>#N/A</v>
      </c>
      <c r="D1011" s="257" t="e">
        <f>VLOOKUP(A1011,'Compras de mercadoria'!$A$4:$P$1330,4,)</f>
        <v>#N/A</v>
      </c>
      <c r="E1011" s="172"/>
      <c r="F1011" s="173"/>
      <c r="G1011" s="259" t="e">
        <f>(VLOOKUP(A1011,Estoque!$A$4:$M$14390,8,)*F1011)</f>
        <v>#N/A</v>
      </c>
    </row>
    <row r="1012" spans="1:7">
      <c r="A1012" s="178"/>
      <c r="B1012" s="239" t="e">
        <f>VLOOKUP(A1012,Estoque!$A$4:$M$14390,2,)</f>
        <v>#N/A</v>
      </c>
      <c r="C1012" s="239" t="e">
        <f>VLOOKUP(A1012,Estoque!$A$4:$M$14390,3,)</f>
        <v>#N/A</v>
      </c>
      <c r="D1012" s="244" t="e">
        <f>VLOOKUP(A1012,'Compras de mercadoria'!$A$4:$P$1330,4,)</f>
        <v>#N/A</v>
      </c>
      <c r="E1012" s="50"/>
      <c r="F1012" s="174"/>
      <c r="G1012" s="258" t="e">
        <f>(VLOOKUP(A1012,Estoque!$A$4:$M$14390,8,)*F1012)</f>
        <v>#N/A</v>
      </c>
    </row>
    <row r="1013" spans="1:7">
      <c r="A1013" s="177"/>
      <c r="B1013" s="256" t="e">
        <f>VLOOKUP(A1013,Estoque!$A$4:$M$14390,2,)</f>
        <v>#N/A</v>
      </c>
      <c r="C1013" s="256" t="e">
        <f>VLOOKUP(A1013,Estoque!$A$4:$M$14390,3,)</f>
        <v>#N/A</v>
      </c>
      <c r="D1013" s="257" t="e">
        <f>VLOOKUP(A1013,'Compras de mercadoria'!$A$4:$P$1330,4,)</f>
        <v>#N/A</v>
      </c>
      <c r="E1013" s="172"/>
      <c r="F1013" s="173"/>
      <c r="G1013" s="259" t="e">
        <f>(VLOOKUP(A1013,Estoque!$A$4:$M$14390,8,)*F1013)</f>
        <v>#N/A</v>
      </c>
    </row>
    <row r="1014" spans="1:7">
      <c r="A1014" s="178"/>
      <c r="B1014" s="239" t="e">
        <f>VLOOKUP(A1014,Estoque!$A$4:$M$14390,2,)</f>
        <v>#N/A</v>
      </c>
      <c r="C1014" s="239" t="e">
        <f>VLOOKUP(A1014,Estoque!$A$4:$M$14390,3,)</f>
        <v>#N/A</v>
      </c>
      <c r="D1014" s="244" t="e">
        <f>VLOOKUP(A1014,'Compras de mercadoria'!$A$4:$P$1330,4,)</f>
        <v>#N/A</v>
      </c>
      <c r="E1014" s="50"/>
      <c r="F1014" s="174"/>
      <c r="G1014" s="258" t="e">
        <f>(VLOOKUP(A1014,Estoque!$A$4:$M$14390,8,)*F1014)</f>
        <v>#N/A</v>
      </c>
    </row>
    <row r="1015" spans="1:7">
      <c r="A1015" s="177"/>
      <c r="B1015" s="256" t="e">
        <f>VLOOKUP(A1015,Estoque!$A$4:$M$14390,2,)</f>
        <v>#N/A</v>
      </c>
      <c r="C1015" s="256" t="e">
        <f>VLOOKUP(A1015,Estoque!$A$4:$M$14390,3,)</f>
        <v>#N/A</v>
      </c>
      <c r="D1015" s="257" t="e">
        <f>VLOOKUP(A1015,'Compras de mercadoria'!$A$4:$P$1330,4,)</f>
        <v>#N/A</v>
      </c>
      <c r="E1015" s="172"/>
      <c r="F1015" s="173"/>
      <c r="G1015" s="259" t="e">
        <f>(VLOOKUP(A1015,Estoque!$A$4:$M$14390,8,)*F1015)</f>
        <v>#N/A</v>
      </c>
    </row>
    <row r="1016" spans="1:7">
      <c r="A1016" s="178"/>
      <c r="B1016" s="239" t="e">
        <f>VLOOKUP(A1016,Estoque!$A$4:$M$14390,2,)</f>
        <v>#N/A</v>
      </c>
      <c r="C1016" s="239" t="e">
        <f>VLOOKUP(A1016,Estoque!$A$4:$M$14390,3,)</f>
        <v>#N/A</v>
      </c>
      <c r="D1016" s="244" t="e">
        <f>VLOOKUP(A1016,'Compras de mercadoria'!$A$4:$P$1330,4,)</f>
        <v>#N/A</v>
      </c>
      <c r="E1016" s="50"/>
      <c r="F1016" s="174"/>
      <c r="G1016" s="258" t="e">
        <f>(VLOOKUP(A1016,Estoque!$A$4:$M$14390,8,)*F1016)</f>
        <v>#N/A</v>
      </c>
    </row>
    <row r="1017" spans="1:7">
      <c r="A1017" s="177"/>
      <c r="B1017" s="256" t="e">
        <f>VLOOKUP(A1017,Estoque!$A$4:$M$14390,2,)</f>
        <v>#N/A</v>
      </c>
      <c r="C1017" s="256" t="e">
        <f>VLOOKUP(A1017,Estoque!$A$4:$M$14390,3,)</f>
        <v>#N/A</v>
      </c>
      <c r="D1017" s="257" t="e">
        <f>VLOOKUP(A1017,'Compras de mercadoria'!$A$4:$P$1330,4,)</f>
        <v>#N/A</v>
      </c>
      <c r="E1017" s="172"/>
      <c r="F1017" s="173"/>
      <c r="G1017" s="259" t="e">
        <f>(VLOOKUP(A1017,Estoque!$A$4:$M$14390,8,)*F1017)</f>
        <v>#N/A</v>
      </c>
    </row>
    <row r="1018" spans="1:7">
      <c r="A1018" s="178"/>
      <c r="B1018" s="239" t="e">
        <f>VLOOKUP(A1018,Estoque!$A$4:$M$14390,2,)</f>
        <v>#N/A</v>
      </c>
      <c r="C1018" s="239" t="e">
        <f>VLOOKUP(A1018,Estoque!$A$4:$M$14390,3,)</f>
        <v>#N/A</v>
      </c>
      <c r="D1018" s="244" t="e">
        <f>VLOOKUP(A1018,'Compras de mercadoria'!$A$4:$P$1330,4,)</f>
        <v>#N/A</v>
      </c>
      <c r="E1018" s="50"/>
      <c r="F1018" s="174"/>
      <c r="G1018" s="258" t="e">
        <f>(VLOOKUP(A1018,Estoque!$A$4:$M$14390,8,)*F1018)</f>
        <v>#N/A</v>
      </c>
    </row>
    <row r="1019" spans="1:7">
      <c r="A1019" s="177"/>
      <c r="B1019" s="256" t="e">
        <f>VLOOKUP(A1019,Estoque!$A$4:$M$14390,2,)</f>
        <v>#N/A</v>
      </c>
      <c r="C1019" s="256" t="e">
        <f>VLOOKUP(A1019,Estoque!$A$4:$M$14390,3,)</f>
        <v>#N/A</v>
      </c>
      <c r="D1019" s="257" t="e">
        <f>VLOOKUP(A1019,'Compras de mercadoria'!$A$4:$P$1330,4,)</f>
        <v>#N/A</v>
      </c>
      <c r="E1019" s="172"/>
      <c r="F1019" s="173"/>
      <c r="G1019" s="259" t="e">
        <f>(VLOOKUP(A1019,Estoque!$A$4:$M$14390,8,)*F1019)</f>
        <v>#N/A</v>
      </c>
    </row>
    <row r="1020" spans="1:7">
      <c r="A1020" s="178"/>
      <c r="B1020" s="239" t="e">
        <f>VLOOKUP(A1020,Estoque!$A$4:$M$14390,2,)</f>
        <v>#N/A</v>
      </c>
      <c r="C1020" s="239" t="e">
        <f>VLOOKUP(A1020,Estoque!$A$4:$M$14390,3,)</f>
        <v>#N/A</v>
      </c>
      <c r="D1020" s="244" t="e">
        <f>VLOOKUP(A1020,'Compras de mercadoria'!$A$4:$P$1330,4,)</f>
        <v>#N/A</v>
      </c>
      <c r="E1020" s="50"/>
      <c r="F1020" s="174"/>
      <c r="G1020" s="258" t="e">
        <f>(VLOOKUP(A1020,Estoque!$A$4:$M$14390,8,)*F1020)</f>
        <v>#N/A</v>
      </c>
    </row>
    <row r="1021" spans="1:7">
      <c r="A1021" s="177"/>
      <c r="B1021" s="256" t="e">
        <f>VLOOKUP(A1021,Estoque!$A$4:$M$14390,2,)</f>
        <v>#N/A</v>
      </c>
      <c r="C1021" s="256" t="e">
        <f>VLOOKUP(A1021,Estoque!$A$4:$M$14390,3,)</f>
        <v>#N/A</v>
      </c>
      <c r="D1021" s="257" t="e">
        <f>VLOOKUP(A1021,'Compras de mercadoria'!$A$4:$P$1330,4,)</f>
        <v>#N/A</v>
      </c>
      <c r="E1021" s="172"/>
      <c r="F1021" s="173"/>
      <c r="G1021" s="259" t="e">
        <f>(VLOOKUP(A1021,Estoque!$A$4:$M$14390,8,)*F1021)</f>
        <v>#N/A</v>
      </c>
    </row>
    <row r="1022" spans="1:7">
      <c r="A1022" s="178"/>
      <c r="B1022" s="239" t="e">
        <f>VLOOKUP(A1022,Estoque!$A$4:$M$14390,2,)</f>
        <v>#N/A</v>
      </c>
      <c r="C1022" s="239" t="e">
        <f>VLOOKUP(A1022,Estoque!$A$4:$M$14390,3,)</f>
        <v>#N/A</v>
      </c>
      <c r="D1022" s="244" t="e">
        <f>VLOOKUP(A1022,'Compras de mercadoria'!$A$4:$P$1330,4,)</f>
        <v>#N/A</v>
      </c>
      <c r="E1022" s="50"/>
      <c r="F1022" s="174"/>
      <c r="G1022" s="258" t="e">
        <f>(VLOOKUP(A1022,Estoque!$A$4:$M$14390,8,)*F1022)</f>
        <v>#N/A</v>
      </c>
    </row>
    <row r="1023" spans="1:7">
      <c r="A1023" s="177"/>
      <c r="B1023" s="256" t="e">
        <f>VLOOKUP(A1023,Estoque!$A$4:$M$14390,2,)</f>
        <v>#N/A</v>
      </c>
      <c r="C1023" s="256" t="e">
        <f>VLOOKUP(A1023,Estoque!$A$4:$M$14390,3,)</f>
        <v>#N/A</v>
      </c>
      <c r="D1023" s="257" t="e">
        <f>VLOOKUP(A1023,'Compras de mercadoria'!$A$4:$P$1330,4,)</f>
        <v>#N/A</v>
      </c>
      <c r="E1023" s="172"/>
      <c r="F1023" s="173"/>
      <c r="G1023" s="259" t="e">
        <f>(VLOOKUP(A1023,Estoque!$A$4:$M$14390,8,)*F1023)</f>
        <v>#N/A</v>
      </c>
    </row>
    <row r="1024" spans="1:7">
      <c r="A1024" s="178"/>
      <c r="B1024" s="239" t="e">
        <f>VLOOKUP(A1024,Estoque!$A$4:$M$14390,2,)</f>
        <v>#N/A</v>
      </c>
      <c r="C1024" s="239" t="e">
        <f>VLOOKUP(A1024,Estoque!$A$4:$M$14390,3,)</f>
        <v>#N/A</v>
      </c>
      <c r="D1024" s="244" t="e">
        <f>VLOOKUP(A1024,'Compras de mercadoria'!$A$4:$P$1330,4,)</f>
        <v>#N/A</v>
      </c>
      <c r="E1024" s="50"/>
      <c r="F1024" s="174"/>
      <c r="G1024" s="258" t="e">
        <f>(VLOOKUP(A1024,Estoque!$A$4:$M$14390,8,)*F1024)</f>
        <v>#N/A</v>
      </c>
    </row>
    <row r="1025" spans="1:7">
      <c r="A1025" s="177"/>
      <c r="B1025" s="256" t="e">
        <f>VLOOKUP(A1025,Estoque!$A$4:$M$14390,2,)</f>
        <v>#N/A</v>
      </c>
      <c r="C1025" s="256" t="e">
        <f>VLOOKUP(A1025,Estoque!$A$4:$M$14390,3,)</f>
        <v>#N/A</v>
      </c>
      <c r="D1025" s="257" t="e">
        <f>VLOOKUP(A1025,'Compras de mercadoria'!$A$4:$P$1330,4,)</f>
        <v>#N/A</v>
      </c>
      <c r="E1025" s="172"/>
      <c r="F1025" s="173"/>
      <c r="G1025" s="259" t="e">
        <f>(VLOOKUP(A1025,Estoque!$A$4:$M$14390,8,)*F1025)</f>
        <v>#N/A</v>
      </c>
    </row>
    <row r="1026" spans="1:7">
      <c r="A1026" s="178"/>
      <c r="B1026" s="239" t="e">
        <f>VLOOKUP(A1026,Estoque!$A$4:$M$14390,2,)</f>
        <v>#N/A</v>
      </c>
      <c r="C1026" s="239" t="e">
        <f>VLOOKUP(A1026,Estoque!$A$4:$M$14390,3,)</f>
        <v>#N/A</v>
      </c>
      <c r="D1026" s="244" t="e">
        <f>VLOOKUP(A1026,'Compras de mercadoria'!$A$4:$P$1330,4,)</f>
        <v>#N/A</v>
      </c>
      <c r="E1026" s="50"/>
      <c r="F1026" s="174"/>
      <c r="G1026" s="258" t="e">
        <f>(VLOOKUP(A1026,Estoque!$A$4:$M$14390,8,)*F1026)</f>
        <v>#N/A</v>
      </c>
    </row>
    <row r="1027" spans="1:7">
      <c r="A1027" s="177"/>
      <c r="B1027" s="256" t="e">
        <f>VLOOKUP(A1027,Estoque!$A$4:$M$14390,2,)</f>
        <v>#N/A</v>
      </c>
      <c r="C1027" s="256" t="e">
        <f>VLOOKUP(A1027,Estoque!$A$4:$M$14390,3,)</f>
        <v>#N/A</v>
      </c>
      <c r="D1027" s="257" t="e">
        <f>VLOOKUP(A1027,'Compras de mercadoria'!$A$4:$P$1330,4,)</f>
        <v>#N/A</v>
      </c>
      <c r="E1027" s="172"/>
      <c r="F1027" s="173"/>
      <c r="G1027" s="259" t="e">
        <f>(VLOOKUP(A1027,Estoque!$A$4:$M$14390,8,)*F1027)</f>
        <v>#N/A</v>
      </c>
    </row>
    <row r="1028" spans="1:7">
      <c r="A1028" s="178"/>
      <c r="B1028" s="239" t="e">
        <f>VLOOKUP(A1028,Estoque!$A$4:$M$14390,2,)</f>
        <v>#N/A</v>
      </c>
      <c r="C1028" s="239" t="e">
        <f>VLOOKUP(A1028,Estoque!$A$4:$M$14390,3,)</f>
        <v>#N/A</v>
      </c>
      <c r="D1028" s="244" t="e">
        <f>VLOOKUP(A1028,'Compras de mercadoria'!$A$4:$P$1330,4,)</f>
        <v>#N/A</v>
      </c>
      <c r="E1028" s="50"/>
      <c r="F1028" s="174"/>
      <c r="G1028" s="258" t="e">
        <f>(VLOOKUP(A1028,Estoque!$A$4:$M$14390,8,)*F1028)</f>
        <v>#N/A</v>
      </c>
    </row>
    <row r="1029" spans="1:7">
      <c r="A1029" s="177"/>
      <c r="B1029" s="256" t="e">
        <f>VLOOKUP(A1029,Estoque!$A$4:$M$14390,2,)</f>
        <v>#N/A</v>
      </c>
      <c r="C1029" s="256" t="e">
        <f>VLOOKUP(A1029,Estoque!$A$4:$M$14390,3,)</f>
        <v>#N/A</v>
      </c>
      <c r="D1029" s="257" t="e">
        <f>VLOOKUP(A1029,'Compras de mercadoria'!$A$4:$P$1330,4,)</f>
        <v>#N/A</v>
      </c>
      <c r="E1029" s="172"/>
      <c r="F1029" s="173"/>
      <c r="G1029" s="259" t="e">
        <f>(VLOOKUP(A1029,Estoque!$A$4:$M$14390,8,)*F1029)</f>
        <v>#N/A</v>
      </c>
    </row>
    <row r="1030" spans="1:7">
      <c r="A1030" s="178"/>
      <c r="B1030" s="239" t="e">
        <f>VLOOKUP(A1030,Estoque!$A$4:$M$14390,2,)</f>
        <v>#N/A</v>
      </c>
      <c r="C1030" s="239" t="e">
        <f>VLOOKUP(A1030,Estoque!$A$4:$M$14390,3,)</f>
        <v>#N/A</v>
      </c>
      <c r="D1030" s="244" t="e">
        <f>VLOOKUP(A1030,'Compras de mercadoria'!$A$4:$P$1330,4,)</f>
        <v>#N/A</v>
      </c>
      <c r="E1030" s="50"/>
      <c r="F1030" s="174"/>
      <c r="G1030" s="258" t="e">
        <f>(VLOOKUP(A1030,Estoque!$A$4:$M$14390,8,)*F1030)</f>
        <v>#N/A</v>
      </c>
    </row>
    <row r="1031" spans="1:7">
      <c r="A1031" s="177"/>
      <c r="B1031" s="256" t="e">
        <f>VLOOKUP(A1031,Estoque!$A$4:$M$14390,2,)</f>
        <v>#N/A</v>
      </c>
      <c r="C1031" s="256" t="e">
        <f>VLOOKUP(A1031,Estoque!$A$4:$M$14390,3,)</f>
        <v>#N/A</v>
      </c>
      <c r="D1031" s="257" t="e">
        <f>VLOOKUP(A1031,'Compras de mercadoria'!$A$4:$P$1330,4,)</f>
        <v>#N/A</v>
      </c>
      <c r="E1031" s="172"/>
      <c r="F1031" s="173"/>
      <c r="G1031" s="259" t="e">
        <f>(VLOOKUP(A1031,Estoque!$A$4:$M$14390,8,)*F1031)</f>
        <v>#N/A</v>
      </c>
    </row>
    <row r="1032" spans="1:7">
      <c r="A1032" s="178"/>
      <c r="B1032" s="239" t="e">
        <f>VLOOKUP(A1032,Estoque!$A$4:$M$14390,2,)</f>
        <v>#N/A</v>
      </c>
      <c r="C1032" s="239" t="e">
        <f>VLOOKUP(A1032,Estoque!$A$4:$M$14390,3,)</f>
        <v>#N/A</v>
      </c>
      <c r="D1032" s="244" t="e">
        <f>VLOOKUP(A1032,'Compras de mercadoria'!$A$4:$P$1330,4,)</f>
        <v>#N/A</v>
      </c>
      <c r="E1032" s="50"/>
      <c r="F1032" s="174"/>
      <c r="G1032" s="258" t="e">
        <f>(VLOOKUP(A1032,Estoque!$A$4:$M$14390,8,)*F1032)</f>
        <v>#N/A</v>
      </c>
    </row>
    <row r="1033" spans="1:7">
      <c r="A1033" s="177"/>
      <c r="B1033" s="256" t="e">
        <f>VLOOKUP(A1033,Estoque!$A$4:$M$14390,2,)</f>
        <v>#N/A</v>
      </c>
      <c r="C1033" s="256" t="e">
        <f>VLOOKUP(A1033,Estoque!$A$4:$M$14390,3,)</f>
        <v>#N/A</v>
      </c>
      <c r="D1033" s="257" t="e">
        <f>VLOOKUP(A1033,'Compras de mercadoria'!$A$4:$P$1330,4,)</f>
        <v>#N/A</v>
      </c>
      <c r="E1033" s="172"/>
      <c r="F1033" s="173"/>
      <c r="G1033" s="259" t="e">
        <f>(VLOOKUP(A1033,Estoque!$A$4:$M$14390,8,)*F1033)</f>
        <v>#N/A</v>
      </c>
    </row>
    <row r="1034" spans="1:7">
      <c r="A1034" s="178"/>
      <c r="B1034" s="239" t="e">
        <f>VLOOKUP(A1034,Estoque!$A$4:$M$14390,2,)</f>
        <v>#N/A</v>
      </c>
      <c r="C1034" s="239" t="e">
        <f>VLOOKUP(A1034,Estoque!$A$4:$M$14390,3,)</f>
        <v>#N/A</v>
      </c>
      <c r="D1034" s="244" t="e">
        <f>VLOOKUP(A1034,'Compras de mercadoria'!$A$4:$P$1330,4,)</f>
        <v>#N/A</v>
      </c>
      <c r="E1034" s="50"/>
      <c r="F1034" s="174"/>
      <c r="G1034" s="258" t="e">
        <f>(VLOOKUP(A1034,Estoque!$A$4:$M$14390,8,)*F1034)</f>
        <v>#N/A</v>
      </c>
    </row>
    <row r="1035" spans="1:7">
      <c r="A1035" s="177"/>
      <c r="B1035" s="256" t="e">
        <f>VLOOKUP(A1035,Estoque!$A$4:$M$14390,2,)</f>
        <v>#N/A</v>
      </c>
      <c r="C1035" s="256" t="e">
        <f>VLOOKUP(A1035,Estoque!$A$4:$M$14390,3,)</f>
        <v>#N/A</v>
      </c>
      <c r="D1035" s="257" t="e">
        <f>VLOOKUP(A1035,'Compras de mercadoria'!$A$4:$P$1330,4,)</f>
        <v>#N/A</v>
      </c>
      <c r="E1035" s="172"/>
      <c r="F1035" s="173"/>
      <c r="G1035" s="259" t="e">
        <f>(VLOOKUP(A1035,Estoque!$A$4:$M$14390,8,)*F1035)</f>
        <v>#N/A</v>
      </c>
    </row>
    <row r="1036" spans="1:7">
      <c r="A1036" s="178"/>
      <c r="B1036" s="239" t="e">
        <f>VLOOKUP(A1036,Estoque!$A$4:$M$14390,2,)</f>
        <v>#N/A</v>
      </c>
      <c r="C1036" s="239" t="e">
        <f>VLOOKUP(A1036,Estoque!$A$4:$M$14390,3,)</f>
        <v>#N/A</v>
      </c>
      <c r="D1036" s="244" t="e">
        <f>VLOOKUP(A1036,'Compras de mercadoria'!$A$4:$P$1330,4,)</f>
        <v>#N/A</v>
      </c>
      <c r="E1036" s="50"/>
      <c r="F1036" s="174"/>
      <c r="G1036" s="258" t="e">
        <f>(VLOOKUP(A1036,Estoque!$A$4:$M$14390,8,)*F1036)</f>
        <v>#N/A</v>
      </c>
    </row>
    <row r="1037" spans="1:7">
      <c r="A1037" s="177"/>
      <c r="B1037" s="256" t="e">
        <f>VLOOKUP(A1037,Estoque!$A$4:$M$14390,2,)</f>
        <v>#N/A</v>
      </c>
      <c r="C1037" s="256" t="e">
        <f>VLOOKUP(A1037,Estoque!$A$4:$M$14390,3,)</f>
        <v>#N/A</v>
      </c>
      <c r="D1037" s="257" t="e">
        <f>VLOOKUP(A1037,'Compras de mercadoria'!$A$4:$P$1330,4,)</f>
        <v>#N/A</v>
      </c>
      <c r="E1037" s="172"/>
      <c r="F1037" s="173"/>
      <c r="G1037" s="259" t="e">
        <f>(VLOOKUP(A1037,Estoque!$A$4:$M$14390,8,)*F1037)</f>
        <v>#N/A</v>
      </c>
    </row>
    <row r="1038" spans="1:7">
      <c r="A1038" s="178"/>
      <c r="B1038" s="239" t="e">
        <f>VLOOKUP(A1038,Estoque!$A$4:$M$14390,2,)</f>
        <v>#N/A</v>
      </c>
      <c r="C1038" s="239" t="e">
        <f>VLOOKUP(A1038,Estoque!$A$4:$M$14390,3,)</f>
        <v>#N/A</v>
      </c>
      <c r="D1038" s="244" t="e">
        <f>VLOOKUP(A1038,'Compras de mercadoria'!$A$4:$P$1330,4,)</f>
        <v>#N/A</v>
      </c>
      <c r="E1038" s="50"/>
      <c r="F1038" s="174"/>
      <c r="G1038" s="258" t="e">
        <f>(VLOOKUP(A1038,Estoque!$A$4:$M$14390,8,)*F1038)</f>
        <v>#N/A</v>
      </c>
    </row>
    <row r="1039" spans="1:7">
      <c r="A1039" s="177"/>
      <c r="B1039" s="256" t="e">
        <f>VLOOKUP(A1039,Estoque!$A$4:$M$14390,2,)</f>
        <v>#N/A</v>
      </c>
      <c r="C1039" s="256" t="e">
        <f>VLOOKUP(A1039,Estoque!$A$4:$M$14390,3,)</f>
        <v>#N/A</v>
      </c>
      <c r="D1039" s="257" t="e">
        <f>VLOOKUP(A1039,'Compras de mercadoria'!$A$4:$P$1330,4,)</f>
        <v>#N/A</v>
      </c>
      <c r="E1039" s="172"/>
      <c r="F1039" s="173"/>
      <c r="G1039" s="259" t="e">
        <f>(VLOOKUP(A1039,Estoque!$A$4:$M$14390,8,)*F1039)</f>
        <v>#N/A</v>
      </c>
    </row>
    <row r="1040" spans="1:7">
      <c r="A1040" s="178"/>
      <c r="B1040" s="239" t="e">
        <f>VLOOKUP(A1040,Estoque!$A$4:$M$14390,2,)</f>
        <v>#N/A</v>
      </c>
      <c r="C1040" s="239" t="e">
        <f>VLOOKUP(A1040,Estoque!$A$4:$M$14390,3,)</f>
        <v>#N/A</v>
      </c>
      <c r="D1040" s="244" t="e">
        <f>VLOOKUP(A1040,'Compras de mercadoria'!$A$4:$P$1330,4,)</f>
        <v>#N/A</v>
      </c>
      <c r="E1040" s="50"/>
      <c r="F1040" s="174"/>
      <c r="G1040" s="258" t="e">
        <f>(VLOOKUP(A1040,Estoque!$A$4:$M$14390,8,)*F1040)</f>
        <v>#N/A</v>
      </c>
    </row>
    <row r="1041" spans="1:7">
      <c r="A1041" s="177"/>
      <c r="B1041" s="256" t="e">
        <f>VLOOKUP(A1041,Estoque!$A$4:$M$14390,2,)</f>
        <v>#N/A</v>
      </c>
      <c r="C1041" s="256" t="e">
        <f>VLOOKUP(A1041,Estoque!$A$4:$M$14390,3,)</f>
        <v>#N/A</v>
      </c>
      <c r="D1041" s="257" t="e">
        <f>VLOOKUP(A1041,'Compras de mercadoria'!$A$4:$P$1330,4,)</f>
        <v>#N/A</v>
      </c>
      <c r="E1041" s="172"/>
      <c r="F1041" s="173"/>
      <c r="G1041" s="259" t="e">
        <f>(VLOOKUP(A1041,Estoque!$A$4:$M$14390,8,)*F1041)</f>
        <v>#N/A</v>
      </c>
    </row>
    <row r="1042" spans="1:7">
      <c r="A1042" s="178"/>
      <c r="B1042" s="239" t="e">
        <f>VLOOKUP(A1042,Estoque!$A$4:$M$14390,2,)</f>
        <v>#N/A</v>
      </c>
      <c r="C1042" s="239" t="e">
        <f>VLOOKUP(A1042,Estoque!$A$4:$M$14390,3,)</f>
        <v>#N/A</v>
      </c>
      <c r="D1042" s="244" t="e">
        <f>VLOOKUP(A1042,'Compras de mercadoria'!$A$4:$P$1330,4,)</f>
        <v>#N/A</v>
      </c>
      <c r="E1042" s="50"/>
      <c r="F1042" s="174"/>
      <c r="G1042" s="258" t="e">
        <f>(VLOOKUP(A1042,Estoque!$A$4:$M$14390,8,)*F1042)</f>
        <v>#N/A</v>
      </c>
    </row>
    <row r="1043" spans="1:7">
      <c r="A1043" s="177"/>
      <c r="B1043" s="256" t="e">
        <f>VLOOKUP(A1043,Estoque!$A$4:$M$14390,2,)</f>
        <v>#N/A</v>
      </c>
      <c r="C1043" s="256" t="e">
        <f>VLOOKUP(A1043,Estoque!$A$4:$M$14390,3,)</f>
        <v>#N/A</v>
      </c>
      <c r="D1043" s="257" t="e">
        <f>VLOOKUP(A1043,'Compras de mercadoria'!$A$4:$P$1330,4,)</f>
        <v>#N/A</v>
      </c>
      <c r="E1043" s="172"/>
      <c r="F1043" s="173"/>
      <c r="G1043" s="259" t="e">
        <f>(VLOOKUP(A1043,Estoque!$A$4:$M$14390,8,)*F1043)</f>
        <v>#N/A</v>
      </c>
    </row>
    <row r="1044" spans="1:7">
      <c r="A1044" s="178"/>
      <c r="B1044" s="239" t="e">
        <f>VLOOKUP(A1044,Estoque!$A$4:$M$14390,2,)</f>
        <v>#N/A</v>
      </c>
      <c r="C1044" s="239" t="e">
        <f>VLOOKUP(A1044,Estoque!$A$4:$M$14390,3,)</f>
        <v>#N/A</v>
      </c>
      <c r="D1044" s="244" t="e">
        <f>VLOOKUP(A1044,'Compras de mercadoria'!$A$4:$P$1330,4,)</f>
        <v>#N/A</v>
      </c>
      <c r="E1044" s="50"/>
      <c r="F1044" s="174"/>
      <c r="G1044" s="258" t="e">
        <f>(VLOOKUP(A1044,Estoque!$A$4:$M$14390,8,)*F1044)</f>
        <v>#N/A</v>
      </c>
    </row>
    <row r="1045" spans="1:7">
      <c r="A1045" s="177"/>
      <c r="B1045" s="256" t="e">
        <f>VLOOKUP(A1045,Estoque!$A$4:$M$14390,2,)</f>
        <v>#N/A</v>
      </c>
      <c r="C1045" s="256" t="e">
        <f>VLOOKUP(A1045,Estoque!$A$4:$M$14390,3,)</f>
        <v>#N/A</v>
      </c>
      <c r="D1045" s="257" t="e">
        <f>VLOOKUP(A1045,'Compras de mercadoria'!$A$4:$P$1330,4,)</f>
        <v>#N/A</v>
      </c>
      <c r="E1045" s="172"/>
      <c r="F1045" s="173"/>
      <c r="G1045" s="259" t="e">
        <f>(VLOOKUP(A1045,Estoque!$A$4:$M$14390,8,)*F1045)</f>
        <v>#N/A</v>
      </c>
    </row>
    <row r="1046" spans="1:7">
      <c r="A1046" s="178"/>
      <c r="B1046" s="239" t="e">
        <f>VLOOKUP(A1046,Estoque!$A$4:$M$14390,2,)</f>
        <v>#N/A</v>
      </c>
      <c r="C1046" s="239" t="e">
        <f>VLOOKUP(A1046,Estoque!$A$4:$M$14390,3,)</f>
        <v>#N/A</v>
      </c>
      <c r="D1046" s="244" t="e">
        <f>VLOOKUP(A1046,'Compras de mercadoria'!$A$4:$P$1330,4,)</f>
        <v>#N/A</v>
      </c>
      <c r="E1046" s="50"/>
      <c r="F1046" s="174"/>
      <c r="G1046" s="258" t="e">
        <f>(VLOOKUP(A1046,Estoque!$A$4:$M$14390,8,)*F1046)</f>
        <v>#N/A</v>
      </c>
    </row>
    <row r="1047" spans="1:7">
      <c r="A1047" s="177"/>
      <c r="B1047" s="256" t="e">
        <f>VLOOKUP(A1047,Estoque!$A$4:$M$14390,2,)</f>
        <v>#N/A</v>
      </c>
      <c r="C1047" s="256" t="e">
        <f>VLOOKUP(A1047,Estoque!$A$4:$M$14390,3,)</f>
        <v>#N/A</v>
      </c>
      <c r="D1047" s="257" t="e">
        <f>VLOOKUP(A1047,'Compras de mercadoria'!$A$4:$P$1330,4,)</f>
        <v>#N/A</v>
      </c>
      <c r="E1047" s="172"/>
      <c r="F1047" s="173"/>
      <c r="G1047" s="259" t="e">
        <f>(VLOOKUP(A1047,Estoque!$A$4:$M$14390,8,)*F1047)</f>
        <v>#N/A</v>
      </c>
    </row>
    <row r="1048" spans="1:7">
      <c r="A1048" s="178"/>
      <c r="B1048" s="239" t="e">
        <f>VLOOKUP(A1048,Estoque!$A$4:$M$14390,2,)</f>
        <v>#N/A</v>
      </c>
      <c r="C1048" s="239" t="e">
        <f>VLOOKUP(A1048,Estoque!$A$4:$M$14390,3,)</f>
        <v>#N/A</v>
      </c>
      <c r="D1048" s="244" t="e">
        <f>VLOOKUP(A1048,'Compras de mercadoria'!$A$4:$P$1330,4,)</f>
        <v>#N/A</v>
      </c>
      <c r="E1048" s="50"/>
      <c r="F1048" s="174"/>
      <c r="G1048" s="258" t="e">
        <f>(VLOOKUP(A1048,Estoque!$A$4:$M$14390,8,)*F1048)</f>
        <v>#N/A</v>
      </c>
    </row>
    <row r="1049" spans="1:7">
      <c r="A1049" s="177"/>
      <c r="B1049" s="256" t="e">
        <f>VLOOKUP(A1049,Estoque!$A$4:$M$14390,2,)</f>
        <v>#N/A</v>
      </c>
      <c r="C1049" s="256" t="e">
        <f>VLOOKUP(A1049,Estoque!$A$4:$M$14390,3,)</f>
        <v>#N/A</v>
      </c>
      <c r="D1049" s="257" t="e">
        <f>VLOOKUP(A1049,'Compras de mercadoria'!$A$4:$P$1330,4,)</f>
        <v>#N/A</v>
      </c>
      <c r="E1049" s="172"/>
      <c r="F1049" s="173"/>
      <c r="G1049" s="259" t="e">
        <f>(VLOOKUP(A1049,Estoque!$A$4:$M$14390,8,)*F1049)</f>
        <v>#N/A</v>
      </c>
    </row>
    <row r="1050" spans="1:7">
      <c r="A1050" s="178"/>
      <c r="B1050" s="239" t="e">
        <f>VLOOKUP(A1050,Estoque!$A$4:$M$14390,2,)</f>
        <v>#N/A</v>
      </c>
      <c r="C1050" s="239" t="e">
        <f>VLOOKUP(A1050,Estoque!$A$4:$M$14390,3,)</f>
        <v>#N/A</v>
      </c>
      <c r="D1050" s="244" t="e">
        <f>VLOOKUP(A1050,'Compras de mercadoria'!$A$4:$P$1330,4,)</f>
        <v>#N/A</v>
      </c>
      <c r="E1050" s="50"/>
      <c r="F1050" s="174"/>
      <c r="G1050" s="258" t="e">
        <f>(VLOOKUP(A1050,Estoque!$A$4:$M$14390,8,)*F1050)</f>
        <v>#N/A</v>
      </c>
    </row>
    <row r="1051" spans="1:7">
      <c r="A1051" s="177"/>
      <c r="B1051" s="256" t="e">
        <f>VLOOKUP(A1051,Estoque!$A$4:$M$14390,2,)</f>
        <v>#N/A</v>
      </c>
      <c r="C1051" s="256" t="e">
        <f>VLOOKUP(A1051,Estoque!$A$4:$M$14390,3,)</f>
        <v>#N/A</v>
      </c>
      <c r="D1051" s="257" t="e">
        <f>VLOOKUP(A1051,'Compras de mercadoria'!$A$4:$P$1330,4,)</f>
        <v>#N/A</v>
      </c>
      <c r="E1051" s="172"/>
      <c r="F1051" s="173"/>
      <c r="G1051" s="259" t="e">
        <f>(VLOOKUP(A1051,Estoque!$A$4:$M$14390,8,)*F1051)</f>
        <v>#N/A</v>
      </c>
    </row>
    <row r="1052" spans="1:7">
      <c r="A1052" s="178"/>
      <c r="B1052" s="239" t="e">
        <f>VLOOKUP(A1052,Estoque!$A$4:$M$14390,2,)</f>
        <v>#N/A</v>
      </c>
      <c r="C1052" s="239" t="e">
        <f>VLOOKUP(A1052,Estoque!$A$4:$M$14390,3,)</f>
        <v>#N/A</v>
      </c>
      <c r="D1052" s="244" t="e">
        <f>VLOOKUP(A1052,'Compras de mercadoria'!$A$4:$P$1330,4,)</f>
        <v>#N/A</v>
      </c>
      <c r="E1052" s="50"/>
      <c r="F1052" s="174"/>
      <c r="G1052" s="258" t="e">
        <f>(VLOOKUP(A1052,Estoque!$A$4:$M$14390,8,)*F1052)</f>
        <v>#N/A</v>
      </c>
    </row>
    <row r="1053" spans="1:7">
      <c r="A1053" s="177"/>
      <c r="B1053" s="256" t="e">
        <f>VLOOKUP(A1053,Estoque!$A$4:$M$14390,2,)</f>
        <v>#N/A</v>
      </c>
      <c r="C1053" s="256" t="e">
        <f>VLOOKUP(A1053,Estoque!$A$4:$M$14390,3,)</f>
        <v>#N/A</v>
      </c>
      <c r="D1053" s="257" t="e">
        <f>VLOOKUP(A1053,'Compras de mercadoria'!$A$4:$P$1330,4,)</f>
        <v>#N/A</v>
      </c>
      <c r="E1053" s="172"/>
      <c r="F1053" s="173"/>
      <c r="G1053" s="259" t="e">
        <f>(VLOOKUP(A1053,Estoque!$A$4:$M$14390,8,)*F1053)</f>
        <v>#N/A</v>
      </c>
    </row>
    <row r="1054" spans="1:7">
      <c r="A1054" s="178"/>
      <c r="B1054" s="239" t="e">
        <f>VLOOKUP(A1054,Estoque!$A$4:$M$14390,2,)</f>
        <v>#N/A</v>
      </c>
      <c r="C1054" s="239" t="e">
        <f>VLOOKUP(A1054,Estoque!$A$4:$M$14390,3,)</f>
        <v>#N/A</v>
      </c>
      <c r="D1054" s="244" t="e">
        <f>VLOOKUP(A1054,'Compras de mercadoria'!$A$4:$P$1330,4,)</f>
        <v>#N/A</v>
      </c>
      <c r="E1054" s="50"/>
      <c r="F1054" s="174"/>
      <c r="G1054" s="258" t="e">
        <f>(VLOOKUP(A1054,Estoque!$A$4:$M$14390,8,)*F1054)</f>
        <v>#N/A</v>
      </c>
    </row>
    <row r="1055" spans="1:7">
      <c r="A1055" s="177"/>
      <c r="B1055" s="256" t="e">
        <f>VLOOKUP(A1055,Estoque!$A$4:$M$14390,2,)</f>
        <v>#N/A</v>
      </c>
      <c r="C1055" s="256" t="e">
        <f>VLOOKUP(A1055,Estoque!$A$4:$M$14390,3,)</f>
        <v>#N/A</v>
      </c>
      <c r="D1055" s="257" t="e">
        <f>VLOOKUP(A1055,'Compras de mercadoria'!$A$4:$P$1330,4,)</f>
        <v>#N/A</v>
      </c>
      <c r="E1055" s="172"/>
      <c r="F1055" s="173"/>
      <c r="G1055" s="259" t="e">
        <f>(VLOOKUP(A1055,Estoque!$A$4:$M$14390,8,)*F1055)</f>
        <v>#N/A</v>
      </c>
    </row>
    <row r="1056" spans="1:7">
      <c r="A1056" s="178"/>
      <c r="B1056" s="239" t="e">
        <f>VLOOKUP(A1056,Estoque!$A$4:$M$14390,2,)</f>
        <v>#N/A</v>
      </c>
      <c r="C1056" s="239" t="e">
        <f>VLOOKUP(A1056,Estoque!$A$4:$M$14390,3,)</f>
        <v>#N/A</v>
      </c>
      <c r="D1056" s="244" t="e">
        <f>VLOOKUP(A1056,'Compras de mercadoria'!$A$4:$P$1330,4,)</f>
        <v>#N/A</v>
      </c>
      <c r="E1056" s="50"/>
      <c r="F1056" s="174"/>
      <c r="G1056" s="258" t="e">
        <f>(VLOOKUP(A1056,Estoque!$A$4:$M$14390,8,)*F1056)</f>
        <v>#N/A</v>
      </c>
    </row>
    <row r="1057" spans="1:7">
      <c r="A1057" s="177"/>
      <c r="B1057" s="256" t="e">
        <f>VLOOKUP(A1057,Estoque!$A$4:$M$14390,2,)</f>
        <v>#N/A</v>
      </c>
      <c r="C1057" s="256" t="e">
        <f>VLOOKUP(A1057,Estoque!$A$4:$M$14390,3,)</f>
        <v>#N/A</v>
      </c>
      <c r="D1057" s="257" t="e">
        <f>VLOOKUP(A1057,'Compras de mercadoria'!$A$4:$P$1330,4,)</f>
        <v>#N/A</v>
      </c>
      <c r="E1057" s="172"/>
      <c r="F1057" s="173"/>
      <c r="G1057" s="259" t="e">
        <f>(VLOOKUP(A1057,Estoque!$A$4:$M$14390,8,)*F1057)</f>
        <v>#N/A</v>
      </c>
    </row>
    <row r="1058" spans="1:7">
      <c r="A1058" s="178"/>
      <c r="B1058" s="239" t="e">
        <f>VLOOKUP(A1058,Estoque!$A$4:$M$14390,2,)</f>
        <v>#N/A</v>
      </c>
      <c r="C1058" s="239" t="e">
        <f>VLOOKUP(A1058,Estoque!$A$4:$M$14390,3,)</f>
        <v>#N/A</v>
      </c>
      <c r="D1058" s="244" t="e">
        <f>VLOOKUP(A1058,'Compras de mercadoria'!$A$4:$P$1330,4,)</f>
        <v>#N/A</v>
      </c>
      <c r="E1058" s="50"/>
      <c r="F1058" s="174"/>
      <c r="G1058" s="258" t="e">
        <f>(VLOOKUP(A1058,Estoque!$A$4:$M$14390,8,)*F1058)</f>
        <v>#N/A</v>
      </c>
    </row>
    <row r="1059" spans="1:7">
      <c r="A1059" s="177"/>
      <c r="B1059" s="256" t="e">
        <f>VLOOKUP(A1059,Estoque!$A$4:$M$14390,2,)</f>
        <v>#N/A</v>
      </c>
      <c r="C1059" s="256" t="e">
        <f>VLOOKUP(A1059,Estoque!$A$4:$M$14390,3,)</f>
        <v>#N/A</v>
      </c>
      <c r="D1059" s="257" t="e">
        <f>VLOOKUP(A1059,'Compras de mercadoria'!$A$4:$P$1330,4,)</f>
        <v>#N/A</v>
      </c>
      <c r="E1059" s="172"/>
      <c r="F1059" s="173"/>
      <c r="G1059" s="259" t="e">
        <f>(VLOOKUP(A1059,Estoque!$A$4:$M$14390,8,)*F1059)</f>
        <v>#N/A</v>
      </c>
    </row>
    <row r="1060" spans="1:7">
      <c r="A1060" s="178"/>
      <c r="B1060" s="239" t="e">
        <f>VLOOKUP(A1060,Estoque!$A$4:$M$14390,2,)</f>
        <v>#N/A</v>
      </c>
      <c r="C1060" s="239" t="e">
        <f>VLOOKUP(A1060,Estoque!$A$4:$M$14390,3,)</f>
        <v>#N/A</v>
      </c>
      <c r="D1060" s="244" t="e">
        <f>VLOOKUP(A1060,'Compras de mercadoria'!$A$4:$P$1330,4,)</f>
        <v>#N/A</v>
      </c>
      <c r="E1060" s="50"/>
      <c r="F1060" s="174"/>
      <c r="G1060" s="258" t="e">
        <f>(VLOOKUP(A1060,Estoque!$A$4:$M$14390,8,)*F1060)</f>
        <v>#N/A</v>
      </c>
    </row>
    <row r="1061" spans="1:7">
      <c r="A1061" s="177"/>
      <c r="B1061" s="256" t="e">
        <f>VLOOKUP(A1061,Estoque!$A$4:$M$14390,2,)</f>
        <v>#N/A</v>
      </c>
      <c r="C1061" s="256" t="e">
        <f>VLOOKUP(A1061,Estoque!$A$4:$M$14390,3,)</f>
        <v>#N/A</v>
      </c>
      <c r="D1061" s="257" t="e">
        <f>VLOOKUP(A1061,'Compras de mercadoria'!$A$4:$P$1330,4,)</f>
        <v>#N/A</v>
      </c>
      <c r="E1061" s="172"/>
      <c r="F1061" s="173"/>
      <c r="G1061" s="259" t="e">
        <f>(VLOOKUP(A1061,Estoque!$A$4:$M$14390,8,)*F1061)</f>
        <v>#N/A</v>
      </c>
    </row>
    <row r="1062" spans="1:7">
      <c r="A1062" s="178"/>
      <c r="B1062" s="239" t="e">
        <f>VLOOKUP(A1062,Estoque!$A$4:$M$14390,2,)</f>
        <v>#N/A</v>
      </c>
      <c r="C1062" s="239" t="e">
        <f>VLOOKUP(A1062,Estoque!$A$4:$M$14390,3,)</f>
        <v>#N/A</v>
      </c>
      <c r="D1062" s="244" t="e">
        <f>VLOOKUP(A1062,'Compras de mercadoria'!$A$4:$P$1330,4,)</f>
        <v>#N/A</v>
      </c>
      <c r="E1062" s="50"/>
      <c r="F1062" s="174"/>
      <c r="G1062" s="258" t="e">
        <f>(VLOOKUP(A1062,Estoque!$A$4:$M$14390,8,)*F1062)</f>
        <v>#N/A</v>
      </c>
    </row>
    <row r="1063" spans="1:7">
      <c r="A1063" s="177"/>
      <c r="B1063" s="256" t="e">
        <f>VLOOKUP(A1063,Estoque!$A$4:$M$14390,2,)</f>
        <v>#N/A</v>
      </c>
      <c r="C1063" s="256" t="e">
        <f>VLOOKUP(A1063,Estoque!$A$4:$M$14390,3,)</f>
        <v>#N/A</v>
      </c>
      <c r="D1063" s="257" t="e">
        <f>VLOOKUP(A1063,'Compras de mercadoria'!$A$4:$P$1330,4,)</f>
        <v>#N/A</v>
      </c>
      <c r="E1063" s="172"/>
      <c r="F1063" s="173"/>
      <c r="G1063" s="259" t="e">
        <f>(VLOOKUP(A1063,Estoque!$A$4:$M$14390,8,)*F1063)</f>
        <v>#N/A</v>
      </c>
    </row>
    <row r="1064" spans="1:7">
      <c r="A1064" s="178"/>
      <c r="B1064" s="239" t="e">
        <f>VLOOKUP(A1064,Estoque!$A$4:$M$14390,2,)</f>
        <v>#N/A</v>
      </c>
      <c r="C1064" s="239" t="e">
        <f>VLOOKUP(A1064,Estoque!$A$4:$M$14390,3,)</f>
        <v>#N/A</v>
      </c>
      <c r="D1064" s="244" t="e">
        <f>VLOOKUP(A1064,'Compras de mercadoria'!$A$4:$P$1330,4,)</f>
        <v>#N/A</v>
      </c>
      <c r="E1064" s="50"/>
      <c r="F1064" s="174"/>
      <c r="G1064" s="258" t="e">
        <f>(VLOOKUP(A1064,Estoque!$A$4:$M$14390,8,)*F1064)</f>
        <v>#N/A</v>
      </c>
    </row>
    <row r="1065" spans="1:7">
      <c r="A1065" s="177"/>
      <c r="B1065" s="256" t="e">
        <f>VLOOKUP(A1065,Estoque!$A$4:$M$14390,2,)</f>
        <v>#N/A</v>
      </c>
      <c r="C1065" s="256" t="e">
        <f>VLOOKUP(A1065,Estoque!$A$4:$M$14390,3,)</f>
        <v>#N/A</v>
      </c>
      <c r="D1065" s="257" t="e">
        <f>VLOOKUP(A1065,'Compras de mercadoria'!$A$4:$P$1330,4,)</f>
        <v>#N/A</v>
      </c>
      <c r="E1065" s="172"/>
      <c r="F1065" s="173"/>
      <c r="G1065" s="259" t="e">
        <f>(VLOOKUP(A1065,Estoque!$A$4:$M$14390,8,)*F1065)</f>
        <v>#N/A</v>
      </c>
    </row>
    <row r="1066" spans="1:7">
      <c r="A1066" s="178"/>
      <c r="B1066" s="239" t="e">
        <f>VLOOKUP(A1066,Estoque!$A$4:$M$14390,2,)</f>
        <v>#N/A</v>
      </c>
      <c r="C1066" s="239" t="e">
        <f>VLOOKUP(A1066,Estoque!$A$4:$M$14390,3,)</f>
        <v>#N/A</v>
      </c>
      <c r="D1066" s="244" t="e">
        <f>VLOOKUP(A1066,'Compras de mercadoria'!$A$4:$P$1330,4,)</f>
        <v>#N/A</v>
      </c>
      <c r="E1066" s="50"/>
      <c r="F1066" s="174"/>
      <c r="G1066" s="258" t="e">
        <f>(VLOOKUP(A1066,Estoque!$A$4:$M$14390,8,)*F1066)</f>
        <v>#N/A</v>
      </c>
    </row>
    <row r="1067" spans="1:7">
      <c r="A1067" s="177"/>
      <c r="B1067" s="256" t="e">
        <f>VLOOKUP(A1067,Estoque!$A$4:$M$14390,2,)</f>
        <v>#N/A</v>
      </c>
      <c r="C1067" s="256" t="e">
        <f>VLOOKUP(A1067,Estoque!$A$4:$M$14390,3,)</f>
        <v>#N/A</v>
      </c>
      <c r="D1067" s="257" t="e">
        <f>VLOOKUP(A1067,'Compras de mercadoria'!$A$4:$P$1330,4,)</f>
        <v>#N/A</v>
      </c>
      <c r="E1067" s="172"/>
      <c r="F1067" s="173"/>
      <c r="G1067" s="259" t="e">
        <f>(VLOOKUP(A1067,Estoque!$A$4:$M$14390,8,)*F1067)</f>
        <v>#N/A</v>
      </c>
    </row>
    <row r="1068" spans="1:7">
      <c r="A1068" s="178"/>
      <c r="B1068" s="239" t="e">
        <f>VLOOKUP(A1068,Estoque!$A$4:$M$14390,2,)</f>
        <v>#N/A</v>
      </c>
      <c r="C1068" s="239" t="e">
        <f>VLOOKUP(A1068,Estoque!$A$4:$M$14390,3,)</f>
        <v>#N/A</v>
      </c>
      <c r="D1068" s="244" t="e">
        <f>VLOOKUP(A1068,'Compras de mercadoria'!$A$4:$P$1330,4,)</f>
        <v>#N/A</v>
      </c>
      <c r="E1068" s="50"/>
      <c r="F1068" s="174"/>
      <c r="G1068" s="258" t="e">
        <f>(VLOOKUP(A1068,Estoque!$A$4:$M$14390,8,)*F1068)</f>
        <v>#N/A</v>
      </c>
    </row>
    <row r="1069" spans="1:7">
      <c r="A1069" s="177"/>
      <c r="B1069" s="256" t="e">
        <f>VLOOKUP(A1069,Estoque!$A$4:$M$14390,2,)</f>
        <v>#N/A</v>
      </c>
      <c r="C1069" s="256" t="e">
        <f>VLOOKUP(A1069,Estoque!$A$4:$M$14390,3,)</f>
        <v>#N/A</v>
      </c>
      <c r="D1069" s="257" t="e">
        <f>VLOOKUP(A1069,'Compras de mercadoria'!$A$4:$P$1330,4,)</f>
        <v>#N/A</v>
      </c>
      <c r="E1069" s="172"/>
      <c r="F1069" s="173"/>
      <c r="G1069" s="259" t="e">
        <f>(VLOOKUP(A1069,Estoque!$A$4:$M$14390,8,)*F1069)</f>
        <v>#N/A</v>
      </c>
    </row>
    <row r="1070" spans="1:7">
      <c r="A1070" s="178"/>
      <c r="B1070" s="239" t="e">
        <f>VLOOKUP(A1070,Estoque!$A$4:$M$14390,2,)</f>
        <v>#N/A</v>
      </c>
      <c r="C1070" s="239" t="e">
        <f>VLOOKUP(A1070,Estoque!$A$4:$M$14390,3,)</f>
        <v>#N/A</v>
      </c>
      <c r="D1070" s="244" t="e">
        <f>VLOOKUP(A1070,'Compras de mercadoria'!$A$4:$P$1330,4,)</f>
        <v>#N/A</v>
      </c>
      <c r="E1070" s="50"/>
      <c r="F1070" s="174"/>
      <c r="G1070" s="258" t="e">
        <f>(VLOOKUP(A1070,Estoque!$A$4:$M$14390,8,)*F1070)</f>
        <v>#N/A</v>
      </c>
    </row>
    <row r="1071" spans="1:7">
      <c r="A1071" s="177"/>
      <c r="B1071" s="256" t="e">
        <f>VLOOKUP(A1071,Estoque!$A$4:$M$14390,2,)</f>
        <v>#N/A</v>
      </c>
      <c r="C1071" s="256" t="e">
        <f>VLOOKUP(A1071,Estoque!$A$4:$M$14390,3,)</f>
        <v>#N/A</v>
      </c>
      <c r="D1071" s="257" t="e">
        <f>VLOOKUP(A1071,'Compras de mercadoria'!$A$4:$P$1330,4,)</f>
        <v>#N/A</v>
      </c>
      <c r="E1071" s="172"/>
      <c r="F1071" s="173"/>
      <c r="G1071" s="259" t="e">
        <f>(VLOOKUP(A1071,Estoque!$A$4:$M$14390,8,)*F1071)</f>
        <v>#N/A</v>
      </c>
    </row>
    <row r="1072" spans="1:7">
      <c r="A1072" s="178"/>
      <c r="B1072" s="239" t="e">
        <f>VLOOKUP(A1072,Estoque!$A$4:$M$14390,2,)</f>
        <v>#N/A</v>
      </c>
      <c r="C1072" s="239" t="e">
        <f>VLOOKUP(A1072,Estoque!$A$4:$M$14390,3,)</f>
        <v>#N/A</v>
      </c>
      <c r="D1072" s="244" t="e">
        <f>VLOOKUP(A1072,'Compras de mercadoria'!$A$4:$P$1330,4,)</f>
        <v>#N/A</v>
      </c>
      <c r="E1072" s="50"/>
      <c r="F1072" s="174"/>
      <c r="G1072" s="258" t="e">
        <f>(VLOOKUP(A1072,Estoque!$A$4:$M$14390,8,)*F1072)</f>
        <v>#N/A</v>
      </c>
    </row>
    <row r="1073" spans="1:7">
      <c r="A1073" s="177"/>
      <c r="B1073" s="256" t="e">
        <f>VLOOKUP(A1073,Estoque!$A$4:$M$14390,2,)</f>
        <v>#N/A</v>
      </c>
      <c r="C1073" s="256" t="e">
        <f>VLOOKUP(A1073,Estoque!$A$4:$M$14390,3,)</f>
        <v>#N/A</v>
      </c>
      <c r="D1073" s="257" t="e">
        <f>VLOOKUP(A1073,'Compras de mercadoria'!$A$4:$P$1330,4,)</f>
        <v>#N/A</v>
      </c>
      <c r="E1073" s="172"/>
      <c r="F1073" s="173"/>
      <c r="G1073" s="259" t="e">
        <f>(VLOOKUP(A1073,Estoque!$A$4:$M$14390,8,)*F1073)</f>
        <v>#N/A</v>
      </c>
    </row>
    <row r="1074" spans="1:7">
      <c r="A1074" s="178"/>
      <c r="B1074" s="239" t="e">
        <f>VLOOKUP(A1074,Estoque!$A$4:$M$14390,2,)</f>
        <v>#N/A</v>
      </c>
      <c r="C1074" s="239" t="e">
        <f>VLOOKUP(A1074,Estoque!$A$4:$M$14390,3,)</f>
        <v>#N/A</v>
      </c>
      <c r="D1074" s="244" t="e">
        <f>VLOOKUP(A1074,'Compras de mercadoria'!$A$4:$P$1330,4,)</f>
        <v>#N/A</v>
      </c>
      <c r="E1074" s="50"/>
      <c r="F1074" s="174"/>
      <c r="G1074" s="258" t="e">
        <f>(VLOOKUP(A1074,Estoque!$A$4:$M$14390,8,)*F1074)</f>
        <v>#N/A</v>
      </c>
    </row>
    <row r="1075" spans="1:7">
      <c r="A1075" s="177"/>
      <c r="B1075" s="256" t="e">
        <f>VLOOKUP(A1075,Estoque!$A$4:$M$14390,2,)</f>
        <v>#N/A</v>
      </c>
      <c r="C1075" s="256" t="e">
        <f>VLOOKUP(A1075,Estoque!$A$4:$M$14390,3,)</f>
        <v>#N/A</v>
      </c>
      <c r="D1075" s="257" t="e">
        <f>VLOOKUP(A1075,'Compras de mercadoria'!$A$4:$P$1330,4,)</f>
        <v>#N/A</v>
      </c>
      <c r="E1075" s="172"/>
      <c r="F1075" s="173"/>
      <c r="G1075" s="259" t="e">
        <f>(VLOOKUP(A1075,Estoque!$A$4:$M$14390,8,)*F1075)</f>
        <v>#N/A</v>
      </c>
    </row>
    <row r="1076" spans="1:7">
      <c r="A1076" s="178"/>
      <c r="B1076" s="239" t="e">
        <f>VLOOKUP(A1076,Estoque!$A$4:$M$14390,2,)</f>
        <v>#N/A</v>
      </c>
      <c r="C1076" s="239" t="e">
        <f>VLOOKUP(A1076,Estoque!$A$4:$M$14390,3,)</f>
        <v>#N/A</v>
      </c>
      <c r="D1076" s="244" t="e">
        <f>VLOOKUP(A1076,'Compras de mercadoria'!$A$4:$P$1330,4,)</f>
        <v>#N/A</v>
      </c>
      <c r="E1076" s="50"/>
      <c r="F1076" s="174"/>
      <c r="G1076" s="258" t="e">
        <f>(VLOOKUP(A1076,Estoque!$A$4:$M$14390,8,)*F1076)</f>
        <v>#N/A</v>
      </c>
    </row>
    <row r="1077" spans="1:7">
      <c r="A1077" s="177"/>
      <c r="B1077" s="256" t="e">
        <f>VLOOKUP(A1077,Estoque!$A$4:$M$14390,2,)</f>
        <v>#N/A</v>
      </c>
      <c r="C1077" s="256" t="e">
        <f>VLOOKUP(A1077,Estoque!$A$4:$M$14390,3,)</f>
        <v>#N/A</v>
      </c>
      <c r="D1077" s="257" t="e">
        <f>VLOOKUP(A1077,'Compras de mercadoria'!$A$4:$P$1330,4,)</f>
        <v>#N/A</v>
      </c>
      <c r="E1077" s="172"/>
      <c r="F1077" s="173"/>
      <c r="G1077" s="259" t="e">
        <f>(VLOOKUP(A1077,Estoque!$A$4:$M$14390,8,)*F1077)</f>
        <v>#N/A</v>
      </c>
    </row>
    <row r="1078" spans="1:7">
      <c r="A1078" s="178"/>
      <c r="B1078" s="239" t="e">
        <f>VLOOKUP(A1078,Estoque!$A$4:$M$14390,2,)</f>
        <v>#N/A</v>
      </c>
      <c r="C1078" s="239" t="e">
        <f>VLOOKUP(A1078,Estoque!$A$4:$M$14390,3,)</f>
        <v>#N/A</v>
      </c>
      <c r="D1078" s="244" t="e">
        <f>VLOOKUP(A1078,'Compras de mercadoria'!$A$4:$P$1330,4,)</f>
        <v>#N/A</v>
      </c>
      <c r="E1078" s="50"/>
      <c r="F1078" s="174"/>
      <c r="G1078" s="258" t="e">
        <f>(VLOOKUP(A1078,Estoque!$A$4:$M$14390,8,)*F1078)</f>
        <v>#N/A</v>
      </c>
    </row>
    <row r="1079" spans="1:7">
      <c r="A1079" s="177"/>
      <c r="B1079" s="256" t="e">
        <f>VLOOKUP(A1079,Estoque!$A$4:$M$14390,2,)</f>
        <v>#N/A</v>
      </c>
      <c r="C1079" s="256" t="e">
        <f>VLOOKUP(A1079,Estoque!$A$4:$M$14390,3,)</f>
        <v>#N/A</v>
      </c>
      <c r="D1079" s="257" t="e">
        <f>VLOOKUP(A1079,'Compras de mercadoria'!$A$4:$P$1330,4,)</f>
        <v>#N/A</v>
      </c>
      <c r="E1079" s="172"/>
      <c r="F1079" s="173"/>
      <c r="G1079" s="259" t="e">
        <f>(VLOOKUP(A1079,Estoque!$A$4:$M$14390,8,)*F1079)</f>
        <v>#N/A</v>
      </c>
    </row>
    <row r="1080" spans="1:7">
      <c r="A1080" s="178"/>
      <c r="B1080" s="239" t="e">
        <f>VLOOKUP(A1080,Estoque!$A$4:$M$14390,2,)</f>
        <v>#N/A</v>
      </c>
      <c r="C1080" s="239" t="e">
        <f>VLOOKUP(A1080,Estoque!$A$4:$M$14390,3,)</f>
        <v>#N/A</v>
      </c>
      <c r="D1080" s="244" t="e">
        <f>VLOOKUP(A1080,'Compras de mercadoria'!$A$4:$P$1330,4,)</f>
        <v>#N/A</v>
      </c>
      <c r="E1080" s="50"/>
      <c r="F1080" s="174"/>
      <c r="G1080" s="258" t="e">
        <f>(VLOOKUP(A1080,Estoque!$A$4:$M$14390,8,)*F1080)</f>
        <v>#N/A</v>
      </c>
    </row>
    <row r="1081" spans="1:7">
      <c r="A1081" s="177"/>
      <c r="B1081" s="256" t="e">
        <f>VLOOKUP(A1081,Estoque!$A$4:$M$14390,2,)</f>
        <v>#N/A</v>
      </c>
      <c r="C1081" s="256" t="e">
        <f>VLOOKUP(A1081,Estoque!$A$4:$M$14390,3,)</f>
        <v>#N/A</v>
      </c>
      <c r="D1081" s="257" t="e">
        <f>VLOOKUP(A1081,'Compras de mercadoria'!$A$4:$P$1330,4,)</f>
        <v>#N/A</v>
      </c>
      <c r="E1081" s="172"/>
      <c r="F1081" s="173"/>
      <c r="G1081" s="259" t="e">
        <f>(VLOOKUP(A1081,Estoque!$A$4:$M$14390,8,)*F1081)</f>
        <v>#N/A</v>
      </c>
    </row>
    <row r="1082" spans="1:7">
      <c r="A1082" s="178"/>
      <c r="B1082" s="239" t="e">
        <f>VLOOKUP(A1082,Estoque!$A$4:$M$14390,2,)</f>
        <v>#N/A</v>
      </c>
      <c r="C1082" s="239" t="e">
        <f>VLOOKUP(A1082,Estoque!$A$4:$M$14390,3,)</f>
        <v>#N/A</v>
      </c>
      <c r="D1082" s="244" t="e">
        <f>VLOOKUP(A1082,'Compras de mercadoria'!$A$4:$P$1330,4,)</f>
        <v>#N/A</v>
      </c>
      <c r="E1082" s="50"/>
      <c r="F1082" s="174"/>
      <c r="G1082" s="258" t="e">
        <f>(VLOOKUP(A1082,Estoque!$A$4:$M$14390,8,)*F1082)</f>
        <v>#N/A</v>
      </c>
    </row>
    <row r="1083" spans="1:7">
      <c r="A1083" s="177"/>
      <c r="B1083" s="256" t="e">
        <f>VLOOKUP(A1083,Estoque!$A$4:$M$14390,2,)</f>
        <v>#N/A</v>
      </c>
      <c r="C1083" s="256" t="e">
        <f>VLOOKUP(A1083,Estoque!$A$4:$M$14390,3,)</f>
        <v>#N/A</v>
      </c>
      <c r="D1083" s="257" t="e">
        <f>VLOOKUP(A1083,'Compras de mercadoria'!$A$4:$P$1330,4,)</f>
        <v>#N/A</v>
      </c>
      <c r="E1083" s="172"/>
      <c r="F1083" s="173"/>
      <c r="G1083" s="259" t="e">
        <f>(VLOOKUP(A1083,Estoque!$A$4:$M$14390,8,)*F1083)</f>
        <v>#N/A</v>
      </c>
    </row>
    <row r="1084" spans="1:7">
      <c r="A1084" s="178"/>
      <c r="B1084" s="239" t="e">
        <f>VLOOKUP(A1084,Estoque!$A$4:$M$14390,2,)</f>
        <v>#N/A</v>
      </c>
      <c r="C1084" s="239" t="e">
        <f>VLOOKUP(A1084,Estoque!$A$4:$M$14390,3,)</f>
        <v>#N/A</v>
      </c>
      <c r="D1084" s="244" t="e">
        <f>VLOOKUP(A1084,'Compras de mercadoria'!$A$4:$P$1330,4,)</f>
        <v>#N/A</v>
      </c>
      <c r="E1084" s="50"/>
      <c r="F1084" s="174"/>
      <c r="G1084" s="258" t="e">
        <f>(VLOOKUP(A1084,Estoque!$A$4:$M$14390,8,)*F1084)</f>
        <v>#N/A</v>
      </c>
    </row>
    <row r="1085" spans="1:7">
      <c r="A1085" s="177"/>
      <c r="B1085" s="256" t="e">
        <f>VLOOKUP(A1085,Estoque!$A$4:$M$14390,2,)</f>
        <v>#N/A</v>
      </c>
      <c r="C1085" s="256" t="e">
        <f>VLOOKUP(A1085,Estoque!$A$4:$M$14390,3,)</f>
        <v>#N/A</v>
      </c>
      <c r="D1085" s="257" t="e">
        <f>VLOOKUP(A1085,'Compras de mercadoria'!$A$4:$P$1330,4,)</f>
        <v>#N/A</v>
      </c>
      <c r="E1085" s="172"/>
      <c r="F1085" s="173"/>
      <c r="G1085" s="259" t="e">
        <f>(VLOOKUP(A1085,Estoque!$A$4:$M$14390,8,)*F1085)</f>
        <v>#N/A</v>
      </c>
    </row>
    <row r="1086" spans="1:7">
      <c r="A1086" s="178"/>
      <c r="B1086" s="239" t="e">
        <f>VLOOKUP(A1086,Estoque!$A$4:$M$14390,2,)</f>
        <v>#N/A</v>
      </c>
      <c r="C1086" s="239" t="e">
        <f>VLOOKUP(A1086,Estoque!$A$4:$M$14390,3,)</f>
        <v>#N/A</v>
      </c>
      <c r="D1086" s="244" t="e">
        <f>VLOOKUP(A1086,'Compras de mercadoria'!$A$4:$P$1330,4,)</f>
        <v>#N/A</v>
      </c>
      <c r="E1086" s="50"/>
      <c r="F1086" s="174"/>
      <c r="G1086" s="258" t="e">
        <f>(VLOOKUP(A1086,Estoque!$A$4:$M$14390,8,)*F1086)</f>
        <v>#N/A</v>
      </c>
    </row>
    <row r="1087" spans="1:7">
      <c r="A1087" s="177"/>
      <c r="B1087" s="256" t="e">
        <f>VLOOKUP(A1087,Estoque!$A$4:$M$14390,2,)</f>
        <v>#N/A</v>
      </c>
      <c r="C1087" s="256" t="e">
        <f>VLOOKUP(A1087,Estoque!$A$4:$M$14390,3,)</f>
        <v>#N/A</v>
      </c>
      <c r="D1087" s="257" t="e">
        <f>VLOOKUP(A1087,'Compras de mercadoria'!$A$4:$P$1330,4,)</f>
        <v>#N/A</v>
      </c>
      <c r="E1087" s="172"/>
      <c r="F1087" s="173"/>
      <c r="G1087" s="259" t="e">
        <f>(VLOOKUP(A1087,Estoque!$A$4:$M$14390,8,)*F1087)</f>
        <v>#N/A</v>
      </c>
    </row>
    <row r="1088" spans="1:7">
      <c r="A1088" s="178"/>
      <c r="B1088" s="239" t="e">
        <f>VLOOKUP(A1088,Estoque!$A$4:$M$14390,2,)</f>
        <v>#N/A</v>
      </c>
      <c r="C1088" s="239" t="e">
        <f>VLOOKUP(A1088,Estoque!$A$4:$M$14390,3,)</f>
        <v>#N/A</v>
      </c>
      <c r="D1088" s="244" t="e">
        <f>VLOOKUP(A1088,'Compras de mercadoria'!$A$4:$P$1330,4,)</f>
        <v>#N/A</v>
      </c>
      <c r="E1088" s="50"/>
      <c r="F1088" s="174"/>
      <c r="G1088" s="258" t="e">
        <f>(VLOOKUP(A1088,Estoque!$A$4:$M$14390,8,)*F1088)</f>
        <v>#N/A</v>
      </c>
    </row>
    <row r="1089" spans="1:7">
      <c r="A1089" s="177"/>
      <c r="B1089" s="256" t="e">
        <f>VLOOKUP(A1089,Estoque!$A$4:$M$14390,2,)</f>
        <v>#N/A</v>
      </c>
      <c r="C1089" s="256" t="e">
        <f>VLOOKUP(A1089,Estoque!$A$4:$M$14390,3,)</f>
        <v>#N/A</v>
      </c>
      <c r="D1089" s="257" t="e">
        <f>VLOOKUP(A1089,'Compras de mercadoria'!$A$4:$P$1330,4,)</f>
        <v>#N/A</v>
      </c>
      <c r="E1089" s="172"/>
      <c r="F1089" s="173"/>
      <c r="G1089" s="259" t="e">
        <f>(VLOOKUP(A1089,Estoque!$A$4:$M$14390,8,)*F1089)</f>
        <v>#N/A</v>
      </c>
    </row>
    <row r="1090" spans="1:7">
      <c r="A1090" s="178"/>
      <c r="B1090" s="239" t="e">
        <f>VLOOKUP(A1090,Estoque!$A$4:$M$14390,2,)</f>
        <v>#N/A</v>
      </c>
      <c r="C1090" s="239" t="e">
        <f>VLOOKUP(A1090,Estoque!$A$4:$M$14390,3,)</f>
        <v>#N/A</v>
      </c>
      <c r="D1090" s="244" t="e">
        <f>VLOOKUP(A1090,'Compras de mercadoria'!$A$4:$P$1330,4,)</f>
        <v>#N/A</v>
      </c>
      <c r="E1090" s="50"/>
      <c r="F1090" s="174"/>
      <c r="G1090" s="258" t="e">
        <f>(VLOOKUP(A1090,Estoque!$A$4:$M$14390,8,)*F1090)</f>
        <v>#N/A</v>
      </c>
    </row>
    <row r="1091" spans="1:7">
      <c r="A1091" s="177"/>
      <c r="B1091" s="256" t="e">
        <f>VLOOKUP(A1091,Estoque!$A$4:$M$14390,2,)</f>
        <v>#N/A</v>
      </c>
      <c r="C1091" s="256" t="e">
        <f>VLOOKUP(A1091,Estoque!$A$4:$M$14390,3,)</f>
        <v>#N/A</v>
      </c>
      <c r="D1091" s="257" t="e">
        <f>VLOOKUP(A1091,'Compras de mercadoria'!$A$4:$P$1330,4,)</f>
        <v>#N/A</v>
      </c>
      <c r="E1091" s="172"/>
      <c r="F1091" s="173"/>
      <c r="G1091" s="259" t="e">
        <f>(VLOOKUP(A1091,Estoque!$A$4:$M$14390,8,)*F1091)</f>
        <v>#N/A</v>
      </c>
    </row>
    <row r="1092" spans="1:7">
      <c r="A1092" s="178"/>
      <c r="B1092" s="239" t="e">
        <f>VLOOKUP(A1092,Estoque!$A$4:$M$14390,2,)</f>
        <v>#N/A</v>
      </c>
      <c r="C1092" s="239" t="e">
        <f>VLOOKUP(A1092,Estoque!$A$4:$M$14390,3,)</f>
        <v>#N/A</v>
      </c>
      <c r="D1092" s="244" t="e">
        <f>VLOOKUP(A1092,'Compras de mercadoria'!$A$4:$P$1330,4,)</f>
        <v>#N/A</v>
      </c>
      <c r="E1092" s="50"/>
      <c r="F1092" s="174"/>
      <c r="G1092" s="258" t="e">
        <f>(VLOOKUP(A1092,Estoque!$A$4:$M$14390,8,)*F1092)</f>
        <v>#N/A</v>
      </c>
    </row>
    <row r="1093" spans="1:7">
      <c r="A1093" s="177"/>
      <c r="B1093" s="256" t="e">
        <f>VLOOKUP(A1093,Estoque!$A$4:$M$14390,2,)</f>
        <v>#N/A</v>
      </c>
      <c r="C1093" s="256" t="e">
        <f>VLOOKUP(A1093,Estoque!$A$4:$M$14390,3,)</f>
        <v>#N/A</v>
      </c>
      <c r="D1093" s="257" t="e">
        <f>VLOOKUP(A1093,'Compras de mercadoria'!$A$4:$P$1330,4,)</f>
        <v>#N/A</v>
      </c>
      <c r="E1093" s="172"/>
      <c r="F1093" s="173"/>
      <c r="G1093" s="259" t="e">
        <f>(VLOOKUP(A1093,Estoque!$A$4:$M$14390,8,)*F1093)</f>
        <v>#N/A</v>
      </c>
    </row>
    <row r="1094" spans="1:7">
      <c r="A1094" s="178"/>
      <c r="B1094" s="239" t="e">
        <f>VLOOKUP(A1094,Estoque!$A$4:$M$14390,2,)</f>
        <v>#N/A</v>
      </c>
      <c r="C1094" s="239" t="e">
        <f>VLOOKUP(A1094,Estoque!$A$4:$M$14390,3,)</f>
        <v>#N/A</v>
      </c>
      <c r="D1094" s="244" t="e">
        <f>VLOOKUP(A1094,'Compras de mercadoria'!$A$4:$P$1330,4,)</f>
        <v>#N/A</v>
      </c>
      <c r="E1094" s="50"/>
      <c r="F1094" s="174"/>
      <c r="G1094" s="258" t="e">
        <f>(VLOOKUP(A1094,Estoque!$A$4:$M$14390,8,)*F1094)</f>
        <v>#N/A</v>
      </c>
    </row>
    <row r="1095" spans="1:7">
      <c r="A1095" s="177"/>
      <c r="B1095" s="256" t="e">
        <f>VLOOKUP(A1095,Estoque!$A$4:$M$14390,2,)</f>
        <v>#N/A</v>
      </c>
      <c r="C1095" s="256" t="e">
        <f>VLOOKUP(A1095,Estoque!$A$4:$M$14390,3,)</f>
        <v>#N/A</v>
      </c>
      <c r="D1095" s="257" t="e">
        <f>VLOOKUP(A1095,'Compras de mercadoria'!$A$4:$P$1330,4,)</f>
        <v>#N/A</v>
      </c>
      <c r="E1095" s="172"/>
      <c r="F1095" s="173"/>
      <c r="G1095" s="259" t="e">
        <f>(VLOOKUP(A1095,Estoque!$A$4:$M$14390,8,)*F1095)</f>
        <v>#N/A</v>
      </c>
    </row>
    <row r="1096" spans="1:7">
      <c r="A1096" s="178"/>
      <c r="B1096" s="239" t="e">
        <f>VLOOKUP(A1096,Estoque!$A$4:$M$14390,2,)</f>
        <v>#N/A</v>
      </c>
      <c r="C1096" s="239" t="e">
        <f>VLOOKUP(A1096,Estoque!$A$4:$M$14390,3,)</f>
        <v>#N/A</v>
      </c>
      <c r="D1096" s="244" t="e">
        <f>VLOOKUP(A1096,'Compras de mercadoria'!$A$4:$P$1330,4,)</f>
        <v>#N/A</v>
      </c>
      <c r="E1096" s="50"/>
      <c r="F1096" s="174"/>
      <c r="G1096" s="258" t="e">
        <f>(VLOOKUP(A1096,Estoque!$A$4:$M$14390,8,)*F1096)</f>
        <v>#N/A</v>
      </c>
    </row>
    <row r="1097" spans="1:7">
      <c r="A1097" s="177"/>
      <c r="B1097" s="256" t="e">
        <f>VLOOKUP(A1097,Estoque!$A$4:$M$14390,2,)</f>
        <v>#N/A</v>
      </c>
      <c r="C1097" s="256" t="e">
        <f>VLOOKUP(A1097,Estoque!$A$4:$M$14390,3,)</f>
        <v>#N/A</v>
      </c>
      <c r="D1097" s="257" t="e">
        <f>VLOOKUP(A1097,'Compras de mercadoria'!$A$4:$P$1330,4,)</f>
        <v>#N/A</v>
      </c>
      <c r="E1097" s="172"/>
      <c r="F1097" s="173"/>
      <c r="G1097" s="259" t="e">
        <f>(VLOOKUP(A1097,Estoque!$A$4:$M$14390,8,)*F1097)</f>
        <v>#N/A</v>
      </c>
    </row>
    <row r="1098" spans="1:7">
      <c r="A1098" s="178"/>
      <c r="B1098" s="239" t="e">
        <f>VLOOKUP(A1098,Estoque!$A$4:$M$14390,2,)</f>
        <v>#N/A</v>
      </c>
      <c r="C1098" s="239" t="e">
        <f>VLOOKUP(A1098,Estoque!$A$4:$M$14390,3,)</f>
        <v>#N/A</v>
      </c>
      <c r="D1098" s="244" t="e">
        <f>VLOOKUP(A1098,'Compras de mercadoria'!$A$4:$P$1330,4,)</f>
        <v>#N/A</v>
      </c>
      <c r="E1098" s="50"/>
      <c r="F1098" s="174"/>
      <c r="G1098" s="258" t="e">
        <f>(VLOOKUP(A1098,Estoque!$A$4:$M$14390,8,)*F1098)</f>
        <v>#N/A</v>
      </c>
    </row>
    <row r="1099" spans="1:7">
      <c r="A1099" s="177"/>
      <c r="B1099" s="256" t="e">
        <f>VLOOKUP(A1099,Estoque!$A$4:$M$14390,2,)</f>
        <v>#N/A</v>
      </c>
      <c r="C1099" s="256" t="e">
        <f>VLOOKUP(A1099,Estoque!$A$4:$M$14390,3,)</f>
        <v>#N/A</v>
      </c>
      <c r="D1099" s="257" t="e">
        <f>VLOOKUP(A1099,'Compras de mercadoria'!$A$4:$P$1330,4,)</f>
        <v>#N/A</v>
      </c>
      <c r="E1099" s="172"/>
      <c r="F1099" s="173"/>
      <c r="G1099" s="259" t="e">
        <f>(VLOOKUP(A1099,Estoque!$A$4:$M$14390,8,)*F1099)</f>
        <v>#N/A</v>
      </c>
    </row>
    <row r="1100" spans="1:7">
      <c r="A1100" s="178"/>
      <c r="B1100" s="239" t="e">
        <f>VLOOKUP(A1100,Estoque!$A$4:$M$14390,2,)</f>
        <v>#N/A</v>
      </c>
      <c r="C1100" s="239" t="e">
        <f>VLOOKUP(A1100,Estoque!$A$4:$M$14390,3,)</f>
        <v>#N/A</v>
      </c>
      <c r="D1100" s="244" t="e">
        <f>VLOOKUP(A1100,'Compras de mercadoria'!$A$4:$P$1330,4,)</f>
        <v>#N/A</v>
      </c>
      <c r="E1100" s="50"/>
      <c r="F1100" s="174"/>
      <c r="G1100" s="258" t="e">
        <f>(VLOOKUP(A1100,Estoque!$A$4:$M$14390,8,)*F1100)</f>
        <v>#N/A</v>
      </c>
    </row>
    <row r="1101" spans="1:7">
      <c r="A1101" s="177"/>
      <c r="B1101" s="256" t="e">
        <f>VLOOKUP(A1101,Estoque!$A$4:$M$14390,2,)</f>
        <v>#N/A</v>
      </c>
      <c r="C1101" s="256" t="e">
        <f>VLOOKUP(A1101,Estoque!$A$4:$M$14390,3,)</f>
        <v>#N/A</v>
      </c>
      <c r="D1101" s="257" t="e">
        <f>VLOOKUP(A1101,'Compras de mercadoria'!$A$4:$P$1330,4,)</f>
        <v>#N/A</v>
      </c>
      <c r="E1101" s="172"/>
      <c r="F1101" s="173"/>
      <c r="G1101" s="259" t="e">
        <f>(VLOOKUP(A1101,Estoque!$A$4:$M$14390,8,)*F1101)</f>
        <v>#N/A</v>
      </c>
    </row>
    <row r="1102" spans="1:7">
      <c r="A1102" s="178"/>
      <c r="B1102" s="239" t="e">
        <f>VLOOKUP(A1102,Estoque!$A$4:$M$14390,2,)</f>
        <v>#N/A</v>
      </c>
      <c r="C1102" s="239" t="e">
        <f>VLOOKUP(A1102,Estoque!$A$4:$M$14390,3,)</f>
        <v>#N/A</v>
      </c>
      <c r="D1102" s="244" t="e">
        <f>VLOOKUP(A1102,'Compras de mercadoria'!$A$4:$P$1330,4,)</f>
        <v>#N/A</v>
      </c>
      <c r="E1102" s="50"/>
      <c r="F1102" s="174"/>
      <c r="G1102" s="258" t="e">
        <f>(VLOOKUP(A1102,Estoque!$A$4:$M$14390,8,)*F1102)</f>
        <v>#N/A</v>
      </c>
    </row>
    <row r="1103" spans="1:7">
      <c r="A1103" s="177"/>
      <c r="B1103" s="256" t="e">
        <f>VLOOKUP(A1103,Estoque!$A$4:$M$14390,2,)</f>
        <v>#N/A</v>
      </c>
      <c r="C1103" s="256" t="e">
        <f>VLOOKUP(A1103,Estoque!$A$4:$M$14390,3,)</f>
        <v>#N/A</v>
      </c>
      <c r="D1103" s="257" t="e">
        <f>VLOOKUP(A1103,'Compras de mercadoria'!$A$4:$P$1330,4,)</f>
        <v>#N/A</v>
      </c>
      <c r="E1103" s="172"/>
      <c r="F1103" s="173"/>
      <c r="G1103" s="259" t="e">
        <f>(VLOOKUP(A1103,Estoque!$A$4:$M$14390,8,)*F1103)</f>
        <v>#N/A</v>
      </c>
    </row>
    <row r="1104" spans="1:7">
      <c r="A1104" s="178"/>
      <c r="B1104" s="239" t="e">
        <f>VLOOKUP(A1104,Estoque!$A$4:$M$14390,2,)</f>
        <v>#N/A</v>
      </c>
      <c r="C1104" s="239" t="e">
        <f>VLOOKUP(A1104,Estoque!$A$4:$M$14390,3,)</f>
        <v>#N/A</v>
      </c>
      <c r="D1104" s="244" t="e">
        <f>VLOOKUP(A1104,'Compras de mercadoria'!$A$4:$P$1330,4,)</f>
        <v>#N/A</v>
      </c>
      <c r="E1104" s="50"/>
      <c r="F1104" s="174"/>
      <c r="G1104" s="258" t="e">
        <f>(VLOOKUP(A1104,Estoque!$A$4:$M$14390,8,)*F1104)</f>
        <v>#N/A</v>
      </c>
    </row>
    <row r="1105" spans="1:7">
      <c r="A1105" s="177"/>
      <c r="B1105" s="256" t="e">
        <f>VLOOKUP(A1105,Estoque!$A$4:$M$14390,2,)</f>
        <v>#N/A</v>
      </c>
      <c r="C1105" s="256" t="e">
        <f>VLOOKUP(A1105,Estoque!$A$4:$M$14390,3,)</f>
        <v>#N/A</v>
      </c>
      <c r="D1105" s="257" t="e">
        <f>VLOOKUP(A1105,'Compras de mercadoria'!$A$4:$P$1330,4,)</f>
        <v>#N/A</v>
      </c>
      <c r="E1105" s="172"/>
      <c r="F1105" s="173"/>
      <c r="G1105" s="259" t="e">
        <f>(VLOOKUP(A1105,Estoque!$A$4:$M$14390,8,)*F1105)</f>
        <v>#N/A</v>
      </c>
    </row>
    <row r="1106" spans="1:7">
      <c r="A1106" s="178"/>
      <c r="B1106" s="239" t="e">
        <f>VLOOKUP(A1106,Estoque!$A$4:$M$14390,2,)</f>
        <v>#N/A</v>
      </c>
      <c r="C1106" s="239" t="e">
        <f>VLOOKUP(A1106,Estoque!$A$4:$M$14390,3,)</f>
        <v>#N/A</v>
      </c>
      <c r="D1106" s="244" t="e">
        <f>VLOOKUP(A1106,'Compras de mercadoria'!$A$4:$P$1330,4,)</f>
        <v>#N/A</v>
      </c>
      <c r="E1106" s="50"/>
      <c r="F1106" s="174"/>
      <c r="G1106" s="258" t="e">
        <f>(VLOOKUP(A1106,Estoque!$A$4:$M$14390,8,)*F1106)</f>
        <v>#N/A</v>
      </c>
    </row>
    <row r="1107" spans="1:7">
      <c r="A1107" s="177"/>
      <c r="B1107" s="256" t="e">
        <f>VLOOKUP(A1107,Estoque!$A$4:$M$14390,2,)</f>
        <v>#N/A</v>
      </c>
      <c r="C1107" s="256" t="e">
        <f>VLOOKUP(A1107,Estoque!$A$4:$M$14390,3,)</f>
        <v>#N/A</v>
      </c>
      <c r="D1107" s="257" t="e">
        <f>VLOOKUP(A1107,'Compras de mercadoria'!$A$4:$P$1330,4,)</f>
        <v>#N/A</v>
      </c>
      <c r="E1107" s="172"/>
      <c r="F1107" s="173"/>
      <c r="G1107" s="259" t="e">
        <f>(VLOOKUP(A1107,Estoque!$A$4:$M$14390,8,)*F1107)</f>
        <v>#N/A</v>
      </c>
    </row>
    <row r="1108" spans="1:7">
      <c r="A1108" s="178"/>
      <c r="B1108" s="239" t="e">
        <f>VLOOKUP(A1108,Estoque!$A$4:$M$14390,2,)</f>
        <v>#N/A</v>
      </c>
      <c r="C1108" s="239" t="e">
        <f>VLOOKUP(A1108,Estoque!$A$4:$M$14390,3,)</f>
        <v>#N/A</v>
      </c>
      <c r="D1108" s="244" t="e">
        <f>VLOOKUP(A1108,'Compras de mercadoria'!$A$4:$P$1330,4,)</f>
        <v>#N/A</v>
      </c>
      <c r="E1108" s="50"/>
      <c r="F1108" s="174"/>
      <c r="G1108" s="258" t="e">
        <f>(VLOOKUP(A1108,Estoque!$A$4:$M$14390,8,)*F1108)</f>
        <v>#N/A</v>
      </c>
    </row>
    <row r="1109" spans="1:7">
      <c r="A1109" s="177"/>
      <c r="B1109" s="256" t="e">
        <f>VLOOKUP(A1109,Estoque!$A$4:$M$14390,2,)</f>
        <v>#N/A</v>
      </c>
      <c r="C1109" s="256" t="e">
        <f>VLOOKUP(A1109,Estoque!$A$4:$M$14390,3,)</f>
        <v>#N/A</v>
      </c>
      <c r="D1109" s="257" t="e">
        <f>VLOOKUP(A1109,'Compras de mercadoria'!$A$4:$P$1330,4,)</f>
        <v>#N/A</v>
      </c>
      <c r="E1109" s="172"/>
      <c r="F1109" s="173"/>
      <c r="G1109" s="259" t="e">
        <f>(VLOOKUP(A1109,Estoque!$A$4:$M$14390,8,)*F1109)</f>
        <v>#N/A</v>
      </c>
    </row>
    <row r="1110" spans="1:7">
      <c r="A1110" s="178"/>
      <c r="B1110" s="239" t="e">
        <f>VLOOKUP(A1110,Estoque!$A$4:$M$14390,2,)</f>
        <v>#N/A</v>
      </c>
      <c r="C1110" s="239" t="e">
        <f>VLOOKUP(A1110,Estoque!$A$4:$M$14390,3,)</f>
        <v>#N/A</v>
      </c>
      <c r="D1110" s="244" t="e">
        <f>VLOOKUP(A1110,'Compras de mercadoria'!$A$4:$P$1330,4,)</f>
        <v>#N/A</v>
      </c>
      <c r="E1110" s="50"/>
      <c r="F1110" s="174"/>
      <c r="G1110" s="258" t="e">
        <f>(VLOOKUP(A1110,Estoque!$A$4:$M$14390,8,)*F1110)</f>
        <v>#N/A</v>
      </c>
    </row>
    <row r="1111" spans="1:7">
      <c r="A1111" s="177"/>
      <c r="B1111" s="256" t="e">
        <f>VLOOKUP(A1111,Estoque!$A$4:$M$14390,2,)</f>
        <v>#N/A</v>
      </c>
      <c r="C1111" s="256" t="e">
        <f>VLOOKUP(A1111,Estoque!$A$4:$M$14390,3,)</f>
        <v>#N/A</v>
      </c>
      <c r="D1111" s="257" t="e">
        <f>VLOOKUP(A1111,'Compras de mercadoria'!$A$4:$P$1330,4,)</f>
        <v>#N/A</v>
      </c>
      <c r="E1111" s="172"/>
      <c r="F1111" s="173"/>
      <c r="G1111" s="259" t="e">
        <f>(VLOOKUP(A1111,Estoque!$A$4:$M$14390,8,)*F1111)</f>
        <v>#N/A</v>
      </c>
    </row>
    <row r="1112" spans="1:7">
      <c r="A1112" s="178"/>
      <c r="B1112" s="239" t="e">
        <f>VLOOKUP(A1112,Estoque!$A$4:$M$14390,2,)</f>
        <v>#N/A</v>
      </c>
      <c r="C1112" s="239" t="e">
        <f>VLOOKUP(A1112,Estoque!$A$4:$M$14390,3,)</f>
        <v>#N/A</v>
      </c>
      <c r="D1112" s="244" t="e">
        <f>VLOOKUP(A1112,'Compras de mercadoria'!$A$4:$P$1330,4,)</f>
        <v>#N/A</v>
      </c>
      <c r="E1112" s="50"/>
      <c r="F1112" s="174"/>
      <c r="G1112" s="258" t="e">
        <f>(VLOOKUP(A1112,Estoque!$A$4:$M$14390,8,)*F1112)</f>
        <v>#N/A</v>
      </c>
    </row>
    <row r="1113" spans="1:7">
      <c r="A1113" s="177"/>
      <c r="B1113" s="256" t="e">
        <f>VLOOKUP(A1113,Estoque!$A$4:$M$14390,2,)</f>
        <v>#N/A</v>
      </c>
      <c r="C1113" s="256" t="e">
        <f>VLOOKUP(A1113,Estoque!$A$4:$M$14390,3,)</f>
        <v>#N/A</v>
      </c>
      <c r="D1113" s="257" t="e">
        <f>VLOOKUP(A1113,'Compras de mercadoria'!$A$4:$P$1330,4,)</f>
        <v>#N/A</v>
      </c>
      <c r="E1113" s="172"/>
      <c r="F1113" s="173"/>
      <c r="G1113" s="259" t="e">
        <f>(VLOOKUP(A1113,Estoque!$A$4:$M$14390,8,)*F1113)</f>
        <v>#N/A</v>
      </c>
    </row>
    <row r="1114" spans="1:7">
      <c r="A1114" s="178"/>
      <c r="B1114" s="239" t="e">
        <f>VLOOKUP(A1114,Estoque!$A$4:$M$14390,2,)</f>
        <v>#N/A</v>
      </c>
      <c r="C1114" s="239" t="e">
        <f>VLOOKUP(A1114,Estoque!$A$4:$M$14390,3,)</f>
        <v>#N/A</v>
      </c>
      <c r="D1114" s="244" t="e">
        <f>VLOOKUP(A1114,'Compras de mercadoria'!$A$4:$P$1330,4,)</f>
        <v>#N/A</v>
      </c>
      <c r="E1114" s="50"/>
      <c r="F1114" s="174"/>
      <c r="G1114" s="258" t="e">
        <f>(VLOOKUP(A1114,Estoque!$A$4:$M$14390,8,)*F1114)</f>
        <v>#N/A</v>
      </c>
    </row>
    <row r="1115" spans="1:7">
      <c r="A1115" s="177"/>
      <c r="B1115" s="256" t="e">
        <f>VLOOKUP(A1115,Estoque!$A$4:$M$14390,2,)</f>
        <v>#N/A</v>
      </c>
      <c r="C1115" s="256" t="e">
        <f>VLOOKUP(A1115,Estoque!$A$4:$M$14390,3,)</f>
        <v>#N/A</v>
      </c>
      <c r="D1115" s="257" t="e">
        <f>VLOOKUP(A1115,'Compras de mercadoria'!$A$4:$P$1330,4,)</f>
        <v>#N/A</v>
      </c>
      <c r="E1115" s="172"/>
      <c r="F1115" s="173"/>
      <c r="G1115" s="259" t="e">
        <f>(VLOOKUP(A1115,Estoque!$A$4:$M$14390,8,)*F1115)</f>
        <v>#N/A</v>
      </c>
    </row>
    <row r="1116" spans="1:7">
      <c r="A1116" s="178"/>
      <c r="B1116" s="239" t="e">
        <f>VLOOKUP(A1116,Estoque!$A$4:$M$14390,2,)</f>
        <v>#N/A</v>
      </c>
      <c r="C1116" s="239" t="e">
        <f>VLOOKUP(A1116,Estoque!$A$4:$M$14390,3,)</f>
        <v>#N/A</v>
      </c>
      <c r="D1116" s="244" t="e">
        <f>VLOOKUP(A1116,'Compras de mercadoria'!$A$4:$P$1330,4,)</f>
        <v>#N/A</v>
      </c>
      <c r="E1116" s="50"/>
      <c r="F1116" s="174"/>
      <c r="G1116" s="258" t="e">
        <f>(VLOOKUP(A1116,Estoque!$A$4:$M$14390,8,)*F1116)</f>
        <v>#N/A</v>
      </c>
    </row>
    <row r="1117" spans="1:7">
      <c r="A1117" s="177"/>
      <c r="B1117" s="256" t="e">
        <f>VLOOKUP(A1117,Estoque!$A$4:$M$14390,2,)</f>
        <v>#N/A</v>
      </c>
      <c r="C1117" s="256" t="e">
        <f>VLOOKUP(A1117,Estoque!$A$4:$M$14390,3,)</f>
        <v>#N/A</v>
      </c>
      <c r="D1117" s="257" t="e">
        <f>VLOOKUP(A1117,'Compras de mercadoria'!$A$4:$P$1330,4,)</f>
        <v>#N/A</v>
      </c>
      <c r="E1117" s="172"/>
      <c r="F1117" s="173"/>
      <c r="G1117" s="259" t="e">
        <f>(VLOOKUP(A1117,Estoque!$A$4:$M$14390,8,)*F1117)</f>
        <v>#N/A</v>
      </c>
    </row>
    <row r="1118" spans="1:7">
      <c r="A1118" s="178"/>
      <c r="B1118" s="239" t="e">
        <f>VLOOKUP(A1118,Estoque!$A$4:$M$14390,2,)</f>
        <v>#N/A</v>
      </c>
      <c r="C1118" s="239" t="e">
        <f>VLOOKUP(A1118,Estoque!$A$4:$M$14390,3,)</f>
        <v>#N/A</v>
      </c>
      <c r="D1118" s="244" t="e">
        <f>VLOOKUP(A1118,'Compras de mercadoria'!$A$4:$P$1330,4,)</f>
        <v>#N/A</v>
      </c>
      <c r="E1118" s="50"/>
      <c r="F1118" s="174"/>
      <c r="G1118" s="258" t="e">
        <f>(VLOOKUP(A1118,Estoque!$A$4:$M$14390,8,)*F1118)</f>
        <v>#N/A</v>
      </c>
    </row>
    <row r="1119" spans="1:7">
      <c r="A1119" s="177"/>
      <c r="B1119" s="256" t="e">
        <f>VLOOKUP(A1119,Estoque!$A$4:$M$14390,2,)</f>
        <v>#N/A</v>
      </c>
      <c r="C1119" s="256" t="e">
        <f>VLOOKUP(A1119,Estoque!$A$4:$M$14390,3,)</f>
        <v>#N/A</v>
      </c>
      <c r="D1119" s="257" t="e">
        <f>VLOOKUP(A1119,'Compras de mercadoria'!$A$4:$P$1330,4,)</f>
        <v>#N/A</v>
      </c>
      <c r="E1119" s="172"/>
      <c r="F1119" s="173"/>
      <c r="G1119" s="259" t="e">
        <f>(VLOOKUP(A1119,Estoque!$A$4:$M$14390,8,)*F1119)</f>
        <v>#N/A</v>
      </c>
    </row>
    <row r="1120" spans="1:7">
      <c r="A1120" s="178"/>
      <c r="B1120" s="239" t="e">
        <f>VLOOKUP(A1120,Estoque!$A$4:$M$14390,2,)</f>
        <v>#N/A</v>
      </c>
      <c r="C1120" s="239" t="e">
        <f>VLOOKUP(A1120,Estoque!$A$4:$M$14390,3,)</f>
        <v>#N/A</v>
      </c>
      <c r="D1120" s="244" t="e">
        <f>VLOOKUP(A1120,'Compras de mercadoria'!$A$4:$P$1330,4,)</f>
        <v>#N/A</v>
      </c>
      <c r="E1120" s="50"/>
      <c r="F1120" s="174"/>
      <c r="G1120" s="258" t="e">
        <f>(VLOOKUP(A1120,Estoque!$A$4:$M$14390,8,)*F1120)</f>
        <v>#N/A</v>
      </c>
    </row>
    <row r="1121" spans="1:7">
      <c r="A1121" s="177"/>
      <c r="B1121" s="256" t="e">
        <f>VLOOKUP(A1121,Estoque!$A$4:$M$14390,2,)</f>
        <v>#N/A</v>
      </c>
      <c r="C1121" s="256" t="e">
        <f>VLOOKUP(A1121,Estoque!$A$4:$M$14390,3,)</f>
        <v>#N/A</v>
      </c>
      <c r="D1121" s="257" t="e">
        <f>VLOOKUP(A1121,'Compras de mercadoria'!$A$4:$P$1330,4,)</f>
        <v>#N/A</v>
      </c>
      <c r="E1121" s="172"/>
      <c r="F1121" s="173"/>
      <c r="G1121" s="259" t="e">
        <f>(VLOOKUP(A1121,Estoque!$A$4:$M$14390,8,)*F1121)</f>
        <v>#N/A</v>
      </c>
    </row>
    <row r="1122" spans="1:7">
      <c r="A1122" s="178"/>
      <c r="B1122" s="239" t="e">
        <f>VLOOKUP(A1122,Estoque!$A$4:$M$14390,2,)</f>
        <v>#N/A</v>
      </c>
      <c r="C1122" s="239" t="e">
        <f>VLOOKUP(A1122,Estoque!$A$4:$M$14390,3,)</f>
        <v>#N/A</v>
      </c>
      <c r="D1122" s="244" t="e">
        <f>VLOOKUP(A1122,'Compras de mercadoria'!$A$4:$P$1330,4,)</f>
        <v>#N/A</v>
      </c>
      <c r="E1122" s="50"/>
      <c r="F1122" s="174"/>
      <c r="G1122" s="258" t="e">
        <f>(VLOOKUP(A1122,Estoque!$A$4:$M$14390,8,)*F1122)</f>
        <v>#N/A</v>
      </c>
    </row>
    <row r="1123" spans="1:7">
      <c r="A1123" s="177"/>
      <c r="B1123" s="256" t="e">
        <f>VLOOKUP(A1123,Estoque!$A$4:$M$14390,2,)</f>
        <v>#N/A</v>
      </c>
      <c r="C1123" s="256" t="e">
        <f>VLOOKUP(A1123,Estoque!$A$4:$M$14390,3,)</f>
        <v>#N/A</v>
      </c>
      <c r="D1123" s="257" t="e">
        <f>VLOOKUP(A1123,'Compras de mercadoria'!$A$4:$P$1330,4,)</f>
        <v>#N/A</v>
      </c>
      <c r="E1123" s="172"/>
      <c r="F1123" s="173"/>
      <c r="G1123" s="259" t="e">
        <f>(VLOOKUP(A1123,Estoque!$A$4:$M$14390,8,)*F1123)</f>
        <v>#N/A</v>
      </c>
    </row>
    <row r="1124" spans="1:7">
      <c r="A1124" s="178"/>
      <c r="B1124" s="239" t="e">
        <f>VLOOKUP(A1124,Estoque!$A$4:$M$14390,2,)</f>
        <v>#N/A</v>
      </c>
      <c r="C1124" s="239" t="e">
        <f>VLOOKUP(A1124,Estoque!$A$4:$M$14390,3,)</f>
        <v>#N/A</v>
      </c>
      <c r="D1124" s="244" t="e">
        <f>VLOOKUP(A1124,'Compras de mercadoria'!$A$4:$P$1330,4,)</f>
        <v>#N/A</v>
      </c>
      <c r="E1124" s="50"/>
      <c r="F1124" s="174"/>
      <c r="G1124" s="258" t="e">
        <f>(VLOOKUP(A1124,Estoque!$A$4:$M$14390,8,)*F1124)</f>
        <v>#N/A</v>
      </c>
    </row>
    <row r="1125" spans="1:7">
      <c r="A1125" s="177"/>
      <c r="B1125" s="256" t="e">
        <f>VLOOKUP(A1125,Estoque!$A$4:$M$14390,2,)</f>
        <v>#N/A</v>
      </c>
      <c r="C1125" s="256" t="e">
        <f>VLOOKUP(A1125,Estoque!$A$4:$M$14390,3,)</f>
        <v>#N/A</v>
      </c>
      <c r="D1125" s="257" t="e">
        <f>VLOOKUP(A1125,'Compras de mercadoria'!$A$4:$P$1330,4,)</f>
        <v>#N/A</v>
      </c>
      <c r="E1125" s="172"/>
      <c r="F1125" s="173"/>
      <c r="G1125" s="259" t="e">
        <f>(VLOOKUP(A1125,Estoque!$A$4:$M$14390,8,)*F1125)</f>
        <v>#N/A</v>
      </c>
    </row>
    <row r="1126" spans="1:7">
      <c r="A1126" s="178"/>
      <c r="B1126" s="239" t="e">
        <f>VLOOKUP(A1126,Estoque!$A$4:$M$14390,2,)</f>
        <v>#N/A</v>
      </c>
      <c r="C1126" s="239" t="e">
        <f>VLOOKUP(A1126,Estoque!$A$4:$M$14390,3,)</f>
        <v>#N/A</v>
      </c>
      <c r="D1126" s="244" t="e">
        <f>VLOOKUP(A1126,'Compras de mercadoria'!$A$4:$P$1330,4,)</f>
        <v>#N/A</v>
      </c>
      <c r="E1126" s="50"/>
      <c r="F1126" s="174"/>
      <c r="G1126" s="258" t="e">
        <f>(VLOOKUP(A1126,Estoque!$A$4:$M$14390,8,)*F1126)</f>
        <v>#N/A</v>
      </c>
    </row>
    <row r="1127" spans="1:7">
      <c r="A1127" s="177"/>
      <c r="B1127" s="256" t="e">
        <f>VLOOKUP(A1127,Estoque!$A$4:$M$14390,2,)</f>
        <v>#N/A</v>
      </c>
      <c r="C1127" s="256" t="e">
        <f>VLOOKUP(A1127,Estoque!$A$4:$M$14390,3,)</f>
        <v>#N/A</v>
      </c>
      <c r="D1127" s="257" t="e">
        <f>VLOOKUP(A1127,'Compras de mercadoria'!$A$4:$P$1330,4,)</f>
        <v>#N/A</v>
      </c>
      <c r="E1127" s="172"/>
      <c r="F1127" s="173"/>
      <c r="G1127" s="259" t="e">
        <f>(VLOOKUP(A1127,Estoque!$A$4:$M$14390,8,)*F1127)</f>
        <v>#N/A</v>
      </c>
    </row>
    <row r="1128" spans="1:7">
      <c r="A1128" s="178"/>
      <c r="B1128" s="239" t="e">
        <f>VLOOKUP(A1128,Estoque!$A$4:$M$14390,2,)</f>
        <v>#N/A</v>
      </c>
      <c r="C1128" s="239" t="e">
        <f>VLOOKUP(A1128,Estoque!$A$4:$M$14390,3,)</f>
        <v>#N/A</v>
      </c>
      <c r="D1128" s="244" t="e">
        <f>VLOOKUP(A1128,'Compras de mercadoria'!$A$4:$P$1330,4,)</f>
        <v>#N/A</v>
      </c>
      <c r="E1128" s="50"/>
      <c r="F1128" s="174"/>
      <c r="G1128" s="258" t="e">
        <f>(VLOOKUP(A1128,Estoque!$A$4:$M$14390,8,)*F1128)</f>
        <v>#N/A</v>
      </c>
    </row>
    <row r="1129" spans="1:7">
      <c r="A1129" s="177"/>
      <c r="B1129" s="256" t="e">
        <f>VLOOKUP(A1129,Estoque!$A$4:$M$14390,2,)</f>
        <v>#N/A</v>
      </c>
      <c r="C1129" s="256" t="e">
        <f>VLOOKUP(A1129,Estoque!$A$4:$M$14390,3,)</f>
        <v>#N/A</v>
      </c>
      <c r="D1129" s="257" t="e">
        <f>VLOOKUP(A1129,'Compras de mercadoria'!$A$4:$P$1330,4,)</f>
        <v>#N/A</v>
      </c>
      <c r="E1129" s="172"/>
      <c r="F1129" s="173"/>
      <c r="G1129" s="259" t="e">
        <f>(VLOOKUP(A1129,Estoque!$A$4:$M$14390,8,)*F1129)</f>
        <v>#N/A</v>
      </c>
    </row>
    <row r="1130" spans="1:7">
      <c r="A1130" s="178"/>
      <c r="B1130" s="239" t="e">
        <f>VLOOKUP(A1130,Estoque!$A$4:$M$14390,2,)</f>
        <v>#N/A</v>
      </c>
      <c r="C1130" s="239" t="e">
        <f>VLOOKUP(A1130,Estoque!$A$4:$M$14390,3,)</f>
        <v>#N/A</v>
      </c>
      <c r="D1130" s="244" t="e">
        <f>VLOOKUP(A1130,'Compras de mercadoria'!$A$4:$P$1330,4,)</f>
        <v>#N/A</v>
      </c>
      <c r="E1130" s="50"/>
      <c r="F1130" s="174"/>
      <c r="G1130" s="258" t="e">
        <f>(VLOOKUP(A1130,Estoque!$A$4:$M$14390,8,)*F1130)</f>
        <v>#N/A</v>
      </c>
    </row>
    <row r="1131" spans="1:7">
      <c r="A1131" s="177"/>
      <c r="B1131" s="256" t="e">
        <f>VLOOKUP(A1131,Estoque!$A$4:$M$14390,2,)</f>
        <v>#N/A</v>
      </c>
      <c r="C1131" s="256" t="e">
        <f>VLOOKUP(A1131,Estoque!$A$4:$M$14390,3,)</f>
        <v>#N/A</v>
      </c>
      <c r="D1131" s="257" t="e">
        <f>VLOOKUP(A1131,'Compras de mercadoria'!$A$4:$P$1330,4,)</f>
        <v>#N/A</v>
      </c>
      <c r="E1131" s="172"/>
      <c r="F1131" s="173"/>
      <c r="G1131" s="259" t="e">
        <f>(VLOOKUP(A1131,Estoque!$A$4:$M$14390,8,)*F1131)</f>
        <v>#N/A</v>
      </c>
    </row>
    <row r="1132" spans="1:7">
      <c r="A1132" s="178"/>
      <c r="B1132" s="239" t="e">
        <f>VLOOKUP(A1132,Estoque!$A$4:$M$14390,2,)</f>
        <v>#N/A</v>
      </c>
      <c r="C1132" s="239" t="e">
        <f>VLOOKUP(A1132,Estoque!$A$4:$M$14390,3,)</f>
        <v>#N/A</v>
      </c>
      <c r="D1132" s="244" t="e">
        <f>VLOOKUP(A1132,'Compras de mercadoria'!$A$4:$P$1330,4,)</f>
        <v>#N/A</v>
      </c>
      <c r="E1132" s="50"/>
      <c r="F1132" s="174"/>
      <c r="G1132" s="258" t="e">
        <f>(VLOOKUP(A1132,Estoque!$A$4:$M$14390,8,)*F1132)</f>
        <v>#N/A</v>
      </c>
    </row>
    <row r="1133" spans="1:7">
      <c r="A1133" s="177"/>
      <c r="B1133" s="256" t="e">
        <f>VLOOKUP(A1133,Estoque!$A$4:$M$14390,2,)</f>
        <v>#N/A</v>
      </c>
      <c r="C1133" s="256" t="e">
        <f>VLOOKUP(A1133,Estoque!$A$4:$M$14390,3,)</f>
        <v>#N/A</v>
      </c>
      <c r="D1133" s="257" t="e">
        <f>VLOOKUP(A1133,'Compras de mercadoria'!$A$4:$P$1330,4,)</f>
        <v>#N/A</v>
      </c>
      <c r="E1133" s="172"/>
      <c r="F1133" s="173"/>
      <c r="G1133" s="259" t="e">
        <f>(VLOOKUP(A1133,Estoque!$A$4:$M$14390,8,)*F1133)</f>
        <v>#N/A</v>
      </c>
    </row>
    <row r="1134" spans="1:7">
      <c r="A1134" s="178"/>
      <c r="B1134" s="239" t="e">
        <f>VLOOKUP(A1134,Estoque!$A$4:$M$14390,2,)</f>
        <v>#N/A</v>
      </c>
      <c r="C1134" s="239" t="e">
        <f>VLOOKUP(A1134,Estoque!$A$4:$M$14390,3,)</f>
        <v>#N/A</v>
      </c>
      <c r="D1134" s="244" t="e">
        <f>VLOOKUP(A1134,'Compras de mercadoria'!$A$4:$P$1330,4,)</f>
        <v>#N/A</v>
      </c>
      <c r="E1134" s="50"/>
      <c r="F1134" s="174"/>
      <c r="G1134" s="258" t="e">
        <f>(VLOOKUP(A1134,Estoque!$A$4:$M$14390,8,)*F1134)</f>
        <v>#N/A</v>
      </c>
    </row>
    <row r="1135" spans="1:7">
      <c r="A1135" s="177"/>
      <c r="B1135" s="256" t="e">
        <f>VLOOKUP(A1135,Estoque!$A$4:$M$14390,2,)</f>
        <v>#N/A</v>
      </c>
      <c r="C1135" s="256" t="e">
        <f>VLOOKUP(A1135,Estoque!$A$4:$M$14390,3,)</f>
        <v>#N/A</v>
      </c>
      <c r="D1135" s="257" t="e">
        <f>VLOOKUP(A1135,'Compras de mercadoria'!$A$4:$P$1330,4,)</f>
        <v>#N/A</v>
      </c>
      <c r="E1135" s="172"/>
      <c r="F1135" s="173"/>
      <c r="G1135" s="259" t="e">
        <f>(VLOOKUP(A1135,Estoque!$A$4:$M$14390,8,)*F1135)</f>
        <v>#N/A</v>
      </c>
    </row>
    <row r="1136" spans="1:7">
      <c r="A1136" s="178"/>
      <c r="B1136" s="239" t="e">
        <f>VLOOKUP(A1136,Estoque!$A$4:$M$14390,2,)</f>
        <v>#N/A</v>
      </c>
      <c r="C1136" s="239" t="e">
        <f>VLOOKUP(A1136,Estoque!$A$4:$M$14390,3,)</f>
        <v>#N/A</v>
      </c>
      <c r="D1136" s="244" t="e">
        <f>VLOOKUP(A1136,'Compras de mercadoria'!$A$4:$P$1330,4,)</f>
        <v>#N/A</v>
      </c>
      <c r="E1136" s="50"/>
      <c r="F1136" s="174"/>
      <c r="G1136" s="258" t="e">
        <f>(VLOOKUP(A1136,Estoque!$A$4:$M$14390,8,)*F1136)</f>
        <v>#N/A</v>
      </c>
    </row>
    <row r="1137" spans="1:7">
      <c r="A1137" s="177"/>
      <c r="B1137" s="256" t="e">
        <f>VLOOKUP(A1137,Estoque!$A$4:$M$14390,2,)</f>
        <v>#N/A</v>
      </c>
      <c r="C1137" s="256" t="e">
        <f>VLOOKUP(A1137,Estoque!$A$4:$M$14390,3,)</f>
        <v>#N/A</v>
      </c>
      <c r="D1137" s="257" t="e">
        <f>VLOOKUP(A1137,'Compras de mercadoria'!$A$4:$P$1330,4,)</f>
        <v>#N/A</v>
      </c>
      <c r="E1137" s="172"/>
      <c r="F1137" s="173"/>
      <c r="G1137" s="259" t="e">
        <f>(VLOOKUP(A1137,Estoque!$A$4:$M$14390,8,)*F1137)</f>
        <v>#N/A</v>
      </c>
    </row>
    <row r="1138" spans="1:7">
      <c r="A1138" s="178"/>
      <c r="B1138" s="239" t="e">
        <f>VLOOKUP(A1138,Estoque!$A$4:$M$14390,2,)</f>
        <v>#N/A</v>
      </c>
      <c r="C1138" s="239" t="e">
        <f>VLOOKUP(A1138,Estoque!$A$4:$M$14390,3,)</f>
        <v>#N/A</v>
      </c>
      <c r="D1138" s="244" t="e">
        <f>VLOOKUP(A1138,'Compras de mercadoria'!$A$4:$P$1330,4,)</f>
        <v>#N/A</v>
      </c>
      <c r="E1138" s="50"/>
      <c r="F1138" s="174"/>
      <c r="G1138" s="258" t="e">
        <f>(VLOOKUP(A1138,Estoque!$A$4:$M$14390,8,)*F1138)</f>
        <v>#N/A</v>
      </c>
    </row>
    <row r="1139" spans="1:7">
      <c r="A1139" s="177"/>
      <c r="B1139" s="256" t="e">
        <f>VLOOKUP(A1139,Estoque!$A$4:$M$14390,2,)</f>
        <v>#N/A</v>
      </c>
      <c r="C1139" s="256" t="e">
        <f>VLOOKUP(A1139,Estoque!$A$4:$M$14390,3,)</f>
        <v>#N/A</v>
      </c>
      <c r="D1139" s="257" t="e">
        <f>VLOOKUP(A1139,'Compras de mercadoria'!$A$4:$P$1330,4,)</f>
        <v>#N/A</v>
      </c>
      <c r="E1139" s="172"/>
      <c r="F1139" s="173"/>
      <c r="G1139" s="259" t="e">
        <f>(VLOOKUP(A1139,Estoque!$A$4:$M$14390,8,)*F1139)</f>
        <v>#N/A</v>
      </c>
    </row>
    <row r="1140" spans="1:7">
      <c r="A1140" s="178"/>
      <c r="B1140" s="239" t="e">
        <f>VLOOKUP(A1140,Estoque!$A$4:$M$14390,2,)</f>
        <v>#N/A</v>
      </c>
      <c r="C1140" s="239" t="e">
        <f>VLOOKUP(A1140,Estoque!$A$4:$M$14390,3,)</f>
        <v>#N/A</v>
      </c>
      <c r="D1140" s="244" t="e">
        <f>VLOOKUP(A1140,'Compras de mercadoria'!$A$4:$P$1330,4,)</f>
        <v>#N/A</v>
      </c>
      <c r="E1140" s="50"/>
      <c r="F1140" s="174"/>
      <c r="G1140" s="258" t="e">
        <f>(VLOOKUP(A1140,Estoque!$A$4:$M$14390,8,)*F1140)</f>
        <v>#N/A</v>
      </c>
    </row>
    <row r="1141" spans="1:7">
      <c r="A1141" s="177"/>
      <c r="B1141" s="256" t="e">
        <f>VLOOKUP(A1141,Estoque!$A$4:$M$14390,2,)</f>
        <v>#N/A</v>
      </c>
      <c r="C1141" s="256" t="e">
        <f>VLOOKUP(A1141,Estoque!$A$4:$M$14390,3,)</f>
        <v>#N/A</v>
      </c>
      <c r="D1141" s="257" t="e">
        <f>VLOOKUP(A1141,'Compras de mercadoria'!$A$4:$P$1330,4,)</f>
        <v>#N/A</v>
      </c>
      <c r="E1141" s="172"/>
      <c r="F1141" s="173"/>
      <c r="G1141" s="259" t="e">
        <f>(VLOOKUP(A1141,Estoque!$A$4:$M$14390,8,)*F1141)</f>
        <v>#N/A</v>
      </c>
    </row>
    <row r="1142" spans="1:7">
      <c r="A1142" s="178"/>
      <c r="B1142" s="239" t="e">
        <f>VLOOKUP(A1142,Estoque!$A$4:$M$14390,2,)</f>
        <v>#N/A</v>
      </c>
      <c r="C1142" s="239" t="e">
        <f>VLOOKUP(A1142,Estoque!$A$4:$M$14390,3,)</f>
        <v>#N/A</v>
      </c>
      <c r="D1142" s="244" t="e">
        <f>VLOOKUP(A1142,'Compras de mercadoria'!$A$4:$P$1330,4,)</f>
        <v>#N/A</v>
      </c>
      <c r="E1142" s="50"/>
      <c r="F1142" s="174"/>
      <c r="G1142" s="258" t="e">
        <f>(VLOOKUP(A1142,Estoque!$A$4:$M$14390,8,)*F1142)</f>
        <v>#N/A</v>
      </c>
    </row>
    <row r="1143" spans="1:7">
      <c r="A1143" s="177"/>
      <c r="B1143" s="256" t="e">
        <f>VLOOKUP(A1143,Estoque!$A$4:$M$14390,2,)</f>
        <v>#N/A</v>
      </c>
      <c r="C1143" s="256" t="e">
        <f>VLOOKUP(A1143,Estoque!$A$4:$M$14390,3,)</f>
        <v>#N/A</v>
      </c>
      <c r="D1143" s="257" t="e">
        <f>VLOOKUP(A1143,'Compras de mercadoria'!$A$4:$P$1330,4,)</f>
        <v>#N/A</v>
      </c>
      <c r="E1143" s="172"/>
      <c r="F1143" s="173"/>
      <c r="G1143" s="259" t="e">
        <f>(VLOOKUP(A1143,Estoque!$A$4:$M$14390,8,)*F1143)</f>
        <v>#N/A</v>
      </c>
    </row>
    <row r="1144" spans="1:7">
      <c r="A1144" s="178"/>
      <c r="B1144" s="239" t="e">
        <f>VLOOKUP(A1144,Estoque!$A$4:$M$14390,2,)</f>
        <v>#N/A</v>
      </c>
      <c r="C1144" s="239" t="e">
        <f>VLOOKUP(A1144,Estoque!$A$4:$M$14390,3,)</f>
        <v>#N/A</v>
      </c>
      <c r="D1144" s="244" t="e">
        <f>VLOOKUP(A1144,'Compras de mercadoria'!$A$4:$P$1330,4,)</f>
        <v>#N/A</v>
      </c>
      <c r="E1144" s="50"/>
      <c r="F1144" s="174"/>
      <c r="G1144" s="258" t="e">
        <f>(VLOOKUP(A1144,Estoque!$A$4:$M$14390,8,)*F1144)</f>
        <v>#N/A</v>
      </c>
    </row>
    <row r="1145" spans="1:7">
      <c r="A1145" s="177"/>
      <c r="B1145" s="256" t="e">
        <f>VLOOKUP(A1145,Estoque!$A$4:$M$14390,2,)</f>
        <v>#N/A</v>
      </c>
      <c r="C1145" s="256" t="e">
        <f>VLOOKUP(A1145,Estoque!$A$4:$M$14390,3,)</f>
        <v>#N/A</v>
      </c>
      <c r="D1145" s="257" t="e">
        <f>VLOOKUP(A1145,'Compras de mercadoria'!$A$4:$P$1330,4,)</f>
        <v>#N/A</v>
      </c>
      <c r="E1145" s="172"/>
      <c r="F1145" s="173"/>
      <c r="G1145" s="259" t="e">
        <f>(VLOOKUP(A1145,Estoque!$A$4:$M$14390,8,)*F1145)</f>
        <v>#N/A</v>
      </c>
    </row>
    <row r="1146" spans="1:7">
      <c r="A1146" s="178"/>
      <c r="B1146" s="239" t="e">
        <f>VLOOKUP(A1146,Estoque!$A$4:$M$14390,2,)</f>
        <v>#N/A</v>
      </c>
      <c r="C1146" s="239" t="e">
        <f>VLOOKUP(A1146,Estoque!$A$4:$M$14390,3,)</f>
        <v>#N/A</v>
      </c>
      <c r="D1146" s="244" t="e">
        <f>VLOOKUP(A1146,'Compras de mercadoria'!$A$4:$P$1330,4,)</f>
        <v>#N/A</v>
      </c>
      <c r="E1146" s="50"/>
      <c r="F1146" s="174"/>
      <c r="G1146" s="258" t="e">
        <f>(VLOOKUP(A1146,Estoque!$A$4:$M$14390,8,)*F1146)</f>
        <v>#N/A</v>
      </c>
    </row>
    <row r="1147" spans="1:7">
      <c r="A1147" s="177"/>
      <c r="B1147" s="256" t="e">
        <f>VLOOKUP(A1147,Estoque!$A$4:$M$14390,2,)</f>
        <v>#N/A</v>
      </c>
      <c r="C1147" s="256" t="e">
        <f>VLOOKUP(A1147,Estoque!$A$4:$M$14390,3,)</f>
        <v>#N/A</v>
      </c>
      <c r="D1147" s="257" t="e">
        <f>VLOOKUP(A1147,'Compras de mercadoria'!$A$4:$P$1330,4,)</f>
        <v>#N/A</v>
      </c>
      <c r="E1147" s="172"/>
      <c r="F1147" s="173"/>
      <c r="G1147" s="259" t="e">
        <f>(VLOOKUP(A1147,Estoque!$A$4:$M$14390,8,)*F1147)</f>
        <v>#N/A</v>
      </c>
    </row>
    <row r="1148" spans="1:7">
      <c r="A1148" s="178"/>
      <c r="B1148" s="239" t="e">
        <f>VLOOKUP(A1148,Estoque!$A$4:$M$14390,2,)</f>
        <v>#N/A</v>
      </c>
      <c r="C1148" s="239" t="e">
        <f>VLOOKUP(A1148,Estoque!$A$4:$M$14390,3,)</f>
        <v>#N/A</v>
      </c>
      <c r="D1148" s="244" t="e">
        <f>VLOOKUP(A1148,'Compras de mercadoria'!$A$4:$P$1330,4,)</f>
        <v>#N/A</v>
      </c>
      <c r="E1148" s="50"/>
      <c r="F1148" s="174"/>
      <c r="G1148" s="258" t="e">
        <f>(VLOOKUP(A1148,Estoque!$A$4:$M$14390,8,)*F1148)</f>
        <v>#N/A</v>
      </c>
    </row>
    <row r="1149" spans="1:7">
      <c r="A1149" s="177"/>
      <c r="B1149" s="256" t="e">
        <f>VLOOKUP(A1149,Estoque!$A$4:$M$14390,2,)</f>
        <v>#N/A</v>
      </c>
      <c r="C1149" s="256" t="e">
        <f>VLOOKUP(A1149,Estoque!$A$4:$M$14390,3,)</f>
        <v>#N/A</v>
      </c>
      <c r="D1149" s="257" t="e">
        <f>VLOOKUP(A1149,'Compras de mercadoria'!$A$4:$P$1330,4,)</f>
        <v>#N/A</v>
      </c>
      <c r="E1149" s="172"/>
      <c r="F1149" s="173"/>
      <c r="G1149" s="259" t="e">
        <f>(VLOOKUP(A1149,Estoque!$A$4:$M$14390,8,)*F1149)</f>
        <v>#N/A</v>
      </c>
    </row>
    <row r="1150" spans="1:7">
      <c r="A1150" s="178"/>
      <c r="B1150" s="239" t="e">
        <f>VLOOKUP(A1150,Estoque!$A$4:$M$14390,2,)</f>
        <v>#N/A</v>
      </c>
      <c r="C1150" s="239" t="e">
        <f>VLOOKUP(A1150,Estoque!$A$4:$M$14390,3,)</f>
        <v>#N/A</v>
      </c>
      <c r="D1150" s="244" t="e">
        <f>VLOOKUP(A1150,'Compras de mercadoria'!$A$4:$P$1330,4,)</f>
        <v>#N/A</v>
      </c>
      <c r="E1150" s="50"/>
      <c r="F1150" s="174"/>
      <c r="G1150" s="258" t="e">
        <f>(VLOOKUP(A1150,Estoque!$A$4:$M$14390,8,)*F1150)</f>
        <v>#N/A</v>
      </c>
    </row>
    <row r="1151" spans="1:7">
      <c r="A1151" s="177"/>
      <c r="B1151" s="256" t="e">
        <f>VLOOKUP(A1151,Estoque!$A$4:$M$14390,2,)</f>
        <v>#N/A</v>
      </c>
      <c r="C1151" s="256" t="e">
        <f>VLOOKUP(A1151,Estoque!$A$4:$M$14390,3,)</f>
        <v>#N/A</v>
      </c>
      <c r="D1151" s="257" t="e">
        <f>VLOOKUP(A1151,'Compras de mercadoria'!$A$4:$P$1330,4,)</f>
        <v>#N/A</v>
      </c>
      <c r="E1151" s="172"/>
      <c r="F1151" s="173"/>
      <c r="G1151" s="259" t="e">
        <f>(VLOOKUP(A1151,Estoque!$A$4:$M$14390,8,)*F1151)</f>
        <v>#N/A</v>
      </c>
    </row>
    <row r="1152" spans="1:7">
      <c r="A1152" s="178"/>
      <c r="B1152" s="239" t="e">
        <f>VLOOKUP(A1152,Estoque!$A$4:$M$14390,2,)</f>
        <v>#N/A</v>
      </c>
      <c r="C1152" s="239" t="e">
        <f>VLOOKUP(A1152,Estoque!$A$4:$M$14390,3,)</f>
        <v>#N/A</v>
      </c>
      <c r="D1152" s="244" t="e">
        <f>VLOOKUP(A1152,'Compras de mercadoria'!$A$4:$P$1330,4,)</f>
        <v>#N/A</v>
      </c>
      <c r="E1152" s="50"/>
      <c r="F1152" s="174"/>
      <c r="G1152" s="258" t="e">
        <f>(VLOOKUP(A1152,Estoque!$A$4:$M$14390,8,)*F1152)</f>
        <v>#N/A</v>
      </c>
    </row>
    <row r="1153" spans="1:7">
      <c r="A1153" s="177"/>
      <c r="B1153" s="256" t="e">
        <f>VLOOKUP(A1153,Estoque!$A$4:$M$14390,2,)</f>
        <v>#N/A</v>
      </c>
      <c r="C1153" s="256" t="e">
        <f>VLOOKUP(A1153,Estoque!$A$4:$M$14390,3,)</f>
        <v>#N/A</v>
      </c>
      <c r="D1153" s="257" t="e">
        <f>VLOOKUP(A1153,'Compras de mercadoria'!$A$4:$P$1330,4,)</f>
        <v>#N/A</v>
      </c>
      <c r="E1153" s="172"/>
      <c r="F1153" s="173"/>
      <c r="G1153" s="259" t="e">
        <f>(VLOOKUP(A1153,Estoque!$A$4:$M$14390,8,)*F1153)</f>
        <v>#N/A</v>
      </c>
    </row>
    <row r="1154" spans="1:7">
      <c r="A1154" s="178"/>
      <c r="B1154" s="239" t="e">
        <f>VLOOKUP(A1154,Estoque!$A$4:$M$14390,2,)</f>
        <v>#N/A</v>
      </c>
      <c r="C1154" s="239" t="e">
        <f>VLOOKUP(A1154,Estoque!$A$4:$M$14390,3,)</f>
        <v>#N/A</v>
      </c>
      <c r="D1154" s="244" t="e">
        <f>VLOOKUP(A1154,'Compras de mercadoria'!$A$4:$P$1330,4,)</f>
        <v>#N/A</v>
      </c>
      <c r="E1154" s="50"/>
      <c r="F1154" s="174"/>
      <c r="G1154" s="258" t="e">
        <f>(VLOOKUP(A1154,Estoque!$A$4:$M$14390,8,)*F1154)</f>
        <v>#N/A</v>
      </c>
    </row>
    <row r="1155" spans="1:7">
      <c r="A1155" s="177"/>
      <c r="B1155" s="256" t="e">
        <f>VLOOKUP(A1155,Estoque!$A$4:$M$14390,2,)</f>
        <v>#N/A</v>
      </c>
      <c r="C1155" s="256" t="e">
        <f>VLOOKUP(A1155,Estoque!$A$4:$M$14390,3,)</f>
        <v>#N/A</v>
      </c>
      <c r="D1155" s="257" t="e">
        <f>VLOOKUP(A1155,'Compras de mercadoria'!$A$4:$P$1330,4,)</f>
        <v>#N/A</v>
      </c>
      <c r="E1155" s="172"/>
      <c r="F1155" s="173"/>
      <c r="G1155" s="259" t="e">
        <f>(VLOOKUP(A1155,Estoque!$A$4:$M$14390,8,)*F1155)</f>
        <v>#N/A</v>
      </c>
    </row>
    <row r="1156" spans="1:7">
      <c r="A1156" s="178"/>
      <c r="B1156" s="239" t="e">
        <f>VLOOKUP(A1156,Estoque!$A$4:$M$14390,2,)</f>
        <v>#N/A</v>
      </c>
      <c r="C1156" s="239" t="e">
        <f>VLOOKUP(A1156,Estoque!$A$4:$M$14390,3,)</f>
        <v>#N/A</v>
      </c>
      <c r="D1156" s="244" t="e">
        <f>VLOOKUP(A1156,'Compras de mercadoria'!$A$4:$P$1330,4,)</f>
        <v>#N/A</v>
      </c>
      <c r="E1156" s="50"/>
      <c r="F1156" s="174"/>
      <c r="G1156" s="258" t="e">
        <f>(VLOOKUP(A1156,Estoque!$A$4:$M$14390,8,)*F1156)</f>
        <v>#N/A</v>
      </c>
    </row>
    <row r="1157" spans="1:7">
      <c r="A1157" s="177"/>
      <c r="B1157" s="256" t="e">
        <f>VLOOKUP(A1157,Estoque!$A$4:$M$14390,2,)</f>
        <v>#N/A</v>
      </c>
      <c r="C1157" s="256" t="e">
        <f>VLOOKUP(A1157,Estoque!$A$4:$M$14390,3,)</f>
        <v>#N/A</v>
      </c>
      <c r="D1157" s="257" t="e">
        <f>VLOOKUP(A1157,'Compras de mercadoria'!$A$4:$P$1330,4,)</f>
        <v>#N/A</v>
      </c>
      <c r="E1157" s="172"/>
      <c r="F1157" s="173"/>
      <c r="G1157" s="259" t="e">
        <f>(VLOOKUP(A1157,Estoque!$A$4:$M$14390,8,)*F1157)</f>
        <v>#N/A</v>
      </c>
    </row>
    <row r="1158" spans="1:7">
      <c r="A1158" s="178"/>
      <c r="B1158" s="239" t="e">
        <f>VLOOKUP(A1158,Estoque!$A$4:$M$14390,2,)</f>
        <v>#N/A</v>
      </c>
      <c r="C1158" s="239" t="e">
        <f>VLOOKUP(A1158,Estoque!$A$4:$M$14390,3,)</f>
        <v>#N/A</v>
      </c>
      <c r="D1158" s="244" t="e">
        <f>VLOOKUP(A1158,'Compras de mercadoria'!$A$4:$P$1330,4,)</f>
        <v>#N/A</v>
      </c>
      <c r="E1158" s="50"/>
      <c r="F1158" s="174"/>
      <c r="G1158" s="258" t="e">
        <f>(VLOOKUP(A1158,Estoque!$A$4:$M$14390,8,)*F1158)</f>
        <v>#N/A</v>
      </c>
    </row>
    <row r="1159" spans="1:7">
      <c r="A1159" s="177"/>
      <c r="B1159" s="256" t="e">
        <f>VLOOKUP(A1159,Estoque!$A$4:$M$14390,2,)</f>
        <v>#N/A</v>
      </c>
      <c r="C1159" s="256" t="e">
        <f>VLOOKUP(A1159,Estoque!$A$4:$M$14390,3,)</f>
        <v>#N/A</v>
      </c>
      <c r="D1159" s="257" t="e">
        <f>VLOOKUP(A1159,'Compras de mercadoria'!$A$4:$P$1330,4,)</f>
        <v>#N/A</v>
      </c>
      <c r="E1159" s="172"/>
      <c r="F1159" s="173"/>
      <c r="G1159" s="259" t="e">
        <f>(VLOOKUP(A1159,Estoque!$A$4:$M$14390,8,)*F1159)</f>
        <v>#N/A</v>
      </c>
    </row>
    <row r="1160" spans="1:7">
      <c r="A1160" s="178"/>
      <c r="B1160" s="239" t="e">
        <f>VLOOKUP(A1160,Estoque!$A$4:$M$14390,2,)</f>
        <v>#N/A</v>
      </c>
      <c r="C1160" s="239" t="e">
        <f>VLOOKUP(A1160,Estoque!$A$4:$M$14390,3,)</f>
        <v>#N/A</v>
      </c>
      <c r="D1160" s="244" t="e">
        <f>VLOOKUP(A1160,'Compras de mercadoria'!$A$4:$P$1330,4,)</f>
        <v>#N/A</v>
      </c>
      <c r="E1160" s="50"/>
      <c r="F1160" s="174"/>
      <c r="G1160" s="258" t="e">
        <f>(VLOOKUP(A1160,Estoque!$A$4:$M$14390,8,)*F1160)</f>
        <v>#N/A</v>
      </c>
    </row>
    <row r="1161" spans="1:7">
      <c r="A1161" s="177"/>
      <c r="B1161" s="256" t="e">
        <f>VLOOKUP(A1161,Estoque!$A$4:$M$14390,2,)</f>
        <v>#N/A</v>
      </c>
      <c r="C1161" s="256" t="e">
        <f>VLOOKUP(A1161,Estoque!$A$4:$M$14390,3,)</f>
        <v>#N/A</v>
      </c>
      <c r="D1161" s="257" t="e">
        <f>VLOOKUP(A1161,'Compras de mercadoria'!$A$4:$P$1330,4,)</f>
        <v>#N/A</v>
      </c>
      <c r="E1161" s="172"/>
      <c r="F1161" s="173"/>
      <c r="G1161" s="259" t="e">
        <f>(VLOOKUP(A1161,Estoque!$A$4:$M$14390,8,)*F1161)</f>
        <v>#N/A</v>
      </c>
    </row>
    <row r="1162" spans="1:7">
      <c r="A1162" s="178"/>
      <c r="B1162" s="239" t="e">
        <f>VLOOKUP(A1162,Estoque!$A$4:$M$14390,2,)</f>
        <v>#N/A</v>
      </c>
      <c r="C1162" s="239" t="e">
        <f>VLOOKUP(A1162,Estoque!$A$4:$M$14390,3,)</f>
        <v>#N/A</v>
      </c>
      <c r="D1162" s="244" t="e">
        <f>VLOOKUP(A1162,'Compras de mercadoria'!$A$4:$P$1330,4,)</f>
        <v>#N/A</v>
      </c>
      <c r="E1162" s="50"/>
      <c r="F1162" s="174"/>
      <c r="G1162" s="258" t="e">
        <f>(VLOOKUP(A1162,Estoque!$A$4:$M$14390,8,)*F1162)</f>
        <v>#N/A</v>
      </c>
    </row>
    <row r="1163" spans="1:7">
      <c r="A1163" s="177"/>
      <c r="B1163" s="256" t="e">
        <f>VLOOKUP(A1163,Estoque!$A$4:$M$14390,2,)</f>
        <v>#N/A</v>
      </c>
      <c r="C1163" s="256" t="e">
        <f>VLOOKUP(A1163,Estoque!$A$4:$M$14390,3,)</f>
        <v>#N/A</v>
      </c>
      <c r="D1163" s="257" t="e">
        <f>VLOOKUP(A1163,'Compras de mercadoria'!$A$4:$P$1330,4,)</f>
        <v>#N/A</v>
      </c>
      <c r="E1163" s="172"/>
      <c r="F1163" s="173"/>
      <c r="G1163" s="259" t="e">
        <f>(VLOOKUP(A1163,Estoque!$A$4:$M$14390,8,)*F1163)</f>
        <v>#N/A</v>
      </c>
    </row>
    <row r="1164" spans="1:7">
      <c r="A1164" s="178"/>
      <c r="B1164" s="239" t="e">
        <f>VLOOKUP(A1164,Estoque!$A$4:$M$14390,2,)</f>
        <v>#N/A</v>
      </c>
      <c r="C1164" s="239" t="e">
        <f>VLOOKUP(A1164,Estoque!$A$4:$M$14390,3,)</f>
        <v>#N/A</v>
      </c>
      <c r="D1164" s="244" t="e">
        <f>VLOOKUP(A1164,'Compras de mercadoria'!$A$4:$P$1330,4,)</f>
        <v>#N/A</v>
      </c>
      <c r="E1164" s="50"/>
      <c r="F1164" s="174"/>
      <c r="G1164" s="258" t="e">
        <f>(VLOOKUP(A1164,Estoque!$A$4:$M$14390,8,)*F1164)</f>
        <v>#N/A</v>
      </c>
    </row>
    <row r="1165" spans="1:7">
      <c r="A1165" s="177"/>
      <c r="B1165" s="256" t="e">
        <f>VLOOKUP(A1165,Estoque!$A$4:$M$14390,2,)</f>
        <v>#N/A</v>
      </c>
      <c r="C1165" s="256" t="e">
        <f>VLOOKUP(A1165,Estoque!$A$4:$M$14390,3,)</f>
        <v>#N/A</v>
      </c>
      <c r="D1165" s="257" t="e">
        <f>VLOOKUP(A1165,'Compras de mercadoria'!$A$4:$P$1330,4,)</f>
        <v>#N/A</v>
      </c>
      <c r="E1165" s="172"/>
      <c r="F1165" s="173"/>
      <c r="G1165" s="259" t="e">
        <f>(VLOOKUP(A1165,Estoque!$A$4:$M$14390,8,)*F1165)</f>
        <v>#N/A</v>
      </c>
    </row>
    <row r="1166" spans="1:7">
      <c r="A1166" s="178"/>
      <c r="B1166" s="239" t="e">
        <f>VLOOKUP(A1166,Estoque!$A$4:$M$14390,2,)</f>
        <v>#N/A</v>
      </c>
      <c r="C1166" s="239" t="e">
        <f>VLOOKUP(A1166,Estoque!$A$4:$M$14390,3,)</f>
        <v>#N/A</v>
      </c>
      <c r="D1166" s="244" t="e">
        <f>VLOOKUP(A1166,'Compras de mercadoria'!$A$4:$P$1330,4,)</f>
        <v>#N/A</v>
      </c>
      <c r="E1166" s="50"/>
      <c r="F1166" s="174"/>
      <c r="G1166" s="258" t="e">
        <f>(VLOOKUP(A1166,Estoque!$A$4:$M$14390,8,)*F1166)</f>
        <v>#N/A</v>
      </c>
    </row>
    <row r="1167" spans="1:7">
      <c r="A1167" s="177"/>
      <c r="B1167" s="256" t="e">
        <f>VLOOKUP(A1167,Estoque!$A$4:$M$14390,2,)</f>
        <v>#N/A</v>
      </c>
      <c r="C1167" s="256" t="e">
        <f>VLOOKUP(A1167,Estoque!$A$4:$M$14390,3,)</f>
        <v>#N/A</v>
      </c>
      <c r="D1167" s="257" t="e">
        <f>VLOOKUP(A1167,'Compras de mercadoria'!$A$4:$P$1330,4,)</f>
        <v>#N/A</v>
      </c>
      <c r="E1167" s="172"/>
      <c r="F1167" s="173"/>
      <c r="G1167" s="259" t="e">
        <f>(VLOOKUP(A1167,Estoque!$A$4:$M$14390,8,)*F1167)</f>
        <v>#N/A</v>
      </c>
    </row>
    <row r="1168" spans="1:7">
      <c r="A1168" s="178"/>
      <c r="B1168" s="239" t="e">
        <f>VLOOKUP(A1168,Estoque!$A$4:$M$14390,2,)</f>
        <v>#N/A</v>
      </c>
      <c r="C1168" s="239" t="e">
        <f>VLOOKUP(A1168,Estoque!$A$4:$M$14390,3,)</f>
        <v>#N/A</v>
      </c>
      <c r="D1168" s="244" t="e">
        <f>VLOOKUP(A1168,'Compras de mercadoria'!$A$4:$P$1330,4,)</f>
        <v>#N/A</v>
      </c>
      <c r="E1168" s="50"/>
      <c r="F1168" s="174"/>
      <c r="G1168" s="258" t="e">
        <f>(VLOOKUP(A1168,Estoque!$A$4:$M$14390,8,)*F1168)</f>
        <v>#N/A</v>
      </c>
    </row>
    <row r="1169" spans="1:7">
      <c r="A1169" s="177"/>
      <c r="B1169" s="256" t="e">
        <f>VLOOKUP(A1169,Estoque!$A$4:$M$14390,2,)</f>
        <v>#N/A</v>
      </c>
      <c r="C1169" s="256" t="e">
        <f>VLOOKUP(A1169,Estoque!$A$4:$M$14390,3,)</f>
        <v>#N/A</v>
      </c>
      <c r="D1169" s="257" t="e">
        <f>VLOOKUP(A1169,'Compras de mercadoria'!$A$4:$P$1330,4,)</f>
        <v>#N/A</v>
      </c>
      <c r="E1169" s="172"/>
      <c r="F1169" s="173"/>
      <c r="G1169" s="259" t="e">
        <f>(VLOOKUP(A1169,Estoque!$A$4:$M$14390,8,)*F1169)</f>
        <v>#N/A</v>
      </c>
    </row>
    <row r="1170" spans="1:7">
      <c r="A1170" s="178"/>
      <c r="B1170" s="239" t="e">
        <f>VLOOKUP(A1170,Estoque!$A$4:$M$14390,2,)</f>
        <v>#N/A</v>
      </c>
      <c r="C1170" s="239" t="e">
        <f>VLOOKUP(A1170,Estoque!$A$4:$M$14390,3,)</f>
        <v>#N/A</v>
      </c>
      <c r="D1170" s="244" t="e">
        <f>VLOOKUP(A1170,'Compras de mercadoria'!$A$4:$P$1330,4,)</f>
        <v>#N/A</v>
      </c>
      <c r="E1170" s="50"/>
      <c r="F1170" s="174"/>
      <c r="G1170" s="258" t="e">
        <f>(VLOOKUP(A1170,Estoque!$A$4:$M$14390,8,)*F1170)</f>
        <v>#N/A</v>
      </c>
    </row>
    <row r="1171" spans="1:7">
      <c r="A1171" s="177"/>
      <c r="B1171" s="256" t="e">
        <f>VLOOKUP(A1171,Estoque!$A$4:$M$14390,2,)</f>
        <v>#N/A</v>
      </c>
      <c r="C1171" s="256" t="e">
        <f>VLOOKUP(A1171,Estoque!$A$4:$M$14390,3,)</f>
        <v>#N/A</v>
      </c>
      <c r="D1171" s="257" t="e">
        <f>VLOOKUP(A1171,'Compras de mercadoria'!$A$4:$P$1330,4,)</f>
        <v>#N/A</v>
      </c>
      <c r="E1171" s="172"/>
      <c r="F1171" s="173"/>
      <c r="G1171" s="259" t="e">
        <f>(VLOOKUP(A1171,Estoque!$A$4:$M$14390,8,)*F1171)</f>
        <v>#N/A</v>
      </c>
    </row>
    <row r="1172" spans="1:7">
      <c r="A1172" s="178"/>
      <c r="B1172" s="239" t="e">
        <f>VLOOKUP(A1172,Estoque!$A$4:$M$14390,2,)</f>
        <v>#N/A</v>
      </c>
      <c r="C1172" s="239" t="e">
        <f>VLOOKUP(A1172,Estoque!$A$4:$M$14390,3,)</f>
        <v>#N/A</v>
      </c>
      <c r="D1172" s="244" t="e">
        <f>VLOOKUP(A1172,'Compras de mercadoria'!$A$4:$P$1330,4,)</f>
        <v>#N/A</v>
      </c>
      <c r="E1172" s="50"/>
      <c r="F1172" s="174"/>
      <c r="G1172" s="258" t="e">
        <f>(VLOOKUP(A1172,Estoque!$A$4:$M$14390,8,)*F1172)</f>
        <v>#N/A</v>
      </c>
    </row>
    <row r="1173" spans="1:7">
      <c r="A1173" s="177"/>
      <c r="B1173" s="256" t="e">
        <f>VLOOKUP(A1173,Estoque!$A$4:$M$14390,2,)</f>
        <v>#N/A</v>
      </c>
      <c r="C1173" s="256" t="e">
        <f>VLOOKUP(A1173,Estoque!$A$4:$M$14390,3,)</f>
        <v>#N/A</v>
      </c>
      <c r="D1173" s="257" t="e">
        <f>VLOOKUP(A1173,'Compras de mercadoria'!$A$4:$P$1330,4,)</f>
        <v>#N/A</v>
      </c>
      <c r="E1173" s="172"/>
      <c r="F1173" s="173"/>
      <c r="G1173" s="259" t="e">
        <f>(VLOOKUP(A1173,Estoque!$A$4:$M$14390,8,)*F1173)</f>
        <v>#N/A</v>
      </c>
    </row>
    <row r="1174" spans="1:7">
      <c r="A1174" s="178"/>
      <c r="B1174" s="239" t="e">
        <f>VLOOKUP(A1174,Estoque!$A$4:$M$14390,2,)</f>
        <v>#N/A</v>
      </c>
      <c r="C1174" s="239" t="e">
        <f>VLOOKUP(A1174,Estoque!$A$4:$M$14390,3,)</f>
        <v>#N/A</v>
      </c>
      <c r="D1174" s="244" t="e">
        <f>VLOOKUP(A1174,'Compras de mercadoria'!$A$4:$P$1330,4,)</f>
        <v>#N/A</v>
      </c>
      <c r="E1174" s="50"/>
      <c r="F1174" s="174"/>
      <c r="G1174" s="258" t="e">
        <f>(VLOOKUP(A1174,Estoque!$A$4:$M$14390,8,)*F1174)</f>
        <v>#N/A</v>
      </c>
    </row>
    <row r="1175" spans="1:7">
      <c r="A1175" s="177"/>
      <c r="B1175" s="256" t="e">
        <f>VLOOKUP(A1175,Estoque!$A$4:$M$14390,2,)</f>
        <v>#N/A</v>
      </c>
      <c r="C1175" s="256" t="e">
        <f>VLOOKUP(A1175,Estoque!$A$4:$M$14390,3,)</f>
        <v>#N/A</v>
      </c>
      <c r="D1175" s="257" t="e">
        <f>VLOOKUP(A1175,'Compras de mercadoria'!$A$4:$P$1330,4,)</f>
        <v>#N/A</v>
      </c>
      <c r="E1175" s="172"/>
      <c r="F1175" s="173"/>
      <c r="G1175" s="259" t="e">
        <f>(VLOOKUP(A1175,Estoque!$A$4:$M$14390,8,)*F1175)</f>
        <v>#N/A</v>
      </c>
    </row>
    <row r="1176" spans="1:7">
      <c r="A1176" s="178"/>
      <c r="B1176" s="239" t="e">
        <f>VLOOKUP(A1176,Estoque!$A$4:$M$14390,2,)</f>
        <v>#N/A</v>
      </c>
      <c r="C1176" s="239" t="e">
        <f>VLOOKUP(A1176,Estoque!$A$4:$M$14390,3,)</f>
        <v>#N/A</v>
      </c>
      <c r="D1176" s="244" t="e">
        <f>VLOOKUP(A1176,'Compras de mercadoria'!$A$4:$P$1330,4,)</f>
        <v>#N/A</v>
      </c>
      <c r="E1176" s="50"/>
      <c r="F1176" s="174"/>
      <c r="G1176" s="258" t="e">
        <f>(VLOOKUP(A1176,Estoque!$A$4:$M$14390,8,)*F1176)</f>
        <v>#N/A</v>
      </c>
    </row>
    <row r="1177" spans="1:7">
      <c r="A1177" s="177"/>
      <c r="B1177" s="256" t="e">
        <f>VLOOKUP(A1177,Estoque!$A$4:$M$14390,2,)</f>
        <v>#N/A</v>
      </c>
      <c r="C1177" s="256" t="e">
        <f>VLOOKUP(A1177,Estoque!$A$4:$M$14390,3,)</f>
        <v>#N/A</v>
      </c>
      <c r="D1177" s="257" t="e">
        <f>VLOOKUP(A1177,'Compras de mercadoria'!$A$4:$P$1330,4,)</f>
        <v>#N/A</v>
      </c>
      <c r="E1177" s="172"/>
      <c r="F1177" s="173"/>
      <c r="G1177" s="259" t="e">
        <f>(VLOOKUP(A1177,Estoque!$A$4:$M$14390,8,)*F1177)</f>
        <v>#N/A</v>
      </c>
    </row>
    <row r="1178" spans="1:7">
      <c r="A1178" s="178"/>
      <c r="B1178" s="239" t="e">
        <f>VLOOKUP(A1178,Estoque!$A$4:$M$14390,2,)</f>
        <v>#N/A</v>
      </c>
      <c r="C1178" s="239" t="e">
        <f>VLOOKUP(A1178,Estoque!$A$4:$M$14390,3,)</f>
        <v>#N/A</v>
      </c>
      <c r="D1178" s="244" t="e">
        <f>VLOOKUP(A1178,'Compras de mercadoria'!$A$4:$P$1330,4,)</f>
        <v>#N/A</v>
      </c>
      <c r="E1178" s="50"/>
      <c r="F1178" s="174"/>
      <c r="G1178" s="258" t="e">
        <f>(VLOOKUP(A1178,Estoque!$A$4:$M$14390,8,)*F1178)</f>
        <v>#N/A</v>
      </c>
    </row>
    <row r="1179" spans="1:7">
      <c r="A1179" s="177"/>
      <c r="B1179" s="256" t="e">
        <f>VLOOKUP(A1179,Estoque!$A$4:$M$14390,2,)</f>
        <v>#N/A</v>
      </c>
      <c r="C1179" s="256" t="e">
        <f>VLOOKUP(A1179,Estoque!$A$4:$M$14390,3,)</f>
        <v>#N/A</v>
      </c>
      <c r="D1179" s="257" t="e">
        <f>VLOOKUP(A1179,'Compras de mercadoria'!$A$4:$P$1330,4,)</f>
        <v>#N/A</v>
      </c>
      <c r="E1179" s="172"/>
      <c r="F1179" s="173"/>
      <c r="G1179" s="259" t="e">
        <f>(VLOOKUP(A1179,Estoque!$A$4:$M$14390,8,)*F1179)</f>
        <v>#N/A</v>
      </c>
    </row>
    <row r="1180" spans="1:7">
      <c r="A1180" s="178"/>
      <c r="B1180" s="239" t="e">
        <f>VLOOKUP(A1180,Estoque!$A$4:$M$14390,2,)</f>
        <v>#N/A</v>
      </c>
      <c r="C1180" s="239" t="e">
        <f>VLOOKUP(A1180,Estoque!$A$4:$M$14390,3,)</f>
        <v>#N/A</v>
      </c>
      <c r="D1180" s="244" t="e">
        <f>VLOOKUP(A1180,'Compras de mercadoria'!$A$4:$P$1330,4,)</f>
        <v>#N/A</v>
      </c>
      <c r="E1180" s="50"/>
      <c r="F1180" s="174"/>
      <c r="G1180" s="258" t="e">
        <f>(VLOOKUP(A1180,Estoque!$A$4:$M$14390,8,)*F1180)</f>
        <v>#N/A</v>
      </c>
    </row>
    <row r="1181" spans="1:7">
      <c r="A1181" s="177"/>
      <c r="B1181" s="256" t="e">
        <f>VLOOKUP(A1181,Estoque!$A$4:$M$14390,2,)</f>
        <v>#N/A</v>
      </c>
      <c r="C1181" s="256" t="e">
        <f>VLOOKUP(A1181,Estoque!$A$4:$M$14390,3,)</f>
        <v>#N/A</v>
      </c>
      <c r="D1181" s="257" t="e">
        <f>VLOOKUP(A1181,'Compras de mercadoria'!$A$4:$P$1330,4,)</f>
        <v>#N/A</v>
      </c>
      <c r="E1181" s="172"/>
      <c r="F1181" s="173"/>
      <c r="G1181" s="259" t="e">
        <f>(VLOOKUP(A1181,Estoque!$A$4:$M$14390,8,)*F1181)</f>
        <v>#N/A</v>
      </c>
    </row>
    <row r="1182" spans="1:7">
      <c r="A1182" s="178"/>
      <c r="B1182" s="239" t="e">
        <f>VLOOKUP(A1182,Estoque!$A$4:$M$14390,2,)</f>
        <v>#N/A</v>
      </c>
      <c r="C1182" s="239" t="e">
        <f>VLOOKUP(A1182,Estoque!$A$4:$M$14390,3,)</f>
        <v>#N/A</v>
      </c>
      <c r="D1182" s="244" t="e">
        <f>VLOOKUP(A1182,'Compras de mercadoria'!$A$4:$P$1330,4,)</f>
        <v>#N/A</v>
      </c>
      <c r="E1182" s="50"/>
      <c r="F1182" s="174"/>
      <c r="G1182" s="258" t="e">
        <f>(VLOOKUP(A1182,Estoque!$A$4:$M$14390,8,)*F1182)</f>
        <v>#N/A</v>
      </c>
    </row>
    <row r="1183" spans="1:7">
      <c r="A1183" s="177"/>
      <c r="B1183" s="256" t="e">
        <f>VLOOKUP(A1183,Estoque!$A$4:$M$14390,2,)</f>
        <v>#N/A</v>
      </c>
      <c r="C1183" s="256" t="e">
        <f>VLOOKUP(A1183,Estoque!$A$4:$M$14390,3,)</f>
        <v>#N/A</v>
      </c>
      <c r="D1183" s="257" t="e">
        <f>VLOOKUP(A1183,'Compras de mercadoria'!$A$4:$P$1330,4,)</f>
        <v>#N/A</v>
      </c>
      <c r="E1183" s="172"/>
      <c r="F1183" s="173"/>
      <c r="G1183" s="259" t="e">
        <f>(VLOOKUP(A1183,Estoque!$A$4:$M$14390,8,)*F1183)</f>
        <v>#N/A</v>
      </c>
    </row>
    <row r="1184" spans="1:7">
      <c r="A1184" s="178"/>
      <c r="B1184" s="239" t="e">
        <f>VLOOKUP(A1184,Estoque!$A$4:$M$14390,2,)</f>
        <v>#N/A</v>
      </c>
      <c r="C1184" s="239" t="e">
        <f>VLOOKUP(A1184,Estoque!$A$4:$M$14390,3,)</f>
        <v>#N/A</v>
      </c>
      <c r="D1184" s="244" t="e">
        <f>VLOOKUP(A1184,'Compras de mercadoria'!$A$4:$P$1330,4,)</f>
        <v>#N/A</v>
      </c>
      <c r="E1184" s="50"/>
      <c r="F1184" s="174"/>
      <c r="G1184" s="258" t="e">
        <f>(VLOOKUP(A1184,Estoque!$A$4:$M$14390,8,)*F1184)</f>
        <v>#N/A</v>
      </c>
    </row>
    <row r="1185" spans="1:7">
      <c r="A1185" s="177"/>
      <c r="B1185" s="256" t="e">
        <f>VLOOKUP(A1185,Estoque!$A$4:$M$14390,2,)</f>
        <v>#N/A</v>
      </c>
      <c r="C1185" s="256" t="e">
        <f>VLOOKUP(A1185,Estoque!$A$4:$M$14390,3,)</f>
        <v>#N/A</v>
      </c>
      <c r="D1185" s="257" t="e">
        <f>VLOOKUP(A1185,'Compras de mercadoria'!$A$4:$P$1330,4,)</f>
        <v>#N/A</v>
      </c>
      <c r="E1185" s="172"/>
      <c r="F1185" s="173"/>
      <c r="G1185" s="259" t="e">
        <f>(VLOOKUP(A1185,Estoque!$A$4:$M$14390,8,)*F1185)</f>
        <v>#N/A</v>
      </c>
    </row>
    <row r="1186" spans="1:7">
      <c r="A1186" s="178"/>
      <c r="B1186" s="239" t="e">
        <f>VLOOKUP(A1186,Estoque!$A$4:$M$14390,2,)</f>
        <v>#N/A</v>
      </c>
      <c r="C1186" s="239" t="e">
        <f>VLOOKUP(A1186,Estoque!$A$4:$M$14390,3,)</f>
        <v>#N/A</v>
      </c>
      <c r="D1186" s="244" t="e">
        <f>VLOOKUP(A1186,'Compras de mercadoria'!$A$4:$P$1330,4,)</f>
        <v>#N/A</v>
      </c>
      <c r="E1186" s="50"/>
      <c r="F1186" s="174"/>
      <c r="G1186" s="258" t="e">
        <f>(VLOOKUP(A1186,Estoque!$A$4:$M$14390,8,)*F1186)</f>
        <v>#N/A</v>
      </c>
    </row>
    <row r="1187" spans="1:7">
      <c r="A1187" s="177"/>
      <c r="B1187" s="256" t="e">
        <f>VLOOKUP(A1187,Estoque!$A$4:$M$14390,2,)</f>
        <v>#N/A</v>
      </c>
      <c r="C1187" s="256" t="e">
        <f>VLOOKUP(A1187,Estoque!$A$4:$M$14390,3,)</f>
        <v>#N/A</v>
      </c>
      <c r="D1187" s="257" t="e">
        <f>VLOOKUP(A1187,'Compras de mercadoria'!$A$4:$P$1330,4,)</f>
        <v>#N/A</v>
      </c>
      <c r="E1187" s="172"/>
      <c r="F1187" s="173"/>
      <c r="G1187" s="259" t="e">
        <f>(VLOOKUP(A1187,Estoque!$A$4:$M$14390,8,)*F1187)</f>
        <v>#N/A</v>
      </c>
    </row>
    <row r="1188" spans="1:7">
      <c r="A1188" s="178"/>
      <c r="B1188" s="239" t="e">
        <f>VLOOKUP(A1188,Estoque!$A$4:$M$14390,2,)</f>
        <v>#N/A</v>
      </c>
      <c r="C1188" s="239" t="e">
        <f>VLOOKUP(A1188,Estoque!$A$4:$M$14390,3,)</f>
        <v>#N/A</v>
      </c>
      <c r="D1188" s="244" t="e">
        <f>VLOOKUP(A1188,'Compras de mercadoria'!$A$4:$P$1330,4,)</f>
        <v>#N/A</v>
      </c>
      <c r="E1188" s="50"/>
      <c r="F1188" s="174"/>
      <c r="G1188" s="258" t="e">
        <f>(VLOOKUP(A1188,Estoque!$A$4:$M$14390,8,)*F1188)</f>
        <v>#N/A</v>
      </c>
    </row>
    <row r="1189" spans="1:7">
      <c r="A1189" s="177"/>
      <c r="B1189" s="256" t="e">
        <f>VLOOKUP(A1189,Estoque!$A$4:$M$14390,2,)</f>
        <v>#N/A</v>
      </c>
      <c r="C1189" s="256" t="e">
        <f>VLOOKUP(A1189,Estoque!$A$4:$M$14390,3,)</f>
        <v>#N/A</v>
      </c>
      <c r="D1189" s="257" t="e">
        <f>VLOOKUP(A1189,'Compras de mercadoria'!$A$4:$P$1330,4,)</f>
        <v>#N/A</v>
      </c>
      <c r="E1189" s="172"/>
      <c r="F1189" s="173"/>
      <c r="G1189" s="259" t="e">
        <f>(VLOOKUP(A1189,Estoque!$A$4:$M$14390,8,)*F1189)</f>
        <v>#N/A</v>
      </c>
    </row>
    <row r="1190" spans="1:7">
      <c r="A1190" s="178"/>
      <c r="B1190" s="239" t="e">
        <f>VLOOKUP(A1190,Estoque!$A$4:$M$14390,2,)</f>
        <v>#N/A</v>
      </c>
      <c r="C1190" s="239" t="e">
        <f>VLOOKUP(A1190,Estoque!$A$4:$M$14390,3,)</f>
        <v>#N/A</v>
      </c>
      <c r="D1190" s="244" t="e">
        <f>VLOOKUP(A1190,'Compras de mercadoria'!$A$4:$P$1330,4,)</f>
        <v>#N/A</v>
      </c>
      <c r="E1190" s="50"/>
      <c r="F1190" s="174"/>
      <c r="G1190" s="258" t="e">
        <f>(VLOOKUP(A1190,Estoque!$A$4:$M$14390,8,)*F1190)</f>
        <v>#N/A</v>
      </c>
    </row>
    <row r="1191" spans="1:7">
      <c r="A1191" s="177"/>
      <c r="B1191" s="256" t="e">
        <f>VLOOKUP(A1191,Estoque!$A$4:$M$14390,2,)</f>
        <v>#N/A</v>
      </c>
      <c r="C1191" s="256" t="e">
        <f>VLOOKUP(A1191,Estoque!$A$4:$M$14390,3,)</f>
        <v>#N/A</v>
      </c>
      <c r="D1191" s="257" t="e">
        <f>VLOOKUP(A1191,'Compras de mercadoria'!$A$4:$P$1330,4,)</f>
        <v>#N/A</v>
      </c>
      <c r="E1191" s="172"/>
      <c r="F1191" s="173"/>
      <c r="G1191" s="259" t="e">
        <f>(VLOOKUP(A1191,Estoque!$A$4:$M$14390,8,)*F1191)</f>
        <v>#N/A</v>
      </c>
    </row>
    <row r="1192" spans="1:7">
      <c r="A1192" s="178"/>
      <c r="B1192" s="239" t="e">
        <f>VLOOKUP(A1192,Estoque!$A$4:$M$14390,2,)</f>
        <v>#N/A</v>
      </c>
      <c r="C1192" s="239" t="e">
        <f>VLOOKUP(A1192,Estoque!$A$4:$M$14390,3,)</f>
        <v>#N/A</v>
      </c>
      <c r="D1192" s="244" t="e">
        <f>VLOOKUP(A1192,'Compras de mercadoria'!$A$4:$P$1330,4,)</f>
        <v>#N/A</v>
      </c>
      <c r="E1192" s="50"/>
      <c r="F1192" s="174"/>
      <c r="G1192" s="258" t="e">
        <f>(VLOOKUP(A1192,Estoque!$A$4:$M$14390,8,)*F1192)</f>
        <v>#N/A</v>
      </c>
    </row>
    <row r="1193" spans="1:7">
      <c r="A1193" s="177"/>
      <c r="B1193" s="256" t="e">
        <f>VLOOKUP(A1193,Estoque!$A$4:$M$14390,2,)</f>
        <v>#N/A</v>
      </c>
      <c r="C1193" s="256" t="e">
        <f>VLOOKUP(A1193,Estoque!$A$4:$M$14390,3,)</f>
        <v>#N/A</v>
      </c>
      <c r="D1193" s="257" t="e">
        <f>VLOOKUP(A1193,'Compras de mercadoria'!$A$4:$P$1330,4,)</f>
        <v>#N/A</v>
      </c>
      <c r="E1193" s="172"/>
      <c r="F1193" s="173"/>
      <c r="G1193" s="259" t="e">
        <f>(VLOOKUP(A1193,Estoque!$A$4:$M$14390,8,)*F1193)</f>
        <v>#N/A</v>
      </c>
    </row>
    <row r="1194" spans="1:7">
      <c r="A1194" s="178"/>
      <c r="B1194" s="239" t="e">
        <f>VLOOKUP(A1194,Estoque!$A$4:$M$14390,2,)</f>
        <v>#N/A</v>
      </c>
      <c r="C1194" s="239" t="e">
        <f>VLOOKUP(A1194,Estoque!$A$4:$M$14390,3,)</f>
        <v>#N/A</v>
      </c>
      <c r="D1194" s="244" t="e">
        <f>VLOOKUP(A1194,'Compras de mercadoria'!$A$4:$P$1330,4,)</f>
        <v>#N/A</v>
      </c>
      <c r="E1194" s="50"/>
      <c r="F1194" s="174"/>
      <c r="G1194" s="258" t="e">
        <f>(VLOOKUP(A1194,Estoque!$A$4:$M$14390,8,)*F1194)</f>
        <v>#N/A</v>
      </c>
    </row>
    <row r="1195" spans="1:7">
      <c r="A1195" s="177"/>
      <c r="B1195" s="256" t="e">
        <f>VLOOKUP(A1195,Estoque!$A$4:$M$14390,2,)</f>
        <v>#N/A</v>
      </c>
      <c r="C1195" s="256" t="e">
        <f>VLOOKUP(A1195,Estoque!$A$4:$M$14390,3,)</f>
        <v>#N/A</v>
      </c>
      <c r="D1195" s="257" t="e">
        <f>VLOOKUP(A1195,'Compras de mercadoria'!$A$4:$P$1330,4,)</f>
        <v>#N/A</v>
      </c>
      <c r="E1195" s="172"/>
      <c r="F1195" s="173"/>
      <c r="G1195" s="259" t="e">
        <f>(VLOOKUP(A1195,Estoque!$A$4:$M$14390,8,)*F1195)</f>
        <v>#N/A</v>
      </c>
    </row>
    <row r="1196" spans="1:7">
      <c r="A1196" s="178"/>
      <c r="B1196" s="239" t="e">
        <f>VLOOKUP(A1196,Estoque!$A$4:$M$14390,2,)</f>
        <v>#N/A</v>
      </c>
      <c r="C1196" s="239" t="e">
        <f>VLOOKUP(A1196,Estoque!$A$4:$M$14390,3,)</f>
        <v>#N/A</v>
      </c>
      <c r="D1196" s="244" t="e">
        <f>VLOOKUP(A1196,'Compras de mercadoria'!$A$4:$P$1330,4,)</f>
        <v>#N/A</v>
      </c>
      <c r="E1196" s="50"/>
      <c r="F1196" s="174"/>
      <c r="G1196" s="258" t="e">
        <f>(VLOOKUP(A1196,Estoque!$A$4:$M$14390,8,)*F1196)</f>
        <v>#N/A</v>
      </c>
    </row>
    <row r="1197" spans="1:7">
      <c r="A1197" s="177"/>
      <c r="B1197" s="256" t="e">
        <f>VLOOKUP(A1197,Estoque!$A$4:$M$14390,2,)</f>
        <v>#N/A</v>
      </c>
      <c r="C1197" s="256" t="e">
        <f>VLOOKUP(A1197,Estoque!$A$4:$M$14390,3,)</f>
        <v>#N/A</v>
      </c>
      <c r="D1197" s="257" t="e">
        <f>VLOOKUP(A1197,'Compras de mercadoria'!$A$4:$P$1330,4,)</f>
        <v>#N/A</v>
      </c>
      <c r="E1197" s="172"/>
      <c r="F1197" s="173"/>
      <c r="G1197" s="259" t="e">
        <f>(VLOOKUP(A1197,Estoque!$A$4:$M$14390,8,)*F1197)</f>
        <v>#N/A</v>
      </c>
    </row>
    <row r="1198" spans="1:7">
      <c r="A1198" s="178"/>
      <c r="B1198" s="239" t="e">
        <f>VLOOKUP(A1198,Estoque!$A$4:$M$14390,2,)</f>
        <v>#N/A</v>
      </c>
      <c r="C1198" s="239" t="e">
        <f>VLOOKUP(A1198,Estoque!$A$4:$M$14390,3,)</f>
        <v>#N/A</v>
      </c>
      <c r="D1198" s="244" t="e">
        <f>VLOOKUP(A1198,'Compras de mercadoria'!$A$4:$P$1330,4,)</f>
        <v>#N/A</v>
      </c>
      <c r="E1198" s="50"/>
      <c r="F1198" s="174"/>
      <c r="G1198" s="258" t="e">
        <f>(VLOOKUP(A1198,Estoque!$A$4:$M$14390,8,)*F1198)</f>
        <v>#N/A</v>
      </c>
    </row>
    <row r="1199" spans="1:7">
      <c r="A1199" s="177"/>
      <c r="B1199" s="256" t="e">
        <f>VLOOKUP(A1199,Estoque!$A$4:$M$14390,2,)</f>
        <v>#N/A</v>
      </c>
      <c r="C1199" s="256" t="e">
        <f>VLOOKUP(A1199,Estoque!$A$4:$M$14390,3,)</f>
        <v>#N/A</v>
      </c>
      <c r="D1199" s="257" t="e">
        <f>VLOOKUP(A1199,'Compras de mercadoria'!$A$4:$P$1330,4,)</f>
        <v>#N/A</v>
      </c>
      <c r="E1199" s="172"/>
      <c r="F1199" s="173"/>
      <c r="G1199" s="259" t="e">
        <f>(VLOOKUP(A1199,Estoque!$A$4:$M$14390,8,)*F1199)</f>
        <v>#N/A</v>
      </c>
    </row>
    <row r="1200" spans="1:7">
      <c r="A1200" s="178"/>
      <c r="B1200" s="239" t="e">
        <f>VLOOKUP(A1200,Estoque!$A$4:$M$14390,2,)</f>
        <v>#N/A</v>
      </c>
      <c r="C1200" s="239" t="e">
        <f>VLOOKUP(A1200,Estoque!$A$4:$M$14390,3,)</f>
        <v>#N/A</v>
      </c>
      <c r="D1200" s="244" t="e">
        <f>VLOOKUP(A1200,'Compras de mercadoria'!$A$4:$P$1330,4,)</f>
        <v>#N/A</v>
      </c>
      <c r="E1200" s="50"/>
      <c r="F1200" s="174"/>
      <c r="G1200" s="258" t="e">
        <f>(VLOOKUP(A1200,Estoque!$A$4:$M$14390,8,)*F1200)</f>
        <v>#N/A</v>
      </c>
    </row>
    <row r="1201" spans="1:7">
      <c r="A1201" s="177"/>
      <c r="B1201" s="256" t="e">
        <f>VLOOKUP(A1201,Estoque!$A$4:$M$14390,2,)</f>
        <v>#N/A</v>
      </c>
      <c r="C1201" s="256" t="e">
        <f>VLOOKUP(A1201,Estoque!$A$4:$M$14390,3,)</f>
        <v>#N/A</v>
      </c>
      <c r="D1201" s="257" t="e">
        <f>VLOOKUP(A1201,'Compras de mercadoria'!$A$4:$P$1330,4,)</f>
        <v>#N/A</v>
      </c>
      <c r="E1201" s="172"/>
      <c r="F1201" s="173"/>
      <c r="G1201" s="259" t="e">
        <f>(VLOOKUP(A1201,Estoque!$A$4:$M$14390,8,)*F1201)</f>
        <v>#N/A</v>
      </c>
    </row>
    <row r="1202" spans="1:7">
      <c r="A1202" s="178"/>
      <c r="B1202" s="239" t="e">
        <f>VLOOKUP(A1202,Estoque!$A$4:$M$14390,2,)</f>
        <v>#N/A</v>
      </c>
      <c r="C1202" s="239" t="e">
        <f>VLOOKUP(A1202,Estoque!$A$4:$M$14390,3,)</f>
        <v>#N/A</v>
      </c>
      <c r="D1202" s="244" t="e">
        <f>VLOOKUP(A1202,'Compras de mercadoria'!$A$4:$P$1330,4,)</f>
        <v>#N/A</v>
      </c>
      <c r="E1202" s="50"/>
      <c r="F1202" s="174"/>
      <c r="G1202" s="258" t="e">
        <f>(VLOOKUP(A1202,Estoque!$A$4:$M$14390,8,)*F1202)</f>
        <v>#N/A</v>
      </c>
    </row>
    <row r="1203" spans="1:7">
      <c r="A1203" s="177"/>
      <c r="B1203" s="256" t="e">
        <f>VLOOKUP(A1203,Estoque!$A$4:$M$14390,2,)</f>
        <v>#N/A</v>
      </c>
      <c r="C1203" s="256" t="e">
        <f>VLOOKUP(A1203,Estoque!$A$4:$M$14390,3,)</f>
        <v>#N/A</v>
      </c>
      <c r="D1203" s="257" t="e">
        <f>VLOOKUP(A1203,'Compras de mercadoria'!$A$4:$P$1330,4,)</f>
        <v>#N/A</v>
      </c>
      <c r="E1203" s="172"/>
      <c r="F1203" s="173"/>
      <c r="G1203" s="259" t="e">
        <f>(VLOOKUP(A1203,Estoque!$A$4:$M$14390,8,)*F1203)</f>
        <v>#N/A</v>
      </c>
    </row>
    <row r="1204" spans="1:7">
      <c r="A1204" s="178"/>
      <c r="B1204" s="239" t="e">
        <f>VLOOKUP(A1204,Estoque!$A$4:$M$14390,2,)</f>
        <v>#N/A</v>
      </c>
      <c r="C1204" s="239" t="e">
        <f>VLOOKUP(A1204,Estoque!$A$4:$M$14390,3,)</f>
        <v>#N/A</v>
      </c>
      <c r="D1204" s="244" t="e">
        <f>VLOOKUP(A1204,'Compras de mercadoria'!$A$4:$P$1330,4,)</f>
        <v>#N/A</v>
      </c>
      <c r="E1204" s="50"/>
      <c r="F1204" s="174"/>
      <c r="G1204" s="258" t="e">
        <f>(VLOOKUP(A1204,Estoque!$A$4:$M$14390,8,)*F1204)</f>
        <v>#N/A</v>
      </c>
    </row>
    <row r="1205" spans="1:7">
      <c r="A1205" s="177"/>
      <c r="B1205" s="256" t="e">
        <f>VLOOKUP(A1205,Estoque!$A$4:$M$14390,2,)</f>
        <v>#N/A</v>
      </c>
      <c r="C1205" s="256" t="e">
        <f>VLOOKUP(A1205,Estoque!$A$4:$M$14390,3,)</f>
        <v>#N/A</v>
      </c>
      <c r="D1205" s="257" t="e">
        <f>VLOOKUP(A1205,'Compras de mercadoria'!$A$4:$P$1330,4,)</f>
        <v>#N/A</v>
      </c>
      <c r="E1205" s="172"/>
      <c r="F1205" s="173"/>
      <c r="G1205" s="259" t="e">
        <f>(VLOOKUP(A1205,Estoque!$A$4:$M$14390,8,)*F1205)</f>
        <v>#N/A</v>
      </c>
    </row>
    <row r="1206" spans="1:7">
      <c r="A1206" s="178"/>
      <c r="B1206" s="239" t="e">
        <f>VLOOKUP(A1206,Estoque!$A$4:$M$14390,2,)</f>
        <v>#N/A</v>
      </c>
      <c r="C1206" s="239" t="e">
        <f>VLOOKUP(A1206,Estoque!$A$4:$M$14390,3,)</f>
        <v>#N/A</v>
      </c>
      <c r="D1206" s="244" t="e">
        <f>VLOOKUP(A1206,'Compras de mercadoria'!$A$4:$P$1330,4,)</f>
        <v>#N/A</v>
      </c>
      <c r="E1206" s="50"/>
      <c r="F1206" s="174"/>
      <c r="G1206" s="258" t="e">
        <f>(VLOOKUP(A1206,Estoque!$A$4:$M$14390,8,)*F1206)</f>
        <v>#N/A</v>
      </c>
    </row>
    <row r="1207" spans="1:7">
      <c r="A1207" s="177"/>
      <c r="B1207" s="256" t="e">
        <f>VLOOKUP(A1207,Estoque!$A$4:$M$14390,2,)</f>
        <v>#N/A</v>
      </c>
      <c r="C1207" s="256" t="e">
        <f>VLOOKUP(A1207,Estoque!$A$4:$M$14390,3,)</f>
        <v>#N/A</v>
      </c>
      <c r="D1207" s="257" t="e">
        <f>VLOOKUP(A1207,'Compras de mercadoria'!$A$4:$P$1330,4,)</f>
        <v>#N/A</v>
      </c>
      <c r="E1207" s="172"/>
      <c r="F1207" s="173"/>
      <c r="G1207" s="259" t="e">
        <f>(VLOOKUP(A1207,Estoque!$A$4:$M$14390,8,)*F1207)</f>
        <v>#N/A</v>
      </c>
    </row>
    <row r="1208" spans="1:7">
      <c r="A1208" s="178"/>
      <c r="B1208" s="239" t="e">
        <f>VLOOKUP(A1208,Estoque!$A$4:$M$14390,2,)</f>
        <v>#N/A</v>
      </c>
      <c r="C1208" s="239" t="e">
        <f>VLOOKUP(A1208,Estoque!$A$4:$M$14390,3,)</f>
        <v>#N/A</v>
      </c>
      <c r="D1208" s="244" t="e">
        <f>VLOOKUP(A1208,'Compras de mercadoria'!$A$4:$P$1330,4,)</f>
        <v>#N/A</v>
      </c>
      <c r="E1208" s="50"/>
      <c r="F1208" s="174"/>
      <c r="G1208" s="258" t="e">
        <f>(VLOOKUP(A1208,Estoque!$A$4:$M$14390,8,)*F1208)</f>
        <v>#N/A</v>
      </c>
    </row>
    <row r="1209" spans="1:7">
      <c r="A1209" s="177"/>
      <c r="B1209" s="256" t="e">
        <f>VLOOKUP(A1209,Estoque!$A$4:$M$14390,2,)</f>
        <v>#N/A</v>
      </c>
      <c r="C1209" s="256" t="e">
        <f>VLOOKUP(A1209,Estoque!$A$4:$M$14390,3,)</f>
        <v>#N/A</v>
      </c>
      <c r="D1209" s="257" t="e">
        <f>VLOOKUP(A1209,'Compras de mercadoria'!$A$4:$P$1330,4,)</f>
        <v>#N/A</v>
      </c>
      <c r="E1209" s="172"/>
      <c r="F1209" s="173"/>
      <c r="G1209" s="259" t="e">
        <f>(VLOOKUP(A1209,Estoque!$A$4:$M$14390,8,)*F1209)</f>
        <v>#N/A</v>
      </c>
    </row>
    <row r="1210" spans="1:7">
      <c r="A1210" s="178"/>
      <c r="B1210" s="239" t="e">
        <f>VLOOKUP(A1210,Estoque!$A$4:$M$14390,2,)</f>
        <v>#N/A</v>
      </c>
      <c r="C1210" s="239" t="e">
        <f>VLOOKUP(A1210,Estoque!$A$4:$M$14390,3,)</f>
        <v>#N/A</v>
      </c>
      <c r="D1210" s="244" t="e">
        <f>VLOOKUP(A1210,'Compras de mercadoria'!$A$4:$P$1330,4,)</f>
        <v>#N/A</v>
      </c>
      <c r="E1210" s="50"/>
      <c r="F1210" s="174"/>
      <c r="G1210" s="258" t="e">
        <f>(VLOOKUP(A1210,Estoque!$A$4:$M$14390,8,)*F1210)</f>
        <v>#N/A</v>
      </c>
    </row>
    <row r="1211" spans="1:7">
      <c r="A1211" s="177"/>
      <c r="B1211" s="256" t="e">
        <f>VLOOKUP(A1211,Estoque!$A$4:$M$14390,2,)</f>
        <v>#N/A</v>
      </c>
      <c r="C1211" s="256" t="e">
        <f>VLOOKUP(A1211,Estoque!$A$4:$M$14390,3,)</f>
        <v>#N/A</v>
      </c>
      <c r="D1211" s="257" t="e">
        <f>VLOOKUP(A1211,'Compras de mercadoria'!$A$4:$P$1330,4,)</f>
        <v>#N/A</v>
      </c>
      <c r="E1211" s="172"/>
      <c r="F1211" s="173"/>
      <c r="G1211" s="259" t="e">
        <f>(VLOOKUP(A1211,Estoque!$A$4:$M$14390,8,)*F1211)</f>
        <v>#N/A</v>
      </c>
    </row>
    <row r="1212" spans="1:7">
      <c r="A1212" s="178"/>
      <c r="B1212" s="239" t="e">
        <f>VLOOKUP(A1212,Estoque!$A$4:$M$14390,2,)</f>
        <v>#N/A</v>
      </c>
      <c r="C1212" s="239" t="e">
        <f>VLOOKUP(A1212,Estoque!$A$4:$M$14390,3,)</f>
        <v>#N/A</v>
      </c>
      <c r="D1212" s="244" t="e">
        <f>VLOOKUP(A1212,'Compras de mercadoria'!$A$4:$P$1330,4,)</f>
        <v>#N/A</v>
      </c>
      <c r="E1212" s="50"/>
      <c r="F1212" s="174"/>
      <c r="G1212" s="258" t="e">
        <f>(VLOOKUP(A1212,Estoque!$A$4:$M$14390,8,)*F1212)</f>
        <v>#N/A</v>
      </c>
    </row>
    <row r="1213" spans="1:7">
      <c r="A1213" s="177"/>
      <c r="B1213" s="256" t="e">
        <f>VLOOKUP(A1213,Estoque!$A$4:$M$14390,2,)</f>
        <v>#N/A</v>
      </c>
      <c r="C1213" s="256" t="e">
        <f>VLOOKUP(A1213,Estoque!$A$4:$M$14390,3,)</f>
        <v>#N/A</v>
      </c>
      <c r="D1213" s="257" t="e">
        <f>VLOOKUP(A1213,'Compras de mercadoria'!$A$4:$P$1330,4,)</f>
        <v>#N/A</v>
      </c>
      <c r="E1213" s="172"/>
      <c r="F1213" s="173"/>
      <c r="G1213" s="259" t="e">
        <f>(VLOOKUP(A1213,Estoque!$A$4:$M$14390,8,)*F1213)</f>
        <v>#N/A</v>
      </c>
    </row>
    <row r="1214" spans="1:7">
      <c r="A1214" s="178"/>
      <c r="B1214" s="239" t="e">
        <f>VLOOKUP(A1214,Estoque!$A$4:$M$14390,2,)</f>
        <v>#N/A</v>
      </c>
      <c r="C1214" s="239" t="e">
        <f>VLOOKUP(A1214,Estoque!$A$4:$M$14390,3,)</f>
        <v>#N/A</v>
      </c>
      <c r="D1214" s="244" t="e">
        <f>VLOOKUP(A1214,'Compras de mercadoria'!$A$4:$P$1330,4,)</f>
        <v>#N/A</v>
      </c>
      <c r="E1214" s="50"/>
      <c r="F1214" s="174"/>
      <c r="G1214" s="258" t="e">
        <f>(VLOOKUP(A1214,Estoque!$A$4:$M$14390,8,)*F1214)</f>
        <v>#N/A</v>
      </c>
    </row>
    <row r="1215" spans="1:7">
      <c r="A1215" s="177"/>
      <c r="B1215" s="256" t="e">
        <f>VLOOKUP(A1215,Estoque!$A$4:$M$14390,2,)</f>
        <v>#N/A</v>
      </c>
      <c r="C1215" s="256" t="e">
        <f>VLOOKUP(A1215,Estoque!$A$4:$M$14390,3,)</f>
        <v>#N/A</v>
      </c>
      <c r="D1215" s="257" t="e">
        <f>VLOOKUP(A1215,'Compras de mercadoria'!$A$4:$P$1330,4,)</f>
        <v>#N/A</v>
      </c>
      <c r="E1215" s="172"/>
      <c r="F1215" s="173"/>
      <c r="G1215" s="259" t="e">
        <f>(VLOOKUP(A1215,Estoque!$A$4:$M$14390,8,)*F1215)</f>
        <v>#N/A</v>
      </c>
    </row>
    <row r="1216" spans="1:7">
      <c r="A1216" s="178"/>
      <c r="B1216" s="239" t="e">
        <f>VLOOKUP(A1216,Estoque!$A$4:$M$14390,2,)</f>
        <v>#N/A</v>
      </c>
      <c r="C1216" s="239" t="e">
        <f>VLOOKUP(A1216,Estoque!$A$4:$M$14390,3,)</f>
        <v>#N/A</v>
      </c>
      <c r="D1216" s="244" t="e">
        <f>VLOOKUP(A1216,'Compras de mercadoria'!$A$4:$P$1330,4,)</f>
        <v>#N/A</v>
      </c>
      <c r="E1216" s="50"/>
      <c r="F1216" s="174"/>
      <c r="G1216" s="258" t="e">
        <f>(VLOOKUP(A1216,Estoque!$A$4:$M$14390,8,)*F1216)</f>
        <v>#N/A</v>
      </c>
    </row>
    <row r="1217" spans="1:7">
      <c r="A1217" s="177"/>
      <c r="B1217" s="256" t="e">
        <f>VLOOKUP(A1217,Estoque!$A$4:$M$14390,2,)</f>
        <v>#N/A</v>
      </c>
      <c r="C1217" s="256" t="e">
        <f>VLOOKUP(A1217,Estoque!$A$4:$M$14390,3,)</f>
        <v>#N/A</v>
      </c>
      <c r="D1217" s="257" t="e">
        <f>VLOOKUP(A1217,'Compras de mercadoria'!$A$4:$P$1330,4,)</f>
        <v>#N/A</v>
      </c>
      <c r="E1217" s="172"/>
      <c r="F1217" s="173"/>
      <c r="G1217" s="259" t="e">
        <f>(VLOOKUP(A1217,Estoque!$A$4:$M$14390,8,)*F1217)</f>
        <v>#N/A</v>
      </c>
    </row>
    <row r="1218" spans="1:7">
      <c r="A1218" s="178"/>
      <c r="B1218" s="239" t="e">
        <f>VLOOKUP(A1218,Estoque!$A$4:$M$14390,2,)</f>
        <v>#N/A</v>
      </c>
      <c r="C1218" s="239" t="e">
        <f>VLOOKUP(A1218,Estoque!$A$4:$M$14390,3,)</f>
        <v>#N/A</v>
      </c>
      <c r="D1218" s="244" t="e">
        <f>VLOOKUP(A1218,'Compras de mercadoria'!$A$4:$P$1330,4,)</f>
        <v>#N/A</v>
      </c>
      <c r="E1218" s="50"/>
      <c r="F1218" s="174"/>
      <c r="G1218" s="258" t="e">
        <f>(VLOOKUP(A1218,Estoque!$A$4:$M$14390,8,)*F1218)</f>
        <v>#N/A</v>
      </c>
    </row>
    <row r="1219" spans="1:7">
      <c r="A1219" s="177"/>
      <c r="B1219" s="256" t="e">
        <f>VLOOKUP(A1219,Estoque!$A$4:$M$14390,2,)</f>
        <v>#N/A</v>
      </c>
      <c r="C1219" s="256" t="e">
        <f>VLOOKUP(A1219,Estoque!$A$4:$M$14390,3,)</f>
        <v>#N/A</v>
      </c>
      <c r="D1219" s="257" t="e">
        <f>VLOOKUP(A1219,'Compras de mercadoria'!$A$4:$P$1330,4,)</f>
        <v>#N/A</v>
      </c>
      <c r="E1219" s="172"/>
      <c r="F1219" s="173"/>
      <c r="G1219" s="259" t="e">
        <f>(VLOOKUP(A1219,Estoque!$A$4:$M$14390,8,)*F1219)</f>
        <v>#N/A</v>
      </c>
    </row>
    <row r="1220" spans="1:7">
      <c r="A1220" s="178"/>
      <c r="B1220" s="239" t="e">
        <f>VLOOKUP(A1220,Estoque!$A$4:$M$14390,2,)</f>
        <v>#N/A</v>
      </c>
      <c r="C1220" s="239" t="e">
        <f>VLOOKUP(A1220,Estoque!$A$4:$M$14390,3,)</f>
        <v>#N/A</v>
      </c>
      <c r="D1220" s="244" t="e">
        <f>VLOOKUP(A1220,'Compras de mercadoria'!$A$4:$P$1330,4,)</f>
        <v>#N/A</v>
      </c>
      <c r="E1220" s="50"/>
      <c r="F1220" s="174"/>
      <c r="G1220" s="258" t="e">
        <f>(VLOOKUP(A1220,Estoque!$A$4:$M$14390,8,)*F1220)</f>
        <v>#N/A</v>
      </c>
    </row>
    <row r="1221" spans="1:7">
      <c r="A1221" s="177"/>
      <c r="B1221" s="256" t="e">
        <f>VLOOKUP(A1221,Estoque!$A$4:$M$14390,2,)</f>
        <v>#N/A</v>
      </c>
      <c r="C1221" s="256" t="e">
        <f>VLOOKUP(A1221,Estoque!$A$4:$M$14390,3,)</f>
        <v>#N/A</v>
      </c>
      <c r="D1221" s="257" t="e">
        <f>VLOOKUP(A1221,'Compras de mercadoria'!$A$4:$P$1330,4,)</f>
        <v>#N/A</v>
      </c>
      <c r="E1221" s="172"/>
      <c r="F1221" s="173"/>
      <c r="G1221" s="259" t="e">
        <f>(VLOOKUP(A1221,Estoque!$A$4:$M$14390,8,)*F1221)</f>
        <v>#N/A</v>
      </c>
    </row>
    <row r="1222" spans="1:7">
      <c r="A1222" s="178"/>
      <c r="B1222" s="239" t="e">
        <f>VLOOKUP(A1222,Estoque!$A$4:$M$14390,2,)</f>
        <v>#N/A</v>
      </c>
      <c r="C1222" s="239" t="e">
        <f>VLOOKUP(A1222,Estoque!$A$4:$M$14390,3,)</f>
        <v>#N/A</v>
      </c>
      <c r="D1222" s="244" t="e">
        <f>VLOOKUP(A1222,'Compras de mercadoria'!$A$4:$P$1330,4,)</f>
        <v>#N/A</v>
      </c>
      <c r="E1222" s="50"/>
      <c r="F1222" s="174"/>
      <c r="G1222" s="258" t="e">
        <f>(VLOOKUP(A1222,Estoque!$A$4:$M$14390,8,)*F1222)</f>
        <v>#N/A</v>
      </c>
    </row>
    <row r="1223" spans="1:7">
      <c r="A1223" s="177"/>
      <c r="B1223" s="256" t="e">
        <f>VLOOKUP(A1223,Estoque!$A$4:$M$14390,2,)</f>
        <v>#N/A</v>
      </c>
      <c r="C1223" s="256" t="e">
        <f>VLOOKUP(A1223,Estoque!$A$4:$M$14390,3,)</f>
        <v>#N/A</v>
      </c>
      <c r="D1223" s="257" t="e">
        <f>VLOOKUP(A1223,'Compras de mercadoria'!$A$4:$P$1330,4,)</f>
        <v>#N/A</v>
      </c>
      <c r="E1223" s="172"/>
      <c r="F1223" s="173"/>
      <c r="G1223" s="259" t="e">
        <f>(VLOOKUP(A1223,Estoque!$A$4:$M$14390,8,)*F1223)</f>
        <v>#N/A</v>
      </c>
    </row>
    <row r="1224" spans="1:7">
      <c r="A1224" s="178"/>
      <c r="B1224" s="239" t="e">
        <f>VLOOKUP(A1224,Estoque!$A$4:$M$14390,2,)</f>
        <v>#N/A</v>
      </c>
      <c r="C1224" s="239" t="e">
        <f>VLOOKUP(A1224,Estoque!$A$4:$M$14390,3,)</f>
        <v>#N/A</v>
      </c>
      <c r="D1224" s="244" t="e">
        <f>VLOOKUP(A1224,'Compras de mercadoria'!$A$4:$P$1330,4,)</f>
        <v>#N/A</v>
      </c>
      <c r="E1224" s="50"/>
      <c r="F1224" s="174"/>
      <c r="G1224" s="258" t="e">
        <f>(VLOOKUP(A1224,Estoque!$A$4:$M$14390,8,)*F1224)</f>
        <v>#N/A</v>
      </c>
    </row>
    <row r="1225" spans="1:7">
      <c r="A1225" s="177"/>
      <c r="B1225" s="256" t="e">
        <f>VLOOKUP(A1225,Estoque!$A$4:$M$14390,2,)</f>
        <v>#N/A</v>
      </c>
      <c r="C1225" s="256" t="e">
        <f>VLOOKUP(A1225,Estoque!$A$4:$M$14390,3,)</f>
        <v>#N/A</v>
      </c>
      <c r="D1225" s="257" t="e">
        <f>VLOOKUP(A1225,'Compras de mercadoria'!$A$4:$P$1330,4,)</f>
        <v>#N/A</v>
      </c>
      <c r="E1225" s="172"/>
      <c r="F1225" s="173"/>
      <c r="G1225" s="259" t="e">
        <f>(VLOOKUP(A1225,Estoque!$A$4:$M$14390,8,)*F1225)</f>
        <v>#N/A</v>
      </c>
    </row>
    <row r="1226" spans="1:7">
      <c r="A1226" s="178"/>
      <c r="B1226" s="239" t="e">
        <f>VLOOKUP(A1226,Estoque!$A$4:$M$14390,2,)</f>
        <v>#N/A</v>
      </c>
      <c r="C1226" s="239" t="e">
        <f>VLOOKUP(A1226,Estoque!$A$4:$M$14390,3,)</f>
        <v>#N/A</v>
      </c>
      <c r="D1226" s="244" t="e">
        <f>VLOOKUP(A1226,'Compras de mercadoria'!$A$4:$P$1330,4,)</f>
        <v>#N/A</v>
      </c>
      <c r="E1226" s="50"/>
      <c r="F1226" s="174"/>
      <c r="G1226" s="258" t="e">
        <f>(VLOOKUP(A1226,Estoque!$A$4:$M$14390,8,)*F1226)</f>
        <v>#N/A</v>
      </c>
    </row>
    <row r="1227" spans="1:7">
      <c r="A1227" s="177"/>
      <c r="B1227" s="256" t="e">
        <f>VLOOKUP(A1227,Estoque!$A$4:$M$14390,2,)</f>
        <v>#N/A</v>
      </c>
      <c r="C1227" s="256" t="e">
        <f>VLOOKUP(A1227,Estoque!$A$4:$M$14390,3,)</f>
        <v>#N/A</v>
      </c>
      <c r="D1227" s="257" t="e">
        <f>VLOOKUP(A1227,'Compras de mercadoria'!$A$4:$P$1330,4,)</f>
        <v>#N/A</v>
      </c>
      <c r="E1227" s="172"/>
      <c r="F1227" s="173"/>
      <c r="G1227" s="259" t="e">
        <f>(VLOOKUP(A1227,Estoque!$A$4:$M$14390,8,)*F1227)</f>
        <v>#N/A</v>
      </c>
    </row>
    <row r="1228" spans="1:7">
      <c r="A1228" s="178"/>
      <c r="B1228" s="239" t="e">
        <f>VLOOKUP(A1228,Estoque!$A$4:$M$14390,2,)</f>
        <v>#N/A</v>
      </c>
      <c r="C1228" s="239" t="e">
        <f>VLOOKUP(A1228,Estoque!$A$4:$M$14390,3,)</f>
        <v>#N/A</v>
      </c>
      <c r="D1228" s="244" t="e">
        <f>VLOOKUP(A1228,'Compras de mercadoria'!$A$4:$P$1330,4,)</f>
        <v>#N/A</v>
      </c>
      <c r="E1228" s="50"/>
      <c r="F1228" s="174"/>
      <c r="G1228" s="258" t="e">
        <f>(VLOOKUP(A1228,Estoque!$A$4:$M$14390,8,)*F1228)</f>
        <v>#N/A</v>
      </c>
    </row>
    <row r="1229" spans="1:7">
      <c r="A1229" s="177"/>
      <c r="B1229" s="256" t="e">
        <f>VLOOKUP(A1229,Estoque!$A$4:$M$14390,2,)</f>
        <v>#N/A</v>
      </c>
      <c r="C1229" s="256" t="e">
        <f>VLOOKUP(A1229,Estoque!$A$4:$M$14390,3,)</f>
        <v>#N/A</v>
      </c>
      <c r="D1229" s="257" t="e">
        <f>VLOOKUP(A1229,'Compras de mercadoria'!$A$4:$P$1330,4,)</f>
        <v>#N/A</v>
      </c>
      <c r="E1229" s="172"/>
      <c r="F1229" s="173"/>
      <c r="G1229" s="259" t="e">
        <f>(VLOOKUP(A1229,Estoque!$A$4:$M$14390,8,)*F1229)</f>
        <v>#N/A</v>
      </c>
    </row>
    <row r="1230" spans="1:7">
      <c r="A1230" s="178"/>
      <c r="B1230" s="239" t="e">
        <f>VLOOKUP(A1230,Estoque!$A$4:$M$14390,2,)</f>
        <v>#N/A</v>
      </c>
      <c r="C1230" s="239" t="e">
        <f>VLOOKUP(A1230,Estoque!$A$4:$M$14390,3,)</f>
        <v>#N/A</v>
      </c>
      <c r="D1230" s="244" t="e">
        <f>VLOOKUP(A1230,'Compras de mercadoria'!$A$4:$P$1330,4,)</f>
        <v>#N/A</v>
      </c>
      <c r="E1230" s="50"/>
      <c r="F1230" s="174"/>
      <c r="G1230" s="258" t="e">
        <f>(VLOOKUP(A1230,Estoque!$A$4:$M$14390,8,)*F1230)</f>
        <v>#N/A</v>
      </c>
    </row>
    <row r="1231" spans="1:7">
      <c r="A1231" s="177"/>
      <c r="B1231" s="256" t="e">
        <f>VLOOKUP(A1231,Estoque!$A$4:$M$14390,2,)</f>
        <v>#N/A</v>
      </c>
      <c r="C1231" s="256" t="e">
        <f>VLOOKUP(A1231,Estoque!$A$4:$M$14390,3,)</f>
        <v>#N/A</v>
      </c>
      <c r="D1231" s="257" t="e">
        <f>VLOOKUP(A1231,'Compras de mercadoria'!$A$4:$P$1330,4,)</f>
        <v>#N/A</v>
      </c>
      <c r="E1231" s="172"/>
      <c r="F1231" s="173"/>
      <c r="G1231" s="259" t="e">
        <f>(VLOOKUP(A1231,Estoque!$A$4:$M$14390,8,)*F1231)</f>
        <v>#N/A</v>
      </c>
    </row>
    <row r="1232" spans="1:7">
      <c r="A1232" s="178"/>
      <c r="B1232" s="239" t="e">
        <f>VLOOKUP(A1232,Estoque!$A$4:$M$14390,2,)</f>
        <v>#N/A</v>
      </c>
      <c r="C1232" s="239" t="e">
        <f>VLOOKUP(A1232,Estoque!$A$4:$M$14390,3,)</f>
        <v>#N/A</v>
      </c>
      <c r="D1232" s="244" t="e">
        <f>VLOOKUP(A1232,'Compras de mercadoria'!$A$4:$P$1330,4,)</f>
        <v>#N/A</v>
      </c>
      <c r="E1232" s="50"/>
      <c r="F1232" s="174"/>
      <c r="G1232" s="258" t="e">
        <f>(VLOOKUP(A1232,Estoque!$A$4:$M$14390,8,)*F1232)</f>
        <v>#N/A</v>
      </c>
    </row>
    <row r="1233" spans="1:7">
      <c r="A1233" s="177"/>
      <c r="B1233" s="256" t="e">
        <f>VLOOKUP(A1233,Estoque!$A$4:$M$14390,2,)</f>
        <v>#N/A</v>
      </c>
      <c r="C1233" s="256" t="e">
        <f>VLOOKUP(A1233,Estoque!$A$4:$M$14390,3,)</f>
        <v>#N/A</v>
      </c>
      <c r="D1233" s="257" t="e">
        <f>VLOOKUP(A1233,'Compras de mercadoria'!$A$4:$P$1330,4,)</f>
        <v>#N/A</v>
      </c>
      <c r="E1233" s="172"/>
      <c r="F1233" s="173"/>
      <c r="G1233" s="259" t="e">
        <f>(VLOOKUP(A1233,Estoque!$A$4:$M$14390,8,)*F1233)</f>
        <v>#N/A</v>
      </c>
    </row>
    <row r="1234" spans="1:7">
      <c r="A1234" s="178"/>
      <c r="B1234" s="239" t="e">
        <f>VLOOKUP(A1234,Estoque!$A$4:$M$14390,2,)</f>
        <v>#N/A</v>
      </c>
      <c r="C1234" s="239" t="e">
        <f>VLOOKUP(A1234,Estoque!$A$4:$M$14390,3,)</f>
        <v>#N/A</v>
      </c>
      <c r="D1234" s="244" t="e">
        <f>VLOOKUP(A1234,'Compras de mercadoria'!$A$4:$P$1330,4,)</f>
        <v>#N/A</v>
      </c>
      <c r="E1234" s="50"/>
      <c r="F1234" s="174"/>
      <c r="G1234" s="258" t="e">
        <f>(VLOOKUP(A1234,Estoque!$A$4:$M$14390,8,)*F1234)</f>
        <v>#N/A</v>
      </c>
    </row>
    <row r="1235" spans="1:7">
      <c r="A1235" s="177"/>
      <c r="B1235" s="256" t="e">
        <f>VLOOKUP(A1235,Estoque!$A$4:$M$14390,2,)</f>
        <v>#N/A</v>
      </c>
      <c r="C1235" s="256" t="e">
        <f>VLOOKUP(A1235,Estoque!$A$4:$M$14390,3,)</f>
        <v>#N/A</v>
      </c>
      <c r="D1235" s="257" t="e">
        <f>VLOOKUP(A1235,'Compras de mercadoria'!$A$4:$P$1330,4,)</f>
        <v>#N/A</v>
      </c>
      <c r="E1235" s="172"/>
      <c r="F1235" s="173"/>
      <c r="G1235" s="259" t="e">
        <f>(VLOOKUP(A1235,Estoque!$A$4:$M$14390,8,)*F1235)</f>
        <v>#N/A</v>
      </c>
    </row>
    <row r="1236" spans="1:7">
      <c r="A1236" s="178"/>
      <c r="B1236" s="239" t="e">
        <f>VLOOKUP(A1236,Estoque!$A$4:$M$14390,2,)</f>
        <v>#N/A</v>
      </c>
      <c r="C1236" s="239" t="e">
        <f>VLOOKUP(A1236,Estoque!$A$4:$M$14390,3,)</f>
        <v>#N/A</v>
      </c>
      <c r="D1236" s="244" t="e">
        <f>VLOOKUP(A1236,'Compras de mercadoria'!$A$4:$P$1330,4,)</f>
        <v>#N/A</v>
      </c>
      <c r="E1236" s="50"/>
      <c r="F1236" s="174"/>
      <c r="G1236" s="258" t="e">
        <f>(VLOOKUP(A1236,Estoque!$A$4:$M$14390,8,)*F1236)</f>
        <v>#N/A</v>
      </c>
    </row>
    <row r="1237" spans="1:7">
      <c r="A1237" s="177"/>
      <c r="B1237" s="256" t="e">
        <f>VLOOKUP(A1237,Estoque!$A$4:$M$14390,2,)</f>
        <v>#N/A</v>
      </c>
      <c r="C1237" s="256" t="e">
        <f>VLOOKUP(A1237,Estoque!$A$4:$M$14390,3,)</f>
        <v>#N/A</v>
      </c>
      <c r="D1237" s="257" t="e">
        <f>VLOOKUP(A1237,'Compras de mercadoria'!$A$4:$P$1330,4,)</f>
        <v>#N/A</v>
      </c>
      <c r="E1237" s="172"/>
      <c r="F1237" s="173"/>
      <c r="G1237" s="259" t="e">
        <f>(VLOOKUP(A1237,Estoque!$A$4:$M$14390,8,)*F1237)</f>
        <v>#N/A</v>
      </c>
    </row>
    <row r="1238" spans="1:7">
      <c r="A1238" s="178"/>
      <c r="B1238" s="239" t="e">
        <f>VLOOKUP(A1238,Estoque!$A$4:$M$14390,2,)</f>
        <v>#N/A</v>
      </c>
      <c r="C1238" s="239" t="e">
        <f>VLOOKUP(A1238,Estoque!$A$4:$M$14390,3,)</f>
        <v>#N/A</v>
      </c>
      <c r="D1238" s="244" t="e">
        <f>VLOOKUP(A1238,'Compras de mercadoria'!$A$4:$P$1330,4,)</f>
        <v>#N/A</v>
      </c>
      <c r="E1238" s="50"/>
      <c r="F1238" s="174"/>
      <c r="G1238" s="260" t="e">
        <f>(VLOOKUP(A1238,Estoque!$A$4:$M$14390,8,)*F1238)</f>
        <v>#N/A</v>
      </c>
    </row>
    <row r="1239" spans="1:7">
      <c r="A1239" s="177"/>
      <c r="B1239" s="256" t="e">
        <f>VLOOKUP(A1239,Estoque!$A$4:$M$14390,2,)</f>
        <v>#N/A</v>
      </c>
      <c r="C1239" s="256" t="e">
        <f>VLOOKUP(A1239,Estoque!$A$4:$M$14390,3,)</f>
        <v>#N/A</v>
      </c>
      <c r="D1239" s="257" t="e">
        <f>VLOOKUP(A1239,'Compras de mercadoria'!$A$4:$P$1330,4,)</f>
        <v>#N/A</v>
      </c>
      <c r="E1239" s="172"/>
      <c r="F1239" s="173"/>
      <c r="G1239" s="261" t="e">
        <f>(VLOOKUP(A1239,Estoque!$A$4:$M$14390,8,)*F1239)</f>
        <v>#N/A</v>
      </c>
    </row>
    <row r="1240" spans="1:7">
      <c r="A1240" s="178"/>
      <c r="B1240" s="239" t="e">
        <f>VLOOKUP(A1240,Estoque!$A$4:$M$14390,2,)</f>
        <v>#N/A</v>
      </c>
      <c r="C1240" s="239" t="e">
        <f>VLOOKUP(A1240,Estoque!$A$4:$M$14390,3,)</f>
        <v>#N/A</v>
      </c>
      <c r="D1240" s="244" t="e">
        <f>VLOOKUP(A1240,'Compras de mercadoria'!$A$4:$P$1330,4,)</f>
        <v>#N/A</v>
      </c>
      <c r="E1240" s="50"/>
      <c r="F1240" s="174"/>
      <c r="G1240" s="260" t="e">
        <f>(VLOOKUP(A1240,Estoque!$A$4:$M$14390,8,)*F1240)</f>
        <v>#N/A</v>
      </c>
    </row>
    <row r="1241" spans="1:7">
      <c r="A1241" s="177"/>
      <c r="B1241" s="256" t="e">
        <f>VLOOKUP(A1241,Estoque!$A$4:$M$14390,2,)</f>
        <v>#N/A</v>
      </c>
      <c r="C1241" s="256" t="e">
        <f>VLOOKUP(A1241,Estoque!$A$4:$M$14390,3,)</f>
        <v>#N/A</v>
      </c>
      <c r="D1241" s="257" t="e">
        <f>VLOOKUP(A1241,'Compras de mercadoria'!$A$4:$P$1330,4,)</f>
        <v>#N/A</v>
      </c>
      <c r="E1241" s="172"/>
      <c r="F1241" s="173"/>
      <c r="G1241" s="261" t="e">
        <f>(VLOOKUP(A1241,Estoque!$A$4:$M$14390,8,)*F1241)</f>
        <v>#N/A</v>
      </c>
    </row>
    <row r="1242" spans="1:7">
      <c r="A1242" s="178"/>
      <c r="B1242" s="239" t="e">
        <f>VLOOKUP(A1242,Estoque!$A$4:$M$14390,2,)</f>
        <v>#N/A</v>
      </c>
      <c r="C1242" s="239" t="e">
        <f>VLOOKUP(A1242,Estoque!$A$4:$M$14390,3,)</f>
        <v>#N/A</v>
      </c>
      <c r="D1242" s="244" t="e">
        <f>VLOOKUP(A1242,'Compras de mercadoria'!$A$4:$P$1330,4,)</f>
        <v>#N/A</v>
      </c>
      <c r="E1242" s="50"/>
      <c r="F1242" s="174"/>
      <c r="G1242" s="260" t="e">
        <f>(VLOOKUP(A1242,Estoque!$A$4:$M$14390,8,)*F1242)</f>
        <v>#N/A</v>
      </c>
    </row>
    <row r="1243" spans="1:7">
      <c r="A1243" s="177"/>
      <c r="B1243" s="256" t="e">
        <f>VLOOKUP(A1243,Estoque!$A$4:$M$14390,2,)</f>
        <v>#N/A</v>
      </c>
      <c r="C1243" s="256" t="e">
        <f>VLOOKUP(A1243,Estoque!$A$4:$M$14390,3,)</f>
        <v>#N/A</v>
      </c>
      <c r="D1243" s="257" t="e">
        <f>VLOOKUP(A1243,'Compras de mercadoria'!$A$4:$P$1330,4,)</f>
        <v>#N/A</v>
      </c>
      <c r="E1243" s="172"/>
      <c r="F1243" s="173"/>
      <c r="G1243" s="261" t="e">
        <f>(VLOOKUP(A1243,Estoque!$A$4:$M$14390,8,)*F1243)</f>
        <v>#N/A</v>
      </c>
    </row>
    <row r="1244" spans="1:7">
      <c r="A1244" s="178"/>
      <c r="B1244" s="239" t="e">
        <f>VLOOKUP(A1244,Estoque!$A$4:$M$14390,2,)</f>
        <v>#N/A</v>
      </c>
      <c r="C1244" s="239" t="e">
        <f>VLOOKUP(A1244,Estoque!$A$4:$M$14390,3,)</f>
        <v>#N/A</v>
      </c>
      <c r="D1244" s="244" t="e">
        <f>VLOOKUP(A1244,'Compras de mercadoria'!$A$4:$P$1330,4,)</f>
        <v>#N/A</v>
      </c>
      <c r="E1244" s="50"/>
      <c r="F1244" s="174"/>
      <c r="G1244" s="260" t="e">
        <f>(VLOOKUP(A1244,Estoque!$A$4:$M$14390,8,)*F1244)</f>
        <v>#N/A</v>
      </c>
    </row>
    <row r="1245" spans="1:7">
      <c r="A1245" s="177"/>
      <c r="B1245" s="256" t="e">
        <f>VLOOKUP(A1245,Estoque!$A$4:$M$14390,2,)</f>
        <v>#N/A</v>
      </c>
      <c r="C1245" s="256" t="e">
        <f>VLOOKUP(A1245,Estoque!$A$4:$M$14390,3,)</f>
        <v>#N/A</v>
      </c>
      <c r="D1245" s="257" t="e">
        <f>VLOOKUP(A1245,'Compras de mercadoria'!$A$4:$P$1330,4,)</f>
        <v>#N/A</v>
      </c>
      <c r="E1245" s="172"/>
      <c r="F1245" s="173"/>
      <c r="G1245" s="261" t="e">
        <f>(VLOOKUP(A1245,Estoque!$A$4:$M$14390,8,)*F1245)</f>
        <v>#N/A</v>
      </c>
    </row>
    <row r="1246" spans="1:7">
      <c r="A1246" s="178"/>
      <c r="B1246" s="239" t="e">
        <f>VLOOKUP(A1246,Estoque!$A$4:$M$14390,2,)</f>
        <v>#N/A</v>
      </c>
      <c r="C1246" s="239" t="e">
        <f>VLOOKUP(A1246,Estoque!$A$4:$M$14390,3,)</f>
        <v>#N/A</v>
      </c>
      <c r="D1246" s="244" t="e">
        <f>VLOOKUP(A1246,'Compras de mercadoria'!$A$4:$P$1330,4,)</f>
        <v>#N/A</v>
      </c>
      <c r="E1246" s="50"/>
      <c r="F1246" s="174"/>
      <c r="G1246" s="260" t="e">
        <f>(VLOOKUP(A1246,Estoque!$A$4:$M$14390,8,)*F1246)</f>
        <v>#N/A</v>
      </c>
    </row>
    <row r="1247" spans="1:7">
      <c r="A1247" s="177"/>
      <c r="B1247" s="256" t="e">
        <f>VLOOKUP(A1247,Estoque!$A$4:$M$14390,2,)</f>
        <v>#N/A</v>
      </c>
      <c r="C1247" s="256" t="e">
        <f>VLOOKUP(A1247,Estoque!$A$4:$M$14390,3,)</f>
        <v>#N/A</v>
      </c>
      <c r="D1247" s="257" t="e">
        <f>VLOOKUP(A1247,'Compras de mercadoria'!$A$4:$P$1330,4,)</f>
        <v>#N/A</v>
      </c>
      <c r="E1247" s="172"/>
      <c r="F1247" s="173"/>
      <c r="G1247" s="261" t="e">
        <f>(VLOOKUP(A1247,Estoque!$A$4:$M$14390,8,)*F1247)</f>
        <v>#N/A</v>
      </c>
    </row>
    <row r="1248" spans="1:7">
      <c r="A1248" s="178"/>
      <c r="B1248" s="239" t="e">
        <f>VLOOKUP(A1248,Estoque!$A$4:$M$14390,2,)</f>
        <v>#N/A</v>
      </c>
      <c r="C1248" s="239" t="e">
        <f>VLOOKUP(A1248,Estoque!$A$4:$M$14390,3,)</f>
        <v>#N/A</v>
      </c>
      <c r="D1248" s="244" t="e">
        <f>VLOOKUP(A1248,'Compras de mercadoria'!$A$4:$P$1330,4,)</f>
        <v>#N/A</v>
      </c>
      <c r="E1248" s="50"/>
      <c r="F1248" s="174"/>
      <c r="G1248" s="260" t="e">
        <f>(VLOOKUP(A1248,Estoque!$A$4:$M$14390,8,)*F1248)</f>
        <v>#N/A</v>
      </c>
    </row>
    <row r="1249" spans="1:7">
      <c r="A1249" s="177"/>
      <c r="B1249" s="256" t="e">
        <f>VLOOKUP(A1249,Estoque!$A$4:$M$14390,2,)</f>
        <v>#N/A</v>
      </c>
      <c r="C1249" s="256" t="e">
        <f>VLOOKUP(A1249,Estoque!$A$4:$M$14390,3,)</f>
        <v>#N/A</v>
      </c>
      <c r="D1249" s="257" t="e">
        <f>VLOOKUP(A1249,'Compras de mercadoria'!$A$4:$P$1330,4,)</f>
        <v>#N/A</v>
      </c>
      <c r="E1249" s="172"/>
      <c r="F1249" s="173"/>
      <c r="G1249" s="261" t="e">
        <f>(VLOOKUP(A1249,Estoque!$A$4:$M$14390,8,)*F1249)</f>
        <v>#N/A</v>
      </c>
    </row>
    <row r="1250" spans="1:7">
      <c r="A1250" s="178"/>
      <c r="B1250" s="239" t="e">
        <f>VLOOKUP(A1250,Estoque!$A$4:$M$14390,2,)</f>
        <v>#N/A</v>
      </c>
      <c r="C1250" s="239" t="e">
        <f>VLOOKUP(A1250,Estoque!$A$4:$M$14390,3,)</f>
        <v>#N/A</v>
      </c>
      <c r="D1250" s="244" t="e">
        <f>VLOOKUP(A1250,'Compras de mercadoria'!$A$4:$P$1330,4,)</f>
        <v>#N/A</v>
      </c>
      <c r="E1250" s="50"/>
      <c r="F1250" s="174"/>
      <c r="G1250" s="260" t="e">
        <f>(VLOOKUP(A1250,Estoque!$A$4:$M$14390,8,)*F1250)</f>
        <v>#N/A</v>
      </c>
    </row>
    <row r="1251" spans="1:7">
      <c r="A1251" s="177"/>
      <c r="B1251" s="256" t="e">
        <f>VLOOKUP(A1251,Estoque!$A$4:$M$14390,2,)</f>
        <v>#N/A</v>
      </c>
      <c r="C1251" s="256" t="e">
        <f>VLOOKUP(A1251,Estoque!$A$4:$M$14390,3,)</f>
        <v>#N/A</v>
      </c>
      <c r="D1251" s="257" t="e">
        <f>VLOOKUP(A1251,'Compras de mercadoria'!$A$4:$P$1330,4,)</f>
        <v>#N/A</v>
      </c>
      <c r="E1251" s="172"/>
      <c r="F1251" s="173"/>
      <c r="G1251" s="261" t="e">
        <f>(VLOOKUP(A1251,Estoque!$A$4:$M$14390,8,)*F1251)</f>
        <v>#N/A</v>
      </c>
    </row>
    <row r="1252" spans="1:7">
      <c r="A1252" s="178"/>
      <c r="B1252" s="239" t="e">
        <f>VLOOKUP(A1252,Estoque!$A$4:$M$14390,2,)</f>
        <v>#N/A</v>
      </c>
      <c r="C1252" s="239" t="e">
        <f>VLOOKUP(A1252,Estoque!$A$4:$M$14390,3,)</f>
        <v>#N/A</v>
      </c>
      <c r="D1252" s="244" t="e">
        <f>VLOOKUP(A1252,'Compras de mercadoria'!$A$4:$P$1330,4,)</f>
        <v>#N/A</v>
      </c>
      <c r="E1252" s="50"/>
      <c r="F1252" s="174"/>
      <c r="G1252" s="260" t="e">
        <f>(VLOOKUP(A1252,Estoque!$A$4:$M$14390,8,)*F1252)</f>
        <v>#N/A</v>
      </c>
    </row>
    <row r="1253" spans="1:7">
      <c r="A1253" s="177"/>
      <c r="B1253" s="256" t="e">
        <f>VLOOKUP(A1253,Estoque!$A$4:$M$14390,2,)</f>
        <v>#N/A</v>
      </c>
      <c r="C1253" s="256" t="e">
        <f>VLOOKUP(A1253,Estoque!$A$4:$M$14390,3,)</f>
        <v>#N/A</v>
      </c>
      <c r="D1253" s="257" t="e">
        <f>VLOOKUP(A1253,'Compras de mercadoria'!$A$4:$P$1330,4,)</f>
        <v>#N/A</v>
      </c>
      <c r="E1253" s="172"/>
      <c r="F1253" s="173"/>
      <c r="G1253" s="261" t="e">
        <f>(VLOOKUP(A1253,Estoque!$A$4:$M$14390,8,)*F1253)</f>
        <v>#N/A</v>
      </c>
    </row>
    <row r="1254" spans="1:7">
      <c r="A1254" s="178"/>
      <c r="B1254" s="239" t="e">
        <f>VLOOKUP(A1254,Estoque!$A$4:$M$14390,2,)</f>
        <v>#N/A</v>
      </c>
      <c r="C1254" s="239" t="e">
        <f>VLOOKUP(A1254,Estoque!$A$4:$M$14390,3,)</f>
        <v>#N/A</v>
      </c>
      <c r="D1254" s="244" t="e">
        <f>VLOOKUP(A1254,'Compras de mercadoria'!$A$4:$P$1330,4,)</f>
        <v>#N/A</v>
      </c>
      <c r="E1254" s="50"/>
      <c r="F1254" s="174"/>
      <c r="G1254" s="260" t="e">
        <f>(VLOOKUP(A1254,Estoque!$A$4:$M$14390,8,)*F1254)</f>
        <v>#N/A</v>
      </c>
    </row>
    <row r="1255" spans="1:7">
      <c r="A1255" s="177"/>
      <c r="B1255" s="256" t="e">
        <f>VLOOKUP(A1255,Estoque!$A$4:$M$14390,2,)</f>
        <v>#N/A</v>
      </c>
      <c r="C1255" s="256" t="e">
        <f>VLOOKUP(A1255,Estoque!$A$4:$M$14390,3,)</f>
        <v>#N/A</v>
      </c>
      <c r="D1255" s="257" t="e">
        <f>VLOOKUP(A1255,'Compras de mercadoria'!$A$4:$P$1330,4,)</f>
        <v>#N/A</v>
      </c>
      <c r="E1255" s="172"/>
      <c r="F1255" s="173"/>
      <c r="G1255" s="261" t="e">
        <f>(VLOOKUP(A1255,Estoque!$A$4:$M$14390,8,)*F1255)</f>
        <v>#N/A</v>
      </c>
    </row>
    <row r="1256" spans="1:7">
      <c r="A1256" s="178"/>
      <c r="B1256" s="239" t="e">
        <f>VLOOKUP(A1256,Estoque!$A$4:$M$14390,2,)</f>
        <v>#N/A</v>
      </c>
      <c r="C1256" s="239" t="e">
        <f>VLOOKUP(A1256,Estoque!$A$4:$M$14390,3,)</f>
        <v>#N/A</v>
      </c>
      <c r="D1256" s="244" t="e">
        <f>VLOOKUP(A1256,'Compras de mercadoria'!$A$4:$P$1330,4,)</f>
        <v>#N/A</v>
      </c>
      <c r="E1256" s="50"/>
      <c r="F1256" s="174"/>
      <c r="G1256" s="260" t="e">
        <f>(VLOOKUP(A1256,Estoque!$A$4:$M$14390,8,)*F1256)</f>
        <v>#N/A</v>
      </c>
    </row>
    <row r="1257" spans="1:7">
      <c r="A1257" s="177"/>
      <c r="B1257" s="256" t="e">
        <f>VLOOKUP(A1257,Estoque!$A$4:$M$14390,2,)</f>
        <v>#N/A</v>
      </c>
      <c r="C1257" s="256" t="e">
        <f>VLOOKUP(A1257,Estoque!$A$4:$M$14390,3,)</f>
        <v>#N/A</v>
      </c>
      <c r="D1257" s="257" t="e">
        <f>VLOOKUP(A1257,'Compras de mercadoria'!$A$4:$P$1330,4,)</f>
        <v>#N/A</v>
      </c>
      <c r="E1257" s="172"/>
      <c r="F1257" s="173"/>
      <c r="G1257" s="261" t="e">
        <f>(VLOOKUP(A1257,Estoque!$A$4:$M$14390,8,)*F1257)</f>
        <v>#N/A</v>
      </c>
    </row>
    <row r="1258" spans="1:7">
      <c r="A1258" s="178"/>
      <c r="B1258" s="239" t="e">
        <f>VLOOKUP(A1258,Estoque!$A$4:$M$14390,2,)</f>
        <v>#N/A</v>
      </c>
      <c r="C1258" s="239" t="e">
        <f>VLOOKUP(A1258,Estoque!$A$4:$M$14390,3,)</f>
        <v>#N/A</v>
      </c>
      <c r="D1258" s="244" t="e">
        <f>VLOOKUP(A1258,'Compras de mercadoria'!$A$4:$P$1330,4,)</f>
        <v>#N/A</v>
      </c>
      <c r="E1258" s="50"/>
      <c r="F1258" s="174"/>
      <c r="G1258" s="260" t="e">
        <f>(VLOOKUP(A1258,Estoque!$A$4:$M$14390,8,)*F1258)</f>
        <v>#N/A</v>
      </c>
    </row>
    <row r="1259" spans="1:7">
      <c r="A1259" s="177"/>
      <c r="B1259" s="256" t="e">
        <f>VLOOKUP(A1259,Estoque!$A$4:$M$14390,2,)</f>
        <v>#N/A</v>
      </c>
      <c r="C1259" s="256" t="e">
        <f>VLOOKUP(A1259,Estoque!$A$4:$M$14390,3,)</f>
        <v>#N/A</v>
      </c>
      <c r="D1259" s="257" t="e">
        <f>VLOOKUP(A1259,'Compras de mercadoria'!$A$4:$P$1330,4,)</f>
        <v>#N/A</v>
      </c>
      <c r="E1259" s="172"/>
      <c r="F1259" s="173"/>
      <c r="G1259" s="261" t="e">
        <f>(VLOOKUP(A1259,Estoque!$A$4:$M$14390,8,)*F1259)</f>
        <v>#N/A</v>
      </c>
    </row>
    <row r="1260" spans="1:7">
      <c r="A1260" s="178"/>
      <c r="B1260" s="239" t="e">
        <f>VLOOKUP(A1260,Estoque!$A$4:$M$14390,2,)</f>
        <v>#N/A</v>
      </c>
      <c r="C1260" s="239" t="e">
        <f>VLOOKUP(A1260,Estoque!$A$4:$M$14390,3,)</f>
        <v>#N/A</v>
      </c>
      <c r="D1260" s="244" t="e">
        <f>VLOOKUP(A1260,'Compras de mercadoria'!$A$4:$P$1330,4,)</f>
        <v>#N/A</v>
      </c>
      <c r="E1260" s="50"/>
      <c r="F1260" s="174"/>
      <c r="G1260" s="260" t="e">
        <f>(VLOOKUP(A1260,Estoque!$A$4:$M$14390,8,)*F1260)</f>
        <v>#N/A</v>
      </c>
    </row>
    <row r="1261" spans="1:7">
      <c r="A1261" s="177"/>
      <c r="B1261" s="256" t="e">
        <f>VLOOKUP(A1261,Estoque!$A$4:$M$14390,2,)</f>
        <v>#N/A</v>
      </c>
      <c r="C1261" s="256" t="e">
        <f>VLOOKUP(A1261,Estoque!$A$4:$M$14390,3,)</f>
        <v>#N/A</v>
      </c>
      <c r="D1261" s="257" t="e">
        <f>VLOOKUP(A1261,'Compras de mercadoria'!$A$4:$P$1330,4,)</f>
        <v>#N/A</v>
      </c>
      <c r="E1261" s="172"/>
      <c r="F1261" s="173"/>
      <c r="G1261" s="261" t="e">
        <f>(VLOOKUP(A1261,Estoque!$A$4:$M$14390,8,)*F1261)</f>
        <v>#N/A</v>
      </c>
    </row>
    <row r="1262" spans="1:7">
      <c r="A1262" s="178"/>
      <c r="B1262" s="239" t="e">
        <f>VLOOKUP(A1262,Estoque!$A$4:$M$14390,2,)</f>
        <v>#N/A</v>
      </c>
      <c r="C1262" s="239" t="e">
        <f>VLOOKUP(A1262,Estoque!$A$4:$M$14390,3,)</f>
        <v>#N/A</v>
      </c>
      <c r="D1262" s="244" t="e">
        <f>VLOOKUP(A1262,'Compras de mercadoria'!$A$4:$P$1330,4,)</f>
        <v>#N/A</v>
      </c>
      <c r="E1262" s="50"/>
      <c r="F1262" s="174"/>
      <c r="G1262" s="260" t="e">
        <f>(VLOOKUP(A1262,Estoque!$A$4:$M$14390,8,)*F1262)</f>
        <v>#N/A</v>
      </c>
    </row>
    <row r="1263" spans="1:7">
      <c r="A1263" s="177"/>
      <c r="B1263" s="256" t="e">
        <f>VLOOKUP(A1263,Estoque!$A$4:$M$14390,2,)</f>
        <v>#N/A</v>
      </c>
      <c r="C1263" s="256" t="e">
        <f>VLOOKUP(A1263,Estoque!$A$4:$M$14390,3,)</f>
        <v>#N/A</v>
      </c>
      <c r="D1263" s="257" t="e">
        <f>VLOOKUP(A1263,'Compras de mercadoria'!$A$4:$P$1330,4,)</f>
        <v>#N/A</v>
      </c>
      <c r="E1263" s="172"/>
      <c r="F1263" s="173"/>
      <c r="G1263" s="261" t="e">
        <f>(VLOOKUP(A1263,Estoque!$A$4:$M$14390,8,)*F1263)</f>
        <v>#N/A</v>
      </c>
    </row>
    <row r="1264" spans="1:7">
      <c r="A1264" s="178"/>
      <c r="B1264" s="239" t="e">
        <f>VLOOKUP(A1264,Estoque!$A$4:$M$14390,2,)</f>
        <v>#N/A</v>
      </c>
      <c r="C1264" s="239" t="e">
        <f>VLOOKUP(A1264,Estoque!$A$4:$M$14390,3,)</f>
        <v>#N/A</v>
      </c>
      <c r="D1264" s="244" t="e">
        <f>VLOOKUP(A1264,'Compras de mercadoria'!$A$4:$P$1330,4,)</f>
        <v>#N/A</v>
      </c>
      <c r="E1264" s="50"/>
      <c r="F1264" s="174"/>
      <c r="G1264" s="260" t="e">
        <f>(VLOOKUP(A1264,Estoque!$A$4:$M$14390,8,)*F1264)</f>
        <v>#N/A</v>
      </c>
    </row>
    <row r="1265" spans="1:7">
      <c r="A1265" s="177"/>
      <c r="B1265" s="256" t="e">
        <f>VLOOKUP(A1265,Estoque!$A$4:$M$14390,2,)</f>
        <v>#N/A</v>
      </c>
      <c r="C1265" s="256" t="e">
        <f>VLOOKUP(A1265,Estoque!$A$4:$M$14390,3,)</f>
        <v>#N/A</v>
      </c>
      <c r="D1265" s="257" t="e">
        <f>VLOOKUP(A1265,'Compras de mercadoria'!$A$4:$P$1330,4,)</f>
        <v>#N/A</v>
      </c>
      <c r="E1265" s="172"/>
      <c r="F1265" s="173"/>
      <c r="G1265" s="261" t="e">
        <f>(VLOOKUP(A1265,Estoque!$A$4:$M$14390,8,)*F1265)</f>
        <v>#N/A</v>
      </c>
    </row>
    <row r="1266" spans="1:7">
      <c r="A1266" s="178"/>
      <c r="B1266" s="239" t="e">
        <f>VLOOKUP(A1266,Estoque!$A$4:$M$14390,2,)</f>
        <v>#N/A</v>
      </c>
      <c r="C1266" s="239" t="e">
        <f>VLOOKUP(A1266,Estoque!$A$4:$M$14390,3,)</f>
        <v>#N/A</v>
      </c>
      <c r="D1266" s="244" t="e">
        <f>VLOOKUP(A1266,'Compras de mercadoria'!$A$4:$P$1330,4,)</f>
        <v>#N/A</v>
      </c>
      <c r="E1266" s="50"/>
      <c r="F1266" s="174"/>
      <c r="G1266" s="260" t="e">
        <f>(VLOOKUP(A1266,Estoque!$A$4:$M$14390,8,)*F1266)</f>
        <v>#N/A</v>
      </c>
    </row>
    <row r="1267" spans="1:7">
      <c r="A1267" s="177"/>
      <c r="B1267" s="256" t="e">
        <f>VLOOKUP(A1267,Estoque!$A$4:$M$14390,2,)</f>
        <v>#N/A</v>
      </c>
      <c r="C1267" s="256" t="e">
        <f>VLOOKUP(A1267,Estoque!$A$4:$M$14390,3,)</f>
        <v>#N/A</v>
      </c>
      <c r="D1267" s="257" t="e">
        <f>VLOOKUP(A1267,'Compras de mercadoria'!$A$4:$P$1330,4,)</f>
        <v>#N/A</v>
      </c>
      <c r="E1267" s="172"/>
      <c r="F1267" s="173"/>
      <c r="G1267" s="261" t="e">
        <f>(VLOOKUP(A1267,Estoque!$A$4:$M$14390,8,)*F1267)</f>
        <v>#N/A</v>
      </c>
    </row>
    <row r="1268" spans="1:7">
      <c r="A1268" s="178"/>
      <c r="B1268" s="239" t="e">
        <f>VLOOKUP(A1268,Estoque!$A$4:$M$14390,2,)</f>
        <v>#N/A</v>
      </c>
      <c r="C1268" s="239" t="e">
        <f>VLOOKUP(A1268,Estoque!$A$4:$M$14390,3,)</f>
        <v>#N/A</v>
      </c>
      <c r="D1268" s="244" t="e">
        <f>VLOOKUP(A1268,'Compras de mercadoria'!$A$4:$P$1330,4,)</f>
        <v>#N/A</v>
      </c>
      <c r="E1268" s="50"/>
      <c r="F1268" s="174"/>
      <c r="G1268" s="260" t="e">
        <f>(VLOOKUP(A1268,Estoque!$A$4:$M$14390,8,)*F1268)</f>
        <v>#N/A</v>
      </c>
    </row>
    <row r="1269" spans="1:7">
      <c r="A1269" s="177"/>
      <c r="B1269" s="256" t="e">
        <f>VLOOKUP(A1269,Estoque!$A$4:$M$14390,2,)</f>
        <v>#N/A</v>
      </c>
      <c r="C1269" s="256" t="e">
        <f>VLOOKUP(A1269,Estoque!$A$4:$M$14390,3,)</f>
        <v>#N/A</v>
      </c>
      <c r="D1269" s="257" t="e">
        <f>VLOOKUP(A1269,'Compras de mercadoria'!$A$4:$P$1330,4,)</f>
        <v>#N/A</v>
      </c>
      <c r="E1269" s="172"/>
      <c r="F1269" s="173"/>
      <c r="G1269" s="261" t="e">
        <f>(VLOOKUP(A1269,Estoque!$A$4:$M$14390,8,)*F1269)</f>
        <v>#N/A</v>
      </c>
    </row>
    <row r="1270" spans="1:7">
      <c r="A1270" s="178"/>
      <c r="B1270" s="239" t="e">
        <f>VLOOKUP(A1270,Estoque!$A$4:$M$14390,2,)</f>
        <v>#N/A</v>
      </c>
      <c r="C1270" s="239" t="e">
        <f>VLOOKUP(A1270,Estoque!$A$4:$M$14390,3,)</f>
        <v>#N/A</v>
      </c>
      <c r="D1270" s="244" t="e">
        <f>VLOOKUP(A1270,'Compras de mercadoria'!$A$4:$P$1330,4,)</f>
        <v>#N/A</v>
      </c>
      <c r="E1270" s="50"/>
      <c r="F1270" s="174"/>
      <c r="G1270" s="260" t="e">
        <f>(VLOOKUP(A1270,Estoque!$A$4:$M$14390,8,)*F1270)</f>
        <v>#N/A</v>
      </c>
    </row>
    <row r="1271" spans="1:7">
      <c r="A1271" s="177"/>
      <c r="B1271" s="256" t="e">
        <f>VLOOKUP(A1271,Estoque!$A$4:$M$14390,2,)</f>
        <v>#N/A</v>
      </c>
      <c r="C1271" s="256" t="e">
        <f>VLOOKUP(A1271,Estoque!$A$4:$M$14390,3,)</f>
        <v>#N/A</v>
      </c>
      <c r="D1271" s="257" t="e">
        <f>VLOOKUP(A1271,'Compras de mercadoria'!$A$4:$P$1330,4,)</f>
        <v>#N/A</v>
      </c>
      <c r="E1271" s="172"/>
      <c r="F1271" s="173"/>
      <c r="G1271" s="261" t="e">
        <f>(VLOOKUP(A1271,Estoque!$A$4:$M$14390,8,)*F1271)</f>
        <v>#N/A</v>
      </c>
    </row>
    <row r="1272" spans="1:7">
      <c r="A1272" s="178"/>
      <c r="B1272" s="239" t="e">
        <f>VLOOKUP(A1272,Estoque!$A$4:$M$14390,2,)</f>
        <v>#N/A</v>
      </c>
      <c r="C1272" s="239" t="e">
        <f>VLOOKUP(A1272,Estoque!$A$4:$M$14390,3,)</f>
        <v>#N/A</v>
      </c>
      <c r="D1272" s="244" t="e">
        <f>VLOOKUP(A1272,'Compras de mercadoria'!$A$4:$P$1330,4,)</f>
        <v>#N/A</v>
      </c>
      <c r="E1272" s="50"/>
      <c r="F1272" s="174"/>
      <c r="G1272" s="260" t="e">
        <f>(VLOOKUP(A1272,Estoque!$A$4:$M$14390,8,)*F1272)</f>
        <v>#N/A</v>
      </c>
    </row>
    <row r="1273" spans="1:7">
      <c r="A1273" s="177"/>
      <c r="B1273" s="256" t="e">
        <f>VLOOKUP(A1273,Estoque!$A$4:$M$14390,2,)</f>
        <v>#N/A</v>
      </c>
      <c r="C1273" s="256" t="e">
        <f>VLOOKUP(A1273,Estoque!$A$4:$M$14390,3,)</f>
        <v>#N/A</v>
      </c>
      <c r="D1273" s="257" t="e">
        <f>VLOOKUP(A1273,'Compras de mercadoria'!$A$4:$P$1330,4,)</f>
        <v>#N/A</v>
      </c>
      <c r="E1273" s="172"/>
      <c r="F1273" s="173"/>
      <c r="G1273" s="261" t="e">
        <f>(VLOOKUP(A1273,Estoque!$A$4:$M$14390,8,)*F1273)</f>
        <v>#N/A</v>
      </c>
    </row>
    <row r="1274" spans="1:7">
      <c r="A1274" s="178"/>
      <c r="B1274" s="239" t="e">
        <f>VLOOKUP(A1274,Estoque!$A$4:$M$14390,2,)</f>
        <v>#N/A</v>
      </c>
      <c r="C1274" s="239" t="e">
        <f>VLOOKUP(A1274,Estoque!$A$4:$M$14390,3,)</f>
        <v>#N/A</v>
      </c>
      <c r="D1274" s="244" t="e">
        <f>VLOOKUP(A1274,'Compras de mercadoria'!$A$4:$P$1330,4,)</f>
        <v>#N/A</v>
      </c>
      <c r="E1274" s="50"/>
      <c r="F1274" s="174"/>
      <c r="G1274" s="260" t="e">
        <f>(VLOOKUP(A1274,Estoque!$A$4:$M$14390,8,)*F1274)</f>
        <v>#N/A</v>
      </c>
    </row>
    <row r="1275" spans="1:7">
      <c r="A1275" s="177"/>
      <c r="B1275" s="256" t="e">
        <f>VLOOKUP(A1275,Estoque!$A$4:$M$14390,2,)</f>
        <v>#N/A</v>
      </c>
      <c r="C1275" s="256" t="e">
        <f>VLOOKUP(A1275,Estoque!$A$4:$M$14390,3,)</f>
        <v>#N/A</v>
      </c>
      <c r="D1275" s="257" t="e">
        <f>VLOOKUP(A1275,'Compras de mercadoria'!$A$4:$P$1330,4,)</f>
        <v>#N/A</v>
      </c>
      <c r="E1275" s="172"/>
      <c r="F1275" s="173"/>
      <c r="G1275" s="261" t="e">
        <f>(VLOOKUP(A1275,Estoque!$A$4:$M$14390,8,)*F1275)</f>
        <v>#N/A</v>
      </c>
    </row>
    <row r="1276" spans="1:7">
      <c r="A1276" s="178"/>
      <c r="B1276" s="239" t="e">
        <f>VLOOKUP(A1276,Estoque!$A$4:$M$14390,2,)</f>
        <v>#N/A</v>
      </c>
      <c r="C1276" s="239" t="e">
        <f>VLOOKUP(A1276,Estoque!$A$4:$M$14390,3,)</f>
        <v>#N/A</v>
      </c>
      <c r="D1276" s="244" t="e">
        <f>VLOOKUP(A1276,'Compras de mercadoria'!$A$4:$P$1330,4,)</f>
        <v>#N/A</v>
      </c>
      <c r="E1276" s="50"/>
      <c r="F1276" s="174"/>
      <c r="G1276" s="260" t="e">
        <f>(VLOOKUP(A1276,Estoque!$A$4:$M$14390,8,)*F1276)</f>
        <v>#N/A</v>
      </c>
    </row>
    <row r="1277" spans="1:7">
      <c r="A1277" s="177"/>
      <c r="B1277" s="256" t="e">
        <f>VLOOKUP(A1277,Estoque!$A$4:$M$14390,2,)</f>
        <v>#N/A</v>
      </c>
      <c r="C1277" s="256" t="e">
        <f>VLOOKUP(A1277,Estoque!$A$4:$M$14390,3,)</f>
        <v>#N/A</v>
      </c>
      <c r="D1277" s="257" t="e">
        <f>VLOOKUP(A1277,'Compras de mercadoria'!$A$4:$P$1330,4,)</f>
        <v>#N/A</v>
      </c>
      <c r="E1277" s="172"/>
      <c r="F1277" s="173"/>
      <c r="G1277" s="261" t="e">
        <f>(VLOOKUP(A1277,Estoque!$A$4:$M$14390,8,)*F1277)</f>
        <v>#N/A</v>
      </c>
    </row>
    <row r="1278" spans="1:7">
      <c r="A1278" s="178"/>
      <c r="B1278" s="239" t="e">
        <f>VLOOKUP(A1278,Estoque!$A$4:$M$14390,2,)</f>
        <v>#N/A</v>
      </c>
      <c r="C1278" s="239" t="e">
        <f>VLOOKUP(A1278,Estoque!$A$4:$M$14390,3,)</f>
        <v>#N/A</v>
      </c>
      <c r="D1278" s="244" t="e">
        <f>VLOOKUP(A1278,'Compras de mercadoria'!$A$4:$P$1330,4,)</f>
        <v>#N/A</v>
      </c>
      <c r="E1278" s="50"/>
      <c r="F1278" s="174"/>
      <c r="G1278" s="260" t="e">
        <f>(VLOOKUP(A1278,Estoque!$A$4:$M$14390,8,)*F1278)</f>
        <v>#N/A</v>
      </c>
    </row>
    <row r="1279" spans="1:7">
      <c r="A1279" s="177"/>
      <c r="B1279" s="256" t="e">
        <f>VLOOKUP(A1279,Estoque!$A$4:$M$14390,2,)</f>
        <v>#N/A</v>
      </c>
      <c r="C1279" s="256" t="e">
        <f>VLOOKUP(A1279,Estoque!$A$4:$M$14390,3,)</f>
        <v>#N/A</v>
      </c>
      <c r="D1279" s="257" t="e">
        <f>VLOOKUP(A1279,'Compras de mercadoria'!$A$4:$P$1330,4,)</f>
        <v>#N/A</v>
      </c>
      <c r="E1279" s="172"/>
      <c r="F1279" s="173"/>
      <c r="G1279" s="261" t="e">
        <f>(VLOOKUP(A1279,Estoque!$A$4:$M$14390,8,)*F1279)</f>
        <v>#N/A</v>
      </c>
    </row>
    <row r="1280" spans="1:7">
      <c r="A1280" s="178"/>
      <c r="B1280" s="239" t="e">
        <f>VLOOKUP(A1280,Estoque!$A$4:$M$14390,2,)</f>
        <v>#N/A</v>
      </c>
      <c r="C1280" s="239" t="e">
        <f>VLOOKUP(A1280,Estoque!$A$4:$M$14390,3,)</f>
        <v>#N/A</v>
      </c>
      <c r="D1280" s="244" t="e">
        <f>VLOOKUP(A1280,'Compras de mercadoria'!$A$4:$P$1330,4,)</f>
        <v>#N/A</v>
      </c>
      <c r="E1280" s="50"/>
      <c r="F1280" s="174"/>
      <c r="G1280" s="260" t="e">
        <f>(VLOOKUP(A1280,Estoque!$A$4:$M$14390,8,)*F1280)</f>
        <v>#N/A</v>
      </c>
    </row>
    <row r="1281" spans="1:7">
      <c r="A1281" s="177"/>
      <c r="B1281" s="256" t="e">
        <f>VLOOKUP(A1281,Estoque!$A$4:$M$14390,2,)</f>
        <v>#N/A</v>
      </c>
      <c r="C1281" s="256" t="e">
        <f>VLOOKUP(A1281,Estoque!$A$4:$M$14390,3,)</f>
        <v>#N/A</v>
      </c>
      <c r="D1281" s="257" t="e">
        <f>VLOOKUP(A1281,'Compras de mercadoria'!$A$4:$P$1330,4,)</f>
        <v>#N/A</v>
      </c>
      <c r="E1281" s="172"/>
      <c r="F1281" s="173"/>
      <c r="G1281" s="261" t="e">
        <f>(VLOOKUP(A1281,Estoque!$A$4:$M$14390,8,)*F1281)</f>
        <v>#N/A</v>
      </c>
    </row>
    <row r="1282" spans="1:7">
      <c r="A1282" s="178"/>
      <c r="B1282" s="239" t="e">
        <f>VLOOKUP(A1282,Estoque!$A$4:$M$14390,2,)</f>
        <v>#N/A</v>
      </c>
      <c r="C1282" s="239" t="e">
        <f>VLOOKUP(A1282,Estoque!$A$4:$M$14390,3,)</f>
        <v>#N/A</v>
      </c>
      <c r="D1282" s="244" t="e">
        <f>VLOOKUP(A1282,'Compras de mercadoria'!$A$4:$P$1330,4,)</f>
        <v>#N/A</v>
      </c>
      <c r="E1282" s="50"/>
      <c r="F1282" s="174"/>
      <c r="G1282" s="260" t="e">
        <f>(VLOOKUP(A1282,Estoque!$A$4:$M$14390,8,)*F1282)</f>
        <v>#N/A</v>
      </c>
    </row>
    <row r="1283" spans="1:7">
      <c r="A1283" s="177"/>
      <c r="B1283" s="256" t="e">
        <f>VLOOKUP(A1283,Estoque!$A$4:$M$14390,2,)</f>
        <v>#N/A</v>
      </c>
      <c r="C1283" s="256" t="e">
        <f>VLOOKUP(A1283,Estoque!$A$4:$M$14390,3,)</f>
        <v>#N/A</v>
      </c>
      <c r="D1283" s="257" t="e">
        <f>VLOOKUP(A1283,'Compras de mercadoria'!$A$4:$P$1330,4,)</f>
        <v>#N/A</v>
      </c>
      <c r="E1283" s="172"/>
      <c r="F1283" s="173"/>
      <c r="G1283" s="261" t="e">
        <f>(VLOOKUP(A1283,Estoque!$A$4:$M$14390,8,)*F1283)</f>
        <v>#N/A</v>
      </c>
    </row>
    <row r="1284" spans="1:7">
      <c r="A1284" s="178"/>
      <c r="B1284" s="239" t="e">
        <f>VLOOKUP(A1284,Estoque!$A$4:$M$14390,2,)</f>
        <v>#N/A</v>
      </c>
      <c r="C1284" s="239" t="e">
        <f>VLOOKUP(A1284,Estoque!$A$4:$M$14390,3,)</f>
        <v>#N/A</v>
      </c>
      <c r="D1284" s="244" t="e">
        <f>VLOOKUP(A1284,'Compras de mercadoria'!$A$4:$P$1330,4,)</f>
        <v>#N/A</v>
      </c>
      <c r="E1284" s="50"/>
      <c r="F1284" s="174"/>
      <c r="G1284" s="260" t="e">
        <f>(VLOOKUP(A1284,Estoque!$A$4:$M$14390,8,)*F1284)</f>
        <v>#N/A</v>
      </c>
    </row>
    <row r="1285" spans="1:7">
      <c r="A1285" s="177"/>
      <c r="B1285" s="256" t="e">
        <f>VLOOKUP(A1285,Estoque!$A$4:$M$14390,2,)</f>
        <v>#N/A</v>
      </c>
      <c r="C1285" s="256" t="e">
        <f>VLOOKUP(A1285,Estoque!$A$4:$M$14390,3,)</f>
        <v>#N/A</v>
      </c>
      <c r="D1285" s="257" t="e">
        <f>VLOOKUP(A1285,'Compras de mercadoria'!$A$4:$P$1330,4,)</f>
        <v>#N/A</v>
      </c>
      <c r="E1285" s="172"/>
      <c r="F1285" s="173"/>
      <c r="G1285" s="261" t="e">
        <f>(VLOOKUP(A1285,Estoque!$A$4:$M$14390,8,)*F1285)</f>
        <v>#N/A</v>
      </c>
    </row>
    <row r="1286" spans="1:7">
      <c r="A1286" s="178"/>
      <c r="B1286" s="239" t="e">
        <f>VLOOKUP(A1286,Estoque!$A$4:$M$14390,2,)</f>
        <v>#N/A</v>
      </c>
      <c r="C1286" s="239" t="e">
        <f>VLOOKUP(A1286,Estoque!$A$4:$M$14390,3,)</f>
        <v>#N/A</v>
      </c>
      <c r="D1286" s="244" t="e">
        <f>VLOOKUP(A1286,'Compras de mercadoria'!$A$4:$P$1330,4,)</f>
        <v>#N/A</v>
      </c>
      <c r="E1286" s="50"/>
      <c r="F1286" s="174"/>
      <c r="G1286" s="260" t="e">
        <f>(VLOOKUP(A1286,Estoque!$A$4:$M$14390,8,)*F1286)</f>
        <v>#N/A</v>
      </c>
    </row>
    <row r="1287" spans="1:7">
      <c r="A1287" s="177"/>
      <c r="B1287" s="256" t="e">
        <f>VLOOKUP(A1287,Estoque!$A$4:$M$14390,2,)</f>
        <v>#N/A</v>
      </c>
      <c r="C1287" s="256" t="e">
        <f>VLOOKUP(A1287,Estoque!$A$4:$M$14390,3,)</f>
        <v>#N/A</v>
      </c>
      <c r="D1287" s="257" t="e">
        <f>VLOOKUP(A1287,'Compras de mercadoria'!$A$4:$P$1330,4,)</f>
        <v>#N/A</v>
      </c>
      <c r="E1287" s="172"/>
      <c r="F1287" s="173"/>
      <c r="G1287" s="261" t="e">
        <f>(VLOOKUP(A1287,Estoque!$A$4:$M$14390,8,)*F1287)</f>
        <v>#N/A</v>
      </c>
    </row>
    <row r="1288" spans="1:7">
      <c r="A1288" s="178"/>
      <c r="B1288" s="239" t="e">
        <f>VLOOKUP(A1288,Estoque!$A$4:$M$14390,2,)</f>
        <v>#N/A</v>
      </c>
      <c r="C1288" s="239" t="e">
        <f>VLOOKUP(A1288,Estoque!$A$4:$M$14390,3,)</f>
        <v>#N/A</v>
      </c>
      <c r="D1288" s="244" t="e">
        <f>VLOOKUP(A1288,'Compras de mercadoria'!$A$4:$P$1330,4,)</f>
        <v>#N/A</v>
      </c>
      <c r="E1288" s="50"/>
      <c r="F1288" s="174"/>
      <c r="G1288" s="260" t="e">
        <f>(VLOOKUP(A1288,Estoque!$A$4:$M$14390,8,)*F1288)</f>
        <v>#N/A</v>
      </c>
    </row>
    <row r="1289" spans="1:7">
      <c r="A1289" s="177"/>
      <c r="B1289" s="256" t="e">
        <f>VLOOKUP(A1289,Estoque!$A$4:$M$14390,2,)</f>
        <v>#N/A</v>
      </c>
      <c r="C1289" s="256" t="e">
        <f>VLOOKUP(A1289,Estoque!$A$4:$M$14390,3,)</f>
        <v>#N/A</v>
      </c>
      <c r="D1289" s="257" t="e">
        <f>VLOOKUP(A1289,'Compras de mercadoria'!$A$4:$P$1330,4,)</f>
        <v>#N/A</v>
      </c>
      <c r="E1289" s="172"/>
      <c r="F1289" s="173"/>
      <c r="G1289" s="261" t="e">
        <f>(VLOOKUP(A1289,Estoque!$A$4:$M$14390,8,)*F1289)</f>
        <v>#N/A</v>
      </c>
    </row>
    <row r="1290" spans="1:7">
      <c r="A1290" s="178"/>
      <c r="B1290" s="239" t="e">
        <f>VLOOKUP(A1290,Estoque!$A$4:$M$14390,2,)</f>
        <v>#N/A</v>
      </c>
      <c r="C1290" s="239" t="e">
        <f>VLOOKUP(A1290,Estoque!$A$4:$M$14390,3,)</f>
        <v>#N/A</v>
      </c>
      <c r="D1290" s="244" t="e">
        <f>VLOOKUP(A1290,'Compras de mercadoria'!$A$4:$P$1330,4,)</f>
        <v>#N/A</v>
      </c>
      <c r="E1290" s="50"/>
      <c r="F1290" s="174"/>
      <c r="G1290" s="260" t="e">
        <f>(VLOOKUP(A1290,Estoque!$A$4:$M$14390,8,)*F1290)</f>
        <v>#N/A</v>
      </c>
    </row>
    <row r="1291" spans="1:7">
      <c r="A1291" s="177"/>
      <c r="B1291" s="256" t="e">
        <f>VLOOKUP(A1291,Estoque!$A$4:$M$14390,2,)</f>
        <v>#N/A</v>
      </c>
      <c r="C1291" s="256" t="e">
        <f>VLOOKUP(A1291,Estoque!$A$4:$M$14390,3,)</f>
        <v>#N/A</v>
      </c>
      <c r="D1291" s="257" t="e">
        <f>VLOOKUP(A1291,'Compras de mercadoria'!$A$4:$P$1330,4,)</f>
        <v>#N/A</v>
      </c>
      <c r="E1291" s="172"/>
      <c r="F1291" s="173"/>
      <c r="G1291" s="261" t="e">
        <f>(VLOOKUP(A1291,Estoque!$A$4:$M$14390,8,)*F1291)</f>
        <v>#N/A</v>
      </c>
    </row>
    <row r="1292" spans="1:7">
      <c r="A1292" s="178"/>
      <c r="B1292" s="239" t="e">
        <f>VLOOKUP(A1292,Estoque!$A$4:$M$14390,2,)</f>
        <v>#N/A</v>
      </c>
      <c r="C1292" s="239" t="e">
        <f>VLOOKUP(A1292,Estoque!$A$4:$M$14390,3,)</f>
        <v>#N/A</v>
      </c>
      <c r="D1292" s="244" t="e">
        <f>VLOOKUP(A1292,'Compras de mercadoria'!$A$4:$P$1330,4,)</f>
        <v>#N/A</v>
      </c>
      <c r="E1292" s="50"/>
      <c r="F1292" s="174"/>
      <c r="G1292" s="260" t="e">
        <f>(VLOOKUP(A1292,Estoque!$A$4:$M$14390,8,)*F1292)</f>
        <v>#N/A</v>
      </c>
    </row>
    <row r="1293" spans="1:7">
      <c r="A1293" s="177"/>
      <c r="B1293" s="256" t="e">
        <f>VLOOKUP(A1293,Estoque!$A$4:$M$14390,2,)</f>
        <v>#N/A</v>
      </c>
      <c r="C1293" s="256" t="e">
        <f>VLOOKUP(A1293,Estoque!$A$4:$M$14390,3,)</f>
        <v>#N/A</v>
      </c>
      <c r="D1293" s="257" t="e">
        <f>VLOOKUP(A1293,'Compras de mercadoria'!$A$4:$P$1330,4,)</f>
        <v>#N/A</v>
      </c>
      <c r="E1293" s="172"/>
      <c r="F1293" s="173"/>
      <c r="G1293" s="261" t="e">
        <f>(VLOOKUP(A1293,Estoque!$A$4:$M$14390,8,)*F1293)</f>
        <v>#N/A</v>
      </c>
    </row>
    <row r="1294" spans="1:7">
      <c r="A1294" s="178"/>
      <c r="B1294" s="239" t="e">
        <f>VLOOKUP(A1294,Estoque!$A$4:$M$14390,2,)</f>
        <v>#N/A</v>
      </c>
      <c r="C1294" s="239" t="e">
        <f>VLOOKUP(A1294,Estoque!$A$4:$M$14390,3,)</f>
        <v>#N/A</v>
      </c>
      <c r="D1294" s="244" t="e">
        <f>VLOOKUP(A1294,'Compras de mercadoria'!$A$4:$P$1330,4,)</f>
        <v>#N/A</v>
      </c>
      <c r="E1294" s="50"/>
      <c r="F1294" s="174"/>
      <c r="G1294" s="260" t="e">
        <f>(VLOOKUP(A1294,Estoque!$A$4:$M$14390,8,)*F1294)</f>
        <v>#N/A</v>
      </c>
    </row>
    <row r="1295" spans="1:7">
      <c r="A1295" s="177"/>
      <c r="B1295" s="256" t="e">
        <f>VLOOKUP(A1295,Estoque!$A$4:$M$14390,2,)</f>
        <v>#N/A</v>
      </c>
      <c r="C1295" s="256" t="e">
        <f>VLOOKUP(A1295,Estoque!$A$4:$M$14390,3,)</f>
        <v>#N/A</v>
      </c>
      <c r="D1295" s="257" t="e">
        <f>VLOOKUP(A1295,'Compras de mercadoria'!$A$4:$P$1330,4,)</f>
        <v>#N/A</v>
      </c>
      <c r="E1295" s="172"/>
      <c r="F1295" s="173"/>
      <c r="G1295" s="261" t="e">
        <f>(VLOOKUP(A1295,Estoque!$A$4:$M$14390,8,)*F1295)</f>
        <v>#N/A</v>
      </c>
    </row>
    <row r="1296" spans="1:7">
      <c r="A1296" s="178"/>
      <c r="B1296" s="239" t="e">
        <f>VLOOKUP(A1296,Estoque!$A$4:$M$14390,2,)</f>
        <v>#N/A</v>
      </c>
      <c r="C1296" s="239" t="e">
        <f>VLOOKUP(A1296,Estoque!$A$4:$M$14390,3,)</f>
        <v>#N/A</v>
      </c>
      <c r="D1296" s="244" t="e">
        <f>VLOOKUP(A1296,'Compras de mercadoria'!$A$4:$P$1330,4,)</f>
        <v>#N/A</v>
      </c>
      <c r="E1296" s="50"/>
      <c r="F1296" s="174"/>
      <c r="G1296" s="260" t="e">
        <f>(VLOOKUP(A1296,Estoque!$A$4:$M$14390,8,)*F1296)</f>
        <v>#N/A</v>
      </c>
    </row>
    <row r="1297" spans="1:7">
      <c r="A1297" s="177"/>
      <c r="B1297" s="256" t="e">
        <f>VLOOKUP(A1297,Estoque!$A$4:$M$14390,2,)</f>
        <v>#N/A</v>
      </c>
      <c r="C1297" s="256" t="e">
        <f>VLOOKUP(A1297,Estoque!$A$4:$M$14390,3,)</f>
        <v>#N/A</v>
      </c>
      <c r="D1297" s="257" t="e">
        <f>VLOOKUP(A1297,'Compras de mercadoria'!$A$4:$P$1330,4,)</f>
        <v>#N/A</v>
      </c>
      <c r="E1297" s="172"/>
      <c r="F1297" s="173"/>
      <c r="G1297" s="261" t="e">
        <f>(VLOOKUP(A1297,Estoque!$A$4:$M$14390,8,)*F1297)</f>
        <v>#N/A</v>
      </c>
    </row>
    <row r="1298" spans="1:7">
      <c r="A1298" s="178"/>
      <c r="B1298" s="239" t="e">
        <f>VLOOKUP(A1298,Estoque!$A$4:$M$14390,2,)</f>
        <v>#N/A</v>
      </c>
      <c r="C1298" s="239" t="e">
        <f>VLOOKUP(A1298,Estoque!$A$4:$M$14390,3,)</f>
        <v>#N/A</v>
      </c>
      <c r="D1298" s="244" t="e">
        <f>VLOOKUP(A1298,'Compras de mercadoria'!$A$4:$P$1330,4,)</f>
        <v>#N/A</v>
      </c>
      <c r="E1298" s="50"/>
      <c r="F1298" s="174"/>
      <c r="G1298" s="260" t="e">
        <f>(VLOOKUP(A1298,Estoque!$A$4:$M$14390,8,)*F1298)</f>
        <v>#N/A</v>
      </c>
    </row>
    <row r="1299" spans="1:7">
      <c r="A1299" s="177"/>
      <c r="B1299" s="256" t="e">
        <f>VLOOKUP(A1299,Estoque!$A$4:$M$14390,2,)</f>
        <v>#N/A</v>
      </c>
      <c r="C1299" s="256" t="e">
        <f>VLOOKUP(A1299,Estoque!$A$4:$M$14390,3,)</f>
        <v>#N/A</v>
      </c>
      <c r="D1299" s="257" t="e">
        <f>VLOOKUP(A1299,'Compras de mercadoria'!$A$4:$P$1330,4,)</f>
        <v>#N/A</v>
      </c>
      <c r="E1299" s="172"/>
      <c r="F1299" s="173"/>
      <c r="G1299" s="261" t="e">
        <f>(VLOOKUP(A1299,Estoque!$A$4:$M$14390,8,)*F1299)</f>
        <v>#N/A</v>
      </c>
    </row>
    <row r="1300" spans="1:7">
      <c r="A1300" s="178"/>
      <c r="B1300" s="239" t="e">
        <f>VLOOKUP(A1300,Estoque!$A$4:$M$14390,2,)</f>
        <v>#N/A</v>
      </c>
      <c r="C1300" s="239" t="e">
        <f>VLOOKUP(A1300,Estoque!$A$4:$M$14390,3,)</f>
        <v>#N/A</v>
      </c>
      <c r="D1300" s="244" t="e">
        <f>VLOOKUP(A1300,'Compras de mercadoria'!$A$4:$P$1330,4,)</f>
        <v>#N/A</v>
      </c>
      <c r="E1300" s="50"/>
      <c r="F1300" s="174"/>
      <c r="G1300" s="260" t="e">
        <f>(VLOOKUP(A1300,Estoque!$A$4:$M$14390,8,)*F1300)</f>
        <v>#N/A</v>
      </c>
    </row>
    <row r="1301" spans="1:7">
      <c r="A1301" s="177"/>
      <c r="B1301" s="256" t="e">
        <f>VLOOKUP(A1301,Estoque!$A$4:$M$14390,2,)</f>
        <v>#N/A</v>
      </c>
      <c r="C1301" s="256" t="e">
        <f>VLOOKUP(A1301,Estoque!$A$4:$M$14390,3,)</f>
        <v>#N/A</v>
      </c>
      <c r="D1301" s="257" t="e">
        <f>VLOOKUP(A1301,'Compras de mercadoria'!$A$4:$P$1330,4,)</f>
        <v>#N/A</v>
      </c>
      <c r="E1301" s="172"/>
      <c r="F1301" s="173"/>
      <c r="G1301" s="261" t="e">
        <f>(VLOOKUP(A1301,Estoque!$A$4:$M$14390,8,)*F1301)</f>
        <v>#N/A</v>
      </c>
    </row>
    <row r="1302" spans="1:7">
      <c r="A1302" s="178"/>
      <c r="B1302" s="239" t="e">
        <f>VLOOKUP(A1302,Estoque!$A$4:$M$14390,2,)</f>
        <v>#N/A</v>
      </c>
      <c r="C1302" s="239" t="e">
        <f>VLOOKUP(A1302,Estoque!$A$4:$M$14390,3,)</f>
        <v>#N/A</v>
      </c>
      <c r="D1302" s="244" t="e">
        <f>VLOOKUP(A1302,'Compras de mercadoria'!$A$4:$P$1330,4,)</f>
        <v>#N/A</v>
      </c>
      <c r="E1302" s="50"/>
      <c r="F1302" s="174"/>
      <c r="G1302" s="260" t="e">
        <f>(VLOOKUP(A1302,Estoque!$A$4:$M$14390,8,)*F1302)</f>
        <v>#N/A</v>
      </c>
    </row>
    <row r="1303" spans="1:7">
      <c r="A1303" s="177"/>
      <c r="B1303" s="256" t="e">
        <f>VLOOKUP(A1303,Estoque!$A$4:$M$14390,2,)</f>
        <v>#N/A</v>
      </c>
      <c r="C1303" s="256" t="e">
        <f>VLOOKUP(A1303,Estoque!$A$4:$M$14390,3,)</f>
        <v>#N/A</v>
      </c>
      <c r="D1303" s="257" t="e">
        <f>VLOOKUP(A1303,'Compras de mercadoria'!$A$4:$P$1330,4,)</f>
        <v>#N/A</v>
      </c>
      <c r="E1303" s="172"/>
      <c r="F1303" s="173"/>
      <c r="G1303" s="261" t="e">
        <f>(VLOOKUP(A1303,Estoque!$A$4:$M$14390,8,)*F1303)</f>
        <v>#N/A</v>
      </c>
    </row>
    <row r="1304" spans="1:7">
      <c r="A1304" s="178"/>
      <c r="B1304" s="239" t="e">
        <f>VLOOKUP(A1304,Estoque!$A$4:$M$14390,2,)</f>
        <v>#N/A</v>
      </c>
      <c r="C1304" s="239" t="e">
        <f>VLOOKUP(A1304,Estoque!$A$4:$M$14390,3,)</f>
        <v>#N/A</v>
      </c>
      <c r="D1304" s="244" t="e">
        <f>VLOOKUP(A1304,'Compras de mercadoria'!$A$4:$P$1330,4,)</f>
        <v>#N/A</v>
      </c>
      <c r="E1304" s="50"/>
      <c r="F1304" s="174"/>
      <c r="G1304" s="260" t="e">
        <f>(VLOOKUP(A1304,Estoque!$A$4:$M$14390,8,)*F1304)</f>
        <v>#N/A</v>
      </c>
    </row>
    <row r="1305" spans="1:7">
      <c r="A1305" s="177"/>
      <c r="B1305" s="256" t="e">
        <f>VLOOKUP(A1305,Estoque!$A$4:$M$14390,2,)</f>
        <v>#N/A</v>
      </c>
      <c r="C1305" s="256" t="e">
        <f>VLOOKUP(A1305,Estoque!$A$4:$M$14390,3,)</f>
        <v>#N/A</v>
      </c>
      <c r="D1305" s="257" t="e">
        <f>VLOOKUP(A1305,'Compras de mercadoria'!$A$4:$P$1330,4,)</f>
        <v>#N/A</v>
      </c>
      <c r="E1305" s="172"/>
      <c r="F1305" s="173"/>
      <c r="G1305" s="261" t="e">
        <f>(VLOOKUP(A1305,Estoque!$A$4:$M$14390,8,)*F1305)</f>
        <v>#N/A</v>
      </c>
    </row>
    <row r="1306" spans="1:7">
      <c r="B1306" s="247"/>
      <c r="C1306" s="247"/>
      <c r="D1306" s="247"/>
      <c r="G1306" s="247"/>
    </row>
    <row r="1307" spans="1:7">
      <c r="B1307" s="247"/>
      <c r="C1307" s="247"/>
      <c r="D1307" s="247"/>
      <c r="G1307" s="247"/>
    </row>
    <row r="1308" spans="1:7">
      <c r="B1308" s="247"/>
      <c r="C1308" s="247"/>
      <c r="D1308" s="247"/>
      <c r="G1308" s="247"/>
    </row>
    <row r="1309" spans="1:7">
      <c r="B1309" s="247"/>
      <c r="C1309" s="247"/>
      <c r="D1309" s="247"/>
      <c r="G1309" s="247"/>
    </row>
    <row r="1310" spans="1:7">
      <c r="B1310" s="247"/>
      <c r="C1310" s="247"/>
      <c r="D1310" s="247"/>
      <c r="G1310" s="247"/>
    </row>
    <row r="1311" spans="1:7">
      <c r="B1311" s="247"/>
      <c r="C1311" s="247"/>
      <c r="D1311" s="247"/>
      <c r="G1311" s="247"/>
    </row>
    <row r="1312" spans="1:7">
      <c r="B1312" s="247"/>
      <c r="C1312" s="247"/>
      <c r="D1312" s="247"/>
      <c r="G1312" s="247"/>
    </row>
    <row r="1313" spans="2:7">
      <c r="B1313" s="247"/>
      <c r="C1313" s="247"/>
      <c r="D1313" s="247"/>
      <c r="G1313" s="247"/>
    </row>
    <row r="1314" spans="2:7">
      <c r="B1314" s="247"/>
      <c r="C1314" s="247"/>
      <c r="D1314" s="247"/>
      <c r="G1314" s="247"/>
    </row>
    <row r="1315" spans="2:7">
      <c r="B1315" s="247"/>
      <c r="C1315" s="247"/>
      <c r="D1315" s="247"/>
      <c r="G1315" s="247"/>
    </row>
    <row r="1316" spans="2:7">
      <c r="B1316" s="247"/>
      <c r="C1316" s="247"/>
      <c r="D1316" s="247"/>
      <c r="G1316" s="247"/>
    </row>
    <row r="1317" spans="2:7">
      <c r="B1317" s="247"/>
      <c r="C1317" s="247"/>
      <c r="D1317" s="247"/>
      <c r="G1317" s="247"/>
    </row>
    <row r="1318" spans="2:7">
      <c r="B1318" s="247"/>
      <c r="C1318" s="247"/>
      <c r="D1318" s="247"/>
      <c r="G1318" s="247"/>
    </row>
    <row r="1319" spans="2:7">
      <c r="B1319" s="247"/>
      <c r="C1319" s="247"/>
      <c r="D1319" s="247"/>
      <c r="G1319" s="247"/>
    </row>
    <row r="1320" spans="2:7">
      <c r="B1320" s="247"/>
      <c r="C1320" s="247"/>
      <c r="D1320" s="247"/>
      <c r="G1320" s="247"/>
    </row>
    <row r="1321" spans="2:7">
      <c r="B1321" s="247"/>
      <c r="C1321" s="247"/>
      <c r="D1321" s="247"/>
      <c r="G1321" s="247"/>
    </row>
    <row r="1322" spans="2:7">
      <c r="B1322" s="247"/>
      <c r="C1322" s="247"/>
      <c r="D1322" s="247"/>
      <c r="G1322" s="247"/>
    </row>
    <row r="1323" spans="2:7">
      <c r="B1323" s="247"/>
      <c r="C1323" s="247"/>
      <c r="D1323" s="247"/>
      <c r="G1323" s="247"/>
    </row>
    <row r="1324" spans="2:7">
      <c r="B1324" s="247"/>
      <c r="C1324" s="247"/>
      <c r="D1324" s="247"/>
      <c r="G1324" s="247"/>
    </row>
    <row r="1325" spans="2:7">
      <c r="B1325" s="247"/>
      <c r="C1325" s="247"/>
      <c r="D1325" s="247"/>
      <c r="G1325" s="247"/>
    </row>
    <row r="1326" spans="2:7">
      <c r="B1326" s="247"/>
      <c r="C1326" s="247"/>
      <c r="D1326" s="247"/>
      <c r="G1326" s="247"/>
    </row>
    <row r="1327" spans="2:7">
      <c r="B1327" s="247"/>
      <c r="C1327" s="247"/>
      <c r="D1327" s="247"/>
      <c r="G1327" s="247"/>
    </row>
    <row r="1328" spans="2:7">
      <c r="B1328" s="247"/>
      <c r="C1328" s="247"/>
      <c r="D1328" s="247"/>
      <c r="G1328" s="247"/>
    </row>
    <row r="1329" spans="2:7">
      <c r="B1329" s="247"/>
      <c r="C1329" s="247"/>
      <c r="D1329" s="247"/>
      <c r="G1329" s="247"/>
    </row>
    <row r="1330" spans="2:7">
      <c r="B1330" s="247"/>
      <c r="C1330" s="247"/>
      <c r="D1330" s="247"/>
      <c r="G1330" s="247"/>
    </row>
    <row r="1331" spans="2:7">
      <c r="B1331" s="247"/>
      <c r="C1331" s="247"/>
      <c r="D1331" s="247"/>
      <c r="G1331" s="247"/>
    </row>
    <row r="1332" spans="2:7">
      <c r="B1332" s="247"/>
      <c r="C1332" s="247"/>
      <c r="D1332" s="247"/>
      <c r="G1332" s="247"/>
    </row>
    <row r="1333" spans="2:7">
      <c r="B1333" s="247"/>
      <c r="C1333" s="247"/>
      <c r="D1333" s="247"/>
      <c r="G1333" s="247"/>
    </row>
    <row r="1334" spans="2:7">
      <c r="B1334" s="247"/>
      <c r="C1334" s="247"/>
      <c r="D1334" s="247"/>
      <c r="G1334" s="247"/>
    </row>
    <row r="1335" spans="2:7">
      <c r="B1335" s="247"/>
      <c r="C1335" s="247"/>
      <c r="D1335" s="247"/>
      <c r="G1335" s="247"/>
    </row>
    <row r="1336" spans="2:7">
      <c r="B1336" s="247"/>
      <c r="C1336" s="247"/>
      <c r="D1336" s="247"/>
      <c r="G1336" s="247"/>
    </row>
    <row r="1337" spans="2:7">
      <c r="B1337" s="247"/>
      <c r="C1337" s="247"/>
      <c r="D1337" s="247"/>
      <c r="G1337" s="247"/>
    </row>
    <row r="1338" spans="2:7">
      <c r="B1338" s="247"/>
      <c r="C1338" s="247"/>
      <c r="D1338" s="247"/>
      <c r="G1338" s="247"/>
    </row>
    <row r="1339" spans="2:7">
      <c r="B1339" s="247"/>
      <c r="C1339" s="247"/>
      <c r="D1339" s="247"/>
      <c r="G1339" s="247"/>
    </row>
    <row r="1340" spans="2:7">
      <c r="B1340" s="247"/>
      <c r="C1340" s="247"/>
      <c r="D1340" s="247"/>
      <c r="G1340" s="247"/>
    </row>
    <row r="1341" spans="2:7">
      <c r="B1341" s="247"/>
      <c r="C1341" s="247"/>
      <c r="D1341" s="247"/>
      <c r="G1341" s="247"/>
    </row>
    <row r="1342" spans="2:7">
      <c r="B1342" s="247"/>
      <c r="C1342" s="247"/>
      <c r="D1342" s="247"/>
      <c r="G1342" s="247"/>
    </row>
    <row r="1343" spans="2:7">
      <c r="B1343" s="247"/>
      <c r="C1343" s="247"/>
      <c r="D1343" s="247"/>
      <c r="G1343" s="247"/>
    </row>
    <row r="1344" spans="2:7">
      <c r="B1344" s="247"/>
      <c r="C1344" s="247"/>
      <c r="D1344" s="247"/>
      <c r="G1344" s="247"/>
    </row>
    <row r="1345" spans="2:7">
      <c r="B1345" s="247"/>
      <c r="C1345" s="247"/>
      <c r="D1345" s="247"/>
      <c r="G1345" s="247"/>
    </row>
    <row r="1346" spans="2:7">
      <c r="B1346" s="247"/>
      <c r="C1346" s="247"/>
      <c r="D1346" s="247"/>
      <c r="G1346" s="247"/>
    </row>
    <row r="1347" spans="2:7">
      <c r="B1347" s="247"/>
      <c r="C1347" s="247"/>
      <c r="D1347" s="247"/>
      <c r="G1347" s="247"/>
    </row>
    <row r="1348" spans="2:7">
      <c r="B1348" s="247"/>
      <c r="C1348" s="247"/>
      <c r="D1348" s="247"/>
      <c r="G1348" s="247"/>
    </row>
    <row r="1349" spans="2:7">
      <c r="B1349" s="247"/>
      <c r="C1349" s="247"/>
      <c r="D1349" s="247"/>
      <c r="G1349" s="247"/>
    </row>
    <row r="1350" spans="2:7">
      <c r="B1350" s="247"/>
      <c r="C1350" s="247"/>
      <c r="D1350" s="247"/>
      <c r="G1350" s="247"/>
    </row>
    <row r="1351" spans="2:7">
      <c r="B1351" s="247"/>
      <c r="C1351" s="247"/>
      <c r="D1351" s="247"/>
      <c r="G1351" s="247"/>
    </row>
    <row r="1352" spans="2:7">
      <c r="B1352" s="247"/>
      <c r="C1352" s="247"/>
      <c r="D1352" s="247"/>
      <c r="G1352" s="247"/>
    </row>
    <row r="1353" spans="2:7">
      <c r="B1353" s="247"/>
      <c r="C1353" s="247"/>
      <c r="D1353" s="247"/>
      <c r="G1353" s="247"/>
    </row>
    <row r="1354" spans="2:7">
      <c r="B1354" s="247"/>
      <c r="C1354" s="247"/>
      <c r="D1354" s="247"/>
      <c r="G1354" s="247"/>
    </row>
    <row r="1355" spans="2:7">
      <c r="B1355" s="247"/>
      <c r="C1355" s="247"/>
      <c r="D1355" s="247"/>
      <c r="G1355" s="247"/>
    </row>
    <row r="1356" spans="2:7">
      <c r="B1356" s="247"/>
      <c r="C1356" s="247"/>
      <c r="D1356" s="247"/>
      <c r="G1356" s="247"/>
    </row>
    <row r="1357" spans="2:7">
      <c r="B1357" s="247"/>
      <c r="C1357" s="247"/>
      <c r="D1357" s="247"/>
      <c r="G1357" s="247"/>
    </row>
    <row r="1358" spans="2:7">
      <c r="B1358" s="247"/>
      <c r="C1358" s="247"/>
      <c r="D1358" s="247"/>
      <c r="G1358" s="247"/>
    </row>
    <row r="1359" spans="2:7">
      <c r="B1359" s="247"/>
      <c r="C1359" s="247"/>
      <c r="D1359" s="247"/>
      <c r="G1359" s="247"/>
    </row>
    <row r="1360" spans="2:7">
      <c r="B1360" s="247"/>
      <c r="C1360" s="247"/>
      <c r="D1360" s="247"/>
      <c r="G1360" s="247"/>
    </row>
    <row r="1361" spans="2:7">
      <c r="B1361" s="247"/>
      <c r="C1361" s="247"/>
      <c r="D1361" s="247"/>
      <c r="G1361" s="247"/>
    </row>
    <row r="1362" spans="2:7">
      <c r="B1362" s="247"/>
      <c r="C1362" s="247"/>
      <c r="D1362" s="247"/>
      <c r="G1362" s="247"/>
    </row>
    <row r="1363" spans="2:7">
      <c r="B1363" s="247"/>
      <c r="C1363" s="247"/>
      <c r="D1363" s="247"/>
      <c r="G1363" s="247"/>
    </row>
    <row r="1364" spans="2:7">
      <c r="B1364" s="247"/>
      <c r="C1364" s="247"/>
      <c r="D1364" s="247"/>
      <c r="G1364" s="247"/>
    </row>
    <row r="1365" spans="2:7">
      <c r="B1365" s="247"/>
      <c r="C1365" s="247"/>
      <c r="D1365" s="247"/>
      <c r="G1365" s="247"/>
    </row>
    <row r="1366" spans="2:7">
      <c r="B1366" s="247"/>
      <c r="C1366" s="247"/>
      <c r="D1366" s="247"/>
      <c r="G1366" s="247"/>
    </row>
    <row r="1367" spans="2:7">
      <c r="B1367" s="247"/>
      <c r="C1367" s="247"/>
      <c r="D1367" s="247"/>
      <c r="G1367" s="247"/>
    </row>
    <row r="1368" spans="2:7">
      <c r="B1368" s="247"/>
      <c r="C1368" s="247"/>
      <c r="D1368" s="247"/>
      <c r="G1368" s="247"/>
    </row>
    <row r="1369" spans="2:7">
      <c r="B1369" s="247"/>
      <c r="C1369" s="247"/>
      <c r="D1369" s="247"/>
      <c r="G1369" s="247"/>
    </row>
    <row r="1370" spans="2:7">
      <c r="B1370" s="247"/>
      <c r="C1370" s="247"/>
      <c r="D1370" s="247"/>
      <c r="G1370" s="247"/>
    </row>
    <row r="1371" spans="2:7">
      <c r="B1371" s="247"/>
      <c r="C1371" s="247"/>
      <c r="D1371" s="247"/>
      <c r="G1371" s="247"/>
    </row>
    <row r="1372" spans="2:7">
      <c r="B1372" s="247"/>
      <c r="C1372" s="247"/>
      <c r="D1372" s="247"/>
      <c r="G1372" s="247"/>
    </row>
    <row r="1373" spans="2:7">
      <c r="B1373" s="247"/>
      <c r="C1373" s="247"/>
      <c r="D1373" s="247"/>
      <c r="G1373" s="247"/>
    </row>
    <row r="1374" spans="2:7">
      <c r="B1374" s="247"/>
      <c r="C1374" s="247"/>
      <c r="D1374" s="247"/>
      <c r="G1374" s="247"/>
    </row>
    <row r="1375" spans="2:7">
      <c r="B1375" s="247"/>
      <c r="C1375" s="247"/>
      <c r="D1375" s="247"/>
      <c r="G1375" s="247"/>
    </row>
    <row r="1376" spans="2:7">
      <c r="B1376" s="247"/>
      <c r="C1376" s="247"/>
      <c r="D1376" s="247"/>
      <c r="G1376" s="247"/>
    </row>
    <row r="1377" spans="2:7">
      <c r="B1377" s="247"/>
      <c r="C1377" s="247"/>
      <c r="D1377" s="247"/>
      <c r="G1377" s="247"/>
    </row>
    <row r="1378" spans="2:7">
      <c r="B1378" s="247"/>
      <c r="C1378" s="247"/>
      <c r="D1378" s="247"/>
      <c r="G1378" s="247"/>
    </row>
    <row r="1379" spans="2:7">
      <c r="B1379" s="247"/>
      <c r="C1379" s="247"/>
      <c r="D1379" s="247"/>
      <c r="G1379" s="247"/>
    </row>
    <row r="1380" spans="2:7">
      <c r="B1380" s="247"/>
      <c r="C1380" s="247"/>
      <c r="D1380" s="247"/>
      <c r="G1380" s="247"/>
    </row>
    <row r="1381" spans="2:7">
      <c r="B1381" s="247"/>
      <c r="C1381" s="247"/>
      <c r="D1381" s="247"/>
      <c r="G1381" s="247"/>
    </row>
    <row r="1382" spans="2:7">
      <c r="B1382" s="247"/>
      <c r="C1382" s="247"/>
      <c r="D1382" s="247"/>
      <c r="G1382" s="247"/>
    </row>
    <row r="1383" spans="2:7">
      <c r="B1383" s="247"/>
      <c r="C1383" s="247"/>
      <c r="D1383" s="247"/>
      <c r="G1383" s="247"/>
    </row>
    <row r="1384" spans="2:7">
      <c r="B1384" s="247"/>
      <c r="C1384" s="247"/>
      <c r="D1384" s="247"/>
      <c r="G1384" s="247"/>
    </row>
    <row r="1385" spans="2:7">
      <c r="B1385" s="247"/>
      <c r="C1385" s="247"/>
      <c r="D1385" s="247"/>
      <c r="G1385" s="247"/>
    </row>
    <row r="1386" spans="2:7">
      <c r="B1386" s="247"/>
      <c r="C1386" s="247"/>
      <c r="D1386" s="247"/>
      <c r="G1386" s="247"/>
    </row>
    <row r="1387" spans="2:7">
      <c r="B1387" s="247"/>
      <c r="C1387" s="247"/>
      <c r="D1387" s="247"/>
      <c r="G1387" s="247"/>
    </row>
    <row r="1388" spans="2:7">
      <c r="B1388" s="247"/>
      <c r="C1388" s="247"/>
      <c r="D1388" s="247"/>
      <c r="G1388" s="247"/>
    </row>
    <row r="1389" spans="2:7">
      <c r="B1389" s="247"/>
      <c r="C1389" s="247"/>
      <c r="D1389" s="247"/>
      <c r="G1389" s="247"/>
    </row>
    <row r="1390" spans="2:7">
      <c r="B1390" s="247"/>
      <c r="C1390" s="247"/>
      <c r="D1390" s="247"/>
      <c r="G1390" s="247"/>
    </row>
    <row r="1391" spans="2:7">
      <c r="B1391" s="247"/>
      <c r="C1391" s="247"/>
      <c r="D1391" s="247"/>
      <c r="G1391" s="247"/>
    </row>
    <row r="1392" spans="2:7">
      <c r="B1392" s="247"/>
      <c r="C1392" s="247"/>
      <c r="D1392" s="247"/>
      <c r="G1392" s="247"/>
    </row>
    <row r="1393" spans="2:7">
      <c r="B1393" s="247"/>
      <c r="C1393" s="247"/>
      <c r="D1393" s="247"/>
      <c r="G1393" s="247"/>
    </row>
    <row r="1394" spans="2:7">
      <c r="B1394" s="247"/>
      <c r="C1394" s="247"/>
      <c r="D1394" s="247"/>
      <c r="G1394" s="247"/>
    </row>
    <row r="1395" spans="2:7">
      <c r="B1395" s="247"/>
      <c r="C1395" s="247"/>
      <c r="D1395" s="247"/>
      <c r="G1395" s="247"/>
    </row>
    <row r="1396" spans="2:7">
      <c r="B1396" s="247"/>
      <c r="C1396" s="247"/>
      <c r="D1396" s="247"/>
      <c r="G1396" s="247"/>
    </row>
    <row r="1397" spans="2:7">
      <c r="B1397" s="247"/>
      <c r="C1397" s="247"/>
      <c r="D1397" s="247"/>
      <c r="G1397" s="247"/>
    </row>
    <row r="1398" spans="2:7">
      <c r="B1398" s="247"/>
      <c r="C1398" s="247"/>
      <c r="D1398" s="247"/>
      <c r="G1398" s="247"/>
    </row>
    <row r="1399" spans="2:7">
      <c r="B1399" s="247"/>
      <c r="C1399" s="247"/>
      <c r="D1399" s="247"/>
      <c r="G1399" s="247"/>
    </row>
    <row r="1400" spans="2:7">
      <c r="B1400" s="247"/>
      <c r="C1400" s="247"/>
      <c r="D1400" s="247"/>
      <c r="G1400" s="247"/>
    </row>
    <row r="1401" spans="2:7">
      <c r="B1401" s="247"/>
      <c r="C1401" s="247"/>
      <c r="D1401" s="247"/>
      <c r="G1401" s="247"/>
    </row>
    <row r="1402" spans="2:7">
      <c r="B1402" s="247"/>
      <c r="C1402" s="247"/>
      <c r="D1402" s="247"/>
      <c r="G1402" s="247"/>
    </row>
    <row r="1403" spans="2:7">
      <c r="B1403" s="247"/>
      <c r="C1403" s="247"/>
      <c r="D1403" s="247"/>
      <c r="G1403" s="247"/>
    </row>
    <row r="1404" spans="2:7">
      <c r="B1404" s="247"/>
      <c r="C1404" s="247"/>
      <c r="D1404" s="247"/>
      <c r="G1404" s="247"/>
    </row>
    <row r="1405" spans="2:7">
      <c r="B1405" s="247"/>
      <c r="C1405" s="247"/>
      <c r="D1405" s="247"/>
      <c r="G1405" s="247"/>
    </row>
    <row r="1406" spans="2:7">
      <c r="B1406" s="247"/>
      <c r="C1406" s="247"/>
      <c r="D1406" s="247"/>
      <c r="G1406" s="247"/>
    </row>
    <row r="1407" spans="2:7">
      <c r="B1407" s="247"/>
      <c r="C1407" s="247"/>
      <c r="D1407" s="247"/>
      <c r="G1407" s="247"/>
    </row>
    <row r="1408" spans="2:7">
      <c r="B1408" s="247"/>
      <c r="C1408" s="247"/>
      <c r="D1408" s="247"/>
      <c r="G1408" s="247"/>
    </row>
    <row r="1409" spans="2:7">
      <c r="B1409" s="247"/>
      <c r="C1409" s="247"/>
      <c r="D1409" s="247"/>
      <c r="G1409" s="247"/>
    </row>
    <row r="1410" spans="2:7">
      <c r="B1410" s="247"/>
      <c r="C1410" s="247"/>
      <c r="D1410" s="247"/>
      <c r="G1410" s="247"/>
    </row>
    <row r="1411" spans="2:7">
      <c r="B1411" s="247"/>
      <c r="C1411" s="247"/>
      <c r="D1411" s="247"/>
      <c r="G1411" s="247"/>
    </row>
    <row r="1412" spans="2:7">
      <c r="B1412" s="247"/>
      <c r="C1412" s="247"/>
      <c r="D1412" s="247"/>
      <c r="G1412" s="247"/>
    </row>
    <row r="1413" spans="2:7">
      <c r="B1413" s="247"/>
      <c r="C1413" s="247"/>
      <c r="D1413" s="247"/>
      <c r="G1413" s="247"/>
    </row>
    <row r="1414" spans="2:7">
      <c r="B1414" s="247"/>
      <c r="C1414" s="247"/>
      <c r="D1414" s="247"/>
      <c r="G1414" s="247"/>
    </row>
    <row r="1415" spans="2:7">
      <c r="B1415" s="247"/>
      <c r="C1415" s="247"/>
      <c r="D1415" s="247"/>
      <c r="G1415" s="247"/>
    </row>
    <row r="1416" spans="2:7">
      <c r="B1416" s="247"/>
      <c r="C1416" s="247"/>
      <c r="D1416" s="247"/>
      <c r="G1416" s="247"/>
    </row>
    <row r="1417" spans="2:7">
      <c r="B1417" s="247"/>
      <c r="C1417" s="247"/>
      <c r="D1417" s="247"/>
      <c r="G1417" s="247"/>
    </row>
    <row r="1418" spans="2:7">
      <c r="B1418" s="247"/>
      <c r="C1418" s="247"/>
      <c r="D1418" s="247"/>
      <c r="G1418" s="247"/>
    </row>
    <row r="1419" spans="2:7">
      <c r="B1419" s="247"/>
      <c r="C1419" s="247"/>
      <c r="D1419" s="247"/>
      <c r="G1419" s="247"/>
    </row>
    <row r="1420" spans="2:7">
      <c r="B1420" s="247"/>
      <c r="C1420" s="247"/>
      <c r="D1420" s="247"/>
      <c r="G1420" s="247"/>
    </row>
    <row r="1421" spans="2:7">
      <c r="B1421" s="247"/>
      <c r="C1421" s="247"/>
      <c r="D1421" s="247"/>
      <c r="G1421" s="247"/>
    </row>
    <row r="1422" spans="2:7">
      <c r="B1422" s="247"/>
      <c r="C1422" s="247"/>
      <c r="D1422" s="247"/>
      <c r="G1422" s="247"/>
    </row>
    <row r="1423" spans="2:7">
      <c r="B1423" s="247"/>
      <c r="C1423" s="247"/>
      <c r="D1423" s="247"/>
      <c r="G1423" s="247"/>
    </row>
    <row r="1424" spans="2:7">
      <c r="B1424" s="247"/>
      <c r="C1424" s="247"/>
      <c r="D1424" s="247"/>
      <c r="G1424" s="247"/>
    </row>
    <row r="1425" spans="2:7">
      <c r="B1425" s="247"/>
      <c r="C1425" s="247"/>
      <c r="D1425" s="247"/>
      <c r="G1425" s="247"/>
    </row>
    <row r="1426" spans="2:7">
      <c r="B1426" s="247"/>
      <c r="C1426" s="247"/>
      <c r="D1426" s="247"/>
      <c r="G1426" s="247"/>
    </row>
    <row r="1427" spans="2:7">
      <c r="B1427" s="247"/>
      <c r="C1427" s="247"/>
      <c r="D1427" s="247"/>
      <c r="G1427" s="247"/>
    </row>
    <row r="1428" spans="2:7">
      <c r="B1428" s="247"/>
      <c r="C1428" s="247"/>
      <c r="D1428" s="247"/>
      <c r="G1428" s="247"/>
    </row>
    <row r="1429" spans="2:7">
      <c r="B1429" s="247"/>
      <c r="C1429" s="247"/>
      <c r="D1429" s="247"/>
      <c r="G1429" s="247"/>
    </row>
    <row r="1430" spans="2:7">
      <c r="B1430" s="247"/>
      <c r="C1430" s="247"/>
      <c r="D1430" s="247"/>
      <c r="G1430" s="247"/>
    </row>
    <row r="1431" spans="2:7">
      <c r="B1431" s="247"/>
      <c r="C1431" s="247"/>
      <c r="D1431" s="247"/>
      <c r="G1431" s="247"/>
    </row>
    <row r="1432" spans="2:7">
      <c r="B1432" s="247"/>
      <c r="C1432" s="247"/>
      <c r="D1432" s="247"/>
      <c r="G1432" s="247"/>
    </row>
    <row r="1433" spans="2:7">
      <c r="B1433" s="247"/>
      <c r="C1433" s="247"/>
      <c r="D1433" s="247"/>
      <c r="G1433" s="247"/>
    </row>
    <row r="1434" spans="2:7">
      <c r="B1434" s="247"/>
      <c r="C1434" s="247"/>
      <c r="D1434" s="247"/>
      <c r="G1434" s="247"/>
    </row>
    <row r="1435" spans="2:7">
      <c r="B1435" s="247"/>
      <c r="C1435" s="247"/>
      <c r="D1435" s="247"/>
      <c r="G1435" s="247"/>
    </row>
    <row r="1436" spans="2:7">
      <c r="B1436" s="247"/>
      <c r="C1436" s="247"/>
      <c r="D1436" s="247"/>
      <c r="G1436" s="247"/>
    </row>
    <row r="1437" spans="2:7">
      <c r="B1437" s="247"/>
      <c r="C1437" s="247"/>
      <c r="D1437" s="247"/>
      <c r="G1437" s="247"/>
    </row>
    <row r="1438" spans="2:7">
      <c r="B1438" s="247"/>
      <c r="C1438" s="247"/>
      <c r="D1438" s="247"/>
      <c r="G1438" s="247"/>
    </row>
    <row r="1439" spans="2:7">
      <c r="B1439" s="247"/>
      <c r="C1439" s="247"/>
      <c r="D1439" s="247"/>
      <c r="G1439" s="247"/>
    </row>
    <row r="1440" spans="2:7">
      <c r="B1440" s="247"/>
      <c r="C1440" s="247"/>
      <c r="D1440" s="247"/>
      <c r="G1440" s="247"/>
    </row>
    <row r="1441" spans="2:7">
      <c r="B1441" s="247"/>
      <c r="C1441" s="247"/>
      <c r="D1441" s="247"/>
      <c r="G1441" s="247"/>
    </row>
    <row r="1442" spans="2:7">
      <c r="B1442" s="247"/>
      <c r="C1442" s="247"/>
      <c r="D1442" s="247"/>
      <c r="G1442" s="247"/>
    </row>
    <row r="1443" spans="2:7">
      <c r="B1443" s="247"/>
      <c r="C1443" s="247"/>
      <c r="D1443" s="247"/>
      <c r="G1443" s="247"/>
    </row>
    <row r="1444" spans="2:7">
      <c r="B1444" s="247"/>
      <c r="C1444" s="247"/>
      <c r="D1444" s="247"/>
      <c r="G1444" s="247"/>
    </row>
    <row r="1445" spans="2:7">
      <c r="B1445" s="247"/>
      <c r="C1445" s="247"/>
      <c r="D1445" s="247"/>
      <c r="G1445" s="247"/>
    </row>
    <row r="1446" spans="2:7">
      <c r="B1446" s="247"/>
      <c r="C1446" s="247"/>
      <c r="D1446" s="247"/>
      <c r="G1446" s="247"/>
    </row>
    <row r="1447" spans="2:7">
      <c r="B1447" s="247"/>
      <c r="C1447" s="247"/>
      <c r="D1447" s="247"/>
      <c r="G1447" s="247"/>
    </row>
    <row r="1448" spans="2:7">
      <c r="B1448" s="247"/>
      <c r="C1448" s="247"/>
      <c r="D1448" s="247"/>
      <c r="G1448" s="247"/>
    </row>
    <row r="1449" spans="2:7">
      <c r="B1449" s="247"/>
      <c r="C1449" s="247"/>
      <c r="D1449" s="247"/>
      <c r="G1449" s="247"/>
    </row>
    <row r="1450" spans="2:7">
      <c r="B1450" s="247"/>
      <c r="C1450" s="247"/>
      <c r="D1450" s="247"/>
      <c r="G1450" s="247"/>
    </row>
    <row r="1451" spans="2:7">
      <c r="B1451" s="247"/>
      <c r="C1451" s="247"/>
      <c r="D1451" s="247"/>
      <c r="G1451" s="247"/>
    </row>
    <row r="1452" spans="2:7">
      <c r="B1452" s="247"/>
      <c r="C1452" s="247"/>
      <c r="D1452" s="247"/>
      <c r="G1452" s="247"/>
    </row>
    <row r="1453" spans="2:7">
      <c r="B1453" s="247"/>
      <c r="C1453" s="247"/>
      <c r="D1453" s="247"/>
      <c r="G1453" s="247"/>
    </row>
    <row r="1454" spans="2:7">
      <c r="B1454" s="247"/>
      <c r="C1454" s="247"/>
      <c r="D1454" s="247"/>
      <c r="G1454" s="247"/>
    </row>
    <row r="1455" spans="2:7">
      <c r="B1455" s="247"/>
      <c r="C1455" s="247"/>
      <c r="D1455" s="247"/>
      <c r="G1455" s="247"/>
    </row>
    <row r="1456" spans="2:7">
      <c r="B1456" s="247"/>
      <c r="C1456" s="247"/>
      <c r="D1456" s="247"/>
      <c r="G1456" s="247"/>
    </row>
    <row r="1457" spans="2:7">
      <c r="B1457" s="247"/>
      <c r="C1457" s="247"/>
      <c r="D1457" s="247"/>
      <c r="G1457" s="247"/>
    </row>
    <row r="1458" spans="2:7">
      <c r="B1458" s="247"/>
      <c r="C1458" s="247"/>
      <c r="D1458" s="247"/>
      <c r="G1458" s="247"/>
    </row>
    <row r="1459" spans="2:7">
      <c r="B1459" s="247"/>
      <c r="C1459" s="247"/>
      <c r="D1459" s="247"/>
      <c r="G1459" s="247"/>
    </row>
    <row r="1460" spans="2:7">
      <c r="B1460" s="247"/>
      <c r="C1460" s="247"/>
      <c r="D1460" s="247"/>
      <c r="G1460" s="247"/>
    </row>
    <row r="1461" spans="2:7">
      <c r="B1461" s="247"/>
      <c r="C1461" s="247"/>
      <c r="D1461" s="247"/>
      <c r="G1461" s="247"/>
    </row>
    <row r="1462" spans="2:7">
      <c r="B1462" s="247"/>
      <c r="C1462" s="247"/>
      <c r="D1462" s="247"/>
      <c r="G1462" s="247"/>
    </row>
    <row r="1463" spans="2:7">
      <c r="B1463" s="247"/>
      <c r="C1463" s="247"/>
      <c r="D1463" s="247"/>
      <c r="G1463" s="247"/>
    </row>
    <row r="1464" spans="2:7">
      <c r="B1464" s="247"/>
      <c r="C1464" s="247"/>
      <c r="D1464" s="247"/>
      <c r="G1464" s="247"/>
    </row>
    <row r="1465" spans="2:7">
      <c r="B1465" s="247"/>
      <c r="C1465" s="247"/>
      <c r="D1465" s="247"/>
      <c r="G1465" s="247"/>
    </row>
    <row r="1466" spans="2:7">
      <c r="B1466" s="247"/>
      <c r="C1466" s="247"/>
      <c r="D1466" s="247"/>
      <c r="G1466" s="247"/>
    </row>
    <row r="1467" spans="2:7">
      <c r="B1467" s="247"/>
      <c r="C1467" s="247"/>
      <c r="D1467" s="247"/>
      <c r="G1467" s="247"/>
    </row>
    <row r="1468" spans="2:7">
      <c r="B1468" s="247"/>
      <c r="C1468" s="247"/>
      <c r="D1468" s="247"/>
      <c r="G1468" s="247"/>
    </row>
    <row r="1469" spans="2:7">
      <c r="B1469" s="247"/>
      <c r="C1469" s="247"/>
      <c r="D1469" s="247"/>
      <c r="G1469" s="247"/>
    </row>
    <row r="1470" spans="2:7">
      <c r="B1470" s="247"/>
      <c r="C1470" s="247"/>
      <c r="D1470" s="247"/>
      <c r="G1470" s="247"/>
    </row>
    <row r="1471" spans="2:7">
      <c r="B1471" s="247"/>
      <c r="C1471" s="247"/>
      <c r="D1471" s="247"/>
      <c r="G1471" s="247"/>
    </row>
    <row r="1472" spans="2:7">
      <c r="B1472" s="247"/>
      <c r="C1472" s="247"/>
      <c r="D1472" s="247"/>
      <c r="G1472" s="247"/>
    </row>
    <row r="1473" spans="2:7">
      <c r="B1473" s="247"/>
      <c r="C1473" s="247"/>
      <c r="D1473" s="247"/>
      <c r="G1473" s="247"/>
    </row>
    <row r="1474" spans="2:7">
      <c r="B1474" s="247"/>
      <c r="C1474" s="247"/>
      <c r="D1474" s="247"/>
      <c r="G1474" s="247"/>
    </row>
    <row r="1475" spans="2:7">
      <c r="B1475" s="247"/>
      <c r="C1475" s="247"/>
      <c r="D1475" s="247"/>
      <c r="G1475" s="247"/>
    </row>
    <row r="1476" spans="2:7">
      <c r="B1476" s="247"/>
      <c r="C1476" s="247"/>
      <c r="D1476" s="247"/>
      <c r="G1476" s="247"/>
    </row>
    <row r="1477" spans="2:7">
      <c r="B1477" s="247"/>
      <c r="C1477" s="247"/>
      <c r="D1477" s="247"/>
      <c r="G1477" s="247"/>
    </row>
    <row r="1478" spans="2:7">
      <c r="B1478" s="247"/>
      <c r="C1478" s="247"/>
      <c r="D1478" s="247"/>
      <c r="G1478" s="247"/>
    </row>
    <row r="1479" spans="2:7">
      <c r="B1479" s="247"/>
      <c r="C1479" s="247"/>
      <c r="D1479" s="247"/>
      <c r="G1479" s="247"/>
    </row>
    <row r="1480" spans="2:7">
      <c r="B1480" s="247"/>
      <c r="C1480" s="247"/>
      <c r="D1480" s="247"/>
      <c r="G1480" s="247"/>
    </row>
    <row r="1481" spans="2:7">
      <c r="B1481" s="247"/>
      <c r="C1481" s="247"/>
      <c r="D1481" s="247"/>
      <c r="G1481" s="247"/>
    </row>
    <row r="1482" spans="2:7">
      <c r="B1482" s="247"/>
      <c r="C1482" s="247"/>
      <c r="D1482" s="247"/>
      <c r="G1482" s="247"/>
    </row>
    <row r="1483" spans="2:7">
      <c r="B1483" s="247"/>
      <c r="C1483" s="247"/>
      <c r="D1483" s="247"/>
      <c r="G1483" s="247"/>
    </row>
    <row r="1484" spans="2:7">
      <c r="B1484" s="247"/>
      <c r="C1484" s="247"/>
      <c r="D1484" s="247"/>
      <c r="G1484" s="247"/>
    </row>
    <row r="1485" spans="2:7">
      <c r="B1485" s="247"/>
      <c r="C1485" s="247"/>
      <c r="D1485" s="247"/>
      <c r="G1485" s="247"/>
    </row>
    <row r="1486" spans="2:7">
      <c r="B1486" s="247"/>
      <c r="C1486" s="247"/>
      <c r="D1486" s="247"/>
      <c r="G1486" s="247"/>
    </row>
    <row r="1487" spans="2:7">
      <c r="B1487" s="247"/>
      <c r="C1487" s="247"/>
      <c r="D1487" s="247"/>
      <c r="G1487" s="247"/>
    </row>
    <row r="1488" spans="2:7">
      <c r="B1488" s="247"/>
      <c r="C1488" s="247"/>
      <c r="D1488" s="247"/>
      <c r="G1488" s="247"/>
    </row>
    <row r="1489" spans="2:7">
      <c r="B1489" s="247"/>
      <c r="C1489" s="247"/>
      <c r="D1489" s="247"/>
      <c r="G1489" s="247"/>
    </row>
    <row r="1490" spans="2:7">
      <c r="B1490" s="247"/>
      <c r="C1490" s="247"/>
      <c r="D1490" s="247"/>
      <c r="G1490" s="247"/>
    </row>
    <row r="1491" spans="2:7">
      <c r="B1491" s="247"/>
      <c r="C1491" s="247"/>
      <c r="D1491" s="247"/>
      <c r="G1491" s="247"/>
    </row>
    <row r="1492" spans="2:7">
      <c r="B1492" s="247"/>
      <c r="C1492" s="247"/>
      <c r="D1492" s="247"/>
      <c r="G1492" s="247"/>
    </row>
    <row r="1493" spans="2:7">
      <c r="B1493" s="247"/>
      <c r="C1493" s="247"/>
      <c r="D1493" s="247"/>
      <c r="G1493" s="247"/>
    </row>
    <row r="1494" spans="2:7">
      <c r="B1494" s="247"/>
      <c r="C1494" s="247"/>
      <c r="D1494" s="247"/>
      <c r="G1494" s="247"/>
    </row>
    <row r="1495" spans="2:7">
      <c r="B1495" s="247"/>
      <c r="C1495" s="247"/>
      <c r="D1495" s="247"/>
      <c r="G1495" s="247"/>
    </row>
    <row r="1496" spans="2:7">
      <c r="B1496" s="247"/>
      <c r="C1496" s="247"/>
      <c r="D1496" s="247"/>
      <c r="G1496" s="247"/>
    </row>
    <row r="1497" spans="2:7">
      <c r="B1497" s="247"/>
      <c r="C1497" s="247"/>
      <c r="D1497" s="247"/>
      <c r="G1497" s="247"/>
    </row>
    <row r="1498" spans="2:7">
      <c r="B1498" s="247"/>
      <c r="C1498" s="247"/>
      <c r="D1498" s="247"/>
      <c r="G1498" s="247"/>
    </row>
    <row r="1499" spans="2:7">
      <c r="B1499" s="247"/>
      <c r="C1499" s="247"/>
      <c r="D1499" s="247"/>
      <c r="G1499" s="247"/>
    </row>
    <row r="1500" spans="2:7">
      <c r="B1500" s="247"/>
      <c r="C1500" s="247"/>
      <c r="D1500" s="247"/>
      <c r="G1500" s="247"/>
    </row>
    <row r="1501" spans="2:7">
      <c r="B1501" s="247"/>
      <c r="C1501" s="247"/>
      <c r="D1501" s="247"/>
      <c r="G1501" s="247"/>
    </row>
    <row r="1502" spans="2:7">
      <c r="B1502" s="247"/>
      <c r="C1502" s="247"/>
      <c r="D1502" s="247"/>
      <c r="G1502" s="247"/>
    </row>
    <row r="1503" spans="2:7">
      <c r="B1503" s="247"/>
      <c r="C1503" s="247"/>
      <c r="D1503" s="247"/>
      <c r="G1503" s="247"/>
    </row>
    <row r="1504" spans="2:7">
      <c r="B1504" s="247"/>
      <c r="C1504" s="247"/>
      <c r="D1504" s="247"/>
      <c r="G1504" s="247"/>
    </row>
    <row r="1505" spans="2:7">
      <c r="B1505" s="247"/>
      <c r="C1505" s="247"/>
      <c r="D1505" s="247"/>
      <c r="G1505" s="247"/>
    </row>
    <row r="1506" spans="2:7">
      <c r="B1506" s="247"/>
      <c r="C1506" s="247"/>
      <c r="D1506" s="247"/>
      <c r="G1506" s="247"/>
    </row>
    <row r="1507" spans="2:7">
      <c r="B1507" s="247"/>
      <c r="C1507" s="247"/>
      <c r="D1507" s="247"/>
      <c r="G1507" s="247"/>
    </row>
    <row r="1508" spans="2:7">
      <c r="B1508" s="247"/>
      <c r="C1508" s="247"/>
      <c r="D1508" s="247"/>
      <c r="G1508" s="247"/>
    </row>
    <row r="1509" spans="2:7">
      <c r="B1509" s="247"/>
      <c r="C1509" s="247"/>
      <c r="D1509" s="247"/>
      <c r="G1509" s="247"/>
    </row>
    <row r="1510" spans="2:7">
      <c r="B1510" s="247"/>
      <c r="C1510" s="247"/>
      <c r="D1510" s="247"/>
      <c r="G1510" s="247"/>
    </row>
    <row r="1511" spans="2:7">
      <c r="B1511" s="247"/>
      <c r="C1511" s="247"/>
      <c r="D1511" s="247"/>
      <c r="G1511" s="247"/>
    </row>
    <row r="1512" spans="2:7">
      <c r="B1512" s="247"/>
      <c r="C1512" s="247"/>
      <c r="D1512" s="247"/>
      <c r="G1512" s="247"/>
    </row>
    <row r="1513" spans="2:7">
      <c r="B1513" s="247"/>
      <c r="C1513" s="247"/>
      <c r="D1513" s="247"/>
      <c r="G1513" s="247"/>
    </row>
    <row r="1514" spans="2:7">
      <c r="B1514" s="247"/>
      <c r="C1514" s="247"/>
      <c r="D1514" s="247"/>
      <c r="G1514" s="247"/>
    </row>
    <row r="1515" spans="2:7">
      <c r="B1515" s="247"/>
      <c r="C1515" s="247"/>
      <c r="D1515" s="247"/>
      <c r="G1515" s="247"/>
    </row>
    <row r="1516" spans="2:7">
      <c r="B1516" s="247"/>
      <c r="C1516" s="247"/>
      <c r="D1516" s="247"/>
      <c r="G1516" s="247"/>
    </row>
    <row r="1517" spans="2:7">
      <c r="B1517" s="247"/>
      <c r="C1517" s="247"/>
      <c r="D1517" s="247"/>
      <c r="G1517" s="247"/>
    </row>
    <row r="1518" spans="2:7">
      <c r="B1518" s="247"/>
      <c r="C1518" s="247"/>
      <c r="D1518" s="247"/>
      <c r="G1518" s="247"/>
    </row>
    <row r="1519" spans="2:7">
      <c r="B1519" s="247"/>
      <c r="C1519" s="247"/>
      <c r="D1519" s="247"/>
      <c r="G1519" s="247"/>
    </row>
    <row r="1520" spans="2:7">
      <c r="B1520" s="247"/>
      <c r="C1520" s="247"/>
      <c r="D1520" s="247"/>
      <c r="G1520" s="247"/>
    </row>
    <row r="1521" spans="2:7">
      <c r="B1521" s="247"/>
      <c r="C1521" s="247"/>
      <c r="D1521" s="247"/>
      <c r="G1521" s="247"/>
    </row>
    <row r="1522" spans="2:7">
      <c r="B1522" s="247"/>
      <c r="C1522" s="247"/>
      <c r="D1522" s="247"/>
      <c r="G1522" s="247"/>
    </row>
    <row r="1523" spans="2:7">
      <c r="B1523" s="247"/>
      <c r="C1523" s="247"/>
      <c r="D1523" s="247"/>
      <c r="G1523" s="247"/>
    </row>
    <row r="1524" spans="2:7">
      <c r="B1524" s="247"/>
      <c r="C1524" s="247"/>
      <c r="D1524" s="247"/>
      <c r="G1524" s="247"/>
    </row>
    <row r="1525" spans="2:7">
      <c r="B1525" s="247"/>
      <c r="C1525" s="247"/>
      <c r="D1525" s="247"/>
      <c r="G1525" s="247"/>
    </row>
    <row r="1526" spans="2:7">
      <c r="B1526" s="247"/>
      <c r="C1526" s="247"/>
      <c r="D1526" s="247"/>
      <c r="G1526" s="247"/>
    </row>
    <row r="1527" spans="2:7">
      <c r="B1527" s="247"/>
      <c r="C1527" s="247"/>
      <c r="D1527" s="247"/>
      <c r="G1527" s="247"/>
    </row>
    <row r="1528" spans="2:7">
      <c r="B1528" s="247"/>
      <c r="C1528" s="247"/>
      <c r="D1528" s="247"/>
      <c r="G1528" s="247"/>
    </row>
    <row r="1529" spans="2:7">
      <c r="B1529" s="247"/>
      <c r="C1529" s="247"/>
      <c r="D1529" s="247"/>
      <c r="G1529" s="247"/>
    </row>
    <row r="1530" spans="2:7">
      <c r="B1530" s="247"/>
      <c r="C1530" s="247"/>
      <c r="D1530" s="247"/>
      <c r="G1530" s="247"/>
    </row>
    <row r="1531" spans="2:7">
      <c r="B1531" s="247"/>
      <c r="C1531" s="247"/>
      <c r="D1531" s="247"/>
      <c r="G1531" s="247"/>
    </row>
    <row r="1532" spans="2:7">
      <c r="B1532" s="247"/>
      <c r="C1532" s="247"/>
      <c r="D1532" s="247"/>
      <c r="G1532" s="247"/>
    </row>
    <row r="1533" spans="2:7">
      <c r="B1533" s="247"/>
      <c r="C1533" s="247"/>
      <c r="D1533" s="247"/>
      <c r="G1533" s="247"/>
    </row>
    <row r="1534" spans="2:7">
      <c r="B1534" s="247"/>
      <c r="C1534" s="247"/>
      <c r="D1534" s="247"/>
      <c r="G1534" s="247"/>
    </row>
    <row r="1535" spans="2:7">
      <c r="B1535" s="247"/>
      <c r="C1535" s="247"/>
      <c r="D1535" s="247"/>
      <c r="G1535" s="247"/>
    </row>
    <row r="1536" spans="2:7">
      <c r="B1536" s="247"/>
      <c r="C1536" s="247"/>
      <c r="D1536" s="247"/>
      <c r="G1536" s="247"/>
    </row>
    <row r="1537" spans="2:7">
      <c r="B1537" s="247"/>
      <c r="C1537" s="247"/>
      <c r="D1537" s="247"/>
      <c r="G1537" s="247"/>
    </row>
    <row r="1538" spans="2:7">
      <c r="B1538" s="247"/>
      <c r="C1538" s="247"/>
      <c r="D1538" s="247"/>
      <c r="G1538" s="247"/>
    </row>
    <row r="1539" spans="2:7">
      <c r="B1539" s="247"/>
      <c r="C1539" s="247"/>
      <c r="D1539" s="247"/>
      <c r="G1539" s="247"/>
    </row>
    <row r="1540" spans="2:7">
      <c r="B1540" s="247"/>
      <c r="C1540" s="247"/>
      <c r="D1540" s="247"/>
      <c r="G1540" s="247"/>
    </row>
    <row r="1541" spans="2:7">
      <c r="B1541" s="247"/>
      <c r="C1541" s="247"/>
      <c r="D1541" s="247"/>
      <c r="G1541" s="247"/>
    </row>
    <row r="1542" spans="2:7">
      <c r="B1542" s="247"/>
      <c r="C1542" s="247"/>
      <c r="D1542" s="247"/>
      <c r="G1542" s="247"/>
    </row>
    <row r="1543" spans="2:7">
      <c r="B1543" s="247"/>
      <c r="C1543" s="247"/>
      <c r="D1543" s="247"/>
      <c r="G1543" s="247"/>
    </row>
    <row r="1544" spans="2:7">
      <c r="B1544" s="247"/>
      <c r="C1544" s="247"/>
      <c r="D1544" s="247"/>
      <c r="G1544" s="247"/>
    </row>
    <row r="1545" spans="2:7">
      <c r="B1545" s="247"/>
      <c r="C1545" s="247"/>
      <c r="D1545" s="247"/>
      <c r="G1545" s="247"/>
    </row>
    <row r="1546" spans="2:7">
      <c r="B1546" s="247"/>
      <c r="C1546" s="247"/>
      <c r="D1546" s="247"/>
      <c r="G1546" s="247"/>
    </row>
    <row r="1547" spans="2:7">
      <c r="B1547" s="247"/>
      <c r="C1547" s="247"/>
      <c r="D1547" s="247"/>
      <c r="G1547" s="247"/>
    </row>
    <row r="1548" spans="2:7">
      <c r="B1548" s="247"/>
      <c r="C1548" s="247"/>
      <c r="D1548" s="247"/>
      <c r="G1548" s="247"/>
    </row>
    <row r="1549" spans="2:7">
      <c r="B1549" s="247"/>
      <c r="C1549" s="247"/>
      <c r="D1549" s="247"/>
      <c r="G1549" s="247"/>
    </row>
    <row r="1550" spans="2:7">
      <c r="B1550" s="247"/>
      <c r="C1550" s="247"/>
      <c r="D1550" s="247"/>
      <c r="G1550" s="247"/>
    </row>
    <row r="1551" spans="2:7">
      <c r="B1551" s="247"/>
      <c r="C1551" s="247"/>
      <c r="D1551" s="247"/>
      <c r="G1551" s="247"/>
    </row>
    <row r="1552" spans="2:7">
      <c r="B1552" s="247"/>
      <c r="C1552" s="247"/>
      <c r="D1552" s="247"/>
      <c r="G1552" s="247"/>
    </row>
    <row r="1553" spans="2:7">
      <c r="B1553" s="247"/>
      <c r="C1553" s="247"/>
      <c r="D1553" s="247"/>
      <c r="G1553" s="247"/>
    </row>
    <row r="1554" spans="2:7">
      <c r="B1554" s="247"/>
      <c r="C1554" s="247"/>
      <c r="D1554" s="247"/>
      <c r="G1554" s="247"/>
    </row>
    <row r="1555" spans="2:7">
      <c r="B1555" s="247"/>
      <c r="C1555" s="247"/>
      <c r="D1555" s="247"/>
      <c r="G1555" s="247"/>
    </row>
    <row r="1556" spans="2:7">
      <c r="B1556" s="247"/>
      <c r="C1556" s="247"/>
      <c r="D1556" s="247"/>
      <c r="G1556" s="247"/>
    </row>
    <row r="1557" spans="2:7">
      <c r="B1557" s="247"/>
      <c r="C1557" s="247"/>
      <c r="D1557" s="247"/>
      <c r="G1557" s="247"/>
    </row>
    <row r="1558" spans="2:7">
      <c r="B1558" s="247"/>
      <c r="C1558" s="247"/>
      <c r="D1558" s="247"/>
      <c r="G1558" s="247"/>
    </row>
    <row r="1559" spans="2:7">
      <c r="B1559" s="247"/>
      <c r="C1559" s="247"/>
      <c r="D1559" s="247"/>
      <c r="G1559" s="247"/>
    </row>
    <row r="1560" spans="2:7">
      <c r="B1560" s="247"/>
      <c r="C1560" s="247"/>
      <c r="D1560" s="247"/>
      <c r="G1560" s="247"/>
    </row>
    <row r="1561" spans="2:7">
      <c r="B1561" s="247"/>
      <c r="C1561" s="247"/>
      <c r="D1561" s="247"/>
      <c r="G1561" s="247"/>
    </row>
    <row r="1562" spans="2:7">
      <c r="B1562" s="247"/>
      <c r="C1562" s="247"/>
      <c r="D1562" s="247"/>
      <c r="G1562" s="247"/>
    </row>
    <row r="1563" spans="2:7">
      <c r="B1563" s="247"/>
      <c r="C1563" s="247"/>
      <c r="D1563" s="247"/>
      <c r="G1563" s="247"/>
    </row>
    <row r="1564" spans="2:7">
      <c r="B1564" s="247"/>
      <c r="C1564" s="247"/>
      <c r="D1564" s="247"/>
      <c r="G1564" s="247"/>
    </row>
    <row r="1565" spans="2:7">
      <c r="B1565" s="247"/>
      <c r="C1565" s="247"/>
      <c r="D1565" s="247"/>
      <c r="G1565" s="247"/>
    </row>
    <row r="1566" spans="2:7">
      <c r="B1566" s="247"/>
      <c r="C1566" s="247"/>
      <c r="D1566" s="247"/>
      <c r="G1566" s="247"/>
    </row>
    <row r="1567" spans="2:7">
      <c r="B1567" s="247"/>
      <c r="C1567" s="247"/>
      <c r="D1567" s="247"/>
      <c r="G1567" s="247"/>
    </row>
    <row r="1568" spans="2:7">
      <c r="B1568" s="247"/>
      <c r="C1568" s="247"/>
      <c r="D1568" s="247"/>
      <c r="G1568" s="247"/>
    </row>
    <row r="1569" spans="2:7">
      <c r="B1569" s="247"/>
      <c r="C1569" s="247"/>
      <c r="D1569" s="247"/>
      <c r="G1569" s="247"/>
    </row>
    <row r="1570" spans="2:7">
      <c r="B1570" s="247"/>
      <c r="C1570" s="247"/>
      <c r="D1570" s="247"/>
      <c r="G1570" s="247"/>
    </row>
    <row r="1571" spans="2:7">
      <c r="B1571" s="247"/>
      <c r="C1571" s="247"/>
      <c r="D1571" s="247"/>
      <c r="G1571" s="247"/>
    </row>
    <row r="1572" spans="2:7">
      <c r="B1572" s="247"/>
      <c r="C1572" s="247"/>
      <c r="D1572" s="247"/>
      <c r="G1572" s="247"/>
    </row>
    <row r="1573" spans="2:7">
      <c r="B1573" s="247"/>
      <c r="C1573" s="247"/>
      <c r="D1573" s="247"/>
      <c r="G1573" s="247"/>
    </row>
    <row r="1574" spans="2:7">
      <c r="B1574" s="247"/>
      <c r="C1574" s="247"/>
      <c r="D1574" s="247"/>
      <c r="G1574" s="247"/>
    </row>
    <row r="1575" spans="2:7">
      <c r="B1575" s="247"/>
      <c r="C1575" s="247"/>
      <c r="D1575" s="247"/>
      <c r="G1575" s="247"/>
    </row>
    <row r="1576" spans="2:7">
      <c r="B1576" s="247"/>
      <c r="C1576" s="247"/>
      <c r="D1576" s="247"/>
      <c r="G1576" s="247"/>
    </row>
    <row r="1577" spans="2:7">
      <c r="B1577" s="247"/>
      <c r="C1577" s="247"/>
      <c r="D1577" s="247"/>
      <c r="G1577" s="247"/>
    </row>
    <row r="1578" spans="2:7">
      <c r="B1578" s="247"/>
      <c r="C1578" s="247"/>
      <c r="D1578" s="247"/>
      <c r="G1578" s="247"/>
    </row>
    <row r="1579" spans="2:7">
      <c r="B1579" s="247"/>
      <c r="C1579" s="247"/>
      <c r="D1579" s="247"/>
      <c r="G1579" s="247"/>
    </row>
    <row r="1580" spans="2:7">
      <c r="B1580" s="247"/>
      <c r="C1580" s="247"/>
      <c r="D1580" s="247"/>
      <c r="G1580" s="247"/>
    </row>
    <row r="1581" spans="2:7">
      <c r="B1581" s="247"/>
      <c r="C1581" s="247"/>
      <c r="D1581" s="247"/>
      <c r="G1581" s="247"/>
    </row>
    <row r="1582" spans="2:7">
      <c r="B1582" s="247"/>
      <c r="C1582" s="247"/>
      <c r="D1582" s="247"/>
      <c r="G1582" s="247"/>
    </row>
    <row r="1583" spans="2:7">
      <c r="B1583" s="247"/>
      <c r="C1583" s="247"/>
      <c r="D1583" s="247"/>
      <c r="G1583" s="247"/>
    </row>
    <row r="1584" spans="2:7">
      <c r="B1584" s="247"/>
      <c r="C1584" s="247"/>
      <c r="D1584" s="247"/>
      <c r="G1584" s="247"/>
    </row>
    <row r="1585" spans="2:7">
      <c r="B1585" s="247"/>
      <c r="C1585" s="247"/>
      <c r="D1585" s="247"/>
      <c r="G1585" s="247"/>
    </row>
    <row r="1586" spans="2:7">
      <c r="B1586" s="247"/>
      <c r="C1586" s="247"/>
      <c r="D1586" s="247"/>
      <c r="G1586" s="247"/>
    </row>
    <row r="1587" spans="2:7">
      <c r="B1587" s="247"/>
      <c r="C1587" s="247"/>
      <c r="D1587" s="247"/>
      <c r="G1587" s="247"/>
    </row>
    <row r="1588" spans="2:7">
      <c r="B1588" s="247"/>
      <c r="C1588" s="247"/>
      <c r="D1588" s="247"/>
      <c r="G1588" s="247"/>
    </row>
    <row r="1589" spans="2:7">
      <c r="B1589" s="247"/>
      <c r="C1589" s="247"/>
      <c r="D1589" s="247"/>
      <c r="G1589" s="247"/>
    </row>
    <row r="1590" spans="2:7">
      <c r="B1590" s="247"/>
      <c r="C1590" s="247"/>
      <c r="D1590" s="247"/>
      <c r="G1590" s="247"/>
    </row>
    <row r="1591" spans="2:7">
      <c r="B1591" s="247"/>
      <c r="C1591" s="247"/>
      <c r="D1591" s="247"/>
      <c r="G1591" s="247"/>
    </row>
    <row r="1592" spans="2:7">
      <c r="B1592" s="247"/>
      <c r="C1592" s="247"/>
      <c r="D1592" s="247"/>
      <c r="G1592" s="247"/>
    </row>
    <row r="1593" spans="2:7">
      <c r="B1593" s="247"/>
      <c r="C1593" s="247"/>
      <c r="D1593" s="247"/>
      <c r="G1593" s="247"/>
    </row>
    <row r="1594" spans="2:7">
      <c r="B1594" s="247"/>
      <c r="C1594" s="247"/>
      <c r="D1594" s="247"/>
      <c r="G1594" s="247"/>
    </row>
    <row r="1595" spans="2:7">
      <c r="B1595" s="247"/>
      <c r="C1595" s="247"/>
      <c r="D1595" s="247"/>
      <c r="G1595" s="247"/>
    </row>
    <row r="1596" spans="2:7">
      <c r="B1596" s="247"/>
      <c r="C1596" s="247"/>
      <c r="D1596" s="247"/>
      <c r="G1596" s="247"/>
    </row>
    <row r="1597" spans="2:7">
      <c r="B1597" s="247"/>
      <c r="C1597" s="247"/>
      <c r="D1597" s="247"/>
      <c r="G1597" s="247"/>
    </row>
    <row r="1598" spans="2:7">
      <c r="B1598" s="247"/>
      <c r="C1598" s="247"/>
      <c r="D1598" s="247"/>
      <c r="G1598" s="247"/>
    </row>
    <row r="1599" spans="2:7">
      <c r="B1599" s="247"/>
      <c r="C1599" s="247"/>
      <c r="D1599" s="247"/>
      <c r="G1599" s="247"/>
    </row>
    <row r="1600" spans="2:7">
      <c r="B1600" s="247"/>
      <c r="C1600" s="247"/>
      <c r="D1600" s="247"/>
      <c r="G1600" s="247"/>
    </row>
    <row r="1601" spans="2:7">
      <c r="B1601" s="247"/>
      <c r="C1601" s="247"/>
      <c r="D1601" s="247"/>
      <c r="G1601" s="247"/>
    </row>
    <row r="1602" spans="2:7">
      <c r="B1602" s="247"/>
      <c r="C1602" s="247"/>
      <c r="D1602" s="247"/>
      <c r="G1602" s="247"/>
    </row>
    <row r="1603" spans="2:7">
      <c r="B1603" s="247"/>
      <c r="C1603" s="247"/>
      <c r="D1603" s="247"/>
      <c r="G1603" s="247"/>
    </row>
    <row r="1604" spans="2:7">
      <c r="B1604" s="247"/>
      <c r="C1604" s="247"/>
      <c r="D1604" s="247"/>
      <c r="G1604" s="247"/>
    </row>
    <row r="1605" spans="2:7">
      <c r="B1605" s="247"/>
      <c r="C1605" s="247"/>
      <c r="D1605" s="247"/>
      <c r="G1605" s="247"/>
    </row>
    <row r="1606" spans="2:7">
      <c r="B1606" s="247"/>
      <c r="C1606" s="247"/>
      <c r="D1606" s="247"/>
      <c r="G1606" s="247"/>
    </row>
    <row r="1607" spans="2:7">
      <c r="B1607" s="247"/>
      <c r="C1607" s="247"/>
      <c r="D1607" s="247"/>
      <c r="G1607" s="247"/>
    </row>
    <row r="1608" spans="2:7">
      <c r="B1608" s="247"/>
      <c r="C1608" s="247"/>
      <c r="D1608" s="247"/>
      <c r="G1608" s="247"/>
    </row>
    <row r="1609" spans="2:7">
      <c r="B1609" s="247"/>
      <c r="C1609" s="247"/>
      <c r="D1609" s="247"/>
      <c r="G1609" s="247"/>
    </row>
    <row r="1610" spans="2:7">
      <c r="B1610" s="247"/>
      <c r="C1610" s="247"/>
      <c r="D1610" s="247"/>
      <c r="G1610" s="247"/>
    </row>
    <row r="1611" spans="2:7">
      <c r="B1611" s="247"/>
      <c r="C1611" s="247"/>
      <c r="D1611" s="247"/>
      <c r="G1611" s="247"/>
    </row>
    <row r="1612" spans="2:7">
      <c r="B1612" s="247"/>
      <c r="C1612" s="247"/>
      <c r="D1612" s="247"/>
      <c r="G1612" s="247"/>
    </row>
    <row r="1613" spans="2:7">
      <c r="B1613" s="247"/>
      <c r="C1613" s="247"/>
      <c r="D1613" s="247"/>
      <c r="G1613" s="247"/>
    </row>
    <row r="1614" spans="2:7">
      <c r="B1614" s="247"/>
      <c r="C1614" s="247"/>
      <c r="D1614" s="247"/>
      <c r="G1614" s="247"/>
    </row>
  </sheetData>
  <sheetProtection password="CEBE" sheet="1" objects="1" scenarios="1" formatColumns="0" autoFilter="0"/>
  <autoFilter ref="A3:G1305"/>
  <mergeCells count="1">
    <mergeCell ref="A1:G1"/>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dimension ref="A1:G290"/>
  <sheetViews>
    <sheetView workbookViewId="0">
      <selection activeCell="B4" sqref="B4"/>
    </sheetView>
  </sheetViews>
  <sheetFormatPr defaultRowHeight="15"/>
  <cols>
    <col min="1" max="1" width="12.5703125" customWidth="1"/>
    <col min="2" max="2" width="14.140625" bestFit="1" customWidth="1"/>
    <col min="3" max="3" width="14" bestFit="1" customWidth="1"/>
    <col min="4" max="4" width="13.85546875" bestFit="1" customWidth="1"/>
    <col min="5" max="5" width="16.5703125" bestFit="1" customWidth="1"/>
    <col min="6" max="6" width="13.28515625" bestFit="1" customWidth="1"/>
    <col min="7" max="7" width="12.5703125" customWidth="1"/>
  </cols>
  <sheetData>
    <row r="1" spans="1:7" ht="15.75" thickBot="1"/>
    <row r="2" spans="1:7" ht="15.75" thickBot="1">
      <c r="A2" s="552" t="s">
        <v>122</v>
      </c>
      <c r="B2" s="553"/>
      <c r="C2" s="553"/>
      <c r="D2" s="553"/>
      <c r="E2" s="553"/>
      <c r="F2" s="554"/>
      <c r="G2" s="555"/>
    </row>
    <row r="3" spans="1:7" ht="15.75" thickBot="1">
      <c r="A3" s="160" t="s">
        <v>103</v>
      </c>
      <c r="B3" s="161" t="s">
        <v>5</v>
      </c>
      <c r="C3" s="161" t="s">
        <v>104</v>
      </c>
      <c r="D3" s="161" t="s">
        <v>56</v>
      </c>
      <c r="E3" s="161" t="s">
        <v>102</v>
      </c>
      <c r="F3" s="162" t="s">
        <v>58</v>
      </c>
      <c r="G3" s="163" t="s">
        <v>105</v>
      </c>
    </row>
    <row r="4" spans="1:7">
      <c r="A4" s="30">
        <v>1</v>
      </c>
      <c r="B4" s="48"/>
      <c r="C4" s="48"/>
      <c r="D4" s="48"/>
      <c r="E4" s="164"/>
      <c r="F4" s="81"/>
      <c r="G4" s="122"/>
    </row>
    <row r="5" spans="1:7">
      <c r="A5" s="165">
        <v>2</v>
      </c>
      <c r="B5" s="68"/>
      <c r="C5" s="68"/>
      <c r="D5" s="68"/>
      <c r="E5" s="166"/>
      <c r="F5" s="167"/>
      <c r="G5" s="168"/>
    </row>
    <row r="6" spans="1:7">
      <c r="A6" s="33">
        <v>3</v>
      </c>
      <c r="B6" s="5"/>
      <c r="C6" s="5"/>
      <c r="D6" s="5"/>
      <c r="E6" s="52"/>
      <c r="F6" s="5"/>
      <c r="G6" s="169"/>
    </row>
    <row r="7" spans="1:7">
      <c r="A7" s="165">
        <v>4</v>
      </c>
      <c r="B7" s="68"/>
      <c r="C7" s="68"/>
      <c r="D7" s="68"/>
      <c r="E7" s="166"/>
      <c r="F7" s="68"/>
      <c r="G7" s="170"/>
    </row>
    <row r="8" spans="1:7">
      <c r="A8" s="33">
        <v>5</v>
      </c>
      <c r="B8" s="5"/>
      <c r="C8" s="5"/>
      <c r="D8" s="5"/>
      <c r="E8" s="52"/>
      <c r="F8" s="5"/>
      <c r="G8" s="169"/>
    </row>
    <row r="9" spans="1:7">
      <c r="A9" s="165">
        <v>6</v>
      </c>
      <c r="B9" s="68"/>
      <c r="C9" s="68"/>
      <c r="D9" s="68"/>
      <c r="E9" s="166"/>
      <c r="F9" s="68"/>
      <c r="G9" s="170"/>
    </row>
    <row r="10" spans="1:7">
      <c r="A10" s="33">
        <v>7</v>
      </c>
      <c r="B10" s="5"/>
      <c r="C10" s="5"/>
      <c r="D10" s="5"/>
      <c r="E10" s="52"/>
      <c r="F10" s="5"/>
      <c r="G10" s="169"/>
    </row>
    <row r="11" spans="1:7">
      <c r="A11" s="165">
        <v>8</v>
      </c>
      <c r="B11" s="68"/>
      <c r="C11" s="68"/>
      <c r="D11" s="68"/>
      <c r="E11" s="166"/>
      <c r="F11" s="68"/>
      <c r="G11" s="170"/>
    </row>
    <row r="12" spans="1:7">
      <c r="A12" s="33">
        <v>9</v>
      </c>
      <c r="B12" s="5"/>
      <c r="C12" s="5"/>
      <c r="D12" s="5"/>
      <c r="E12" s="52"/>
      <c r="F12" s="5"/>
      <c r="G12" s="169"/>
    </row>
    <row r="13" spans="1:7">
      <c r="A13" s="165">
        <v>10</v>
      </c>
      <c r="B13" s="68"/>
      <c r="C13" s="68"/>
      <c r="D13" s="68"/>
      <c r="E13" s="166"/>
      <c r="F13" s="68"/>
      <c r="G13" s="170"/>
    </row>
    <row r="14" spans="1:7">
      <c r="A14" s="33">
        <v>11</v>
      </c>
      <c r="B14" s="5"/>
      <c r="C14" s="5"/>
      <c r="D14" s="5"/>
      <c r="E14" s="52"/>
      <c r="F14" s="5"/>
      <c r="G14" s="169"/>
    </row>
    <row r="15" spans="1:7">
      <c r="A15" s="165">
        <v>12</v>
      </c>
      <c r="B15" s="68"/>
      <c r="C15" s="68"/>
      <c r="D15" s="68"/>
      <c r="E15" s="166"/>
      <c r="F15" s="68"/>
      <c r="G15" s="170"/>
    </row>
    <row r="16" spans="1:7">
      <c r="A16" s="33">
        <v>13</v>
      </c>
      <c r="B16" s="5"/>
      <c r="C16" s="5"/>
      <c r="D16" s="5"/>
      <c r="E16" s="52"/>
      <c r="F16" s="5"/>
      <c r="G16" s="169"/>
    </row>
    <row r="17" spans="1:7">
      <c r="A17" s="165">
        <v>14</v>
      </c>
      <c r="B17" s="68"/>
      <c r="C17" s="68"/>
      <c r="D17" s="68"/>
      <c r="E17" s="166"/>
      <c r="F17" s="68"/>
      <c r="G17" s="170"/>
    </row>
    <row r="18" spans="1:7">
      <c r="A18" s="33">
        <v>15</v>
      </c>
      <c r="B18" s="5"/>
      <c r="C18" s="5"/>
      <c r="D18" s="5"/>
      <c r="E18" s="52"/>
      <c r="F18" s="5"/>
      <c r="G18" s="169"/>
    </row>
    <row r="19" spans="1:7">
      <c r="A19" s="165">
        <v>16</v>
      </c>
      <c r="B19" s="68"/>
      <c r="C19" s="68"/>
      <c r="D19" s="68"/>
      <c r="E19" s="166"/>
      <c r="F19" s="68"/>
      <c r="G19" s="170"/>
    </row>
    <row r="20" spans="1:7">
      <c r="A20" s="33">
        <v>17</v>
      </c>
      <c r="B20" s="5"/>
      <c r="C20" s="5"/>
      <c r="D20" s="5"/>
      <c r="E20" s="52"/>
      <c r="F20" s="5"/>
      <c r="G20" s="169"/>
    </row>
    <row r="21" spans="1:7">
      <c r="A21" s="165">
        <v>18</v>
      </c>
      <c r="B21" s="68"/>
      <c r="C21" s="68"/>
      <c r="D21" s="68"/>
      <c r="E21" s="166"/>
      <c r="F21" s="68"/>
      <c r="G21" s="170"/>
    </row>
    <row r="22" spans="1:7">
      <c r="A22" s="33">
        <v>19</v>
      </c>
      <c r="B22" s="5"/>
      <c r="C22" s="5"/>
      <c r="D22" s="5"/>
      <c r="E22" s="52"/>
      <c r="F22" s="5"/>
      <c r="G22" s="169"/>
    </row>
    <row r="23" spans="1:7">
      <c r="A23" s="165">
        <v>20</v>
      </c>
      <c r="B23" s="68"/>
      <c r="C23" s="68"/>
      <c r="D23" s="68"/>
      <c r="E23" s="166"/>
      <c r="F23" s="68"/>
      <c r="G23" s="170"/>
    </row>
    <row r="24" spans="1:7">
      <c r="A24" s="33">
        <v>21</v>
      </c>
      <c r="B24" s="5"/>
      <c r="C24" s="5"/>
      <c r="D24" s="5"/>
      <c r="E24" s="52"/>
      <c r="F24" s="5"/>
      <c r="G24" s="169"/>
    </row>
    <row r="25" spans="1:7">
      <c r="A25" s="165">
        <v>22</v>
      </c>
      <c r="B25" s="68"/>
      <c r="C25" s="68"/>
      <c r="D25" s="68"/>
      <c r="E25" s="166"/>
      <c r="F25" s="68"/>
      <c r="G25" s="170"/>
    </row>
    <row r="26" spans="1:7">
      <c r="A26" s="33">
        <v>23</v>
      </c>
      <c r="B26" s="5"/>
      <c r="C26" s="5"/>
      <c r="D26" s="5"/>
      <c r="E26" s="52"/>
      <c r="F26" s="5"/>
      <c r="G26" s="169"/>
    </row>
    <row r="27" spans="1:7">
      <c r="A27" s="165">
        <v>24</v>
      </c>
      <c r="B27" s="68"/>
      <c r="C27" s="68"/>
      <c r="D27" s="68"/>
      <c r="E27" s="166"/>
      <c r="F27" s="68"/>
      <c r="G27" s="170"/>
    </row>
    <row r="28" spans="1:7">
      <c r="A28" s="33">
        <v>25</v>
      </c>
      <c r="B28" s="5"/>
      <c r="C28" s="5"/>
      <c r="D28" s="5"/>
      <c r="E28" s="52"/>
      <c r="F28" s="5"/>
      <c r="G28" s="169"/>
    </row>
    <row r="29" spans="1:7">
      <c r="A29" s="165">
        <v>26</v>
      </c>
      <c r="B29" s="68"/>
      <c r="C29" s="68"/>
      <c r="D29" s="68"/>
      <c r="E29" s="166"/>
      <c r="F29" s="68"/>
      <c r="G29" s="170"/>
    </row>
    <row r="30" spans="1:7">
      <c r="A30" s="33">
        <v>27</v>
      </c>
      <c r="B30" s="5"/>
      <c r="C30" s="5"/>
      <c r="D30" s="5"/>
      <c r="E30" s="52"/>
      <c r="F30" s="5"/>
      <c r="G30" s="169"/>
    </row>
    <row r="31" spans="1:7">
      <c r="A31" s="165">
        <v>28</v>
      </c>
      <c r="B31" s="68"/>
      <c r="C31" s="68"/>
      <c r="D31" s="68"/>
      <c r="E31" s="166"/>
      <c r="F31" s="68"/>
      <c r="G31" s="170"/>
    </row>
    <row r="32" spans="1:7">
      <c r="A32" s="33">
        <v>29</v>
      </c>
      <c r="B32" s="5"/>
      <c r="C32" s="5"/>
      <c r="D32" s="5"/>
      <c r="E32" s="52"/>
      <c r="F32" s="5"/>
      <c r="G32" s="169"/>
    </row>
    <row r="33" spans="1:7">
      <c r="A33" s="165">
        <v>30</v>
      </c>
      <c r="B33" s="68"/>
      <c r="C33" s="68"/>
      <c r="D33" s="68"/>
      <c r="E33" s="166"/>
      <c r="F33" s="68"/>
      <c r="G33" s="170"/>
    </row>
    <row r="34" spans="1:7">
      <c r="A34" s="33">
        <v>31</v>
      </c>
      <c r="B34" s="5"/>
      <c r="C34" s="5"/>
      <c r="D34" s="5"/>
      <c r="E34" s="52"/>
      <c r="F34" s="5"/>
      <c r="G34" s="169"/>
    </row>
    <row r="35" spans="1:7">
      <c r="A35" s="165">
        <v>32</v>
      </c>
      <c r="B35" s="68"/>
      <c r="C35" s="68"/>
      <c r="D35" s="68"/>
      <c r="E35" s="166"/>
      <c r="F35" s="68"/>
      <c r="G35" s="170"/>
    </row>
    <row r="36" spans="1:7">
      <c r="A36" s="33">
        <v>33</v>
      </c>
      <c r="B36" s="5"/>
      <c r="C36" s="5"/>
      <c r="D36" s="5"/>
      <c r="E36" s="52"/>
      <c r="F36" s="5"/>
      <c r="G36" s="169"/>
    </row>
    <row r="37" spans="1:7">
      <c r="A37" s="165">
        <v>34</v>
      </c>
      <c r="B37" s="68"/>
      <c r="C37" s="68"/>
      <c r="D37" s="68"/>
      <c r="E37" s="166"/>
      <c r="F37" s="68"/>
      <c r="G37" s="170"/>
    </row>
    <row r="38" spans="1:7">
      <c r="A38" s="33">
        <v>35</v>
      </c>
      <c r="B38" s="5"/>
      <c r="C38" s="5"/>
      <c r="D38" s="5"/>
      <c r="E38" s="52"/>
      <c r="F38" s="5"/>
      <c r="G38" s="169"/>
    </row>
    <row r="39" spans="1:7">
      <c r="A39" s="165">
        <v>36</v>
      </c>
      <c r="B39" s="68"/>
      <c r="C39" s="68"/>
      <c r="D39" s="68"/>
      <c r="E39" s="166"/>
      <c r="F39" s="68"/>
      <c r="G39" s="170"/>
    </row>
    <row r="40" spans="1:7">
      <c r="A40" s="33">
        <v>37</v>
      </c>
      <c r="B40" s="5"/>
      <c r="C40" s="5"/>
      <c r="D40" s="5"/>
      <c r="E40" s="52"/>
      <c r="F40" s="5"/>
      <c r="G40" s="169"/>
    </row>
    <row r="41" spans="1:7">
      <c r="A41" s="165">
        <v>38</v>
      </c>
      <c r="B41" s="68"/>
      <c r="C41" s="68"/>
      <c r="D41" s="68"/>
      <c r="E41" s="166"/>
      <c r="F41" s="68"/>
      <c r="G41" s="170"/>
    </row>
    <row r="42" spans="1:7">
      <c r="A42" s="33">
        <v>39</v>
      </c>
      <c r="B42" s="5"/>
      <c r="C42" s="5"/>
      <c r="D42" s="5"/>
      <c r="E42" s="52"/>
      <c r="F42" s="5"/>
      <c r="G42" s="169"/>
    </row>
    <row r="43" spans="1:7">
      <c r="A43" s="165">
        <v>40</v>
      </c>
      <c r="B43" s="68"/>
      <c r="C43" s="68"/>
      <c r="D43" s="68"/>
      <c r="E43" s="166"/>
      <c r="F43" s="68"/>
      <c r="G43" s="170"/>
    </row>
    <row r="44" spans="1:7">
      <c r="A44" s="33">
        <v>41</v>
      </c>
      <c r="B44" s="5"/>
      <c r="C44" s="5"/>
      <c r="D44" s="5"/>
      <c r="E44" s="52"/>
      <c r="F44" s="5"/>
      <c r="G44" s="169"/>
    </row>
    <row r="45" spans="1:7">
      <c r="A45" s="165">
        <v>42</v>
      </c>
      <c r="B45" s="68"/>
      <c r="C45" s="68"/>
      <c r="D45" s="68"/>
      <c r="E45" s="166"/>
      <c r="F45" s="68"/>
      <c r="G45" s="170"/>
    </row>
    <row r="46" spans="1:7">
      <c r="A46" s="33">
        <v>43</v>
      </c>
      <c r="B46" s="5"/>
      <c r="C46" s="5"/>
      <c r="D46" s="5"/>
      <c r="E46" s="52"/>
      <c r="F46" s="5"/>
      <c r="G46" s="169"/>
    </row>
    <row r="47" spans="1:7">
      <c r="A47" s="165">
        <v>44</v>
      </c>
      <c r="B47" s="68"/>
      <c r="C47" s="68"/>
      <c r="D47" s="68"/>
      <c r="E47" s="166"/>
      <c r="F47" s="68"/>
      <c r="G47" s="170"/>
    </row>
    <row r="48" spans="1:7">
      <c r="A48" s="33">
        <v>45</v>
      </c>
      <c r="B48" s="5"/>
      <c r="C48" s="5"/>
      <c r="D48" s="5"/>
      <c r="E48" s="52"/>
      <c r="F48" s="5"/>
      <c r="G48" s="169"/>
    </row>
    <row r="49" spans="1:7">
      <c r="A49" s="165">
        <v>46</v>
      </c>
      <c r="B49" s="68"/>
      <c r="C49" s="68"/>
      <c r="D49" s="68"/>
      <c r="E49" s="166"/>
      <c r="F49" s="68"/>
      <c r="G49" s="170"/>
    </row>
    <row r="50" spans="1:7">
      <c r="A50" s="33">
        <v>47</v>
      </c>
      <c r="B50" s="5"/>
      <c r="C50" s="5"/>
      <c r="D50" s="5"/>
      <c r="E50" s="52"/>
      <c r="F50" s="5"/>
      <c r="G50" s="169"/>
    </row>
    <row r="51" spans="1:7">
      <c r="A51" s="165">
        <v>48</v>
      </c>
      <c r="B51" s="68"/>
      <c r="C51" s="68"/>
      <c r="D51" s="68"/>
      <c r="E51" s="166"/>
      <c r="F51" s="68"/>
      <c r="G51" s="170"/>
    </row>
    <row r="52" spans="1:7">
      <c r="A52" s="33">
        <v>49</v>
      </c>
      <c r="B52" s="5"/>
      <c r="C52" s="5"/>
      <c r="D52" s="5"/>
      <c r="E52" s="52"/>
      <c r="F52" s="5"/>
      <c r="G52" s="169"/>
    </row>
    <row r="53" spans="1:7">
      <c r="A53" s="165">
        <v>50</v>
      </c>
      <c r="B53" s="68"/>
      <c r="C53" s="68"/>
      <c r="D53" s="68"/>
      <c r="E53" s="166"/>
      <c r="F53" s="68"/>
      <c r="G53" s="170"/>
    </row>
    <row r="54" spans="1:7">
      <c r="A54" s="33">
        <v>51</v>
      </c>
      <c r="B54" s="5"/>
      <c r="C54" s="5"/>
      <c r="D54" s="5"/>
      <c r="E54" s="52"/>
      <c r="F54" s="5"/>
      <c r="G54" s="169"/>
    </row>
    <row r="55" spans="1:7">
      <c r="A55" s="165">
        <v>52</v>
      </c>
      <c r="B55" s="68"/>
      <c r="C55" s="68"/>
      <c r="D55" s="68"/>
      <c r="E55" s="166"/>
      <c r="F55" s="68"/>
      <c r="G55" s="170"/>
    </row>
    <row r="56" spans="1:7">
      <c r="A56" s="33">
        <v>53</v>
      </c>
      <c r="B56" s="5"/>
      <c r="C56" s="5"/>
      <c r="D56" s="5"/>
      <c r="E56" s="52"/>
      <c r="F56" s="5"/>
      <c r="G56" s="169"/>
    </row>
    <row r="57" spans="1:7">
      <c r="A57" s="165">
        <v>54</v>
      </c>
      <c r="B57" s="68"/>
      <c r="C57" s="68"/>
      <c r="D57" s="68"/>
      <c r="E57" s="166"/>
      <c r="F57" s="68"/>
      <c r="G57" s="170"/>
    </row>
    <row r="58" spans="1:7">
      <c r="A58" s="33">
        <v>55</v>
      </c>
      <c r="B58" s="5"/>
      <c r="C58" s="5"/>
      <c r="D58" s="5"/>
      <c r="E58" s="52"/>
      <c r="F58" s="5"/>
      <c r="G58" s="169"/>
    </row>
    <row r="59" spans="1:7">
      <c r="A59" s="165">
        <v>56</v>
      </c>
      <c r="B59" s="68"/>
      <c r="C59" s="68"/>
      <c r="D59" s="68"/>
      <c r="E59" s="166"/>
      <c r="F59" s="68"/>
      <c r="G59" s="170"/>
    </row>
    <row r="60" spans="1:7">
      <c r="A60" s="33">
        <v>57</v>
      </c>
      <c r="B60" s="5"/>
      <c r="C60" s="5"/>
      <c r="D60" s="5"/>
      <c r="E60" s="52"/>
      <c r="F60" s="5"/>
      <c r="G60" s="169"/>
    </row>
    <row r="61" spans="1:7">
      <c r="A61" s="165">
        <v>58</v>
      </c>
      <c r="B61" s="68"/>
      <c r="C61" s="68"/>
      <c r="D61" s="68"/>
      <c r="E61" s="166"/>
      <c r="F61" s="68"/>
      <c r="G61" s="170"/>
    </row>
    <row r="62" spans="1:7">
      <c r="A62" s="33">
        <v>59</v>
      </c>
      <c r="B62" s="5"/>
      <c r="C62" s="5"/>
      <c r="D62" s="5"/>
      <c r="E62" s="52"/>
      <c r="F62" s="5"/>
      <c r="G62" s="169"/>
    </row>
    <row r="63" spans="1:7">
      <c r="A63" s="165">
        <v>60</v>
      </c>
      <c r="B63" s="68"/>
      <c r="C63" s="68"/>
      <c r="D63" s="68"/>
      <c r="E63" s="166"/>
      <c r="F63" s="68"/>
      <c r="G63" s="170"/>
    </row>
    <row r="64" spans="1:7">
      <c r="A64" s="33">
        <v>61</v>
      </c>
      <c r="B64" s="5"/>
      <c r="C64" s="5"/>
      <c r="D64" s="5"/>
      <c r="E64" s="52"/>
      <c r="F64" s="5"/>
      <c r="G64" s="169"/>
    </row>
    <row r="65" spans="1:7">
      <c r="A65" s="165">
        <v>62</v>
      </c>
      <c r="B65" s="68"/>
      <c r="C65" s="68"/>
      <c r="D65" s="68"/>
      <c r="E65" s="166"/>
      <c r="F65" s="68"/>
      <c r="G65" s="170"/>
    </row>
    <row r="66" spans="1:7">
      <c r="A66" s="33">
        <v>63</v>
      </c>
      <c r="B66" s="5"/>
      <c r="C66" s="5"/>
      <c r="D66" s="5"/>
      <c r="E66" s="52"/>
      <c r="F66" s="5"/>
      <c r="G66" s="169"/>
    </row>
    <row r="67" spans="1:7">
      <c r="A67" s="165">
        <v>64</v>
      </c>
      <c r="B67" s="68"/>
      <c r="C67" s="68"/>
      <c r="D67" s="68"/>
      <c r="E67" s="166"/>
      <c r="F67" s="68"/>
      <c r="G67" s="170"/>
    </row>
    <row r="68" spans="1:7">
      <c r="A68" s="33">
        <v>65</v>
      </c>
      <c r="B68" s="5"/>
      <c r="C68" s="5"/>
      <c r="D68" s="5"/>
      <c r="E68" s="52"/>
      <c r="F68" s="5"/>
      <c r="G68" s="169"/>
    </row>
    <row r="69" spans="1:7">
      <c r="A69" s="165">
        <v>66</v>
      </c>
      <c r="B69" s="68"/>
      <c r="C69" s="68"/>
      <c r="D69" s="68"/>
      <c r="E69" s="166"/>
      <c r="F69" s="68"/>
      <c r="G69" s="170"/>
    </row>
    <row r="70" spans="1:7">
      <c r="A70" s="33">
        <v>67</v>
      </c>
      <c r="B70" s="5"/>
      <c r="C70" s="5"/>
      <c r="D70" s="5"/>
      <c r="E70" s="52"/>
      <c r="F70" s="5"/>
      <c r="G70" s="169"/>
    </row>
    <row r="71" spans="1:7">
      <c r="A71" s="165">
        <v>68</v>
      </c>
      <c r="B71" s="68"/>
      <c r="C71" s="68"/>
      <c r="D71" s="68"/>
      <c r="E71" s="166"/>
      <c r="F71" s="68"/>
      <c r="G71" s="170"/>
    </row>
    <row r="72" spans="1:7">
      <c r="A72" s="33">
        <v>69</v>
      </c>
      <c r="B72" s="5"/>
      <c r="C72" s="5"/>
      <c r="D72" s="5"/>
      <c r="E72" s="52"/>
      <c r="F72" s="5"/>
      <c r="G72" s="169"/>
    </row>
    <row r="73" spans="1:7">
      <c r="A73" s="165">
        <v>70</v>
      </c>
      <c r="B73" s="68"/>
      <c r="C73" s="68"/>
      <c r="D73" s="68"/>
      <c r="E73" s="166"/>
      <c r="F73" s="68"/>
      <c r="G73" s="170"/>
    </row>
    <row r="74" spans="1:7">
      <c r="A74" s="33">
        <v>71</v>
      </c>
      <c r="B74" s="5"/>
      <c r="C74" s="5"/>
      <c r="D74" s="5"/>
      <c r="E74" s="52"/>
      <c r="F74" s="5"/>
      <c r="G74" s="169"/>
    </row>
    <row r="75" spans="1:7">
      <c r="A75" s="165">
        <v>72</v>
      </c>
      <c r="B75" s="68"/>
      <c r="C75" s="68"/>
      <c r="D75" s="68"/>
      <c r="E75" s="166"/>
      <c r="F75" s="68"/>
      <c r="G75" s="170"/>
    </row>
    <row r="76" spans="1:7">
      <c r="A76" s="33">
        <v>73</v>
      </c>
      <c r="B76" s="5"/>
      <c r="C76" s="5"/>
      <c r="D76" s="5"/>
      <c r="E76" s="52"/>
      <c r="F76" s="5"/>
      <c r="G76" s="169"/>
    </row>
    <row r="77" spans="1:7">
      <c r="A77" s="165">
        <v>74</v>
      </c>
      <c r="B77" s="68"/>
      <c r="C77" s="68"/>
      <c r="D77" s="68"/>
      <c r="E77" s="166"/>
      <c r="F77" s="68"/>
      <c r="G77" s="170"/>
    </row>
    <row r="78" spans="1:7">
      <c r="A78" s="33">
        <v>75</v>
      </c>
      <c r="B78" s="5"/>
      <c r="C78" s="5"/>
      <c r="D78" s="5"/>
      <c r="E78" s="52"/>
      <c r="F78" s="5"/>
      <c r="G78" s="169"/>
    </row>
    <row r="79" spans="1:7">
      <c r="A79" s="165">
        <v>76</v>
      </c>
      <c r="B79" s="68"/>
      <c r="C79" s="68"/>
      <c r="D79" s="68"/>
      <c r="E79" s="166"/>
      <c r="F79" s="68"/>
      <c r="G79" s="170"/>
    </row>
    <row r="80" spans="1:7">
      <c r="A80" s="33">
        <v>77</v>
      </c>
      <c r="B80" s="5"/>
      <c r="C80" s="5"/>
      <c r="D80" s="5"/>
      <c r="E80" s="52"/>
      <c r="F80" s="5"/>
      <c r="G80" s="169"/>
    </row>
    <row r="81" spans="1:7">
      <c r="A81" s="165">
        <v>78</v>
      </c>
      <c r="B81" s="68"/>
      <c r="C81" s="68"/>
      <c r="D81" s="68"/>
      <c r="E81" s="166"/>
      <c r="F81" s="68"/>
      <c r="G81" s="170"/>
    </row>
    <row r="82" spans="1:7">
      <c r="A82" s="33">
        <v>79</v>
      </c>
      <c r="B82" s="5"/>
      <c r="C82" s="5"/>
      <c r="D82" s="5"/>
      <c r="E82" s="52"/>
      <c r="F82" s="5"/>
      <c r="G82" s="169"/>
    </row>
    <row r="83" spans="1:7">
      <c r="A83" s="165">
        <v>80</v>
      </c>
      <c r="B83" s="68"/>
      <c r="C83" s="68"/>
      <c r="D83" s="68"/>
      <c r="E83" s="166"/>
      <c r="F83" s="68"/>
      <c r="G83" s="170"/>
    </row>
    <row r="84" spans="1:7">
      <c r="A84" s="33">
        <v>81</v>
      </c>
      <c r="B84" s="5"/>
      <c r="C84" s="5"/>
      <c r="D84" s="5"/>
      <c r="E84" s="52"/>
      <c r="F84" s="5"/>
      <c r="G84" s="169"/>
    </row>
    <row r="85" spans="1:7">
      <c r="A85" s="165">
        <v>82</v>
      </c>
      <c r="B85" s="68"/>
      <c r="C85" s="68"/>
      <c r="D85" s="68"/>
      <c r="E85" s="166"/>
      <c r="F85" s="68"/>
      <c r="G85" s="170"/>
    </row>
    <row r="86" spans="1:7">
      <c r="A86" s="33">
        <v>83</v>
      </c>
      <c r="B86" s="5"/>
      <c r="C86" s="5"/>
      <c r="D86" s="5"/>
      <c r="E86" s="52"/>
      <c r="F86" s="5"/>
      <c r="G86" s="169"/>
    </row>
    <row r="87" spans="1:7">
      <c r="A87" s="165">
        <v>84</v>
      </c>
      <c r="B87" s="68"/>
      <c r="C87" s="68"/>
      <c r="D87" s="68"/>
      <c r="E87" s="166"/>
      <c r="F87" s="68"/>
      <c r="G87" s="170"/>
    </row>
    <row r="88" spans="1:7">
      <c r="A88" s="33">
        <v>85</v>
      </c>
      <c r="B88" s="5"/>
      <c r="C88" s="5"/>
      <c r="D88" s="5"/>
      <c r="E88" s="52"/>
      <c r="F88" s="5"/>
      <c r="G88" s="169"/>
    </row>
    <row r="89" spans="1:7">
      <c r="A89" s="165">
        <v>86</v>
      </c>
      <c r="B89" s="68"/>
      <c r="C89" s="68"/>
      <c r="D89" s="68"/>
      <c r="E89" s="166"/>
      <c r="F89" s="68"/>
      <c r="G89" s="170"/>
    </row>
    <row r="90" spans="1:7">
      <c r="A90" s="33">
        <v>87</v>
      </c>
      <c r="B90" s="5"/>
      <c r="C90" s="5"/>
      <c r="D90" s="5"/>
      <c r="E90" s="52"/>
      <c r="F90" s="5"/>
      <c r="G90" s="169"/>
    </row>
    <row r="91" spans="1:7">
      <c r="A91" s="165">
        <v>88</v>
      </c>
      <c r="B91" s="68"/>
      <c r="C91" s="68"/>
      <c r="D91" s="68"/>
      <c r="E91" s="166"/>
      <c r="F91" s="68"/>
      <c r="G91" s="170"/>
    </row>
    <row r="92" spans="1:7">
      <c r="A92" s="33">
        <v>89</v>
      </c>
      <c r="B92" s="5"/>
      <c r="C92" s="5"/>
      <c r="D92" s="5"/>
      <c r="E92" s="52"/>
      <c r="F92" s="5"/>
      <c r="G92" s="169"/>
    </row>
    <row r="93" spans="1:7">
      <c r="A93" s="165">
        <v>90</v>
      </c>
      <c r="B93" s="68"/>
      <c r="C93" s="68"/>
      <c r="D93" s="68"/>
      <c r="E93" s="166"/>
      <c r="F93" s="68"/>
      <c r="G93" s="170"/>
    </row>
    <row r="94" spans="1:7">
      <c r="A94" s="33">
        <v>91</v>
      </c>
      <c r="B94" s="5"/>
      <c r="C94" s="5"/>
      <c r="D94" s="5"/>
      <c r="E94" s="52"/>
      <c r="F94" s="5"/>
      <c r="G94" s="169"/>
    </row>
    <row r="95" spans="1:7">
      <c r="A95" s="165">
        <v>92</v>
      </c>
      <c r="B95" s="68"/>
      <c r="C95" s="68"/>
      <c r="D95" s="68"/>
      <c r="E95" s="166"/>
      <c r="F95" s="68"/>
      <c r="G95" s="170"/>
    </row>
    <row r="96" spans="1:7">
      <c r="A96" s="33">
        <v>93</v>
      </c>
      <c r="B96" s="5"/>
      <c r="C96" s="5"/>
      <c r="D96" s="5"/>
      <c r="E96" s="52"/>
      <c r="F96" s="5"/>
      <c r="G96" s="169"/>
    </row>
    <row r="97" spans="1:7">
      <c r="A97" s="165">
        <v>94</v>
      </c>
      <c r="B97" s="68"/>
      <c r="C97" s="68"/>
      <c r="D97" s="68"/>
      <c r="E97" s="166"/>
      <c r="F97" s="68"/>
      <c r="G97" s="170"/>
    </row>
    <row r="98" spans="1:7">
      <c r="A98" s="33">
        <v>95</v>
      </c>
      <c r="B98" s="5"/>
      <c r="C98" s="5"/>
      <c r="D98" s="5"/>
      <c r="E98" s="52"/>
      <c r="F98" s="5"/>
      <c r="G98" s="169"/>
    </row>
    <row r="99" spans="1:7">
      <c r="A99" s="165">
        <v>96</v>
      </c>
      <c r="B99" s="68"/>
      <c r="C99" s="68"/>
      <c r="D99" s="68"/>
      <c r="E99" s="166"/>
      <c r="F99" s="68"/>
      <c r="G99" s="170"/>
    </row>
    <row r="100" spans="1:7">
      <c r="A100" s="33">
        <v>97</v>
      </c>
      <c r="B100" s="5"/>
      <c r="C100" s="5"/>
      <c r="D100" s="5"/>
      <c r="E100" s="52"/>
      <c r="F100" s="5"/>
      <c r="G100" s="169"/>
    </row>
    <row r="101" spans="1:7">
      <c r="A101" s="165">
        <v>98</v>
      </c>
      <c r="B101" s="68"/>
      <c r="C101" s="68"/>
      <c r="D101" s="68"/>
      <c r="E101" s="166"/>
      <c r="F101" s="68"/>
      <c r="G101" s="170"/>
    </row>
    <row r="102" spans="1:7">
      <c r="A102" s="33">
        <v>99</v>
      </c>
      <c r="B102" s="5"/>
      <c r="C102" s="5"/>
      <c r="D102" s="5"/>
      <c r="E102" s="52"/>
      <c r="F102" s="5"/>
      <c r="G102" s="169"/>
    </row>
    <row r="103" spans="1:7">
      <c r="A103" s="165">
        <v>100</v>
      </c>
      <c r="B103" s="68"/>
      <c r="C103" s="68"/>
      <c r="D103" s="68"/>
      <c r="E103" s="166"/>
      <c r="F103" s="68"/>
      <c r="G103" s="170"/>
    </row>
    <row r="104" spans="1:7">
      <c r="A104" s="33">
        <v>101</v>
      </c>
      <c r="B104" s="5"/>
      <c r="C104" s="5"/>
      <c r="D104" s="5"/>
      <c r="E104" s="52"/>
      <c r="F104" s="5"/>
      <c r="G104" s="169"/>
    </row>
    <row r="105" spans="1:7">
      <c r="A105" s="165">
        <v>102</v>
      </c>
      <c r="B105" s="68"/>
      <c r="C105" s="68"/>
      <c r="D105" s="68"/>
      <c r="E105" s="166"/>
      <c r="F105" s="68"/>
      <c r="G105" s="170"/>
    </row>
    <row r="106" spans="1:7">
      <c r="A106" s="33">
        <v>103</v>
      </c>
      <c r="B106" s="5"/>
      <c r="C106" s="5"/>
      <c r="D106" s="5"/>
      <c r="E106" s="52"/>
      <c r="F106" s="5"/>
      <c r="G106" s="169"/>
    </row>
    <row r="107" spans="1:7">
      <c r="A107" s="165">
        <v>104</v>
      </c>
      <c r="B107" s="68"/>
      <c r="C107" s="68"/>
      <c r="D107" s="68"/>
      <c r="E107" s="166"/>
      <c r="F107" s="68"/>
      <c r="G107" s="170"/>
    </row>
    <row r="108" spans="1:7">
      <c r="A108" s="33">
        <v>105</v>
      </c>
      <c r="B108" s="5"/>
      <c r="C108" s="5"/>
      <c r="D108" s="5"/>
      <c r="E108" s="52"/>
      <c r="F108" s="5"/>
      <c r="G108" s="169"/>
    </row>
    <row r="109" spans="1:7">
      <c r="A109" s="165">
        <v>106</v>
      </c>
      <c r="B109" s="68"/>
      <c r="C109" s="68"/>
      <c r="D109" s="68"/>
      <c r="E109" s="166"/>
      <c r="F109" s="68"/>
      <c r="G109" s="170"/>
    </row>
    <row r="110" spans="1:7">
      <c r="A110" s="33">
        <v>107</v>
      </c>
      <c r="B110" s="5"/>
      <c r="C110" s="5"/>
      <c r="D110" s="5"/>
      <c r="E110" s="52"/>
      <c r="F110" s="5"/>
      <c r="G110" s="169"/>
    </row>
    <row r="111" spans="1:7">
      <c r="A111" s="165">
        <v>108</v>
      </c>
      <c r="B111" s="68"/>
      <c r="C111" s="68"/>
      <c r="D111" s="68"/>
      <c r="E111" s="166"/>
      <c r="F111" s="68"/>
      <c r="G111" s="170"/>
    </row>
    <row r="112" spans="1:7">
      <c r="A112" s="33">
        <v>109</v>
      </c>
      <c r="B112" s="5"/>
      <c r="C112" s="5"/>
      <c r="D112" s="5"/>
      <c r="E112" s="52"/>
      <c r="F112" s="5"/>
      <c r="G112" s="169"/>
    </row>
    <row r="113" spans="1:7">
      <c r="A113" s="165">
        <v>110</v>
      </c>
      <c r="B113" s="68"/>
      <c r="C113" s="68"/>
      <c r="D113" s="68"/>
      <c r="E113" s="166"/>
      <c r="F113" s="68"/>
      <c r="G113" s="170"/>
    </row>
    <row r="114" spans="1:7">
      <c r="A114" s="33">
        <v>111</v>
      </c>
      <c r="B114" s="5"/>
      <c r="C114" s="5"/>
      <c r="D114" s="5"/>
      <c r="E114" s="52"/>
      <c r="F114" s="5"/>
      <c r="G114" s="169"/>
    </row>
    <row r="115" spans="1:7">
      <c r="A115" s="165">
        <v>112</v>
      </c>
      <c r="B115" s="68"/>
      <c r="C115" s="68"/>
      <c r="D115" s="68"/>
      <c r="E115" s="166"/>
      <c r="F115" s="68"/>
      <c r="G115" s="170"/>
    </row>
    <row r="116" spans="1:7">
      <c r="A116" s="33">
        <v>113</v>
      </c>
      <c r="B116" s="5"/>
      <c r="C116" s="5"/>
      <c r="D116" s="5"/>
      <c r="E116" s="52"/>
      <c r="F116" s="5"/>
      <c r="G116" s="169"/>
    </row>
    <row r="117" spans="1:7">
      <c r="A117" s="165">
        <v>114</v>
      </c>
      <c r="B117" s="68"/>
      <c r="C117" s="68"/>
      <c r="D117" s="68"/>
      <c r="E117" s="166"/>
      <c r="F117" s="68"/>
      <c r="G117" s="170"/>
    </row>
    <row r="118" spans="1:7">
      <c r="A118" s="33">
        <v>115</v>
      </c>
      <c r="B118" s="5"/>
      <c r="C118" s="5"/>
      <c r="D118" s="5"/>
      <c r="E118" s="52"/>
      <c r="F118" s="5"/>
      <c r="G118" s="169"/>
    </row>
    <row r="119" spans="1:7">
      <c r="A119" s="165">
        <v>116</v>
      </c>
      <c r="B119" s="68"/>
      <c r="C119" s="68"/>
      <c r="D119" s="68"/>
      <c r="E119" s="166"/>
      <c r="F119" s="68"/>
      <c r="G119" s="170"/>
    </row>
    <row r="120" spans="1:7">
      <c r="A120" s="33">
        <v>117</v>
      </c>
      <c r="B120" s="5"/>
      <c r="C120" s="5"/>
      <c r="D120" s="5"/>
      <c r="E120" s="52"/>
      <c r="F120" s="5"/>
      <c r="G120" s="169"/>
    </row>
    <row r="121" spans="1:7">
      <c r="A121" s="165">
        <v>118</v>
      </c>
      <c r="B121" s="68"/>
      <c r="C121" s="68"/>
      <c r="D121" s="68"/>
      <c r="E121" s="166"/>
      <c r="F121" s="68"/>
      <c r="G121" s="170"/>
    </row>
    <row r="122" spans="1:7">
      <c r="A122" s="33">
        <v>119</v>
      </c>
      <c r="B122" s="5"/>
      <c r="C122" s="5"/>
      <c r="D122" s="5"/>
      <c r="E122" s="52"/>
      <c r="F122" s="5"/>
      <c r="G122" s="169"/>
    </row>
    <row r="123" spans="1:7">
      <c r="A123" s="165">
        <v>120</v>
      </c>
      <c r="B123" s="68"/>
      <c r="C123" s="68"/>
      <c r="D123" s="68"/>
      <c r="E123" s="166"/>
      <c r="F123" s="68"/>
      <c r="G123" s="170"/>
    </row>
    <row r="124" spans="1:7">
      <c r="A124" s="33">
        <v>121</v>
      </c>
      <c r="B124" s="5"/>
      <c r="C124" s="5"/>
      <c r="D124" s="5"/>
      <c r="E124" s="52"/>
      <c r="F124" s="5"/>
      <c r="G124" s="169"/>
    </row>
    <row r="125" spans="1:7">
      <c r="A125" s="165">
        <v>122</v>
      </c>
      <c r="B125" s="68"/>
      <c r="C125" s="68"/>
      <c r="D125" s="68"/>
      <c r="E125" s="166"/>
      <c r="F125" s="68"/>
      <c r="G125" s="170"/>
    </row>
    <row r="126" spans="1:7">
      <c r="A126" s="33">
        <v>123</v>
      </c>
      <c r="B126" s="5"/>
      <c r="C126" s="5"/>
      <c r="D126" s="5"/>
      <c r="E126" s="52"/>
      <c r="F126" s="5"/>
      <c r="G126" s="169"/>
    </row>
    <row r="127" spans="1:7">
      <c r="A127" s="165">
        <v>124</v>
      </c>
      <c r="B127" s="68"/>
      <c r="C127" s="68"/>
      <c r="D127" s="68"/>
      <c r="E127" s="166"/>
      <c r="F127" s="68"/>
      <c r="G127" s="170"/>
    </row>
    <row r="128" spans="1:7">
      <c r="A128" s="33">
        <v>125</v>
      </c>
      <c r="B128" s="5"/>
      <c r="C128" s="5"/>
      <c r="D128" s="5"/>
      <c r="E128" s="52"/>
      <c r="F128" s="5"/>
      <c r="G128" s="169"/>
    </row>
    <row r="129" spans="1:7">
      <c r="A129" s="165">
        <v>126</v>
      </c>
      <c r="B129" s="68"/>
      <c r="C129" s="68"/>
      <c r="D129" s="68"/>
      <c r="E129" s="166"/>
      <c r="F129" s="68"/>
      <c r="G129" s="170"/>
    </row>
    <row r="130" spans="1:7">
      <c r="A130" s="33">
        <v>127</v>
      </c>
      <c r="B130" s="5"/>
      <c r="C130" s="5"/>
      <c r="D130" s="5"/>
      <c r="E130" s="52"/>
      <c r="F130" s="5"/>
      <c r="G130" s="169"/>
    </row>
    <row r="131" spans="1:7">
      <c r="A131" s="165">
        <v>128</v>
      </c>
      <c r="B131" s="68"/>
      <c r="C131" s="68"/>
      <c r="D131" s="68"/>
      <c r="E131" s="166"/>
      <c r="F131" s="68"/>
      <c r="G131" s="170"/>
    </row>
    <row r="132" spans="1:7">
      <c r="A132" s="33">
        <v>129</v>
      </c>
      <c r="B132" s="5"/>
      <c r="C132" s="5"/>
      <c r="D132" s="5"/>
      <c r="E132" s="52"/>
      <c r="F132" s="5"/>
      <c r="G132" s="169"/>
    </row>
    <row r="133" spans="1:7">
      <c r="A133" s="165">
        <v>130</v>
      </c>
      <c r="B133" s="68"/>
      <c r="C133" s="68"/>
      <c r="D133" s="68"/>
      <c r="E133" s="166"/>
      <c r="F133" s="68"/>
      <c r="G133" s="170"/>
    </row>
    <row r="134" spans="1:7">
      <c r="A134" s="33">
        <v>131</v>
      </c>
      <c r="B134" s="5"/>
      <c r="C134" s="5"/>
      <c r="D134" s="5"/>
      <c r="E134" s="52"/>
      <c r="F134" s="5"/>
      <c r="G134" s="169"/>
    </row>
    <row r="135" spans="1:7">
      <c r="A135" s="165">
        <v>132</v>
      </c>
      <c r="B135" s="68"/>
      <c r="C135" s="68"/>
      <c r="D135" s="68"/>
      <c r="E135" s="166"/>
      <c r="F135" s="68"/>
      <c r="G135" s="170"/>
    </row>
    <row r="136" spans="1:7">
      <c r="A136" s="33">
        <v>133</v>
      </c>
      <c r="B136" s="5"/>
      <c r="C136" s="5"/>
      <c r="D136" s="5"/>
      <c r="E136" s="52"/>
      <c r="F136" s="5"/>
      <c r="G136" s="169"/>
    </row>
    <row r="137" spans="1:7">
      <c r="A137" s="165">
        <v>134</v>
      </c>
      <c r="B137" s="68"/>
      <c r="C137" s="68"/>
      <c r="D137" s="68"/>
      <c r="E137" s="166"/>
      <c r="F137" s="68"/>
      <c r="G137" s="170"/>
    </row>
    <row r="138" spans="1:7">
      <c r="A138" s="33">
        <v>135</v>
      </c>
      <c r="B138" s="5"/>
      <c r="C138" s="5"/>
      <c r="D138" s="5"/>
      <c r="E138" s="52"/>
      <c r="F138" s="5"/>
      <c r="G138" s="169"/>
    </row>
    <row r="139" spans="1:7">
      <c r="A139" s="165">
        <v>136</v>
      </c>
      <c r="B139" s="68"/>
      <c r="C139" s="68"/>
      <c r="D139" s="68"/>
      <c r="E139" s="166"/>
      <c r="F139" s="68"/>
      <c r="G139" s="170"/>
    </row>
    <row r="140" spans="1:7">
      <c r="A140" s="33">
        <v>137</v>
      </c>
      <c r="B140" s="5"/>
      <c r="C140" s="5"/>
      <c r="D140" s="5"/>
      <c r="E140" s="52"/>
      <c r="F140" s="5"/>
      <c r="G140" s="169"/>
    </row>
    <row r="141" spans="1:7">
      <c r="A141" s="165">
        <v>138</v>
      </c>
      <c r="B141" s="68"/>
      <c r="C141" s="68"/>
      <c r="D141" s="68"/>
      <c r="E141" s="166"/>
      <c r="F141" s="68"/>
      <c r="G141" s="170"/>
    </row>
    <row r="142" spans="1:7">
      <c r="A142" s="33">
        <v>139</v>
      </c>
      <c r="B142" s="5"/>
      <c r="C142" s="5"/>
      <c r="D142" s="5"/>
      <c r="E142" s="52"/>
      <c r="F142" s="5"/>
      <c r="G142" s="169"/>
    </row>
    <row r="143" spans="1:7">
      <c r="A143" s="165">
        <v>140</v>
      </c>
      <c r="B143" s="68"/>
      <c r="C143" s="68"/>
      <c r="D143" s="68"/>
      <c r="E143" s="166"/>
      <c r="F143" s="68"/>
      <c r="G143" s="170"/>
    </row>
    <row r="144" spans="1:7">
      <c r="A144" s="33">
        <v>141</v>
      </c>
      <c r="B144" s="5"/>
      <c r="C144" s="5"/>
      <c r="D144" s="5"/>
      <c r="E144" s="52"/>
      <c r="F144" s="5"/>
      <c r="G144" s="169"/>
    </row>
    <row r="145" spans="1:7">
      <c r="A145" s="165">
        <v>142</v>
      </c>
      <c r="B145" s="68"/>
      <c r="C145" s="68"/>
      <c r="D145" s="68"/>
      <c r="E145" s="166"/>
      <c r="F145" s="68"/>
      <c r="G145" s="170"/>
    </row>
    <row r="146" spans="1:7">
      <c r="A146" s="33">
        <v>143</v>
      </c>
      <c r="B146" s="5"/>
      <c r="C146" s="5"/>
      <c r="D146" s="5"/>
      <c r="E146" s="52"/>
      <c r="F146" s="5"/>
      <c r="G146" s="169"/>
    </row>
    <row r="147" spans="1:7">
      <c r="A147" s="165">
        <v>144</v>
      </c>
      <c r="B147" s="68"/>
      <c r="C147" s="68"/>
      <c r="D147" s="68"/>
      <c r="E147" s="166"/>
      <c r="F147" s="68"/>
      <c r="G147" s="170"/>
    </row>
    <row r="148" spans="1:7">
      <c r="A148" s="33">
        <v>145</v>
      </c>
      <c r="B148" s="5"/>
      <c r="C148" s="5"/>
      <c r="D148" s="5"/>
      <c r="E148" s="52"/>
      <c r="F148" s="5"/>
      <c r="G148" s="169"/>
    </row>
    <row r="149" spans="1:7">
      <c r="A149" s="165">
        <v>146</v>
      </c>
      <c r="B149" s="68"/>
      <c r="C149" s="68"/>
      <c r="D149" s="68"/>
      <c r="E149" s="166"/>
      <c r="F149" s="68"/>
      <c r="G149" s="170"/>
    </row>
    <row r="150" spans="1:7">
      <c r="A150" s="33">
        <v>147</v>
      </c>
      <c r="B150" s="5"/>
      <c r="C150" s="5"/>
      <c r="D150" s="5"/>
      <c r="E150" s="52"/>
      <c r="F150" s="5"/>
      <c r="G150" s="169"/>
    </row>
    <row r="151" spans="1:7">
      <c r="A151" s="165">
        <v>148</v>
      </c>
      <c r="B151" s="68"/>
      <c r="C151" s="68"/>
      <c r="D151" s="68"/>
      <c r="E151" s="166"/>
      <c r="F151" s="68"/>
      <c r="G151" s="170"/>
    </row>
    <row r="152" spans="1:7">
      <c r="A152" s="33">
        <v>149</v>
      </c>
      <c r="B152" s="5"/>
      <c r="C152" s="5"/>
      <c r="D152" s="5"/>
      <c r="E152" s="52"/>
      <c r="F152" s="5"/>
      <c r="G152" s="169"/>
    </row>
    <row r="153" spans="1:7">
      <c r="A153" s="165">
        <v>150</v>
      </c>
      <c r="B153" s="68"/>
      <c r="C153" s="68"/>
      <c r="D153" s="68"/>
      <c r="E153" s="166"/>
      <c r="F153" s="68"/>
      <c r="G153" s="170"/>
    </row>
    <row r="154" spans="1:7">
      <c r="A154" s="33">
        <v>151</v>
      </c>
      <c r="B154" s="5"/>
      <c r="C154" s="5"/>
      <c r="D154" s="5"/>
      <c r="E154" s="52"/>
      <c r="F154" s="5"/>
      <c r="G154" s="169"/>
    </row>
    <row r="155" spans="1:7">
      <c r="A155" s="165">
        <v>152</v>
      </c>
      <c r="B155" s="68"/>
      <c r="C155" s="68"/>
      <c r="D155" s="68"/>
      <c r="E155" s="166"/>
      <c r="F155" s="68"/>
      <c r="G155" s="170"/>
    </row>
    <row r="156" spans="1:7">
      <c r="A156" s="33">
        <v>153</v>
      </c>
      <c r="B156" s="5"/>
      <c r="C156" s="5"/>
      <c r="D156" s="5"/>
      <c r="E156" s="52"/>
      <c r="F156" s="5"/>
      <c r="G156" s="169"/>
    </row>
    <row r="157" spans="1:7">
      <c r="A157" s="165">
        <v>154</v>
      </c>
      <c r="B157" s="68"/>
      <c r="C157" s="68"/>
      <c r="D157" s="68"/>
      <c r="E157" s="166"/>
      <c r="F157" s="68"/>
      <c r="G157" s="170"/>
    </row>
    <row r="158" spans="1:7">
      <c r="A158" s="33">
        <v>155</v>
      </c>
      <c r="B158" s="5"/>
      <c r="C158" s="5"/>
      <c r="D158" s="5"/>
      <c r="E158" s="52"/>
      <c r="F158" s="5"/>
      <c r="G158" s="169"/>
    </row>
    <row r="159" spans="1:7">
      <c r="A159" s="165">
        <v>156</v>
      </c>
      <c r="B159" s="68"/>
      <c r="C159" s="68"/>
      <c r="D159" s="68"/>
      <c r="E159" s="166"/>
      <c r="F159" s="68"/>
      <c r="G159" s="170"/>
    </row>
    <row r="160" spans="1:7">
      <c r="A160" s="33">
        <v>157</v>
      </c>
      <c r="B160" s="5"/>
      <c r="C160" s="5"/>
      <c r="D160" s="5"/>
      <c r="E160" s="52"/>
      <c r="F160" s="5"/>
      <c r="G160" s="169"/>
    </row>
    <row r="161" spans="1:7">
      <c r="A161" s="165">
        <v>158</v>
      </c>
      <c r="B161" s="68"/>
      <c r="C161" s="68"/>
      <c r="D161" s="68"/>
      <c r="E161" s="166"/>
      <c r="F161" s="68"/>
      <c r="G161" s="170"/>
    </row>
    <row r="162" spans="1:7">
      <c r="A162" s="33">
        <v>159</v>
      </c>
      <c r="B162" s="5"/>
      <c r="C162" s="5"/>
      <c r="D162" s="5"/>
      <c r="E162" s="52"/>
      <c r="F162" s="5"/>
      <c r="G162" s="169"/>
    </row>
    <row r="163" spans="1:7">
      <c r="A163" s="165">
        <v>160</v>
      </c>
      <c r="B163" s="68"/>
      <c r="C163" s="68"/>
      <c r="D163" s="68"/>
      <c r="E163" s="166"/>
      <c r="F163" s="68"/>
      <c r="G163" s="170"/>
    </row>
    <row r="164" spans="1:7">
      <c r="A164" s="33">
        <v>161</v>
      </c>
      <c r="B164" s="5"/>
      <c r="C164" s="5"/>
      <c r="D164" s="5"/>
      <c r="E164" s="52"/>
      <c r="F164" s="5"/>
      <c r="G164" s="169"/>
    </row>
    <row r="165" spans="1:7">
      <c r="A165" s="165">
        <v>162</v>
      </c>
      <c r="B165" s="68"/>
      <c r="C165" s="68"/>
      <c r="D165" s="68"/>
      <c r="E165" s="166"/>
      <c r="F165" s="68"/>
      <c r="G165" s="170"/>
    </row>
    <row r="166" spans="1:7">
      <c r="A166" s="33">
        <v>163</v>
      </c>
      <c r="B166" s="5"/>
      <c r="C166" s="5"/>
      <c r="D166" s="5"/>
      <c r="E166" s="52"/>
      <c r="F166" s="5"/>
      <c r="G166" s="169"/>
    </row>
    <row r="167" spans="1:7">
      <c r="A167" s="165">
        <v>164</v>
      </c>
      <c r="B167" s="68"/>
      <c r="C167" s="68"/>
      <c r="D167" s="68"/>
      <c r="E167" s="166"/>
      <c r="F167" s="68"/>
      <c r="G167" s="170"/>
    </row>
    <row r="168" spans="1:7">
      <c r="A168" s="33">
        <v>165</v>
      </c>
      <c r="B168" s="5"/>
      <c r="C168" s="5"/>
      <c r="D168" s="5"/>
      <c r="E168" s="52"/>
      <c r="F168" s="5"/>
      <c r="G168" s="169"/>
    </row>
    <row r="169" spans="1:7">
      <c r="A169" s="165">
        <v>166</v>
      </c>
      <c r="B169" s="68"/>
      <c r="C169" s="68"/>
      <c r="D169" s="68"/>
      <c r="E169" s="166"/>
      <c r="F169" s="68"/>
      <c r="G169" s="170"/>
    </row>
    <row r="170" spans="1:7">
      <c r="A170" s="33">
        <v>167</v>
      </c>
      <c r="B170" s="5"/>
      <c r="C170" s="5"/>
      <c r="D170" s="5"/>
      <c r="E170" s="52"/>
      <c r="F170" s="5"/>
      <c r="G170" s="169"/>
    </row>
    <row r="171" spans="1:7">
      <c r="A171" s="165">
        <v>168</v>
      </c>
      <c r="B171" s="68"/>
      <c r="C171" s="68"/>
      <c r="D171" s="68"/>
      <c r="E171" s="166"/>
      <c r="F171" s="68"/>
      <c r="G171" s="170"/>
    </row>
    <row r="172" spans="1:7">
      <c r="A172" s="33">
        <v>169</v>
      </c>
      <c r="B172" s="5"/>
      <c r="C172" s="5"/>
      <c r="D172" s="5"/>
      <c r="E172" s="52"/>
      <c r="F172" s="5"/>
      <c r="G172" s="169"/>
    </row>
    <row r="173" spans="1:7">
      <c r="A173" s="165">
        <v>170</v>
      </c>
      <c r="B173" s="68"/>
      <c r="C173" s="68"/>
      <c r="D173" s="68"/>
      <c r="E173" s="166"/>
      <c r="F173" s="68"/>
      <c r="G173" s="170"/>
    </row>
    <row r="174" spans="1:7">
      <c r="A174" s="33">
        <v>171</v>
      </c>
      <c r="B174" s="5"/>
      <c r="C174" s="5"/>
      <c r="D174" s="5"/>
      <c r="E174" s="52"/>
      <c r="F174" s="5"/>
      <c r="G174" s="169"/>
    </row>
    <row r="175" spans="1:7">
      <c r="A175" s="165">
        <v>172</v>
      </c>
      <c r="B175" s="68"/>
      <c r="C175" s="68"/>
      <c r="D175" s="68"/>
      <c r="E175" s="166"/>
      <c r="F175" s="68"/>
      <c r="G175" s="170"/>
    </row>
    <row r="176" spans="1:7">
      <c r="A176" s="33">
        <v>173</v>
      </c>
      <c r="B176" s="5"/>
      <c r="C176" s="5"/>
      <c r="D176" s="5"/>
      <c r="E176" s="52"/>
      <c r="F176" s="5"/>
      <c r="G176" s="169"/>
    </row>
    <row r="177" spans="1:7">
      <c r="A177" s="165">
        <v>174</v>
      </c>
      <c r="B177" s="68"/>
      <c r="C177" s="68"/>
      <c r="D177" s="68"/>
      <c r="E177" s="166"/>
      <c r="F177" s="68"/>
      <c r="G177" s="170"/>
    </row>
    <row r="178" spans="1:7">
      <c r="A178" s="33">
        <v>175</v>
      </c>
      <c r="B178" s="5"/>
      <c r="C178" s="5"/>
      <c r="D178" s="5"/>
      <c r="E178" s="52"/>
      <c r="F178" s="5"/>
      <c r="G178" s="169"/>
    </row>
    <row r="179" spans="1:7">
      <c r="A179" s="165">
        <v>176</v>
      </c>
      <c r="B179" s="68"/>
      <c r="C179" s="68"/>
      <c r="D179" s="68"/>
      <c r="E179" s="166"/>
      <c r="F179" s="68"/>
      <c r="G179" s="170"/>
    </row>
    <row r="180" spans="1:7">
      <c r="A180" s="33">
        <v>177</v>
      </c>
      <c r="B180" s="5"/>
      <c r="C180" s="5"/>
      <c r="D180" s="5"/>
      <c r="E180" s="52"/>
      <c r="F180" s="5"/>
      <c r="G180" s="169"/>
    </row>
    <row r="181" spans="1:7">
      <c r="A181" s="165">
        <v>178</v>
      </c>
      <c r="B181" s="68"/>
      <c r="C181" s="68"/>
      <c r="D181" s="68"/>
      <c r="E181" s="166"/>
      <c r="F181" s="68"/>
      <c r="G181" s="170"/>
    </row>
    <row r="182" spans="1:7">
      <c r="A182" s="33">
        <v>179</v>
      </c>
      <c r="B182" s="5"/>
      <c r="C182" s="5"/>
      <c r="D182" s="5"/>
      <c r="E182" s="52"/>
      <c r="F182" s="5"/>
      <c r="G182" s="169"/>
    </row>
    <row r="183" spans="1:7">
      <c r="A183" s="165">
        <v>180</v>
      </c>
      <c r="B183" s="68"/>
      <c r="C183" s="68"/>
      <c r="D183" s="68"/>
      <c r="E183" s="166"/>
      <c r="F183" s="68"/>
      <c r="G183" s="170"/>
    </row>
    <row r="184" spans="1:7">
      <c r="A184" s="33">
        <v>181</v>
      </c>
      <c r="B184" s="5"/>
      <c r="C184" s="5"/>
      <c r="D184" s="5"/>
      <c r="E184" s="52"/>
      <c r="F184" s="5"/>
      <c r="G184" s="169"/>
    </row>
    <row r="185" spans="1:7">
      <c r="A185" s="165">
        <v>182</v>
      </c>
      <c r="B185" s="68"/>
      <c r="C185" s="68"/>
      <c r="D185" s="68"/>
      <c r="E185" s="166"/>
      <c r="F185" s="68"/>
      <c r="G185" s="170"/>
    </row>
    <row r="186" spans="1:7">
      <c r="A186" s="33">
        <v>183</v>
      </c>
      <c r="B186" s="5"/>
      <c r="C186" s="5"/>
      <c r="D186" s="5"/>
      <c r="E186" s="52"/>
      <c r="F186" s="5"/>
      <c r="G186" s="169"/>
    </row>
    <row r="187" spans="1:7">
      <c r="A187" s="165">
        <v>184</v>
      </c>
      <c r="B187" s="68"/>
      <c r="C187" s="68"/>
      <c r="D187" s="68"/>
      <c r="E187" s="166"/>
      <c r="F187" s="68"/>
      <c r="G187" s="170"/>
    </row>
    <row r="188" spans="1:7">
      <c r="A188" s="33">
        <v>185</v>
      </c>
      <c r="B188" s="5"/>
      <c r="C188" s="5"/>
      <c r="D188" s="5"/>
      <c r="E188" s="52"/>
      <c r="F188" s="5"/>
      <c r="G188" s="169"/>
    </row>
    <row r="189" spans="1:7">
      <c r="A189" s="165">
        <v>186</v>
      </c>
      <c r="B189" s="68"/>
      <c r="C189" s="68"/>
      <c r="D189" s="68"/>
      <c r="E189" s="166"/>
      <c r="F189" s="68"/>
      <c r="G189" s="170"/>
    </row>
    <row r="190" spans="1:7">
      <c r="A190" s="33">
        <v>187</v>
      </c>
      <c r="B190" s="5"/>
      <c r="C190" s="5"/>
      <c r="D190" s="5"/>
      <c r="E190" s="52"/>
      <c r="F190" s="5"/>
      <c r="G190" s="169"/>
    </row>
    <row r="191" spans="1:7">
      <c r="A191" s="165">
        <v>188</v>
      </c>
      <c r="B191" s="68"/>
      <c r="C191" s="68"/>
      <c r="D191" s="68"/>
      <c r="E191" s="166"/>
      <c r="F191" s="68"/>
      <c r="G191" s="170"/>
    </row>
    <row r="192" spans="1:7">
      <c r="A192" s="33">
        <v>189</v>
      </c>
      <c r="B192" s="5"/>
      <c r="C192" s="5"/>
      <c r="D192" s="5"/>
      <c r="E192" s="52"/>
      <c r="F192" s="5"/>
      <c r="G192" s="169"/>
    </row>
    <row r="193" spans="1:7">
      <c r="A193" s="165">
        <v>190</v>
      </c>
      <c r="B193" s="68"/>
      <c r="C193" s="68"/>
      <c r="D193" s="68"/>
      <c r="E193" s="166"/>
      <c r="F193" s="68"/>
      <c r="G193" s="170"/>
    </row>
    <row r="194" spans="1:7">
      <c r="A194" s="33">
        <v>191</v>
      </c>
      <c r="B194" s="5"/>
      <c r="C194" s="5"/>
      <c r="D194" s="5"/>
      <c r="E194" s="52"/>
      <c r="F194" s="5"/>
      <c r="G194" s="169"/>
    </row>
    <row r="195" spans="1:7">
      <c r="A195" s="165">
        <v>192</v>
      </c>
      <c r="B195" s="68"/>
      <c r="C195" s="68"/>
      <c r="D195" s="68"/>
      <c r="E195" s="166"/>
      <c r="F195" s="68"/>
      <c r="G195" s="170"/>
    </row>
    <row r="196" spans="1:7">
      <c r="A196" s="33">
        <v>193</v>
      </c>
      <c r="B196" s="5"/>
      <c r="C196" s="5"/>
      <c r="D196" s="5"/>
      <c r="E196" s="52"/>
      <c r="F196" s="5"/>
      <c r="G196" s="169"/>
    </row>
    <row r="197" spans="1:7">
      <c r="A197" s="165">
        <v>194</v>
      </c>
      <c r="B197" s="68"/>
      <c r="C197" s="68"/>
      <c r="D197" s="68"/>
      <c r="E197" s="166"/>
      <c r="F197" s="68"/>
      <c r="G197" s="170"/>
    </row>
    <row r="198" spans="1:7">
      <c r="A198" s="33">
        <v>195</v>
      </c>
      <c r="B198" s="5"/>
      <c r="C198" s="5"/>
      <c r="D198" s="5"/>
      <c r="E198" s="52"/>
      <c r="F198" s="5"/>
      <c r="G198" s="169"/>
    </row>
    <row r="199" spans="1:7">
      <c r="A199" s="165">
        <v>196</v>
      </c>
      <c r="B199" s="68"/>
      <c r="C199" s="68"/>
      <c r="D199" s="68"/>
      <c r="E199" s="166"/>
      <c r="F199" s="68"/>
      <c r="G199" s="170"/>
    </row>
    <row r="200" spans="1:7">
      <c r="A200" s="33">
        <v>197</v>
      </c>
      <c r="B200" s="5"/>
      <c r="C200" s="5"/>
      <c r="D200" s="5"/>
      <c r="E200" s="52"/>
      <c r="F200" s="5"/>
      <c r="G200" s="169"/>
    </row>
    <row r="201" spans="1:7">
      <c r="A201" s="165">
        <v>198</v>
      </c>
      <c r="B201" s="68"/>
      <c r="C201" s="68"/>
      <c r="D201" s="68"/>
      <c r="E201" s="166"/>
      <c r="F201" s="68"/>
      <c r="G201" s="170"/>
    </row>
    <row r="202" spans="1:7">
      <c r="A202" s="33">
        <v>199</v>
      </c>
      <c r="B202" s="5"/>
      <c r="C202" s="5"/>
      <c r="D202" s="5"/>
      <c r="E202" s="52"/>
      <c r="F202" s="5"/>
      <c r="G202" s="169"/>
    </row>
    <row r="203" spans="1:7">
      <c r="A203" s="165">
        <v>200</v>
      </c>
      <c r="B203" s="68"/>
      <c r="C203" s="68"/>
      <c r="D203" s="68"/>
      <c r="E203" s="166"/>
      <c r="F203" s="68"/>
      <c r="G203" s="170"/>
    </row>
    <row r="204" spans="1:7">
      <c r="A204" s="33">
        <v>201</v>
      </c>
      <c r="B204" s="5"/>
      <c r="C204" s="5"/>
      <c r="D204" s="5"/>
      <c r="E204" s="52"/>
      <c r="F204" s="5"/>
      <c r="G204" s="169"/>
    </row>
    <row r="205" spans="1:7">
      <c r="A205" s="165">
        <v>202</v>
      </c>
      <c r="B205" s="68"/>
      <c r="C205" s="68"/>
      <c r="D205" s="68"/>
      <c r="E205" s="166"/>
      <c r="F205" s="68"/>
      <c r="G205" s="170"/>
    </row>
    <row r="206" spans="1:7">
      <c r="A206" s="33">
        <v>203</v>
      </c>
      <c r="B206" s="5"/>
      <c r="C206" s="5"/>
      <c r="D206" s="5"/>
      <c r="E206" s="52"/>
      <c r="F206" s="5"/>
      <c r="G206" s="169"/>
    </row>
    <row r="207" spans="1:7">
      <c r="A207" s="165">
        <v>204</v>
      </c>
      <c r="B207" s="68"/>
      <c r="C207" s="68"/>
      <c r="D207" s="68"/>
      <c r="E207" s="166"/>
      <c r="F207" s="68"/>
      <c r="G207" s="170"/>
    </row>
    <row r="208" spans="1:7">
      <c r="A208" s="33">
        <v>205</v>
      </c>
      <c r="B208" s="5"/>
      <c r="C208" s="5"/>
      <c r="D208" s="5"/>
      <c r="E208" s="52"/>
      <c r="F208" s="5"/>
      <c r="G208" s="169"/>
    </row>
    <row r="209" spans="1:7">
      <c r="A209" s="165">
        <v>206</v>
      </c>
      <c r="B209" s="68"/>
      <c r="C209" s="68"/>
      <c r="D209" s="68"/>
      <c r="E209" s="166"/>
      <c r="F209" s="68"/>
      <c r="G209" s="170"/>
    </row>
    <row r="210" spans="1:7">
      <c r="A210" s="33">
        <v>207</v>
      </c>
      <c r="B210" s="5"/>
      <c r="C210" s="5"/>
      <c r="D210" s="5"/>
      <c r="E210" s="52"/>
      <c r="F210" s="5"/>
      <c r="G210" s="169"/>
    </row>
    <row r="211" spans="1:7">
      <c r="A211" s="165">
        <v>208</v>
      </c>
      <c r="B211" s="68"/>
      <c r="C211" s="68"/>
      <c r="D211" s="68"/>
      <c r="E211" s="166"/>
      <c r="F211" s="68"/>
      <c r="G211" s="170"/>
    </row>
    <row r="212" spans="1:7">
      <c r="A212" s="33">
        <v>209</v>
      </c>
      <c r="B212" s="5"/>
      <c r="C212" s="5"/>
      <c r="D212" s="5"/>
      <c r="E212" s="52"/>
      <c r="F212" s="5"/>
      <c r="G212" s="169"/>
    </row>
    <row r="213" spans="1:7">
      <c r="A213" s="165">
        <v>210</v>
      </c>
      <c r="B213" s="68"/>
      <c r="C213" s="68"/>
      <c r="D213" s="68"/>
      <c r="E213" s="166"/>
      <c r="F213" s="68"/>
      <c r="G213" s="170"/>
    </row>
    <row r="214" spans="1:7">
      <c r="A214" s="33">
        <v>211</v>
      </c>
      <c r="B214" s="5"/>
      <c r="C214" s="5"/>
      <c r="D214" s="5"/>
      <c r="E214" s="52"/>
      <c r="F214" s="5"/>
      <c r="G214" s="169"/>
    </row>
    <row r="215" spans="1:7">
      <c r="A215" s="165">
        <v>212</v>
      </c>
      <c r="B215" s="68"/>
      <c r="C215" s="68"/>
      <c r="D215" s="68"/>
      <c r="E215" s="166"/>
      <c r="F215" s="68"/>
      <c r="G215" s="170"/>
    </row>
    <row r="216" spans="1:7">
      <c r="A216" s="33">
        <v>213</v>
      </c>
      <c r="B216" s="5"/>
      <c r="C216" s="5"/>
      <c r="D216" s="5"/>
      <c r="E216" s="52"/>
      <c r="F216" s="5"/>
      <c r="G216" s="169"/>
    </row>
    <row r="217" spans="1:7">
      <c r="A217" s="165">
        <v>214</v>
      </c>
      <c r="B217" s="68"/>
      <c r="C217" s="68"/>
      <c r="D217" s="68"/>
      <c r="E217" s="166"/>
      <c r="F217" s="68"/>
      <c r="G217" s="170"/>
    </row>
    <row r="218" spans="1:7">
      <c r="A218" s="33">
        <v>215</v>
      </c>
      <c r="B218" s="5"/>
      <c r="C218" s="5"/>
      <c r="D218" s="5"/>
      <c r="E218" s="52"/>
      <c r="F218" s="5"/>
      <c r="G218" s="169"/>
    </row>
    <row r="219" spans="1:7">
      <c r="A219" s="165">
        <v>216</v>
      </c>
      <c r="B219" s="68"/>
      <c r="C219" s="68"/>
      <c r="D219" s="68"/>
      <c r="E219" s="166"/>
      <c r="F219" s="68"/>
      <c r="G219" s="170"/>
    </row>
    <row r="220" spans="1:7">
      <c r="A220" s="33">
        <v>217</v>
      </c>
      <c r="B220" s="5"/>
      <c r="C220" s="5"/>
      <c r="D220" s="5"/>
      <c r="E220" s="52"/>
      <c r="F220" s="5"/>
      <c r="G220" s="169"/>
    </row>
    <row r="221" spans="1:7">
      <c r="A221" s="165">
        <v>218</v>
      </c>
      <c r="B221" s="68"/>
      <c r="C221" s="68"/>
      <c r="D221" s="68"/>
      <c r="E221" s="166"/>
      <c r="F221" s="68"/>
      <c r="G221" s="170"/>
    </row>
    <row r="222" spans="1:7">
      <c r="A222" s="33">
        <v>219</v>
      </c>
      <c r="B222" s="5"/>
      <c r="C222" s="5"/>
      <c r="D222" s="5"/>
      <c r="E222" s="52"/>
      <c r="F222" s="5"/>
      <c r="G222" s="169"/>
    </row>
    <row r="223" spans="1:7">
      <c r="A223" s="165">
        <v>220</v>
      </c>
      <c r="B223" s="68"/>
      <c r="C223" s="68"/>
      <c r="D223" s="68"/>
      <c r="E223" s="166"/>
      <c r="F223" s="68"/>
      <c r="G223" s="170"/>
    </row>
    <row r="224" spans="1:7">
      <c r="A224" s="33">
        <v>221</v>
      </c>
      <c r="B224" s="5"/>
      <c r="C224" s="5"/>
      <c r="D224" s="5"/>
      <c r="E224" s="52"/>
      <c r="F224" s="5"/>
      <c r="G224" s="169"/>
    </row>
    <row r="225" spans="1:7">
      <c r="A225" s="165">
        <v>222</v>
      </c>
      <c r="B225" s="68"/>
      <c r="C225" s="68"/>
      <c r="D225" s="68"/>
      <c r="E225" s="166"/>
      <c r="F225" s="68"/>
      <c r="G225" s="170"/>
    </row>
    <row r="226" spans="1:7">
      <c r="A226" s="33">
        <v>223</v>
      </c>
      <c r="B226" s="5"/>
      <c r="C226" s="5"/>
      <c r="D226" s="5"/>
      <c r="E226" s="52"/>
      <c r="F226" s="5"/>
      <c r="G226" s="169"/>
    </row>
    <row r="227" spans="1:7">
      <c r="A227" s="165">
        <v>224</v>
      </c>
      <c r="B227" s="68"/>
      <c r="C227" s="68"/>
      <c r="D227" s="68"/>
      <c r="E227" s="166"/>
      <c r="F227" s="68"/>
      <c r="G227" s="170"/>
    </row>
    <row r="228" spans="1:7">
      <c r="A228" s="33">
        <v>225</v>
      </c>
      <c r="B228" s="5"/>
      <c r="C228" s="5"/>
      <c r="D228" s="5"/>
      <c r="E228" s="52"/>
      <c r="F228" s="5"/>
      <c r="G228" s="169"/>
    </row>
    <row r="229" spans="1:7">
      <c r="A229" s="165">
        <v>226</v>
      </c>
      <c r="B229" s="68"/>
      <c r="C229" s="68"/>
      <c r="D229" s="68"/>
      <c r="E229" s="166"/>
      <c r="F229" s="68"/>
      <c r="G229" s="170"/>
    </row>
    <row r="230" spans="1:7">
      <c r="A230" s="33">
        <v>227</v>
      </c>
      <c r="B230" s="5"/>
      <c r="C230" s="5"/>
      <c r="D230" s="5"/>
      <c r="E230" s="52"/>
      <c r="F230" s="5"/>
      <c r="G230" s="169"/>
    </row>
    <row r="231" spans="1:7">
      <c r="A231" s="165">
        <v>228</v>
      </c>
      <c r="B231" s="68"/>
      <c r="C231" s="68"/>
      <c r="D231" s="68"/>
      <c r="E231" s="166"/>
      <c r="F231" s="68"/>
      <c r="G231" s="170"/>
    </row>
    <row r="232" spans="1:7">
      <c r="A232" s="33">
        <v>229</v>
      </c>
      <c r="B232" s="5"/>
      <c r="C232" s="5"/>
      <c r="D232" s="5"/>
      <c r="E232" s="52"/>
      <c r="F232" s="5"/>
      <c r="G232" s="169"/>
    </row>
    <row r="233" spans="1:7">
      <c r="A233" s="165">
        <v>230</v>
      </c>
      <c r="B233" s="68"/>
      <c r="C233" s="68"/>
      <c r="D233" s="68"/>
      <c r="E233" s="166"/>
      <c r="F233" s="68"/>
      <c r="G233" s="170"/>
    </row>
    <row r="234" spans="1:7">
      <c r="A234" s="33">
        <v>231</v>
      </c>
      <c r="B234" s="5"/>
      <c r="C234" s="5"/>
      <c r="D234" s="5"/>
      <c r="E234" s="52"/>
      <c r="F234" s="5"/>
      <c r="G234" s="169"/>
    </row>
    <row r="235" spans="1:7">
      <c r="A235" s="165">
        <v>232</v>
      </c>
      <c r="B235" s="68"/>
      <c r="C235" s="68"/>
      <c r="D235" s="68"/>
      <c r="E235" s="166"/>
      <c r="F235" s="68"/>
      <c r="G235" s="170"/>
    </row>
    <row r="236" spans="1:7">
      <c r="A236" s="33">
        <v>233</v>
      </c>
      <c r="B236" s="5"/>
      <c r="C236" s="5"/>
      <c r="D236" s="5"/>
      <c r="E236" s="52"/>
      <c r="F236" s="5"/>
      <c r="G236" s="169"/>
    </row>
    <row r="237" spans="1:7">
      <c r="A237" s="165">
        <v>234</v>
      </c>
      <c r="B237" s="68"/>
      <c r="C237" s="68"/>
      <c r="D237" s="68"/>
      <c r="E237" s="166"/>
      <c r="F237" s="68"/>
      <c r="G237" s="170"/>
    </row>
    <row r="238" spans="1:7">
      <c r="A238" s="33">
        <v>235</v>
      </c>
      <c r="B238" s="5"/>
      <c r="C238" s="5"/>
      <c r="D238" s="5"/>
      <c r="E238" s="52"/>
      <c r="F238" s="5"/>
      <c r="G238" s="169"/>
    </row>
    <row r="239" spans="1:7">
      <c r="A239" s="165">
        <v>236</v>
      </c>
      <c r="B239" s="68"/>
      <c r="C239" s="68"/>
      <c r="D239" s="68"/>
      <c r="E239" s="166"/>
      <c r="F239" s="68"/>
      <c r="G239" s="170"/>
    </row>
    <row r="240" spans="1:7">
      <c r="A240" s="33">
        <v>237</v>
      </c>
      <c r="B240" s="5"/>
      <c r="C240" s="5"/>
      <c r="D240" s="5"/>
      <c r="E240" s="52"/>
      <c r="F240" s="5"/>
      <c r="G240" s="169"/>
    </row>
    <row r="241" spans="1:7">
      <c r="A241" s="165">
        <v>238</v>
      </c>
      <c r="B241" s="68"/>
      <c r="C241" s="68"/>
      <c r="D241" s="68"/>
      <c r="E241" s="166"/>
      <c r="F241" s="68"/>
      <c r="G241" s="170"/>
    </row>
    <row r="242" spans="1:7">
      <c r="A242" s="33">
        <v>239</v>
      </c>
      <c r="B242" s="5"/>
      <c r="C242" s="5"/>
      <c r="D242" s="5"/>
      <c r="E242" s="52"/>
      <c r="F242" s="5"/>
      <c r="G242" s="169"/>
    </row>
    <row r="243" spans="1:7">
      <c r="A243" s="165">
        <v>240</v>
      </c>
      <c r="B243" s="68"/>
      <c r="C243" s="68"/>
      <c r="D243" s="68"/>
      <c r="E243" s="166"/>
      <c r="F243" s="68"/>
      <c r="G243" s="170"/>
    </row>
    <row r="244" spans="1:7">
      <c r="A244" s="33">
        <v>241</v>
      </c>
      <c r="B244" s="5"/>
      <c r="C244" s="5"/>
      <c r="D244" s="5"/>
      <c r="E244" s="52"/>
      <c r="F244" s="5"/>
      <c r="G244" s="169"/>
    </row>
    <row r="245" spans="1:7">
      <c r="A245" s="165">
        <v>242</v>
      </c>
      <c r="B245" s="68"/>
      <c r="C245" s="68"/>
      <c r="D245" s="68"/>
      <c r="E245" s="166"/>
      <c r="F245" s="68"/>
      <c r="G245" s="170"/>
    </row>
    <row r="246" spans="1:7">
      <c r="A246" s="33">
        <v>243</v>
      </c>
      <c r="B246" s="5"/>
      <c r="C246" s="5"/>
      <c r="D246" s="5"/>
      <c r="E246" s="52"/>
      <c r="F246" s="5"/>
      <c r="G246" s="169"/>
    </row>
    <row r="247" spans="1:7">
      <c r="A247" s="165">
        <v>244</v>
      </c>
      <c r="B247" s="68"/>
      <c r="C247" s="68"/>
      <c r="D247" s="68"/>
      <c r="E247" s="166"/>
      <c r="F247" s="68"/>
      <c r="G247" s="170"/>
    </row>
    <row r="248" spans="1:7">
      <c r="A248" s="33">
        <v>245</v>
      </c>
      <c r="B248" s="5"/>
      <c r="C248" s="5"/>
      <c r="D248" s="5"/>
      <c r="E248" s="52"/>
      <c r="F248" s="5"/>
      <c r="G248" s="169"/>
    </row>
    <row r="249" spans="1:7">
      <c r="A249" s="165">
        <v>246</v>
      </c>
      <c r="B249" s="68"/>
      <c r="C249" s="68"/>
      <c r="D249" s="68"/>
      <c r="E249" s="166"/>
      <c r="F249" s="68"/>
      <c r="G249" s="170"/>
    </row>
    <row r="250" spans="1:7">
      <c r="A250" s="33">
        <v>247</v>
      </c>
      <c r="B250" s="5"/>
      <c r="C250" s="5"/>
      <c r="D250" s="5"/>
      <c r="E250" s="52"/>
      <c r="F250" s="5"/>
      <c r="G250" s="169"/>
    </row>
    <row r="251" spans="1:7">
      <c r="A251" s="165">
        <v>248</v>
      </c>
      <c r="B251" s="68"/>
      <c r="C251" s="68"/>
      <c r="D251" s="68"/>
      <c r="E251" s="166"/>
      <c r="F251" s="68"/>
      <c r="G251" s="170"/>
    </row>
    <row r="252" spans="1:7">
      <c r="A252" s="33">
        <v>249</v>
      </c>
      <c r="B252" s="5"/>
      <c r="C252" s="5"/>
      <c r="D252" s="5"/>
      <c r="E252" s="52"/>
      <c r="F252" s="5"/>
      <c r="G252" s="169"/>
    </row>
    <row r="253" spans="1:7">
      <c r="A253" s="165">
        <v>250</v>
      </c>
      <c r="B253" s="68"/>
      <c r="C253" s="68"/>
      <c r="D253" s="68"/>
      <c r="E253" s="166"/>
      <c r="F253" s="68"/>
      <c r="G253" s="170"/>
    </row>
    <row r="254" spans="1:7">
      <c r="A254" s="33">
        <v>251</v>
      </c>
      <c r="B254" s="5"/>
      <c r="C254" s="5"/>
      <c r="D254" s="5"/>
      <c r="E254" s="52"/>
      <c r="F254" s="5"/>
      <c r="G254" s="169"/>
    </row>
    <row r="255" spans="1:7">
      <c r="A255" s="165">
        <v>252</v>
      </c>
      <c r="B255" s="68"/>
      <c r="C255" s="68"/>
      <c r="D255" s="68"/>
      <c r="E255" s="166"/>
      <c r="F255" s="68"/>
      <c r="G255" s="170"/>
    </row>
    <row r="256" spans="1:7">
      <c r="A256" s="33">
        <v>253</v>
      </c>
      <c r="B256" s="5"/>
      <c r="C256" s="5"/>
      <c r="D256" s="5"/>
      <c r="E256" s="52"/>
      <c r="F256" s="5"/>
      <c r="G256" s="169"/>
    </row>
    <row r="257" spans="1:7">
      <c r="A257" s="165">
        <v>254</v>
      </c>
      <c r="B257" s="68"/>
      <c r="C257" s="68"/>
      <c r="D257" s="68"/>
      <c r="E257" s="166"/>
      <c r="F257" s="68"/>
      <c r="G257" s="170"/>
    </row>
    <row r="258" spans="1:7">
      <c r="A258" s="33">
        <v>255</v>
      </c>
      <c r="B258" s="5"/>
      <c r="C258" s="5"/>
      <c r="D258" s="5"/>
      <c r="E258" s="52"/>
      <c r="F258" s="5"/>
      <c r="G258" s="169"/>
    </row>
    <row r="259" spans="1:7">
      <c r="A259" s="165">
        <v>256</v>
      </c>
      <c r="B259" s="68"/>
      <c r="C259" s="68"/>
      <c r="D259" s="68"/>
      <c r="E259" s="166"/>
      <c r="F259" s="68"/>
      <c r="G259" s="170"/>
    </row>
    <row r="260" spans="1:7">
      <c r="A260" s="33">
        <v>257</v>
      </c>
      <c r="B260" s="5"/>
      <c r="C260" s="5"/>
      <c r="D260" s="5"/>
      <c r="E260" s="52"/>
      <c r="F260" s="5"/>
      <c r="G260" s="169"/>
    </row>
    <row r="261" spans="1:7">
      <c r="A261" s="165">
        <v>258</v>
      </c>
      <c r="B261" s="68"/>
      <c r="C261" s="68"/>
      <c r="D261" s="68"/>
      <c r="E261" s="166"/>
      <c r="F261" s="68"/>
      <c r="G261" s="170"/>
    </row>
    <row r="262" spans="1:7">
      <c r="A262" s="33">
        <v>259</v>
      </c>
      <c r="B262" s="5"/>
      <c r="C262" s="5"/>
      <c r="D262" s="5"/>
      <c r="E262" s="52"/>
      <c r="F262" s="5"/>
      <c r="G262" s="169"/>
    </row>
    <row r="263" spans="1:7">
      <c r="A263" s="165">
        <v>260</v>
      </c>
      <c r="B263" s="68"/>
      <c r="C263" s="68"/>
      <c r="D263" s="68"/>
      <c r="E263" s="166"/>
      <c r="F263" s="68"/>
      <c r="G263" s="170"/>
    </row>
    <row r="264" spans="1:7">
      <c r="A264" s="33">
        <v>261</v>
      </c>
      <c r="B264" s="5"/>
      <c r="C264" s="5"/>
      <c r="D264" s="5"/>
      <c r="E264" s="52"/>
      <c r="F264" s="5"/>
      <c r="G264" s="169"/>
    </row>
    <row r="265" spans="1:7">
      <c r="A265" s="165">
        <v>262</v>
      </c>
      <c r="B265" s="68"/>
      <c r="C265" s="68"/>
      <c r="D265" s="68"/>
      <c r="E265" s="166"/>
      <c r="F265" s="68"/>
      <c r="G265" s="170"/>
    </row>
    <row r="266" spans="1:7">
      <c r="A266" s="33">
        <v>263</v>
      </c>
      <c r="B266" s="5"/>
      <c r="C266" s="5"/>
      <c r="D266" s="5"/>
      <c r="E266" s="52"/>
      <c r="F266" s="5"/>
      <c r="G266" s="169"/>
    </row>
    <row r="267" spans="1:7">
      <c r="A267" s="165">
        <v>264</v>
      </c>
      <c r="B267" s="68"/>
      <c r="C267" s="68"/>
      <c r="D267" s="68"/>
      <c r="E267" s="166"/>
      <c r="F267" s="68"/>
      <c r="G267" s="170"/>
    </row>
    <row r="268" spans="1:7">
      <c r="A268" s="33">
        <v>265</v>
      </c>
      <c r="B268" s="5"/>
      <c r="C268" s="5"/>
      <c r="D268" s="5"/>
      <c r="E268" s="52"/>
      <c r="F268" s="5"/>
      <c r="G268" s="169"/>
    </row>
    <row r="269" spans="1:7">
      <c r="A269" s="165">
        <v>266</v>
      </c>
      <c r="B269" s="68"/>
      <c r="C269" s="68"/>
      <c r="D269" s="68"/>
      <c r="E269" s="166"/>
      <c r="F269" s="68"/>
      <c r="G269" s="170"/>
    </row>
    <row r="270" spans="1:7">
      <c r="A270" s="33">
        <v>267</v>
      </c>
      <c r="B270" s="5"/>
      <c r="C270" s="5"/>
      <c r="D270" s="5"/>
      <c r="E270" s="52"/>
      <c r="F270" s="5"/>
      <c r="G270" s="169"/>
    </row>
    <row r="271" spans="1:7">
      <c r="A271" s="165">
        <v>268</v>
      </c>
      <c r="B271" s="68"/>
      <c r="C271" s="68"/>
      <c r="D271" s="68"/>
      <c r="E271" s="166"/>
      <c r="F271" s="68"/>
      <c r="G271" s="170"/>
    </row>
    <row r="272" spans="1:7">
      <c r="A272" s="33">
        <v>269</v>
      </c>
      <c r="B272" s="5"/>
      <c r="C272" s="5"/>
      <c r="D272" s="5"/>
      <c r="E272" s="52"/>
      <c r="F272" s="5"/>
      <c r="G272" s="169"/>
    </row>
    <row r="273" spans="1:7">
      <c r="A273" s="165">
        <v>270</v>
      </c>
      <c r="B273" s="68"/>
      <c r="C273" s="68"/>
      <c r="D273" s="68"/>
      <c r="E273" s="166"/>
      <c r="F273" s="68"/>
      <c r="G273" s="170"/>
    </row>
    <row r="274" spans="1:7">
      <c r="A274" s="33">
        <v>271</v>
      </c>
      <c r="B274" s="5"/>
      <c r="C274" s="5"/>
      <c r="D274" s="5"/>
      <c r="E274" s="52"/>
      <c r="F274" s="5"/>
      <c r="G274" s="169"/>
    </row>
    <row r="275" spans="1:7">
      <c r="A275" s="165">
        <v>272</v>
      </c>
      <c r="B275" s="68"/>
      <c r="C275" s="68"/>
      <c r="D275" s="68"/>
      <c r="E275" s="166"/>
      <c r="F275" s="68"/>
      <c r="G275" s="170"/>
    </row>
    <row r="276" spans="1:7">
      <c r="A276" s="33">
        <v>273</v>
      </c>
      <c r="B276" s="5"/>
      <c r="C276" s="5"/>
      <c r="D276" s="5"/>
      <c r="E276" s="52"/>
      <c r="F276" s="5"/>
      <c r="G276" s="169"/>
    </row>
    <row r="277" spans="1:7">
      <c r="A277" s="165">
        <v>274</v>
      </c>
      <c r="B277" s="68"/>
      <c r="C277" s="68"/>
      <c r="D277" s="68"/>
      <c r="E277" s="166"/>
      <c r="F277" s="68"/>
      <c r="G277" s="170"/>
    </row>
    <row r="278" spans="1:7">
      <c r="A278" s="33">
        <v>275</v>
      </c>
      <c r="B278" s="5"/>
      <c r="C278" s="5"/>
      <c r="D278" s="5"/>
      <c r="E278" s="52"/>
      <c r="F278" s="5"/>
      <c r="G278" s="169"/>
    </row>
    <row r="279" spans="1:7">
      <c r="A279" s="165">
        <v>276</v>
      </c>
      <c r="B279" s="68"/>
      <c r="C279" s="68"/>
      <c r="D279" s="68"/>
      <c r="E279" s="166"/>
      <c r="F279" s="68"/>
      <c r="G279" s="170"/>
    </row>
    <row r="280" spans="1:7">
      <c r="A280" s="33">
        <v>277</v>
      </c>
      <c r="B280" s="5"/>
      <c r="C280" s="5"/>
      <c r="D280" s="5"/>
      <c r="E280" s="52"/>
      <c r="F280" s="5"/>
      <c r="G280" s="169"/>
    </row>
    <row r="281" spans="1:7">
      <c r="A281" s="165">
        <v>278</v>
      </c>
      <c r="B281" s="68"/>
      <c r="C281" s="68"/>
      <c r="D281" s="68"/>
      <c r="E281" s="166"/>
      <c r="F281" s="68"/>
      <c r="G281" s="170"/>
    </row>
    <row r="282" spans="1:7">
      <c r="A282" s="33">
        <v>279</v>
      </c>
      <c r="B282" s="5"/>
      <c r="C282" s="5"/>
      <c r="D282" s="5"/>
      <c r="E282" s="52"/>
      <c r="F282" s="5"/>
      <c r="G282" s="169"/>
    </row>
    <row r="283" spans="1:7">
      <c r="A283" s="165">
        <v>280</v>
      </c>
      <c r="B283" s="68"/>
      <c r="C283" s="68"/>
      <c r="D283" s="68"/>
      <c r="E283" s="166"/>
      <c r="F283" s="68"/>
      <c r="G283" s="170"/>
    </row>
    <row r="284" spans="1:7">
      <c r="A284" s="33">
        <v>281</v>
      </c>
      <c r="B284" s="5"/>
      <c r="C284" s="5"/>
      <c r="D284" s="5"/>
      <c r="E284" s="52"/>
      <c r="F284" s="5"/>
      <c r="G284" s="169"/>
    </row>
    <row r="285" spans="1:7">
      <c r="A285" s="165">
        <v>282</v>
      </c>
      <c r="B285" s="68"/>
      <c r="C285" s="68"/>
      <c r="D285" s="68"/>
      <c r="E285" s="166"/>
      <c r="F285" s="68"/>
      <c r="G285" s="170"/>
    </row>
    <row r="286" spans="1:7">
      <c r="A286" s="33">
        <v>283</v>
      </c>
      <c r="B286" s="5"/>
      <c r="C286" s="5"/>
      <c r="D286" s="5"/>
      <c r="E286" s="52"/>
      <c r="F286" s="5"/>
      <c r="G286" s="169"/>
    </row>
    <row r="287" spans="1:7">
      <c r="A287" s="165">
        <v>284</v>
      </c>
      <c r="B287" s="68"/>
      <c r="C287" s="68"/>
      <c r="D287" s="68"/>
      <c r="E287" s="166"/>
      <c r="F287" s="68"/>
      <c r="G287" s="170"/>
    </row>
    <row r="288" spans="1:7">
      <c r="A288" s="33">
        <v>285</v>
      </c>
      <c r="B288" s="5"/>
      <c r="C288" s="5"/>
      <c r="D288" s="5"/>
      <c r="E288" s="52"/>
      <c r="F288" s="5"/>
      <c r="G288" s="169"/>
    </row>
    <row r="289" spans="1:7">
      <c r="A289" s="165">
        <v>286</v>
      </c>
      <c r="B289" s="68"/>
      <c r="C289" s="68"/>
      <c r="D289" s="68"/>
      <c r="E289" s="166"/>
      <c r="F289" s="68"/>
      <c r="G289" s="170"/>
    </row>
    <row r="290" spans="1:7">
      <c r="A290" s="33">
        <v>287</v>
      </c>
      <c r="B290" s="5"/>
      <c r="C290" s="5"/>
      <c r="D290" s="5"/>
      <c r="E290" s="52"/>
      <c r="F290" s="5"/>
      <c r="G290" s="169"/>
    </row>
  </sheetData>
  <sheetProtection password="CEBE" sheet="1" objects="1" scenarios="1" formatColumns="0" autoFilter="0"/>
  <autoFilter ref="A3:G3"/>
  <mergeCells count="1">
    <mergeCell ref="A2:G2"/>
  </mergeCells>
  <conditionalFormatting sqref="G4:G290">
    <cfRule type="cellIs" dxfId="2" priority="1" operator="equal">
      <formula>"Inativo"</formula>
    </cfRule>
  </conditionalFormatting>
  <dataValidations count="1">
    <dataValidation type="list" allowBlank="1" showInputMessage="1" showErrorMessage="1" sqref="G4:G290">
      <formula1>"Ativo,Inativo"</formula1>
    </dataValidation>
  </dataValidation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dimension ref="A1:P75"/>
  <sheetViews>
    <sheetView workbookViewId="0">
      <selection activeCell="B29" sqref="B29"/>
    </sheetView>
  </sheetViews>
  <sheetFormatPr defaultRowHeight="15"/>
  <cols>
    <col min="1" max="1" width="9.140625" style="7"/>
    <col min="2" max="2" width="22.5703125" style="7" bestFit="1" customWidth="1"/>
    <col min="3" max="13" width="12" style="7" customWidth="1"/>
    <col min="14" max="14" width="9.140625" style="7"/>
    <col min="15" max="16" width="10.85546875" style="7" customWidth="1"/>
    <col min="17" max="17" width="9.140625" style="7"/>
    <col min="18" max="18" width="22.5703125" style="7" bestFit="1" customWidth="1"/>
    <col min="19" max="16384" width="9.140625" style="7"/>
  </cols>
  <sheetData>
    <row r="1" spans="2:13" ht="15.75" thickBot="1"/>
    <row r="2" spans="2:13" ht="15.75" thickBot="1">
      <c r="B2" s="556" t="s">
        <v>97</v>
      </c>
      <c r="C2" s="557"/>
      <c r="D2" s="557"/>
      <c r="E2" s="557"/>
      <c r="F2" s="557"/>
      <c r="G2" s="557"/>
      <c r="H2" s="557"/>
      <c r="I2" s="557"/>
      <c r="J2" s="557"/>
      <c r="K2" s="557"/>
      <c r="L2" s="557"/>
      <c r="M2" s="558"/>
    </row>
    <row r="3" spans="2:13">
      <c r="B3" s="217" t="s">
        <v>30</v>
      </c>
      <c r="C3" s="218" t="s">
        <v>63</v>
      </c>
      <c r="D3" s="218" t="s">
        <v>31</v>
      </c>
      <c r="E3" s="218" t="s">
        <v>32</v>
      </c>
      <c r="F3" s="218" t="s">
        <v>33</v>
      </c>
      <c r="G3" s="218" t="s">
        <v>34</v>
      </c>
      <c r="H3" s="219" t="s">
        <v>35</v>
      </c>
      <c r="I3" s="219" t="s">
        <v>36</v>
      </c>
      <c r="J3" s="219" t="s">
        <v>37</v>
      </c>
      <c r="K3" s="219" t="s">
        <v>38</v>
      </c>
      <c r="L3" s="219" t="s">
        <v>39</v>
      </c>
      <c r="M3" s="219" t="s">
        <v>40</v>
      </c>
    </row>
    <row r="4" spans="2:13">
      <c r="B4" s="559">
        <f>SUMIFS(Vendas!$Q$5:$Q$270,Vendas!$G$5:$G$270,"&gt;=1/1",Vendas!$G$5:$G$270,"&lt;=31/1",Vendas!$R$5:$R$270,"Vendido")</f>
        <v>0</v>
      </c>
      <c r="C4" s="559">
        <f>SUMIFS(Vendas!$Q$5:$Q$270,Vendas!$G$5:$G$270,"&gt;=1/2",Vendas!$G$5:$G$270,"&lt;=28/2",Vendas!$R$5:$R$270,"Vendido")</f>
        <v>0</v>
      </c>
      <c r="D4" s="559">
        <f>SUMIFS(Vendas!$Q$5:$Q$270,Vendas!$G$5:$G$270,"&gt;=1/3",Vendas!$G$5:$G$270,"&lt;=31/3",Vendas!$R$5:$R$270,"Vendido")</f>
        <v>0</v>
      </c>
      <c r="E4" s="559">
        <f>SUMIFS(Vendas!$Q$5:$Q$270,Vendas!$G$5:$G$270,"&gt;=1/4",Vendas!$G$5:$G$270,"&lt;=30/4",Vendas!$R$5:$R$270,"Vendido")</f>
        <v>0</v>
      </c>
      <c r="F4" s="559">
        <f>SUMIFS(Vendas!$Q$5:$Q$270,Vendas!$G$5:$G$270,"&gt;=1/5",Vendas!$G$5:$G$270,"&lt;=31/5",Vendas!$R$5:$R$270,"Vendido")</f>
        <v>0</v>
      </c>
      <c r="G4" s="559">
        <f>SUMIFS(Vendas!$Q$5:$Q$270,Vendas!$G$5:$G$270,"&gt;=1/6",Vendas!$G$5:$G$270,"&lt;=30/6",Vendas!$R$5:$R$270,"Vendido")</f>
        <v>0</v>
      </c>
      <c r="H4" s="559">
        <f>SUMIFS(Vendas!$Q$5:$Q$270,Vendas!$G$5:$G$270,"&gt;=1/7",Vendas!$G$5:$G$270,"&lt;=31/7",Vendas!$R$5:$R$270,"Vendido")</f>
        <v>0</v>
      </c>
      <c r="I4" s="559">
        <f>SUMIFS(Vendas!$Q$5:$Q$270,Vendas!$G$5:$G$270,"&gt;=1/8",Vendas!$G$5:$G$270,"&lt;=31/8",Vendas!$R$5:$R$270,"Vendido")</f>
        <v>0</v>
      </c>
      <c r="J4" s="559">
        <f>SUMIFS(Vendas!$Q$5:$Q$270,Vendas!$G$5:$G$270,"&gt;=1/9",Vendas!$G$5:$G$270,"&lt;=30/9",Vendas!$R$5:$R$270,"Vendido")</f>
        <v>0</v>
      </c>
      <c r="K4" s="559">
        <f>SUMIFS(Vendas!$Q$5:$Q$270,Vendas!$G$5:$G$270,"&gt;=1/10",Vendas!$G$5:$G$270,"&lt;=31/10",Vendas!$R$5:$R$270,"Vendido")</f>
        <v>0</v>
      </c>
      <c r="L4" s="559">
        <f>SUMIFS(Vendas!$Q$5:$Q$270,Vendas!$G$5:$G$270,"&gt;=1/11",Vendas!$G$5:$G$270,"&lt;=30/11",Vendas!$R$5:$R$270,"Vendido")</f>
        <v>0</v>
      </c>
      <c r="M4" s="559">
        <f>SUMIFS(Vendas!$Q$5:$Q$270,Vendas!$G$5:$G$270,"&gt;=1/12",Vendas!$G$5:$G$270,"&lt;=31/12",Vendas!$R$5:$R$270,"Vendido")</f>
        <v>0</v>
      </c>
    </row>
    <row r="5" spans="2:13">
      <c r="B5" s="559"/>
      <c r="C5" s="559"/>
      <c r="D5" s="559"/>
      <c r="E5" s="559"/>
      <c r="F5" s="559"/>
      <c r="G5" s="559"/>
      <c r="H5" s="559"/>
      <c r="I5" s="559"/>
      <c r="J5" s="559"/>
      <c r="K5" s="559"/>
      <c r="L5" s="559"/>
      <c r="M5" s="559"/>
    </row>
    <row r="6" spans="2:13">
      <c r="B6" s="262" t="s">
        <v>117</v>
      </c>
      <c r="C6" s="262" t="s">
        <v>117</v>
      </c>
      <c r="D6" s="262" t="s">
        <v>117</v>
      </c>
      <c r="E6" s="262" t="s">
        <v>117</v>
      </c>
      <c r="F6" s="262" t="s">
        <v>117</v>
      </c>
      <c r="G6" s="262" t="s">
        <v>117</v>
      </c>
      <c r="H6" s="263" t="s">
        <v>117</v>
      </c>
      <c r="I6" s="263" t="s">
        <v>117</v>
      </c>
      <c r="J6" s="263" t="s">
        <v>117</v>
      </c>
      <c r="K6" s="263" t="s">
        <v>117</v>
      </c>
      <c r="L6" s="263" t="s">
        <v>117</v>
      </c>
      <c r="M6" s="263" t="s">
        <v>117</v>
      </c>
    </row>
    <row r="7" spans="2:13">
      <c r="B7" s="569">
        <f>SUMIFS(Vendas!$I$5:$I$270,Vendas!$G$5:$G$270,"&gt;=1/1",Vendas!$G$5:$G$270,"&lt;=31/1",Vendas!$R$5:$R$270,"Vendido")</f>
        <v>0</v>
      </c>
      <c r="C7" s="569">
        <f>SUMIFS(Vendas!$I$5:$I$270,Vendas!$G$5:$G$270,"&gt;=1/2",Vendas!$G$5:$G$270,"&lt;=28/2",Vendas!$R$5:$R$270,"Vendido")</f>
        <v>0</v>
      </c>
      <c r="D7" s="569">
        <f>SUMIFS(Vendas!$I$5:$I$270,Vendas!$G$5:$G$270,"&gt;=1/3",Vendas!$G$5:$G$270,"&lt;=31/3",Vendas!$R$5:$R$270,"Vendido")</f>
        <v>0</v>
      </c>
      <c r="E7" s="569">
        <f>SUMIFS(Vendas!$I$5:$I$270,Vendas!$G$5:$G$270,"&gt;=1/4",Vendas!$G$5:$G$270,"&lt;=30/4",Vendas!$R$5:$R$270,"Vendido")</f>
        <v>0</v>
      </c>
      <c r="F7" s="569">
        <f>SUMIFS(Vendas!$I$5:$I$270,Vendas!$G$5:$G$270,"&gt;=1/5",Vendas!$G$5:$G$270,"&lt;=31/5",Vendas!$R$5:$R$270,"Vendido")</f>
        <v>0</v>
      </c>
      <c r="G7" s="569">
        <f>SUMIFS(Vendas!$I$5:$I$270,Vendas!$G$5:$G$270,"&gt;=1/6",Vendas!$G$5:$G$270,"&lt;=30/6",Vendas!$R$5:$R$270,"Vendido")</f>
        <v>0</v>
      </c>
      <c r="H7" s="569">
        <f>SUMIFS(Vendas!$I$5:$I$270,Vendas!$G$5:$G$270,"&gt;=1/7",Vendas!$G$5:$G$270,"&lt;=30/7",Vendas!$R$5:$R$270,"Vendido")</f>
        <v>0</v>
      </c>
      <c r="I7" s="569">
        <f>SUMIFS(Vendas!$I$5:$I$270,Vendas!$G$5:$G$270,"&gt;=1/8",Vendas!$G$5:$G$270,"&lt;=31/8",Vendas!$R$5:$R$270,"Vendido")</f>
        <v>0</v>
      </c>
      <c r="J7" s="569">
        <f>SUMIFS(Vendas!$I$5:$I$270,Vendas!$G$5:$G$270,"&gt;=1/9",Vendas!$G$5:$G$270,"&lt;=30/9",Vendas!$R$5:$R$270,"Vendido")</f>
        <v>0</v>
      </c>
      <c r="K7" s="569">
        <f>SUMIFS(Vendas!$I$5:$I$270,Vendas!$G$5:$G$270,"&gt;=1/10",Vendas!$G$5:$G$270,"&lt;=31/10",Vendas!$R$5:$R$270,"Vendido")</f>
        <v>0</v>
      </c>
      <c r="L7" s="569">
        <f>SUMIFS(Vendas!$I$5:$I$270,Vendas!$G$5:$G$270,"&gt;=1/11",Vendas!$G$5:$G$270,"&lt;=30/11",Vendas!$R$5:$R$270,"Vendido")</f>
        <v>0</v>
      </c>
      <c r="M7" s="569">
        <f>SUMIFS(Vendas!$I$5:$I$270,Vendas!$G$5:$G$270,"&gt;=1/12",Vendas!$G$5:$G$270,"&lt;=31/12",Vendas!$R$5:$R$270,"Vendido")</f>
        <v>0</v>
      </c>
    </row>
    <row r="8" spans="2:13">
      <c r="B8" s="569"/>
      <c r="C8" s="569"/>
      <c r="D8" s="569"/>
      <c r="E8" s="569"/>
      <c r="F8" s="569"/>
      <c r="G8" s="569"/>
      <c r="H8" s="569"/>
      <c r="I8" s="569"/>
      <c r="J8" s="569"/>
      <c r="K8" s="569"/>
      <c r="L8" s="569"/>
      <c r="M8" s="569"/>
    </row>
    <row r="9" spans="2:13" ht="15.75" thickBot="1">
      <c r="B9" s="264"/>
      <c r="C9" s="264"/>
      <c r="D9" s="264"/>
      <c r="E9" s="264"/>
      <c r="F9" s="265"/>
      <c r="G9" s="264"/>
      <c r="H9" s="265"/>
      <c r="I9" s="265"/>
      <c r="J9" s="265"/>
      <c r="K9" s="265"/>
      <c r="L9" s="265"/>
      <c r="M9" s="247"/>
    </row>
    <row r="10" spans="2:13" ht="21">
      <c r="B10" s="264"/>
      <c r="C10" s="264"/>
      <c r="D10" s="264"/>
      <c r="E10" s="264"/>
      <c r="F10" s="566" t="s">
        <v>98</v>
      </c>
      <c r="G10" s="567"/>
      <c r="H10" s="567"/>
      <c r="I10" s="568"/>
      <c r="J10" s="265"/>
      <c r="K10" s="265"/>
      <c r="L10" s="265"/>
      <c r="M10" s="247"/>
    </row>
    <row r="11" spans="2:13">
      <c r="B11" s="264"/>
      <c r="C11" s="264"/>
      <c r="D11" s="264"/>
      <c r="E11" s="264"/>
      <c r="F11" s="560">
        <f>SUM(B4,H4,I4,C4,D4,J4,K4,E4,F4,L4,M4,G4)</f>
        <v>0</v>
      </c>
      <c r="G11" s="561"/>
      <c r="H11" s="561"/>
      <c r="I11" s="562"/>
      <c r="J11" s="265"/>
      <c r="K11" s="265"/>
      <c r="L11" s="265"/>
      <c r="M11" s="247"/>
    </row>
    <row r="12" spans="2:13" ht="15.75" thickBot="1">
      <c r="B12" s="264"/>
      <c r="C12" s="264"/>
      <c r="D12" s="264"/>
      <c r="E12" s="264"/>
      <c r="F12" s="563"/>
      <c r="G12" s="564"/>
      <c r="H12" s="564"/>
      <c r="I12" s="565"/>
      <c r="J12" s="265"/>
      <c r="K12" s="265"/>
      <c r="L12" s="265"/>
      <c r="M12" s="247"/>
    </row>
    <row r="13" spans="2:13">
      <c r="B13" s="220"/>
      <c r="C13" s="220"/>
      <c r="D13" s="220"/>
      <c r="E13" s="220"/>
      <c r="F13" s="221"/>
      <c r="G13" s="220"/>
      <c r="H13" s="221"/>
      <c r="I13" s="221"/>
      <c r="J13" s="221"/>
      <c r="K13" s="221"/>
      <c r="L13" s="221"/>
    </row>
    <row r="14" spans="2:13">
      <c r="B14" s="220"/>
      <c r="C14" s="220"/>
      <c r="D14" s="220"/>
      <c r="E14" s="220"/>
      <c r="F14" s="221"/>
      <c r="G14" s="220"/>
      <c r="H14" s="221"/>
      <c r="I14" s="221"/>
      <c r="J14" s="221"/>
      <c r="K14" s="221"/>
      <c r="L14" s="221"/>
    </row>
    <row r="15" spans="2:13">
      <c r="B15" s="220"/>
      <c r="C15" s="220"/>
      <c r="D15" s="220"/>
      <c r="E15" s="220"/>
      <c r="F15" s="221"/>
      <c r="G15" s="220"/>
      <c r="H15" s="221"/>
      <c r="I15" s="221"/>
      <c r="J15" s="221"/>
      <c r="K15" s="221"/>
      <c r="L15" s="221"/>
    </row>
    <row r="16" spans="2:13">
      <c r="B16" s="220"/>
      <c r="C16" s="220"/>
      <c r="D16" s="220"/>
      <c r="E16" s="220"/>
      <c r="F16" s="221"/>
      <c r="G16" s="220"/>
      <c r="H16" s="221"/>
      <c r="I16" s="221"/>
      <c r="J16" s="221"/>
      <c r="K16" s="221"/>
      <c r="L16" s="221"/>
    </row>
    <row r="17" spans="1:16">
      <c r="B17" s="220"/>
      <c r="C17" s="220"/>
      <c r="D17" s="220"/>
      <c r="E17" s="220"/>
      <c r="F17" s="221"/>
      <c r="G17" s="220"/>
      <c r="H17" s="221"/>
      <c r="I17" s="221"/>
      <c r="J17" s="221"/>
      <c r="K17" s="221"/>
      <c r="L17" s="221"/>
    </row>
    <row r="18" spans="1:16">
      <c r="B18" s="220"/>
      <c r="C18" s="220"/>
      <c r="D18" s="220"/>
      <c r="E18" s="220"/>
      <c r="F18" s="221"/>
      <c r="G18" s="220"/>
      <c r="H18" s="221"/>
      <c r="I18" s="221"/>
      <c r="J18" s="221"/>
      <c r="K18" s="221"/>
      <c r="L18" s="221"/>
    </row>
    <row r="19" spans="1:16">
      <c r="B19" s="220"/>
      <c r="C19" s="220"/>
      <c r="D19" s="220"/>
      <c r="E19" s="220"/>
      <c r="F19" s="221"/>
      <c r="G19" s="220"/>
      <c r="H19" s="221"/>
      <c r="I19" s="221"/>
      <c r="J19" s="221"/>
      <c r="K19" s="221"/>
      <c r="L19" s="221"/>
    </row>
    <row r="20" spans="1:16">
      <c r="B20" s="220"/>
      <c r="C20" s="220"/>
      <c r="D20" s="220"/>
      <c r="E20" s="220"/>
      <c r="F20" s="221"/>
      <c r="G20" s="220"/>
      <c r="H20" s="221"/>
      <c r="I20" s="221"/>
      <c r="J20" s="221"/>
      <c r="K20" s="221"/>
      <c r="L20" s="221"/>
    </row>
    <row r="21" spans="1:16">
      <c r="B21" s="221"/>
      <c r="C21" s="221"/>
      <c r="D21" s="221"/>
      <c r="E21" s="221"/>
      <c r="J21" s="221"/>
      <c r="K21" s="221"/>
      <c r="L21" s="221"/>
      <c r="M21" s="221"/>
    </row>
    <row r="22" spans="1:16">
      <c r="B22" s="221"/>
      <c r="C22" s="221"/>
      <c r="D22" s="221"/>
      <c r="E22" s="221"/>
      <c r="J22" s="221"/>
      <c r="K22" s="221"/>
      <c r="L22" s="221"/>
    </row>
    <row r="23" spans="1:16">
      <c r="B23" s="221"/>
      <c r="C23" s="221"/>
      <c r="D23" s="221"/>
      <c r="E23" s="221"/>
      <c r="J23" s="221"/>
      <c r="K23" s="221"/>
      <c r="L23" s="221"/>
    </row>
    <row r="26" spans="1:16" ht="15.75" thickBot="1"/>
    <row r="27" spans="1:16" ht="15.75" thickBot="1">
      <c r="A27" s="556" t="s">
        <v>145</v>
      </c>
      <c r="B27" s="557"/>
      <c r="C27" s="557"/>
      <c r="D27" s="557"/>
      <c r="E27" s="557"/>
      <c r="F27" s="557"/>
      <c r="G27" s="557"/>
      <c r="H27" s="557"/>
      <c r="I27" s="557"/>
      <c r="J27" s="557"/>
      <c r="K27" s="557"/>
      <c r="L27" s="557"/>
      <c r="M27" s="557"/>
      <c r="N27" s="557"/>
      <c r="O27" s="557"/>
      <c r="P27" s="558"/>
    </row>
    <row r="28" spans="1:16">
      <c r="A28" s="222" t="s">
        <v>143</v>
      </c>
      <c r="B28" s="223" t="s">
        <v>5</v>
      </c>
      <c r="C28" s="223" t="s">
        <v>30</v>
      </c>
      <c r="D28" s="223" t="s">
        <v>63</v>
      </c>
      <c r="E28" s="223" t="s">
        <v>31</v>
      </c>
      <c r="F28" s="223" t="s">
        <v>32</v>
      </c>
      <c r="G28" s="223" t="s">
        <v>33</v>
      </c>
      <c r="H28" s="223" t="s">
        <v>34</v>
      </c>
      <c r="I28" s="223" t="s">
        <v>35</v>
      </c>
      <c r="J28" s="223" t="s">
        <v>36</v>
      </c>
      <c r="K28" s="223" t="s">
        <v>37</v>
      </c>
      <c r="L28" s="223" t="s">
        <v>38</v>
      </c>
      <c r="M28" s="223" t="s">
        <v>39</v>
      </c>
      <c r="N28" s="223" t="s">
        <v>40</v>
      </c>
      <c r="O28" s="224" t="s">
        <v>144</v>
      </c>
      <c r="P28" s="224" t="s">
        <v>146</v>
      </c>
    </row>
    <row r="29" spans="1:16">
      <c r="A29" s="238" t="str">
        <f>IF('Cadastro de Produtos'!C5&gt;0,'Cadastro de Produtos'!B5,"")</f>
        <v/>
      </c>
      <c r="B29" s="239" t="e">
        <f>VLOOKUP(A29,'Cadastro de Produtos'!$B$5:$I$2011,2,0)</f>
        <v>#N/A</v>
      </c>
      <c r="C29" s="266">
        <f>SUMIFS(Vendas!$I$5:$I$1141,Vendas!$G$5:$G$1141,"&gt;=01/01",Vendas!$G$5:$G$1141,"&lt;=31/01",Vendas!$R$5:$R$1141,"Vendido",Vendas!$C$5:$C$1141,A29)</f>
        <v>0</v>
      </c>
      <c r="D29" s="266">
        <f>SUMIFS(Vendas!$I$5:$I$1141,Vendas!$G$5:$G$1141,"&gt;=01/02",Vendas!$G$5:$G$1141,"&lt;=28/02",Vendas!$R$5:$R$1141,"Vendido",Vendas!$C$5:$C$1141,A29)</f>
        <v>0</v>
      </c>
      <c r="E29" s="266">
        <f>SUMIFS(Vendas!$I$5:$I$1141,Vendas!$G$5:$G$1141,"&gt;=01/03",Vendas!$G$5:$G$1141,"&lt;=31/03",Vendas!$R$5:$R$1141,"Vendido",Vendas!$C$5:$C$1141,A29)</f>
        <v>0</v>
      </c>
      <c r="F29" s="266">
        <f>SUMIFS(Vendas!$I$5:$I$1141,Vendas!$G$5:$G$1141,"&gt;=01/04",Vendas!$G$5:$G$1141,"&lt;=30/04",Vendas!$R$5:$R$1141,"Vendido",Vendas!$C$5:$C$1141,A29)</f>
        <v>0</v>
      </c>
      <c r="G29" s="266">
        <f>SUMIFS(Vendas!$I$5:$I$1141,Vendas!$G$5:$G$1141,"&gt;=01/05",Vendas!$G$5:$G$1141,"&lt;=31/05",Vendas!$R$5:$R$1141,"Vendido",Vendas!$C$5:$C$1141,A29)</f>
        <v>0</v>
      </c>
      <c r="H29" s="266">
        <f>SUMIFS(Vendas!$I$5:$I$1141,Vendas!$G$5:$G$1141,"&gt;=01/06",Vendas!$G$5:$G$1141,"&lt;=30/06",Vendas!$R$5:$R$1141,"Vendido",Vendas!$C$5:$C$1141,A29)</f>
        <v>0</v>
      </c>
      <c r="I29" s="266">
        <f>SUMIFS(Vendas!$I$5:$I$1141,Vendas!$G$5:$G$1141,"&gt;=01/07",Vendas!$G$5:$G$1141,"&lt;=30/07",Vendas!$R$5:$R$1141,"Vendido",Vendas!$C$5:$C$1141,A29)</f>
        <v>0</v>
      </c>
      <c r="J29" s="266">
        <f>SUMIFS(Vendas!$I$5:$I$1141,Vendas!$G$5:$G$1141,"&gt;=01/08",Vendas!$G$5:$G$1141,"&lt;=31/08",Vendas!$R$5:$R$1141,"Vendido",Vendas!$C$5:$C$1141,A29)</f>
        <v>0</v>
      </c>
      <c r="K29" s="266">
        <f>SUMIFS(Vendas!$I$5:$I$1141,Vendas!$G$5:$G$1141,"&gt;=01/09",Vendas!$G$5:$G$1141,"&lt;=30/09",Vendas!$R$5:$R$1141,"Vendido",Vendas!$C$5:$C$1141,A29)</f>
        <v>0</v>
      </c>
      <c r="L29" s="266">
        <f>SUMIFS(Vendas!$I$5:$I$1141,Vendas!$G$5:$G$1141,"&gt;=01/10",Vendas!$G$5:$G$1141,"&lt;=31/10",Vendas!$R$5:$R$1141,"Vendido",Vendas!$C$5:$C$1141,A29)</f>
        <v>0</v>
      </c>
      <c r="M29" s="266">
        <f>SUMIFS(Vendas!$I$5:$I$1141,Vendas!$G$5:$G$1141,"&gt;=01/11",Vendas!$G$5:$G$1141,"&lt;=30/11",Vendas!$R$5:$R$1141,"Vendido",Vendas!$C$5:$C$1141,A29)</f>
        <v>0</v>
      </c>
      <c r="N29" s="266">
        <f>SUMIFS(Vendas!$I$5:$I$1141,Vendas!$G$5:$G$1141,"&gt;=01/12",Vendas!$G$5:$G$1141,"&lt;=31/12",Vendas!$R$5:$R$1141,"Vendido",Vendas!$C$5:$C$1141,A29)</f>
        <v>0</v>
      </c>
      <c r="O29" s="267" t="e">
        <f>IFERROR(VLOOKUP(A29,'Combos Promocionais'!$A$3:$O$700,15,0),VLOOKUP(A29,'Cadastro de Produtos'!$B$5:$I$2011,6))</f>
        <v>#N/A</v>
      </c>
      <c r="P29" s="267" t="e">
        <f>VLOOKUP(A29,'Cadastro de Produtos'!$B$5:$I$2011,5,0)</f>
        <v>#N/A</v>
      </c>
    </row>
    <row r="30" spans="1:16">
      <c r="A30" s="238" t="str">
        <f>IF('Cadastro de Produtos'!C6&gt;0,'Cadastro de Produtos'!B6,"")</f>
        <v/>
      </c>
      <c r="B30" s="239" t="e">
        <f>VLOOKUP(A30,'Cadastro de Produtos'!$B$5:$I$2011,2,0)</f>
        <v>#N/A</v>
      </c>
      <c r="C30" s="266">
        <f>SUMIFS(Vendas!$I$5:$I$1141,Vendas!$G$5:$G$1141,"&gt;=01/01",Vendas!$G$5:$G$1141,"&lt;=31/01",Vendas!$R$5:$R$1141,"Vendido",Vendas!$C$5:$C$1141,A30)</f>
        <v>0</v>
      </c>
      <c r="D30" s="266">
        <f>SUMIFS(Vendas!$I$5:$I$1141,Vendas!$G$5:$G$1141,"&gt;=01/02",Vendas!$G$5:$G$1141,"&lt;=28/02",Vendas!$R$5:$R$1141,"Vendido",Vendas!$C$5:$C$1141,A30)</f>
        <v>0</v>
      </c>
      <c r="E30" s="266">
        <f>SUMIFS(Vendas!$I$5:$I$1141,Vendas!$G$5:$G$1141,"&gt;=01/03",Vendas!$G$5:$G$1141,"&lt;=31/03",Vendas!$R$5:$R$1141,"Vendido",Vendas!$C$5:$C$1141,A30)</f>
        <v>0</v>
      </c>
      <c r="F30" s="266">
        <f>SUMIFS(Vendas!$I$5:$I$1141,Vendas!$G$5:$G$1141,"&gt;=01/04",Vendas!$G$5:$G$1141,"&lt;=30/04",Vendas!$R$5:$R$1141,"Vendido",Vendas!$C$5:$C$1141,A30)</f>
        <v>0</v>
      </c>
      <c r="G30" s="266">
        <f>SUMIFS(Vendas!$I$5:$I$1141,Vendas!$G$5:$G$1141,"&gt;=01/05",Vendas!$G$5:$G$1141,"&lt;=31/05",Vendas!$R$5:$R$1141,"Vendido",Vendas!$C$5:$C$1141,A30)</f>
        <v>0</v>
      </c>
      <c r="H30" s="266">
        <f>SUMIFS(Vendas!$I$5:$I$1141,Vendas!$G$5:$G$1141,"&gt;=01/06",Vendas!$G$5:$G$1141,"&lt;=30/06",Vendas!$R$5:$R$1141,"Vendido",Vendas!$C$5:$C$1141,A30)</f>
        <v>0</v>
      </c>
      <c r="I30" s="266">
        <f>SUMIFS(Vendas!$I$5:$I$1141,Vendas!$G$5:$G$1141,"&gt;=01/07",Vendas!$G$5:$G$1141,"&lt;=30/07",Vendas!$R$5:$R$1141,"Vendido",Vendas!$C$5:$C$1141,A30)</f>
        <v>0</v>
      </c>
      <c r="J30" s="266">
        <f>SUMIFS(Vendas!$I$5:$I$1141,Vendas!$G$5:$G$1141,"&gt;=01/08",Vendas!$G$5:$G$1141,"&lt;=31/08",Vendas!$R$5:$R$1141,"Vendido",Vendas!$C$5:$C$1141,A30)</f>
        <v>0</v>
      </c>
      <c r="K30" s="266">
        <f>SUMIFS(Vendas!$I$5:$I$1141,Vendas!$G$5:$G$1141,"&gt;=01/09",Vendas!$G$5:$G$1141,"&lt;=30/09",Vendas!$R$5:$R$1141,"Vendido",Vendas!$C$5:$C$1141,A30)</f>
        <v>0</v>
      </c>
      <c r="L30" s="266">
        <f>SUMIFS(Vendas!$I$5:$I$1141,Vendas!$G$5:$G$1141,"&gt;=01/10",Vendas!$G$5:$G$1141,"&lt;=31/10",Vendas!$R$5:$R$1141,"Vendido",Vendas!$C$5:$C$1141,A30)</f>
        <v>0</v>
      </c>
      <c r="M30" s="266">
        <f>SUMIFS(Vendas!$I$5:$I$1141,Vendas!$G$5:$G$1141,"&gt;=01/11",Vendas!$G$5:$G$1141,"&lt;=30/11",Vendas!$R$5:$R$1141,"Vendido",Vendas!$C$5:$C$1141,A30)</f>
        <v>0</v>
      </c>
      <c r="N30" s="266">
        <f>SUMIFS(Vendas!$I$5:$I$1141,Vendas!$G$5:$G$1141,"&gt;=01/12",Vendas!$G$5:$G$1141,"&lt;=31/12",Vendas!$R$5:$R$1141,"Vendido",Vendas!$C$5:$C$1141,A30)</f>
        <v>0</v>
      </c>
      <c r="O30" s="267" t="e">
        <f>IFERROR(VLOOKUP(A30,'Combos Promocionais'!$A$3:$O$700,15,0),VLOOKUP(A30,'Cadastro de Produtos'!$B$5:$I$2011,6))</f>
        <v>#N/A</v>
      </c>
      <c r="P30" s="267" t="e">
        <f>VLOOKUP(A30,'Cadastro de Produtos'!$B$5:$I$2011,5,0)</f>
        <v>#N/A</v>
      </c>
    </row>
    <row r="31" spans="1:16">
      <c r="A31" s="238" t="str">
        <f>IF('Cadastro de Produtos'!C7&gt;0,'Cadastro de Produtos'!B7,"")</f>
        <v/>
      </c>
      <c r="B31" s="239" t="e">
        <f>VLOOKUP(A31,'Cadastro de Produtos'!$B$5:$I$2011,2,0)</f>
        <v>#N/A</v>
      </c>
      <c r="C31" s="266">
        <f>SUMIFS(Vendas!$I$5:$I$1141,Vendas!$G$5:$G$1141,"&gt;=01/01",Vendas!$G$5:$G$1141,"&lt;=31/01",Vendas!$R$5:$R$1141,"Vendido",Vendas!$C$5:$C$1141,A31)</f>
        <v>0</v>
      </c>
      <c r="D31" s="266">
        <f>SUMIFS(Vendas!$I$5:$I$1141,Vendas!$G$5:$G$1141,"&gt;=01/02",Vendas!$G$5:$G$1141,"&lt;=28/02",Vendas!$R$5:$R$1141,"Vendido",Vendas!$C$5:$C$1141,A31)</f>
        <v>0</v>
      </c>
      <c r="E31" s="266">
        <f>SUMIFS(Vendas!$I$5:$I$1141,Vendas!$G$5:$G$1141,"&gt;=01/03",Vendas!$G$5:$G$1141,"&lt;=31/03",Vendas!$R$5:$R$1141,"Vendido",Vendas!$C$5:$C$1141,A31)</f>
        <v>0</v>
      </c>
      <c r="F31" s="266">
        <f>SUMIFS(Vendas!$I$5:$I$1141,Vendas!$G$5:$G$1141,"&gt;=01/04",Vendas!$G$5:$G$1141,"&lt;=30/04",Vendas!$R$5:$R$1141,"Vendido",Vendas!$C$5:$C$1141,A31)</f>
        <v>0</v>
      </c>
      <c r="G31" s="266">
        <f>SUMIFS(Vendas!$I$5:$I$1141,Vendas!$G$5:$G$1141,"&gt;=01/05",Vendas!$G$5:$G$1141,"&lt;=31/05",Vendas!$R$5:$R$1141,"Vendido",Vendas!$C$5:$C$1141,A31)</f>
        <v>0</v>
      </c>
      <c r="H31" s="266">
        <f>SUMIFS(Vendas!$I$5:$I$1141,Vendas!$G$5:$G$1141,"&gt;=01/06",Vendas!$G$5:$G$1141,"&lt;=30/06",Vendas!$R$5:$R$1141,"Vendido",Vendas!$C$5:$C$1141,A31)</f>
        <v>0</v>
      </c>
      <c r="I31" s="266">
        <f>SUMIFS(Vendas!$I$5:$I$1141,Vendas!$G$5:$G$1141,"&gt;=01/07",Vendas!$G$5:$G$1141,"&lt;=30/07",Vendas!$R$5:$R$1141,"Vendido",Vendas!$C$5:$C$1141,A31)</f>
        <v>0</v>
      </c>
      <c r="J31" s="266">
        <f>SUMIFS(Vendas!$I$5:$I$1141,Vendas!$G$5:$G$1141,"&gt;=01/08",Vendas!$G$5:$G$1141,"&lt;=31/08",Vendas!$R$5:$R$1141,"Vendido",Vendas!$C$5:$C$1141,A31)</f>
        <v>0</v>
      </c>
      <c r="K31" s="266">
        <f>SUMIFS(Vendas!$I$5:$I$1141,Vendas!$G$5:$G$1141,"&gt;=01/09",Vendas!$G$5:$G$1141,"&lt;=30/09",Vendas!$R$5:$R$1141,"Vendido",Vendas!$C$5:$C$1141,A31)</f>
        <v>0</v>
      </c>
      <c r="L31" s="266">
        <f>SUMIFS(Vendas!$I$5:$I$1141,Vendas!$G$5:$G$1141,"&gt;=01/10",Vendas!$G$5:$G$1141,"&lt;=31/10",Vendas!$R$5:$R$1141,"Vendido",Vendas!$C$5:$C$1141,A31)</f>
        <v>0</v>
      </c>
      <c r="M31" s="266">
        <f>SUMIFS(Vendas!$I$5:$I$1141,Vendas!$G$5:$G$1141,"&gt;=01/11",Vendas!$G$5:$G$1141,"&lt;=30/11",Vendas!$R$5:$R$1141,"Vendido",Vendas!$C$5:$C$1141,A31)</f>
        <v>0</v>
      </c>
      <c r="N31" s="266">
        <f>SUMIFS(Vendas!$I$5:$I$1141,Vendas!$G$5:$G$1141,"&gt;=01/12",Vendas!$G$5:$G$1141,"&lt;=31/12",Vendas!$R$5:$R$1141,"Vendido",Vendas!$C$5:$C$1141,A31)</f>
        <v>0</v>
      </c>
      <c r="O31" s="267" t="e">
        <f>IFERROR(VLOOKUP(A31,'Combos Promocionais'!$A$3:$O$700,15,0),VLOOKUP(A31,'Cadastro de Produtos'!$B$5:$I$2011,6))</f>
        <v>#N/A</v>
      </c>
      <c r="P31" s="267" t="e">
        <f>VLOOKUP(A31,'Cadastro de Produtos'!$B$5:$I$2011,5,0)</f>
        <v>#N/A</v>
      </c>
    </row>
    <row r="32" spans="1:16">
      <c r="A32" s="238" t="str">
        <f>IF('Cadastro de Produtos'!C8&gt;0,'Cadastro de Produtos'!B8,"")</f>
        <v/>
      </c>
      <c r="B32" s="239" t="e">
        <f>VLOOKUP(A32,'Cadastro de Produtos'!$B$5:$I$2011,2,0)</f>
        <v>#N/A</v>
      </c>
      <c r="C32" s="266">
        <f>SUMIFS(Vendas!$I$5:$I$1141,Vendas!$G$5:$G$1141,"&gt;=01/01",Vendas!$G$5:$G$1141,"&lt;=31/01",Vendas!$R$5:$R$1141,"Vendido",Vendas!$C$5:$C$1141,A32)</f>
        <v>0</v>
      </c>
      <c r="D32" s="266">
        <f>SUMIFS(Vendas!$I$5:$I$1141,Vendas!$G$5:$G$1141,"&gt;=01/02",Vendas!$G$5:$G$1141,"&lt;=28/02",Vendas!$R$5:$R$1141,"Vendido",Vendas!$C$5:$C$1141,A32)</f>
        <v>0</v>
      </c>
      <c r="E32" s="266">
        <f>SUMIFS(Vendas!$I$5:$I$1141,Vendas!$G$5:$G$1141,"&gt;=01/03",Vendas!$G$5:$G$1141,"&lt;=31/03",Vendas!$R$5:$R$1141,"Vendido",Vendas!$C$5:$C$1141,A32)</f>
        <v>0</v>
      </c>
      <c r="F32" s="266">
        <f>SUMIFS(Vendas!$I$5:$I$1141,Vendas!$G$5:$G$1141,"&gt;=01/04",Vendas!$G$5:$G$1141,"&lt;=30/04",Vendas!$R$5:$R$1141,"Vendido",Vendas!$C$5:$C$1141,A32)</f>
        <v>0</v>
      </c>
      <c r="G32" s="266">
        <f>SUMIFS(Vendas!$I$5:$I$1141,Vendas!$G$5:$G$1141,"&gt;=01/05",Vendas!$G$5:$G$1141,"&lt;=31/05",Vendas!$R$5:$R$1141,"Vendido",Vendas!$C$5:$C$1141,A32)</f>
        <v>0</v>
      </c>
      <c r="H32" s="266">
        <f>SUMIFS(Vendas!$I$5:$I$1141,Vendas!$G$5:$G$1141,"&gt;=01/06",Vendas!$G$5:$G$1141,"&lt;=30/06",Vendas!$R$5:$R$1141,"Vendido",Vendas!$C$5:$C$1141,A32)</f>
        <v>0</v>
      </c>
      <c r="I32" s="266">
        <f>SUMIFS(Vendas!$I$5:$I$1141,Vendas!$G$5:$G$1141,"&gt;=01/07",Vendas!$G$5:$G$1141,"&lt;=30/07",Vendas!$R$5:$R$1141,"Vendido",Vendas!$C$5:$C$1141,A32)</f>
        <v>0</v>
      </c>
      <c r="J32" s="266">
        <f>SUMIFS(Vendas!$I$5:$I$1141,Vendas!$G$5:$G$1141,"&gt;=01/08",Vendas!$G$5:$G$1141,"&lt;=31/08",Vendas!$R$5:$R$1141,"Vendido",Vendas!$C$5:$C$1141,A32)</f>
        <v>0</v>
      </c>
      <c r="K32" s="266">
        <f>SUMIFS(Vendas!$I$5:$I$1141,Vendas!$G$5:$G$1141,"&gt;=01/09",Vendas!$G$5:$G$1141,"&lt;=30/09",Vendas!$R$5:$R$1141,"Vendido",Vendas!$C$5:$C$1141,A32)</f>
        <v>0</v>
      </c>
      <c r="L32" s="266">
        <f>SUMIFS(Vendas!$I$5:$I$1141,Vendas!$G$5:$G$1141,"&gt;=01/10",Vendas!$G$5:$G$1141,"&lt;=31/10",Vendas!$R$5:$R$1141,"Vendido",Vendas!$C$5:$C$1141,A32)</f>
        <v>0</v>
      </c>
      <c r="M32" s="266">
        <f>SUMIFS(Vendas!$I$5:$I$1141,Vendas!$G$5:$G$1141,"&gt;=01/11",Vendas!$G$5:$G$1141,"&lt;=30/11",Vendas!$R$5:$R$1141,"Vendido",Vendas!$C$5:$C$1141,A32)</f>
        <v>0</v>
      </c>
      <c r="N32" s="266">
        <f>SUMIFS(Vendas!$I$5:$I$1141,Vendas!$G$5:$G$1141,"&gt;=01/12",Vendas!$G$5:$G$1141,"&lt;=31/12",Vendas!$R$5:$R$1141,"Vendido",Vendas!$C$5:$C$1141,A32)</f>
        <v>0</v>
      </c>
      <c r="O32" s="267" t="e">
        <f>IFERROR(VLOOKUP(A32,'Combos Promocionais'!$A$3:$O$700,15,0),VLOOKUP(A32,'Cadastro de Produtos'!$B$5:$I$2011,6))</f>
        <v>#N/A</v>
      </c>
      <c r="P32" s="267" t="e">
        <f>VLOOKUP(A32,'Cadastro de Produtos'!$B$5:$I$2011,5,0)</f>
        <v>#N/A</v>
      </c>
    </row>
    <row r="33" spans="1:16" ht="15" customHeight="1">
      <c r="A33" s="238" t="str">
        <f>IF('Cadastro de Produtos'!C9&gt;0,'Cadastro de Produtos'!B9,"")</f>
        <v/>
      </c>
      <c r="B33" s="268" t="e">
        <f>VLOOKUP(A33,'Cadastro de Produtos'!$B$5:$I$2011,2,0)</f>
        <v>#N/A</v>
      </c>
      <c r="C33" s="266">
        <f>SUMIFS(Vendas!$I$5:$I$1141,Vendas!$G$5:$G$1141,"&gt;=01/01",Vendas!$G$5:$G$1141,"&lt;=31/01",Vendas!$R$5:$R$1141,"Vendido",Vendas!$C$5:$C$1141,A33)</f>
        <v>0</v>
      </c>
      <c r="D33" s="266">
        <f>SUMIFS(Vendas!$I$5:$I$1141,Vendas!$G$5:$G$1141,"&gt;=01/02",Vendas!$G$5:$G$1141,"&lt;=28/02",Vendas!$R$5:$R$1141,"Vendido",Vendas!$C$5:$C$1141,A33)</f>
        <v>0</v>
      </c>
      <c r="E33" s="266">
        <f>SUMIFS(Vendas!$I$5:$I$1141,Vendas!$G$5:$G$1141,"&gt;=01/03",Vendas!$G$5:$G$1141,"&lt;=31/03",Vendas!$R$5:$R$1141,"Vendido",Vendas!$C$5:$C$1141,A33)</f>
        <v>0</v>
      </c>
      <c r="F33" s="266">
        <f>SUMIFS(Vendas!$I$5:$I$1141,Vendas!$G$5:$G$1141,"&gt;=01/04",Vendas!$G$5:$G$1141,"&lt;=30/04",Vendas!$R$5:$R$1141,"Vendido",Vendas!$C$5:$C$1141,A33)</f>
        <v>0</v>
      </c>
      <c r="G33" s="266">
        <f>SUMIFS(Vendas!$I$5:$I$1141,Vendas!$G$5:$G$1141,"&gt;=01/05",Vendas!$G$5:$G$1141,"&lt;=31/05",Vendas!$R$5:$R$1141,"Vendido",Vendas!$C$5:$C$1141,A33)</f>
        <v>0</v>
      </c>
      <c r="H33" s="266">
        <f>SUMIFS(Vendas!$I$5:$I$1141,Vendas!$G$5:$G$1141,"&gt;=01/06",Vendas!$G$5:$G$1141,"&lt;=30/06",Vendas!$R$5:$R$1141,"Vendido",Vendas!$C$5:$C$1141,A33)</f>
        <v>0</v>
      </c>
      <c r="I33" s="266">
        <f>SUMIFS(Vendas!$I$5:$I$1141,Vendas!$G$5:$G$1141,"&gt;=01/07",Vendas!$G$5:$G$1141,"&lt;=30/07",Vendas!$R$5:$R$1141,"Vendido",Vendas!$C$5:$C$1141,A33)</f>
        <v>0</v>
      </c>
      <c r="J33" s="266">
        <f>SUMIFS(Vendas!$I$5:$I$1141,Vendas!$G$5:$G$1141,"&gt;=01/08",Vendas!$G$5:$G$1141,"&lt;=31/08",Vendas!$R$5:$R$1141,"Vendido",Vendas!$C$5:$C$1141,A33)</f>
        <v>0</v>
      </c>
      <c r="K33" s="266">
        <f>SUMIFS(Vendas!$I$5:$I$1141,Vendas!$G$5:$G$1141,"&gt;=01/09",Vendas!$G$5:$G$1141,"&lt;=30/09",Vendas!$R$5:$R$1141,"Vendido",Vendas!$C$5:$C$1141,A33)</f>
        <v>0</v>
      </c>
      <c r="L33" s="266">
        <f>SUMIFS(Vendas!$I$5:$I$1141,Vendas!$G$5:$G$1141,"&gt;=01/10",Vendas!$G$5:$G$1141,"&lt;=31/10",Vendas!$R$5:$R$1141,"Vendido",Vendas!$C$5:$C$1141,A33)</f>
        <v>0</v>
      </c>
      <c r="M33" s="266">
        <f>SUMIFS(Vendas!$I$5:$I$1141,Vendas!$G$5:$G$1141,"&gt;=01/11",Vendas!$G$5:$G$1141,"&lt;=30/11",Vendas!$R$5:$R$1141,"Vendido",Vendas!$C$5:$C$1141,A33)</f>
        <v>0</v>
      </c>
      <c r="N33" s="266">
        <f>SUMIFS(Vendas!$I$5:$I$1141,Vendas!$G$5:$G$1141,"&gt;=01/12",Vendas!$G$5:$G$1141,"&lt;=31/12",Vendas!$R$5:$R$1141,"Vendido",Vendas!$C$5:$C$1141,A33)</f>
        <v>0</v>
      </c>
      <c r="O33" s="267" t="e">
        <f>IFERROR(VLOOKUP(A33,'Combos Promocionais'!$A$3:$O$700,15,0),VLOOKUP(A33,'Cadastro de Produtos'!$B$5:$I$2011,6))</f>
        <v>#N/A</v>
      </c>
      <c r="P33" s="267" t="e">
        <f>VLOOKUP(A33,'Cadastro de Produtos'!$B$5:$I$2011,5,0)</f>
        <v>#N/A</v>
      </c>
    </row>
    <row r="34" spans="1:16">
      <c r="A34" s="238" t="str">
        <f>IF('Cadastro de Produtos'!C10&gt;0,'Cadastro de Produtos'!B10,"")</f>
        <v/>
      </c>
      <c r="B34" s="268" t="e">
        <f>VLOOKUP(A34,'Cadastro de Produtos'!$B$5:$I$2011,2,0)</f>
        <v>#N/A</v>
      </c>
      <c r="C34" s="266">
        <f>SUMIFS(Vendas!$I$5:$I$1141,Vendas!$G$5:$G$1141,"&gt;=01/01",Vendas!$G$5:$G$1141,"&lt;=31/01",Vendas!$R$5:$R$1141,"Vendido",Vendas!$C$5:$C$1141,A34)</f>
        <v>0</v>
      </c>
      <c r="D34" s="266">
        <f>SUMIFS(Vendas!$I$5:$I$1141,Vendas!$G$5:$G$1141,"&gt;=01/02",Vendas!$G$5:$G$1141,"&lt;=28/02",Vendas!$R$5:$R$1141,"Vendido",Vendas!$C$5:$C$1141,A34)</f>
        <v>0</v>
      </c>
      <c r="E34" s="266">
        <f>SUMIFS(Vendas!$I$5:$I$1141,Vendas!$G$5:$G$1141,"&gt;=01/03",Vendas!$G$5:$G$1141,"&lt;=31/03",Vendas!$R$5:$R$1141,"Vendido",Vendas!$C$5:$C$1141,A34)</f>
        <v>0</v>
      </c>
      <c r="F34" s="266">
        <f>SUMIFS(Vendas!$I$5:$I$1141,Vendas!$G$5:$G$1141,"&gt;=01/04",Vendas!$G$5:$G$1141,"&lt;=30/04",Vendas!$R$5:$R$1141,"Vendido",Vendas!$C$5:$C$1141,A34)</f>
        <v>0</v>
      </c>
      <c r="G34" s="266">
        <f>SUMIFS(Vendas!$I$5:$I$1141,Vendas!$G$5:$G$1141,"&gt;=01/05",Vendas!$G$5:$G$1141,"&lt;=31/05",Vendas!$R$5:$R$1141,"Vendido",Vendas!$C$5:$C$1141,A34)</f>
        <v>0</v>
      </c>
      <c r="H34" s="266">
        <f>SUMIFS(Vendas!$I$5:$I$1141,Vendas!$G$5:$G$1141,"&gt;=01/06",Vendas!$G$5:$G$1141,"&lt;=30/06",Vendas!$R$5:$R$1141,"Vendido",Vendas!$C$5:$C$1141,A34)</f>
        <v>0</v>
      </c>
      <c r="I34" s="266">
        <f>SUMIFS(Vendas!$I$5:$I$1141,Vendas!$G$5:$G$1141,"&gt;=01/07",Vendas!$G$5:$G$1141,"&lt;=30/07",Vendas!$R$5:$R$1141,"Vendido",Vendas!$C$5:$C$1141,A34)</f>
        <v>0</v>
      </c>
      <c r="J34" s="266">
        <f>SUMIFS(Vendas!$I$5:$I$1141,Vendas!$G$5:$G$1141,"&gt;=01/08",Vendas!$G$5:$G$1141,"&lt;=31/08",Vendas!$R$5:$R$1141,"Vendido",Vendas!$C$5:$C$1141,A34)</f>
        <v>0</v>
      </c>
      <c r="K34" s="266">
        <f>SUMIFS(Vendas!$I$5:$I$1141,Vendas!$G$5:$G$1141,"&gt;=01/09",Vendas!$G$5:$G$1141,"&lt;=30/09",Vendas!$R$5:$R$1141,"Vendido",Vendas!$C$5:$C$1141,A34)</f>
        <v>0</v>
      </c>
      <c r="L34" s="266">
        <f>SUMIFS(Vendas!$I$5:$I$1141,Vendas!$G$5:$G$1141,"&gt;=01/10",Vendas!$G$5:$G$1141,"&lt;=31/10",Vendas!$R$5:$R$1141,"Vendido",Vendas!$C$5:$C$1141,A34)</f>
        <v>0</v>
      </c>
      <c r="M34" s="266">
        <f>SUMIFS(Vendas!$I$5:$I$1141,Vendas!$G$5:$G$1141,"&gt;=01/11",Vendas!$G$5:$G$1141,"&lt;=30/11",Vendas!$R$5:$R$1141,"Vendido",Vendas!$C$5:$C$1141,A34)</f>
        <v>0</v>
      </c>
      <c r="N34" s="266">
        <f>SUMIFS(Vendas!$I$5:$I$1141,Vendas!$G$5:$G$1141,"&gt;=01/12",Vendas!$G$5:$G$1141,"&lt;=31/12",Vendas!$R$5:$R$1141,"Vendido",Vendas!$C$5:$C$1141,A34)</f>
        <v>0</v>
      </c>
      <c r="O34" s="267" t="e">
        <f>IFERROR(VLOOKUP(A34,'Combos Promocionais'!$A$3:$O$700,15,0),VLOOKUP(A34,'Cadastro de Produtos'!$B$5:$I$2011,6))</f>
        <v>#N/A</v>
      </c>
      <c r="P34" s="267" t="e">
        <f>VLOOKUP(A34,'Cadastro de Produtos'!$B$5:$I$2011,5,0)</f>
        <v>#N/A</v>
      </c>
    </row>
    <row r="35" spans="1:16">
      <c r="A35" s="238" t="str">
        <f>IF('Cadastro de Produtos'!C11&gt;0,'Cadastro de Produtos'!B11,"")</f>
        <v/>
      </c>
      <c r="B35" s="268" t="e">
        <f>VLOOKUP(A35,'Cadastro de Produtos'!$B$5:$I$2011,2,0)</f>
        <v>#N/A</v>
      </c>
      <c r="C35" s="266">
        <f>SUMIFS(Vendas!$I$5:$I$1141,Vendas!$G$5:$G$1141,"&gt;=01/01",Vendas!$G$5:$G$1141,"&lt;=31/01",Vendas!$R$5:$R$1141,"Vendido",Vendas!$C$5:$C$1141,A35)</f>
        <v>0</v>
      </c>
      <c r="D35" s="266">
        <f>SUMIFS(Vendas!$I$5:$I$1141,Vendas!$G$5:$G$1141,"&gt;=01/02",Vendas!$G$5:$G$1141,"&lt;=28/02",Vendas!$R$5:$R$1141,"Vendido",Vendas!$C$5:$C$1141,A35)</f>
        <v>0</v>
      </c>
      <c r="E35" s="266">
        <f>SUMIFS(Vendas!$I$5:$I$1141,Vendas!$G$5:$G$1141,"&gt;=01/03",Vendas!$G$5:$G$1141,"&lt;=31/03",Vendas!$R$5:$R$1141,"Vendido",Vendas!$C$5:$C$1141,A35)</f>
        <v>0</v>
      </c>
      <c r="F35" s="266">
        <f>SUMIFS(Vendas!$I$5:$I$1141,Vendas!$G$5:$G$1141,"&gt;=01/04",Vendas!$G$5:$G$1141,"&lt;=30/04",Vendas!$R$5:$R$1141,"Vendido",Vendas!$C$5:$C$1141,A35)</f>
        <v>0</v>
      </c>
      <c r="G35" s="266">
        <f>SUMIFS(Vendas!$I$5:$I$1141,Vendas!$G$5:$G$1141,"&gt;=01/05",Vendas!$G$5:$G$1141,"&lt;=31/05",Vendas!$R$5:$R$1141,"Vendido",Vendas!$C$5:$C$1141,A35)</f>
        <v>0</v>
      </c>
      <c r="H35" s="266">
        <f>SUMIFS(Vendas!$I$5:$I$1141,Vendas!$G$5:$G$1141,"&gt;=01/06",Vendas!$G$5:$G$1141,"&lt;=30/06",Vendas!$R$5:$R$1141,"Vendido",Vendas!$C$5:$C$1141,A35)</f>
        <v>0</v>
      </c>
      <c r="I35" s="266">
        <f>SUMIFS(Vendas!$I$5:$I$1141,Vendas!$G$5:$G$1141,"&gt;=01/07",Vendas!$G$5:$G$1141,"&lt;=30/07",Vendas!$R$5:$R$1141,"Vendido",Vendas!$C$5:$C$1141,A35)</f>
        <v>0</v>
      </c>
      <c r="J35" s="266">
        <f>SUMIFS(Vendas!$I$5:$I$1141,Vendas!$G$5:$G$1141,"&gt;=01/08",Vendas!$G$5:$G$1141,"&lt;=31/08",Vendas!$R$5:$R$1141,"Vendido",Vendas!$C$5:$C$1141,A35)</f>
        <v>0</v>
      </c>
      <c r="K35" s="266">
        <f>SUMIFS(Vendas!$I$5:$I$1141,Vendas!$G$5:$G$1141,"&gt;=01/09",Vendas!$G$5:$G$1141,"&lt;=30/09",Vendas!$R$5:$R$1141,"Vendido",Vendas!$C$5:$C$1141,A35)</f>
        <v>0</v>
      </c>
      <c r="L35" s="266">
        <f>SUMIFS(Vendas!$I$5:$I$1141,Vendas!$G$5:$G$1141,"&gt;=01/10",Vendas!$G$5:$G$1141,"&lt;=31/10",Vendas!$R$5:$R$1141,"Vendido",Vendas!$C$5:$C$1141,A35)</f>
        <v>0</v>
      </c>
      <c r="M35" s="266">
        <f>SUMIFS(Vendas!$I$5:$I$1141,Vendas!$G$5:$G$1141,"&gt;=01/11",Vendas!$G$5:$G$1141,"&lt;=30/11",Vendas!$R$5:$R$1141,"Vendido",Vendas!$C$5:$C$1141,A35)</f>
        <v>0</v>
      </c>
      <c r="N35" s="266">
        <f>SUMIFS(Vendas!$I$5:$I$1141,Vendas!$G$5:$G$1141,"&gt;=01/12",Vendas!$G$5:$G$1141,"&lt;=31/12",Vendas!$R$5:$R$1141,"Vendido",Vendas!$C$5:$C$1141,A35)</f>
        <v>0</v>
      </c>
      <c r="O35" s="267" t="e">
        <f>IFERROR(VLOOKUP(A35,'Combos Promocionais'!$A$3:$O$700,15,0),VLOOKUP(A35,'Cadastro de Produtos'!$B$5:$I$2011,6))</f>
        <v>#N/A</v>
      </c>
      <c r="P35" s="267" t="e">
        <f>VLOOKUP(A35,'Cadastro de Produtos'!$B$5:$I$2011,5,0)</f>
        <v>#N/A</v>
      </c>
    </row>
    <row r="36" spans="1:16">
      <c r="A36" s="238" t="str">
        <f>IF('Cadastro de Produtos'!C12&gt;0,'Cadastro de Produtos'!B12,"")</f>
        <v/>
      </c>
      <c r="B36" s="268" t="e">
        <f>VLOOKUP(A36,'Cadastro de Produtos'!$B$5:$I$2011,2,0)</f>
        <v>#N/A</v>
      </c>
      <c r="C36" s="266">
        <f>SUMIFS(Vendas!$I$5:$I$1141,Vendas!$G$5:$G$1141,"&gt;=01/01",Vendas!$G$5:$G$1141,"&lt;=31/01",Vendas!$R$5:$R$1141,"Vendido",Vendas!$C$5:$C$1141,A36)</f>
        <v>0</v>
      </c>
      <c r="D36" s="266">
        <f>SUMIFS(Vendas!$I$5:$I$1141,Vendas!$G$5:$G$1141,"&gt;=01/02",Vendas!$G$5:$G$1141,"&lt;=28/02",Vendas!$R$5:$R$1141,"Vendido",Vendas!$C$5:$C$1141,A36)</f>
        <v>0</v>
      </c>
      <c r="E36" s="266">
        <f>SUMIFS(Vendas!$I$5:$I$1141,Vendas!$G$5:$G$1141,"&gt;=01/03",Vendas!$G$5:$G$1141,"&lt;=31/03",Vendas!$R$5:$R$1141,"Vendido",Vendas!$C$5:$C$1141,A36)</f>
        <v>0</v>
      </c>
      <c r="F36" s="266">
        <f>SUMIFS(Vendas!$I$5:$I$1141,Vendas!$G$5:$G$1141,"&gt;=01/04",Vendas!$G$5:$G$1141,"&lt;=30/04",Vendas!$R$5:$R$1141,"Vendido",Vendas!$C$5:$C$1141,A36)</f>
        <v>0</v>
      </c>
      <c r="G36" s="266">
        <f>SUMIFS(Vendas!$I$5:$I$1141,Vendas!$G$5:$G$1141,"&gt;=01/05",Vendas!$G$5:$G$1141,"&lt;=31/05",Vendas!$R$5:$R$1141,"Vendido",Vendas!$C$5:$C$1141,A36)</f>
        <v>0</v>
      </c>
      <c r="H36" s="266">
        <f>SUMIFS(Vendas!$I$5:$I$1141,Vendas!$G$5:$G$1141,"&gt;=01/06",Vendas!$G$5:$G$1141,"&lt;=30/06",Vendas!$R$5:$R$1141,"Vendido",Vendas!$C$5:$C$1141,A36)</f>
        <v>0</v>
      </c>
      <c r="I36" s="266">
        <f>SUMIFS(Vendas!$I$5:$I$1141,Vendas!$G$5:$G$1141,"&gt;=01/07",Vendas!$G$5:$G$1141,"&lt;=30/07",Vendas!$R$5:$R$1141,"Vendido",Vendas!$C$5:$C$1141,A36)</f>
        <v>0</v>
      </c>
      <c r="J36" s="266">
        <f>SUMIFS(Vendas!$I$5:$I$1141,Vendas!$G$5:$G$1141,"&gt;=01/08",Vendas!$G$5:$G$1141,"&lt;=31/08",Vendas!$R$5:$R$1141,"Vendido",Vendas!$C$5:$C$1141,A36)</f>
        <v>0</v>
      </c>
      <c r="K36" s="266">
        <f>SUMIFS(Vendas!$I$5:$I$1141,Vendas!$G$5:$G$1141,"&gt;=01/09",Vendas!$G$5:$G$1141,"&lt;=30/09",Vendas!$R$5:$R$1141,"Vendido",Vendas!$C$5:$C$1141,A36)</f>
        <v>0</v>
      </c>
      <c r="L36" s="266">
        <f>SUMIFS(Vendas!$I$5:$I$1141,Vendas!$G$5:$G$1141,"&gt;=01/10",Vendas!$G$5:$G$1141,"&lt;=31/10",Vendas!$R$5:$R$1141,"Vendido",Vendas!$C$5:$C$1141,A36)</f>
        <v>0</v>
      </c>
      <c r="M36" s="266">
        <f>SUMIFS(Vendas!$I$5:$I$1141,Vendas!$G$5:$G$1141,"&gt;=01/11",Vendas!$G$5:$G$1141,"&lt;=30/11",Vendas!$R$5:$R$1141,"Vendido",Vendas!$C$5:$C$1141,A36)</f>
        <v>0</v>
      </c>
      <c r="N36" s="266">
        <f>SUMIFS(Vendas!$I$5:$I$1141,Vendas!$G$5:$G$1141,"&gt;=01/12",Vendas!$G$5:$G$1141,"&lt;=31/12",Vendas!$R$5:$R$1141,"Vendido",Vendas!$C$5:$C$1141,A36)</f>
        <v>0</v>
      </c>
      <c r="O36" s="267" t="e">
        <f>IFERROR(VLOOKUP(A36,'Combos Promocionais'!$A$3:$O$700,15,0),VLOOKUP(A36,'Cadastro de Produtos'!$B$5:$I$2011,6))</f>
        <v>#N/A</v>
      </c>
      <c r="P36" s="267" t="e">
        <f>VLOOKUP(A36,'Cadastro de Produtos'!$B$5:$I$2011,5,0)</f>
        <v>#N/A</v>
      </c>
    </row>
    <row r="37" spans="1:16">
      <c r="A37" s="238" t="str">
        <f>IF('Cadastro de Produtos'!C13&gt;0,'Cadastro de Produtos'!B13,"")</f>
        <v/>
      </c>
      <c r="B37" s="268" t="e">
        <f>VLOOKUP(A37,'Cadastro de Produtos'!$B$5:$I$2011,2,0)</f>
        <v>#N/A</v>
      </c>
      <c r="C37" s="266">
        <f>SUMIFS(Vendas!$I$5:$I$1141,Vendas!$G$5:$G$1141,"&gt;=01/01",Vendas!$G$5:$G$1141,"&lt;=31/01",Vendas!$R$5:$R$1141,"Vendido",Vendas!$C$5:$C$1141,A37)</f>
        <v>0</v>
      </c>
      <c r="D37" s="266">
        <f>SUMIFS(Vendas!$I$5:$I$1141,Vendas!$G$5:$G$1141,"&gt;=01/02",Vendas!$G$5:$G$1141,"&lt;=28/02",Vendas!$R$5:$R$1141,"Vendido",Vendas!$C$5:$C$1141,A37)</f>
        <v>0</v>
      </c>
      <c r="E37" s="266">
        <f>SUMIFS(Vendas!$I$5:$I$1141,Vendas!$G$5:$G$1141,"&gt;=01/03",Vendas!$G$5:$G$1141,"&lt;=31/03",Vendas!$R$5:$R$1141,"Vendido",Vendas!$C$5:$C$1141,A37)</f>
        <v>0</v>
      </c>
      <c r="F37" s="266">
        <f>SUMIFS(Vendas!$I$5:$I$1141,Vendas!$G$5:$G$1141,"&gt;=01/04",Vendas!$G$5:$G$1141,"&lt;=30/04",Vendas!$R$5:$R$1141,"Vendido",Vendas!$C$5:$C$1141,A37)</f>
        <v>0</v>
      </c>
      <c r="G37" s="266">
        <f>SUMIFS(Vendas!$I$5:$I$1141,Vendas!$G$5:$G$1141,"&gt;=01/05",Vendas!$G$5:$G$1141,"&lt;=31/05",Vendas!$R$5:$R$1141,"Vendido",Vendas!$C$5:$C$1141,A37)</f>
        <v>0</v>
      </c>
      <c r="H37" s="266">
        <f>SUMIFS(Vendas!$I$5:$I$1141,Vendas!$G$5:$G$1141,"&gt;=01/06",Vendas!$G$5:$G$1141,"&lt;=30/06",Vendas!$R$5:$R$1141,"Vendido",Vendas!$C$5:$C$1141,A37)</f>
        <v>0</v>
      </c>
      <c r="I37" s="266">
        <f>SUMIFS(Vendas!$I$5:$I$1141,Vendas!$G$5:$G$1141,"&gt;=01/07",Vendas!$G$5:$G$1141,"&lt;=30/07",Vendas!$R$5:$R$1141,"Vendido",Vendas!$C$5:$C$1141,A37)</f>
        <v>0</v>
      </c>
      <c r="J37" s="266">
        <f>SUMIFS(Vendas!$I$5:$I$1141,Vendas!$G$5:$G$1141,"&gt;=01/08",Vendas!$G$5:$G$1141,"&lt;=31/08",Vendas!$R$5:$R$1141,"Vendido",Vendas!$C$5:$C$1141,A37)</f>
        <v>0</v>
      </c>
      <c r="K37" s="266">
        <f>SUMIFS(Vendas!$I$5:$I$1141,Vendas!$G$5:$G$1141,"&gt;=01/09",Vendas!$G$5:$G$1141,"&lt;=30/09",Vendas!$R$5:$R$1141,"Vendido",Vendas!$C$5:$C$1141,A37)</f>
        <v>0</v>
      </c>
      <c r="L37" s="266">
        <f>SUMIFS(Vendas!$I$5:$I$1141,Vendas!$G$5:$G$1141,"&gt;=01/10",Vendas!$G$5:$G$1141,"&lt;=31/10",Vendas!$R$5:$R$1141,"Vendido",Vendas!$C$5:$C$1141,A37)</f>
        <v>0</v>
      </c>
      <c r="M37" s="266">
        <f>SUMIFS(Vendas!$I$5:$I$1141,Vendas!$G$5:$G$1141,"&gt;=01/11",Vendas!$G$5:$G$1141,"&lt;=30/11",Vendas!$R$5:$R$1141,"Vendido",Vendas!$C$5:$C$1141,A37)</f>
        <v>0</v>
      </c>
      <c r="N37" s="266">
        <f>SUMIFS(Vendas!$I$5:$I$1141,Vendas!$G$5:$G$1141,"&gt;=01/12",Vendas!$G$5:$G$1141,"&lt;=31/12",Vendas!$R$5:$R$1141,"Vendido",Vendas!$C$5:$C$1141,A37)</f>
        <v>0</v>
      </c>
      <c r="O37" s="267" t="e">
        <f>IFERROR(VLOOKUP(A37,'Combos Promocionais'!$A$3:$O$700,15,0),VLOOKUP(A37,'Cadastro de Produtos'!$B$5:$I$2011,6))</f>
        <v>#N/A</v>
      </c>
      <c r="P37" s="267" t="e">
        <f>VLOOKUP(A37,'Cadastro de Produtos'!$B$5:$I$2011,5,0)</f>
        <v>#N/A</v>
      </c>
    </row>
    <row r="38" spans="1:16">
      <c r="A38" s="238" t="str">
        <f>IF('Cadastro de Produtos'!C14&gt;0,'Cadastro de Produtos'!B14,"")</f>
        <v/>
      </c>
      <c r="B38" s="268" t="e">
        <f>VLOOKUP(A38,'Cadastro de Produtos'!$B$5:$I$2011,2,0)</f>
        <v>#N/A</v>
      </c>
      <c r="C38" s="266">
        <f>SUMIFS(Vendas!$I$5:$I$1141,Vendas!$G$5:$G$1141,"&gt;=01/01",Vendas!$G$5:$G$1141,"&lt;=31/01",Vendas!$R$5:$R$1141,"Vendido",Vendas!$C$5:$C$1141,A38)</f>
        <v>0</v>
      </c>
      <c r="D38" s="266">
        <f>SUMIFS(Vendas!$I$5:$I$1141,Vendas!$G$5:$G$1141,"&gt;=01/02",Vendas!$G$5:$G$1141,"&lt;=28/02",Vendas!$R$5:$R$1141,"Vendido",Vendas!$C$5:$C$1141,A38)</f>
        <v>0</v>
      </c>
      <c r="E38" s="266">
        <f>SUMIFS(Vendas!$I$5:$I$1141,Vendas!$G$5:$G$1141,"&gt;=01/03",Vendas!$G$5:$G$1141,"&lt;=31/03",Vendas!$R$5:$R$1141,"Vendido",Vendas!$C$5:$C$1141,A38)</f>
        <v>0</v>
      </c>
      <c r="F38" s="266">
        <f>SUMIFS(Vendas!$I$5:$I$1141,Vendas!$G$5:$G$1141,"&gt;=01/04",Vendas!$G$5:$G$1141,"&lt;=30/04",Vendas!$R$5:$R$1141,"Vendido",Vendas!$C$5:$C$1141,A38)</f>
        <v>0</v>
      </c>
      <c r="G38" s="266">
        <f>SUMIFS(Vendas!$I$5:$I$1141,Vendas!$G$5:$G$1141,"&gt;=01/05",Vendas!$G$5:$G$1141,"&lt;=31/05",Vendas!$R$5:$R$1141,"Vendido",Vendas!$C$5:$C$1141,A38)</f>
        <v>0</v>
      </c>
      <c r="H38" s="266">
        <f>SUMIFS(Vendas!$I$5:$I$1141,Vendas!$G$5:$G$1141,"&gt;=01/06",Vendas!$G$5:$G$1141,"&lt;=30/06",Vendas!$R$5:$R$1141,"Vendido",Vendas!$C$5:$C$1141,A38)</f>
        <v>0</v>
      </c>
      <c r="I38" s="266">
        <f>SUMIFS(Vendas!$I$5:$I$1141,Vendas!$G$5:$G$1141,"&gt;=01/07",Vendas!$G$5:$G$1141,"&lt;=30/07",Vendas!$R$5:$R$1141,"Vendido",Vendas!$C$5:$C$1141,A38)</f>
        <v>0</v>
      </c>
      <c r="J38" s="266">
        <f>SUMIFS(Vendas!$I$5:$I$1141,Vendas!$G$5:$G$1141,"&gt;=01/08",Vendas!$G$5:$G$1141,"&lt;=31/08",Vendas!$R$5:$R$1141,"Vendido",Vendas!$C$5:$C$1141,A38)</f>
        <v>0</v>
      </c>
      <c r="K38" s="266">
        <f>SUMIFS(Vendas!$I$5:$I$1141,Vendas!$G$5:$G$1141,"&gt;=01/09",Vendas!$G$5:$G$1141,"&lt;=30/09",Vendas!$R$5:$R$1141,"Vendido",Vendas!$C$5:$C$1141,A38)</f>
        <v>0</v>
      </c>
      <c r="L38" s="266">
        <f>SUMIFS(Vendas!$I$5:$I$1141,Vendas!$G$5:$G$1141,"&gt;=01/10",Vendas!$G$5:$G$1141,"&lt;=31/10",Vendas!$R$5:$R$1141,"Vendido",Vendas!$C$5:$C$1141,A38)</f>
        <v>0</v>
      </c>
      <c r="M38" s="266">
        <f>SUMIFS(Vendas!$I$5:$I$1141,Vendas!$G$5:$G$1141,"&gt;=01/11",Vendas!$G$5:$G$1141,"&lt;=30/11",Vendas!$R$5:$R$1141,"Vendido",Vendas!$C$5:$C$1141,A38)</f>
        <v>0</v>
      </c>
      <c r="N38" s="266">
        <f>SUMIFS(Vendas!$I$5:$I$1141,Vendas!$G$5:$G$1141,"&gt;=01/12",Vendas!$G$5:$G$1141,"&lt;=31/12",Vendas!$R$5:$R$1141,"Vendido",Vendas!$C$5:$C$1141,A38)</f>
        <v>0</v>
      </c>
      <c r="O38" s="267" t="e">
        <f>IFERROR(VLOOKUP(A38,'Combos Promocionais'!$A$3:$O$700,15,0),VLOOKUP(A38,'Cadastro de Produtos'!$B$5:$I$2011,6))</f>
        <v>#N/A</v>
      </c>
      <c r="P38" s="267" t="e">
        <f>VLOOKUP(A38,'Cadastro de Produtos'!$B$5:$I$2011,5,0)</f>
        <v>#N/A</v>
      </c>
    </row>
    <row r="39" spans="1:16">
      <c r="A39" s="238" t="str">
        <f>IF('Cadastro de Produtos'!C15&gt;0,'Cadastro de Produtos'!B15,"")</f>
        <v/>
      </c>
      <c r="B39" s="268" t="e">
        <f>VLOOKUP(A39,'Cadastro de Produtos'!$B$5:$I$2011,2,0)</f>
        <v>#N/A</v>
      </c>
      <c r="C39" s="266">
        <f>SUMIFS(Vendas!$I$5:$I$1141,Vendas!$G$5:$G$1141,"&gt;=01/01",Vendas!$G$5:$G$1141,"&lt;=31/01",Vendas!$R$5:$R$1141,"Vendido",Vendas!$C$5:$C$1141,A39)</f>
        <v>0</v>
      </c>
      <c r="D39" s="266">
        <f>SUMIFS(Vendas!$I$5:$I$1141,Vendas!$G$5:$G$1141,"&gt;=01/02",Vendas!$G$5:$G$1141,"&lt;=28/02",Vendas!$R$5:$R$1141,"Vendido",Vendas!$C$5:$C$1141,A39)</f>
        <v>0</v>
      </c>
      <c r="E39" s="266">
        <f>SUMIFS(Vendas!$I$5:$I$1141,Vendas!$G$5:$G$1141,"&gt;=01/03",Vendas!$G$5:$G$1141,"&lt;=31/03",Vendas!$R$5:$R$1141,"Vendido",Vendas!$C$5:$C$1141,A39)</f>
        <v>0</v>
      </c>
      <c r="F39" s="266">
        <f>SUMIFS(Vendas!$I$5:$I$1141,Vendas!$G$5:$G$1141,"&gt;=01/04",Vendas!$G$5:$G$1141,"&lt;=30/04",Vendas!$R$5:$R$1141,"Vendido",Vendas!$C$5:$C$1141,A39)</f>
        <v>0</v>
      </c>
      <c r="G39" s="266">
        <f>SUMIFS(Vendas!$I$5:$I$1141,Vendas!$G$5:$G$1141,"&gt;=01/05",Vendas!$G$5:$G$1141,"&lt;=31/05",Vendas!$R$5:$R$1141,"Vendido",Vendas!$C$5:$C$1141,A39)</f>
        <v>0</v>
      </c>
      <c r="H39" s="266">
        <f>SUMIFS(Vendas!$I$5:$I$1141,Vendas!$G$5:$G$1141,"&gt;=01/06",Vendas!$G$5:$G$1141,"&lt;=30/06",Vendas!$R$5:$R$1141,"Vendido",Vendas!$C$5:$C$1141,A39)</f>
        <v>0</v>
      </c>
      <c r="I39" s="266">
        <f>SUMIFS(Vendas!$I$5:$I$1141,Vendas!$G$5:$G$1141,"&gt;=01/07",Vendas!$G$5:$G$1141,"&lt;=30/07",Vendas!$R$5:$R$1141,"Vendido",Vendas!$C$5:$C$1141,A39)</f>
        <v>0</v>
      </c>
      <c r="J39" s="266">
        <f>SUMIFS(Vendas!$I$5:$I$1141,Vendas!$G$5:$G$1141,"&gt;=01/08",Vendas!$G$5:$G$1141,"&lt;=31/08",Vendas!$R$5:$R$1141,"Vendido",Vendas!$C$5:$C$1141,A39)</f>
        <v>0</v>
      </c>
      <c r="K39" s="266">
        <f>SUMIFS(Vendas!$I$5:$I$1141,Vendas!$G$5:$G$1141,"&gt;=01/09",Vendas!$G$5:$G$1141,"&lt;=30/09",Vendas!$R$5:$R$1141,"Vendido",Vendas!$C$5:$C$1141,A39)</f>
        <v>0</v>
      </c>
      <c r="L39" s="266">
        <f>SUMIFS(Vendas!$I$5:$I$1141,Vendas!$G$5:$G$1141,"&gt;=01/10",Vendas!$G$5:$G$1141,"&lt;=31/10",Vendas!$R$5:$R$1141,"Vendido",Vendas!$C$5:$C$1141,A39)</f>
        <v>0</v>
      </c>
      <c r="M39" s="266">
        <f>SUMIFS(Vendas!$I$5:$I$1141,Vendas!$G$5:$G$1141,"&gt;=01/11",Vendas!$G$5:$G$1141,"&lt;=30/11",Vendas!$R$5:$R$1141,"Vendido",Vendas!$C$5:$C$1141,A39)</f>
        <v>0</v>
      </c>
      <c r="N39" s="266">
        <f>SUMIFS(Vendas!$I$5:$I$1141,Vendas!$G$5:$G$1141,"&gt;=01/12",Vendas!$G$5:$G$1141,"&lt;=31/12",Vendas!$R$5:$R$1141,"Vendido",Vendas!$C$5:$C$1141,A39)</f>
        <v>0</v>
      </c>
      <c r="O39" s="267" t="e">
        <f>IFERROR(VLOOKUP(A39,'Combos Promocionais'!$A$3:$O$700,15,0),VLOOKUP(A39,'Cadastro de Produtos'!$B$5:$I$2011,6))</f>
        <v>#N/A</v>
      </c>
      <c r="P39" s="267" t="e">
        <f>VLOOKUP(A39,'Cadastro de Produtos'!$B$5:$I$2011,5,0)</f>
        <v>#N/A</v>
      </c>
    </row>
    <row r="40" spans="1:16">
      <c r="A40" s="238" t="str">
        <f>IF('Cadastro de Produtos'!C16&gt;0,'Cadastro de Produtos'!B16,"")</f>
        <v/>
      </c>
      <c r="B40" s="268" t="e">
        <f>VLOOKUP(A40,'Cadastro de Produtos'!$B$5:$I$2011,2,0)</f>
        <v>#N/A</v>
      </c>
      <c r="C40" s="266">
        <f>SUMIFS(Vendas!$I$5:$I$1141,Vendas!$G$5:$G$1141,"&gt;=01/01",Vendas!$G$5:$G$1141,"&lt;=31/01",Vendas!$R$5:$R$1141,"Vendido",Vendas!$C$5:$C$1141,A40)</f>
        <v>0</v>
      </c>
      <c r="D40" s="266">
        <f>SUMIFS(Vendas!$I$5:$I$1141,Vendas!$G$5:$G$1141,"&gt;=01/02",Vendas!$G$5:$G$1141,"&lt;=28/02",Vendas!$R$5:$R$1141,"Vendido",Vendas!$C$5:$C$1141,A40)</f>
        <v>0</v>
      </c>
      <c r="E40" s="266">
        <f>SUMIFS(Vendas!$I$5:$I$1141,Vendas!$G$5:$G$1141,"&gt;=01/03",Vendas!$G$5:$G$1141,"&lt;=31/03",Vendas!$R$5:$R$1141,"Vendido",Vendas!$C$5:$C$1141,A40)</f>
        <v>0</v>
      </c>
      <c r="F40" s="266">
        <f>SUMIFS(Vendas!$I$5:$I$1141,Vendas!$G$5:$G$1141,"&gt;=01/04",Vendas!$G$5:$G$1141,"&lt;=30/04",Vendas!$R$5:$R$1141,"Vendido",Vendas!$C$5:$C$1141,A40)</f>
        <v>0</v>
      </c>
      <c r="G40" s="266">
        <f>SUMIFS(Vendas!$I$5:$I$1141,Vendas!$G$5:$G$1141,"&gt;=01/05",Vendas!$G$5:$G$1141,"&lt;=31/05",Vendas!$R$5:$R$1141,"Vendido",Vendas!$C$5:$C$1141,A40)</f>
        <v>0</v>
      </c>
      <c r="H40" s="266">
        <f>SUMIFS(Vendas!$I$5:$I$1141,Vendas!$G$5:$G$1141,"&gt;=01/06",Vendas!$G$5:$G$1141,"&lt;=30/06",Vendas!$R$5:$R$1141,"Vendido",Vendas!$C$5:$C$1141,A40)</f>
        <v>0</v>
      </c>
      <c r="I40" s="266">
        <f>SUMIFS(Vendas!$I$5:$I$1141,Vendas!$G$5:$G$1141,"&gt;=01/07",Vendas!$G$5:$G$1141,"&lt;=30/07",Vendas!$R$5:$R$1141,"Vendido",Vendas!$C$5:$C$1141,A40)</f>
        <v>0</v>
      </c>
      <c r="J40" s="266">
        <f>SUMIFS(Vendas!$I$5:$I$1141,Vendas!$G$5:$G$1141,"&gt;=01/08",Vendas!$G$5:$G$1141,"&lt;=31/08",Vendas!$R$5:$R$1141,"Vendido",Vendas!$C$5:$C$1141,A40)</f>
        <v>0</v>
      </c>
      <c r="K40" s="266">
        <f>SUMIFS(Vendas!$I$5:$I$1141,Vendas!$G$5:$G$1141,"&gt;=01/09",Vendas!$G$5:$G$1141,"&lt;=30/09",Vendas!$R$5:$R$1141,"Vendido",Vendas!$C$5:$C$1141,A40)</f>
        <v>0</v>
      </c>
      <c r="L40" s="266">
        <f>SUMIFS(Vendas!$I$5:$I$1141,Vendas!$G$5:$G$1141,"&gt;=01/10",Vendas!$G$5:$G$1141,"&lt;=31/10",Vendas!$R$5:$R$1141,"Vendido",Vendas!$C$5:$C$1141,A40)</f>
        <v>0</v>
      </c>
      <c r="M40" s="266">
        <f>SUMIFS(Vendas!$I$5:$I$1141,Vendas!$G$5:$G$1141,"&gt;=01/11",Vendas!$G$5:$G$1141,"&lt;=30/11",Vendas!$R$5:$R$1141,"Vendido",Vendas!$C$5:$C$1141,A40)</f>
        <v>0</v>
      </c>
      <c r="N40" s="266">
        <f>SUMIFS(Vendas!$I$5:$I$1141,Vendas!$G$5:$G$1141,"&gt;=01/12",Vendas!$G$5:$G$1141,"&lt;=31/12",Vendas!$R$5:$R$1141,"Vendido",Vendas!$C$5:$C$1141,A40)</f>
        <v>0</v>
      </c>
      <c r="O40" s="267" t="e">
        <f>IFERROR(VLOOKUP(A40,'Combos Promocionais'!$A$3:$O$700,15,0),VLOOKUP(A40,'Cadastro de Produtos'!$B$5:$I$2011,6))</f>
        <v>#N/A</v>
      </c>
      <c r="P40" s="267" t="e">
        <f>VLOOKUP(A40,'Cadastro de Produtos'!$B$5:$I$2011,5,0)</f>
        <v>#N/A</v>
      </c>
    </row>
    <row r="41" spans="1:16">
      <c r="A41" s="238" t="str">
        <f>IF('Cadastro de Produtos'!C17&gt;0,'Cadastro de Produtos'!B17,"")</f>
        <v/>
      </c>
      <c r="B41" s="268" t="e">
        <f>VLOOKUP(A41,'Cadastro de Produtos'!$B$5:$I$2011,2,0)</f>
        <v>#N/A</v>
      </c>
      <c r="C41" s="266">
        <f>SUMIFS(Vendas!$I$5:$I$1141,Vendas!$G$5:$G$1141,"&gt;=01/01",Vendas!$G$5:$G$1141,"&lt;=31/01",Vendas!$R$5:$R$1141,"Vendido",Vendas!$C$5:$C$1141,A41)</f>
        <v>0</v>
      </c>
      <c r="D41" s="266">
        <f>SUMIFS(Vendas!$I$5:$I$1141,Vendas!$G$5:$G$1141,"&gt;=01/02",Vendas!$G$5:$G$1141,"&lt;=28/02",Vendas!$R$5:$R$1141,"Vendido",Vendas!$C$5:$C$1141,A41)</f>
        <v>0</v>
      </c>
      <c r="E41" s="266">
        <f>SUMIFS(Vendas!$I$5:$I$1141,Vendas!$G$5:$G$1141,"&gt;=01/03",Vendas!$G$5:$G$1141,"&lt;=31/03",Vendas!$R$5:$R$1141,"Vendido",Vendas!$C$5:$C$1141,A41)</f>
        <v>0</v>
      </c>
      <c r="F41" s="266">
        <f>SUMIFS(Vendas!$I$5:$I$1141,Vendas!$G$5:$G$1141,"&gt;=01/04",Vendas!$G$5:$G$1141,"&lt;=30/04",Vendas!$R$5:$R$1141,"Vendido",Vendas!$C$5:$C$1141,A41)</f>
        <v>0</v>
      </c>
      <c r="G41" s="266">
        <f>SUMIFS(Vendas!$I$5:$I$1141,Vendas!$G$5:$G$1141,"&gt;=01/05",Vendas!$G$5:$G$1141,"&lt;=31/05",Vendas!$R$5:$R$1141,"Vendido",Vendas!$C$5:$C$1141,A41)</f>
        <v>0</v>
      </c>
      <c r="H41" s="266">
        <f>SUMIFS(Vendas!$I$5:$I$1141,Vendas!$G$5:$G$1141,"&gt;=01/06",Vendas!$G$5:$G$1141,"&lt;=30/06",Vendas!$R$5:$R$1141,"Vendido",Vendas!$C$5:$C$1141,A41)</f>
        <v>0</v>
      </c>
      <c r="I41" s="266">
        <f>SUMIFS(Vendas!$I$5:$I$1141,Vendas!$G$5:$G$1141,"&gt;=01/07",Vendas!$G$5:$G$1141,"&lt;=30/07",Vendas!$R$5:$R$1141,"Vendido",Vendas!$C$5:$C$1141,A41)</f>
        <v>0</v>
      </c>
      <c r="J41" s="266">
        <f>SUMIFS(Vendas!$I$5:$I$1141,Vendas!$G$5:$G$1141,"&gt;=01/08",Vendas!$G$5:$G$1141,"&lt;=31/08",Vendas!$R$5:$R$1141,"Vendido",Vendas!$C$5:$C$1141,A41)</f>
        <v>0</v>
      </c>
      <c r="K41" s="266">
        <f>SUMIFS(Vendas!$I$5:$I$1141,Vendas!$G$5:$G$1141,"&gt;=01/09",Vendas!$G$5:$G$1141,"&lt;=30/09",Vendas!$R$5:$R$1141,"Vendido",Vendas!$C$5:$C$1141,A41)</f>
        <v>0</v>
      </c>
      <c r="L41" s="266">
        <f>SUMIFS(Vendas!$I$5:$I$1141,Vendas!$G$5:$G$1141,"&gt;=01/10",Vendas!$G$5:$G$1141,"&lt;=31/10",Vendas!$R$5:$R$1141,"Vendido",Vendas!$C$5:$C$1141,A41)</f>
        <v>0</v>
      </c>
      <c r="M41" s="266">
        <f>SUMIFS(Vendas!$I$5:$I$1141,Vendas!$G$5:$G$1141,"&gt;=01/11",Vendas!$G$5:$G$1141,"&lt;=30/11",Vendas!$R$5:$R$1141,"Vendido",Vendas!$C$5:$C$1141,A41)</f>
        <v>0</v>
      </c>
      <c r="N41" s="266">
        <f>SUMIFS(Vendas!$I$5:$I$1141,Vendas!$G$5:$G$1141,"&gt;=01/12",Vendas!$G$5:$G$1141,"&lt;=31/12",Vendas!$R$5:$R$1141,"Vendido",Vendas!$C$5:$C$1141,A41)</f>
        <v>0</v>
      </c>
      <c r="O41" s="267" t="e">
        <f>IFERROR(VLOOKUP(A41,'Combos Promocionais'!$A$3:$O$700,15,0),VLOOKUP(A41,'Cadastro de Produtos'!$B$5:$I$2011,6))</f>
        <v>#N/A</v>
      </c>
      <c r="P41" s="267" t="e">
        <f>VLOOKUP(A41,'Cadastro de Produtos'!$B$5:$I$2011,5,0)</f>
        <v>#N/A</v>
      </c>
    </row>
    <row r="42" spans="1:16">
      <c r="A42" s="238" t="str">
        <f>IF('Cadastro de Produtos'!C18&gt;0,'Cadastro de Produtos'!B18,"")</f>
        <v/>
      </c>
      <c r="B42" s="268" t="e">
        <f>VLOOKUP(A42,'Cadastro de Produtos'!$B$5:$I$2011,2,0)</f>
        <v>#N/A</v>
      </c>
      <c r="C42" s="266">
        <f>SUMIFS(Vendas!$I$5:$I$1141,Vendas!$G$5:$G$1141,"&gt;=01/01",Vendas!$G$5:$G$1141,"&lt;=31/01",Vendas!$R$5:$R$1141,"Vendido",Vendas!$C$5:$C$1141,A42)</f>
        <v>0</v>
      </c>
      <c r="D42" s="266">
        <f>SUMIFS(Vendas!$I$5:$I$1141,Vendas!$G$5:$G$1141,"&gt;=01/02",Vendas!$G$5:$G$1141,"&lt;=28/02",Vendas!$R$5:$R$1141,"Vendido",Vendas!$C$5:$C$1141,A42)</f>
        <v>0</v>
      </c>
      <c r="E42" s="266">
        <f>SUMIFS(Vendas!$I$5:$I$1141,Vendas!$G$5:$G$1141,"&gt;=01/03",Vendas!$G$5:$G$1141,"&lt;=31/03",Vendas!$R$5:$R$1141,"Vendido",Vendas!$C$5:$C$1141,A42)</f>
        <v>0</v>
      </c>
      <c r="F42" s="266">
        <f>SUMIFS(Vendas!$I$5:$I$1141,Vendas!$G$5:$G$1141,"&gt;=01/04",Vendas!$G$5:$G$1141,"&lt;=30/04",Vendas!$R$5:$R$1141,"Vendido",Vendas!$C$5:$C$1141,A42)</f>
        <v>0</v>
      </c>
      <c r="G42" s="266">
        <f>SUMIFS(Vendas!$I$5:$I$1141,Vendas!$G$5:$G$1141,"&gt;=01/05",Vendas!$G$5:$G$1141,"&lt;=31/05",Vendas!$R$5:$R$1141,"Vendido",Vendas!$C$5:$C$1141,A42)</f>
        <v>0</v>
      </c>
      <c r="H42" s="266">
        <f>SUMIFS(Vendas!$I$5:$I$1141,Vendas!$G$5:$G$1141,"&gt;=01/06",Vendas!$G$5:$G$1141,"&lt;=30/06",Vendas!$R$5:$R$1141,"Vendido",Vendas!$C$5:$C$1141,A42)</f>
        <v>0</v>
      </c>
      <c r="I42" s="266">
        <f>SUMIFS(Vendas!$I$5:$I$1141,Vendas!$G$5:$G$1141,"&gt;=01/07",Vendas!$G$5:$G$1141,"&lt;=30/07",Vendas!$R$5:$R$1141,"Vendido",Vendas!$C$5:$C$1141,A42)</f>
        <v>0</v>
      </c>
      <c r="J42" s="266">
        <f>SUMIFS(Vendas!$I$5:$I$1141,Vendas!$G$5:$G$1141,"&gt;=01/08",Vendas!$G$5:$G$1141,"&lt;=31/08",Vendas!$R$5:$R$1141,"Vendido",Vendas!$C$5:$C$1141,A42)</f>
        <v>0</v>
      </c>
      <c r="K42" s="266">
        <f>SUMIFS(Vendas!$I$5:$I$1141,Vendas!$G$5:$G$1141,"&gt;=01/09",Vendas!$G$5:$G$1141,"&lt;=30/09",Vendas!$R$5:$R$1141,"Vendido",Vendas!$C$5:$C$1141,A42)</f>
        <v>0</v>
      </c>
      <c r="L42" s="266">
        <f>SUMIFS(Vendas!$I$5:$I$1141,Vendas!$G$5:$G$1141,"&gt;=01/10",Vendas!$G$5:$G$1141,"&lt;=31/10",Vendas!$R$5:$R$1141,"Vendido",Vendas!$C$5:$C$1141,A42)</f>
        <v>0</v>
      </c>
      <c r="M42" s="266">
        <f>SUMIFS(Vendas!$I$5:$I$1141,Vendas!$G$5:$G$1141,"&gt;=01/11",Vendas!$G$5:$G$1141,"&lt;=30/11",Vendas!$R$5:$R$1141,"Vendido",Vendas!$C$5:$C$1141,A42)</f>
        <v>0</v>
      </c>
      <c r="N42" s="266">
        <f>SUMIFS(Vendas!$I$5:$I$1141,Vendas!$G$5:$G$1141,"&gt;=01/12",Vendas!$G$5:$G$1141,"&lt;=31/12",Vendas!$R$5:$R$1141,"Vendido",Vendas!$C$5:$C$1141,A42)</f>
        <v>0</v>
      </c>
      <c r="O42" s="267" t="e">
        <f>IFERROR(VLOOKUP(A42,'Combos Promocionais'!$A$3:$O$700,15,0),VLOOKUP(A42,'Cadastro de Produtos'!$B$5:$I$2011,6))</f>
        <v>#N/A</v>
      </c>
      <c r="P42" s="267" t="e">
        <f>VLOOKUP(A42,'Cadastro de Produtos'!$B$5:$I$2011,5,0)</f>
        <v>#N/A</v>
      </c>
    </row>
    <row r="43" spans="1:16">
      <c r="A43" s="238" t="str">
        <f>IF('Cadastro de Produtos'!C19&gt;0,'Cadastro de Produtos'!B19,"")</f>
        <v/>
      </c>
      <c r="B43" s="268" t="e">
        <f>VLOOKUP(A43,'Cadastro de Produtos'!$B$5:$I$2011,2,0)</f>
        <v>#N/A</v>
      </c>
      <c r="C43" s="266">
        <f>SUMIFS(Vendas!$I$5:$I$1141,Vendas!$G$5:$G$1141,"&gt;=01/01",Vendas!$G$5:$G$1141,"&lt;=31/01",Vendas!$R$5:$R$1141,"Vendido",Vendas!$C$5:$C$1141,A43)</f>
        <v>0</v>
      </c>
      <c r="D43" s="266">
        <f>SUMIFS(Vendas!$I$5:$I$1141,Vendas!$G$5:$G$1141,"&gt;=01/02",Vendas!$G$5:$G$1141,"&lt;=28/02",Vendas!$R$5:$R$1141,"Vendido",Vendas!$C$5:$C$1141,A43)</f>
        <v>0</v>
      </c>
      <c r="E43" s="266">
        <f>SUMIFS(Vendas!$I$5:$I$1141,Vendas!$G$5:$G$1141,"&gt;=01/03",Vendas!$G$5:$G$1141,"&lt;=31/03",Vendas!$R$5:$R$1141,"Vendido",Vendas!$C$5:$C$1141,A43)</f>
        <v>0</v>
      </c>
      <c r="F43" s="266">
        <f>SUMIFS(Vendas!$I$5:$I$1141,Vendas!$G$5:$G$1141,"&gt;=01/04",Vendas!$G$5:$G$1141,"&lt;=30/04",Vendas!$R$5:$R$1141,"Vendido",Vendas!$C$5:$C$1141,A43)</f>
        <v>0</v>
      </c>
      <c r="G43" s="266">
        <f>SUMIFS(Vendas!$I$5:$I$1141,Vendas!$G$5:$G$1141,"&gt;=01/05",Vendas!$G$5:$G$1141,"&lt;=31/05",Vendas!$R$5:$R$1141,"Vendido",Vendas!$C$5:$C$1141,A43)</f>
        <v>0</v>
      </c>
      <c r="H43" s="266">
        <f>SUMIFS(Vendas!$I$5:$I$1141,Vendas!$G$5:$G$1141,"&gt;=01/06",Vendas!$G$5:$G$1141,"&lt;=30/06",Vendas!$R$5:$R$1141,"Vendido",Vendas!$C$5:$C$1141,A43)</f>
        <v>0</v>
      </c>
      <c r="I43" s="266">
        <f>SUMIFS(Vendas!$I$5:$I$1141,Vendas!$G$5:$G$1141,"&gt;=01/07",Vendas!$G$5:$G$1141,"&lt;=30/07",Vendas!$R$5:$R$1141,"Vendido",Vendas!$C$5:$C$1141,A43)</f>
        <v>0</v>
      </c>
      <c r="J43" s="266">
        <f>SUMIFS(Vendas!$I$5:$I$1141,Vendas!$G$5:$G$1141,"&gt;=01/08",Vendas!$G$5:$G$1141,"&lt;=31/08",Vendas!$R$5:$R$1141,"Vendido",Vendas!$C$5:$C$1141,A43)</f>
        <v>0</v>
      </c>
      <c r="K43" s="266">
        <f>SUMIFS(Vendas!$I$5:$I$1141,Vendas!$G$5:$G$1141,"&gt;=01/09",Vendas!$G$5:$G$1141,"&lt;=30/09",Vendas!$R$5:$R$1141,"Vendido",Vendas!$C$5:$C$1141,A43)</f>
        <v>0</v>
      </c>
      <c r="L43" s="266">
        <f>SUMIFS(Vendas!$I$5:$I$1141,Vendas!$G$5:$G$1141,"&gt;=01/10",Vendas!$G$5:$G$1141,"&lt;=31/10",Vendas!$R$5:$R$1141,"Vendido",Vendas!$C$5:$C$1141,A43)</f>
        <v>0</v>
      </c>
      <c r="M43" s="266">
        <f>SUMIFS(Vendas!$I$5:$I$1141,Vendas!$G$5:$G$1141,"&gt;=01/11",Vendas!$G$5:$G$1141,"&lt;=30/11",Vendas!$R$5:$R$1141,"Vendido",Vendas!$C$5:$C$1141,A43)</f>
        <v>0</v>
      </c>
      <c r="N43" s="266">
        <f>SUMIFS(Vendas!$I$5:$I$1141,Vendas!$G$5:$G$1141,"&gt;=01/12",Vendas!$G$5:$G$1141,"&lt;=31/12",Vendas!$R$5:$R$1141,"Vendido",Vendas!$C$5:$C$1141,A43)</f>
        <v>0</v>
      </c>
      <c r="O43" s="267" t="e">
        <f>IFERROR(VLOOKUP(A43,'Combos Promocionais'!$A$3:$O$700,15,0),VLOOKUP(A43,'Cadastro de Produtos'!$B$5:$I$2011,6))</f>
        <v>#N/A</v>
      </c>
      <c r="P43" s="267" t="e">
        <f>VLOOKUP(A43,'Cadastro de Produtos'!$B$5:$I$2011,5,0)</f>
        <v>#N/A</v>
      </c>
    </row>
    <row r="44" spans="1:16">
      <c r="A44" s="238" t="str">
        <f>IF('Cadastro de Produtos'!C20&gt;0,'Cadastro de Produtos'!B20,"")</f>
        <v/>
      </c>
      <c r="B44" s="268" t="e">
        <f>VLOOKUP(A44,'Cadastro de Produtos'!$B$5:$I$2011,2,0)</f>
        <v>#N/A</v>
      </c>
      <c r="C44" s="266">
        <f>SUMIFS(Vendas!$I$5:$I$1141,Vendas!$G$5:$G$1141,"&gt;=01/01",Vendas!$G$5:$G$1141,"&lt;=31/01",Vendas!$R$5:$R$1141,"Vendido",Vendas!$C$5:$C$1141,A44)</f>
        <v>0</v>
      </c>
      <c r="D44" s="266">
        <f>SUMIFS(Vendas!$I$5:$I$1141,Vendas!$G$5:$G$1141,"&gt;=01/02",Vendas!$G$5:$G$1141,"&lt;=28/02",Vendas!$R$5:$R$1141,"Vendido",Vendas!$C$5:$C$1141,A44)</f>
        <v>0</v>
      </c>
      <c r="E44" s="266">
        <f>SUMIFS(Vendas!$I$5:$I$1141,Vendas!$G$5:$G$1141,"&gt;=01/03",Vendas!$G$5:$G$1141,"&lt;=31/03",Vendas!$R$5:$R$1141,"Vendido",Vendas!$C$5:$C$1141,A44)</f>
        <v>0</v>
      </c>
      <c r="F44" s="266">
        <f>SUMIFS(Vendas!$I$5:$I$1141,Vendas!$G$5:$G$1141,"&gt;=01/04",Vendas!$G$5:$G$1141,"&lt;=30/04",Vendas!$R$5:$R$1141,"Vendido",Vendas!$C$5:$C$1141,A44)</f>
        <v>0</v>
      </c>
      <c r="G44" s="266">
        <f>SUMIFS(Vendas!$I$5:$I$1141,Vendas!$G$5:$G$1141,"&gt;=01/05",Vendas!$G$5:$G$1141,"&lt;=31/05",Vendas!$R$5:$R$1141,"Vendido",Vendas!$C$5:$C$1141,A44)</f>
        <v>0</v>
      </c>
      <c r="H44" s="266">
        <f>SUMIFS(Vendas!$I$5:$I$1141,Vendas!$G$5:$G$1141,"&gt;=01/06",Vendas!$G$5:$G$1141,"&lt;=30/06",Vendas!$R$5:$R$1141,"Vendido",Vendas!$C$5:$C$1141,A44)</f>
        <v>0</v>
      </c>
      <c r="I44" s="266">
        <f>SUMIFS(Vendas!$I$5:$I$1141,Vendas!$G$5:$G$1141,"&gt;=01/07",Vendas!$G$5:$G$1141,"&lt;=30/07",Vendas!$R$5:$R$1141,"Vendido",Vendas!$C$5:$C$1141,A44)</f>
        <v>0</v>
      </c>
      <c r="J44" s="266">
        <f>SUMIFS(Vendas!$I$5:$I$1141,Vendas!$G$5:$G$1141,"&gt;=01/08",Vendas!$G$5:$G$1141,"&lt;=31/08",Vendas!$R$5:$R$1141,"Vendido",Vendas!$C$5:$C$1141,A44)</f>
        <v>0</v>
      </c>
      <c r="K44" s="266">
        <f>SUMIFS(Vendas!$I$5:$I$1141,Vendas!$G$5:$G$1141,"&gt;=01/09",Vendas!$G$5:$G$1141,"&lt;=30/09",Vendas!$R$5:$R$1141,"Vendido",Vendas!$C$5:$C$1141,A44)</f>
        <v>0</v>
      </c>
      <c r="L44" s="266">
        <f>SUMIFS(Vendas!$I$5:$I$1141,Vendas!$G$5:$G$1141,"&gt;=01/10",Vendas!$G$5:$G$1141,"&lt;=31/10",Vendas!$R$5:$R$1141,"Vendido",Vendas!$C$5:$C$1141,A44)</f>
        <v>0</v>
      </c>
      <c r="M44" s="266">
        <f>SUMIFS(Vendas!$I$5:$I$1141,Vendas!$G$5:$G$1141,"&gt;=01/11",Vendas!$G$5:$G$1141,"&lt;=30/11",Vendas!$R$5:$R$1141,"Vendido",Vendas!$C$5:$C$1141,A44)</f>
        <v>0</v>
      </c>
      <c r="N44" s="266">
        <f>SUMIFS(Vendas!$I$5:$I$1141,Vendas!$G$5:$G$1141,"&gt;=01/12",Vendas!$G$5:$G$1141,"&lt;=31/12",Vendas!$R$5:$R$1141,"Vendido",Vendas!$C$5:$C$1141,A44)</f>
        <v>0</v>
      </c>
      <c r="O44" s="267" t="e">
        <f>IFERROR(VLOOKUP(A44,'Combos Promocionais'!$A$3:$O$700,15,0),VLOOKUP(A44,'Cadastro de Produtos'!$B$5:$I$2011,6))</f>
        <v>#N/A</v>
      </c>
      <c r="P44" s="267" t="e">
        <f>VLOOKUP(A44,'Cadastro de Produtos'!$B$5:$I$2011,5,0)</f>
        <v>#N/A</v>
      </c>
    </row>
    <row r="45" spans="1:16">
      <c r="A45" s="238" t="str">
        <f>IF('Cadastro de Produtos'!C21&gt;0,'Cadastro de Produtos'!B21,"")</f>
        <v/>
      </c>
      <c r="B45" s="268" t="e">
        <f>VLOOKUP(A45,'Cadastro de Produtos'!$B$5:$I$2011,2,0)</f>
        <v>#N/A</v>
      </c>
      <c r="C45" s="266">
        <f>SUMIFS(Vendas!$I$5:$I$1141,Vendas!$G$5:$G$1141,"&gt;=01/01",Vendas!$G$5:$G$1141,"&lt;=31/01",Vendas!$R$5:$R$1141,"Vendido",Vendas!$C$5:$C$1141,A45)</f>
        <v>0</v>
      </c>
      <c r="D45" s="266">
        <f>SUMIFS(Vendas!$I$5:$I$1141,Vendas!$G$5:$G$1141,"&gt;=01/02",Vendas!$G$5:$G$1141,"&lt;=28/02",Vendas!$R$5:$R$1141,"Vendido",Vendas!$C$5:$C$1141,A45)</f>
        <v>0</v>
      </c>
      <c r="E45" s="266">
        <f>SUMIFS(Vendas!$I$5:$I$1141,Vendas!$G$5:$G$1141,"&gt;=01/03",Vendas!$G$5:$G$1141,"&lt;=31/03",Vendas!$R$5:$R$1141,"Vendido",Vendas!$C$5:$C$1141,A45)</f>
        <v>0</v>
      </c>
      <c r="F45" s="266">
        <f>SUMIFS(Vendas!$I$5:$I$1141,Vendas!$G$5:$G$1141,"&gt;=01/04",Vendas!$G$5:$G$1141,"&lt;=30/04",Vendas!$R$5:$R$1141,"Vendido",Vendas!$C$5:$C$1141,A45)</f>
        <v>0</v>
      </c>
      <c r="G45" s="266">
        <f>SUMIFS(Vendas!$I$5:$I$1141,Vendas!$G$5:$G$1141,"&gt;=01/05",Vendas!$G$5:$G$1141,"&lt;=31/05",Vendas!$R$5:$R$1141,"Vendido",Vendas!$C$5:$C$1141,A45)</f>
        <v>0</v>
      </c>
      <c r="H45" s="266">
        <f>SUMIFS(Vendas!$I$5:$I$1141,Vendas!$G$5:$G$1141,"&gt;=01/06",Vendas!$G$5:$G$1141,"&lt;=30/06",Vendas!$R$5:$R$1141,"Vendido",Vendas!$C$5:$C$1141,A45)</f>
        <v>0</v>
      </c>
      <c r="I45" s="266">
        <f>SUMIFS(Vendas!$I$5:$I$1141,Vendas!$G$5:$G$1141,"&gt;=01/07",Vendas!$G$5:$G$1141,"&lt;=30/07",Vendas!$R$5:$R$1141,"Vendido",Vendas!$C$5:$C$1141,A45)</f>
        <v>0</v>
      </c>
      <c r="J45" s="266">
        <f>SUMIFS(Vendas!$I$5:$I$1141,Vendas!$G$5:$G$1141,"&gt;=01/08",Vendas!$G$5:$G$1141,"&lt;=31/08",Vendas!$R$5:$R$1141,"Vendido",Vendas!$C$5:$C$1141,A45)</f>
        <v>0</v>
      </c>
      <c r="K45" s="266">
        <f>SUMIFS(Vendas!$I$5:$I$1141,Vendas!$G$5:$G$1141,"&gt;=01/09",Vendas!$G$5:$G$1141,"&lt;=30/09",Vendas!$R$5:$R$1141,"Vendido",Vendas!$C$5:$C$1141,A45)</f>
        <v>0</v>
      </c>
      <c r="L45" s="266">
        <f>SUMIFS(Vendas!$I$5:$I$1141,Vendas!$G$5:$G$1141,"&gt;=01/10",Vendas!$G$5:$G$1141,"&lt;=31/10",Vendas!$R$5:$R$1141,"Vendido",Vendas!$C$5:$C$1141,A45)</f>
        <v>0</v>
      </c>
      <c r="M45" s="266">
        <f>SUMIFS(Vendas!$I$5:$I$1141,Vendas!$G$5:$G$1141,"&gt;=01/11",Vendas!$G$5:$G$1141,"&lt;=30/11",Vendas!$R$5:$R$1141,"Vendido",Vendas!$C$5:$C$1141,A45)</f>
        <v>0</v>
      </c>
      <c r="N45" s="266">
        <f>SUMIFS(Vendas!$I$5:$I$1141,Vendas!$G$5:$G$1141,"&gt;=01/12",Vendas!$G$5:$G$1141,"&lt;=31/12",Vendas!$R$5:$R$1141,"Vendido",Vendas!$C$5:$C$1141,A45)</f>
        <v>0</v>
      </c>
      <c r="O45" s="267" t="e">
        <f>IFERROR(VLOOKUP(A45,'Combos Promocionais'!$A$3:$O$700,15,0),VLOOKUP(A45,'Cadastro de Produtos'!$B$5:$I$2011,6))</f>
        <v>#N/A</v>
      </c>
      <c r="P45" s="267" t="e">
        <f>VLOOKUP(A45,'Cadastro de Produtos'!$B$5:$I$2011,5,0)</f>
        <v>#N/A</v>
      </c>
    </row>
    <row r="46" spans="1:16">
      <c r="A46" s="238" t="str">
        <f>IF('Cadastro de Produtos'!C22&gt;0,'Cadastro de Produtos'!B22,"")</f>
        <v/>
      </c>
      <c r="B46" s="268" t="e">
        <f>VLOOKUP(A46,'Cadastro de Produtos'!$B$5:$I$2011,2,0)</f>
        <v>#N/A</v>
      </c>
      <c r="C46" s="266">
        <f>SUMIFS(Vendas!$I$5:$I$1141,Vendas!$G$5:$G$1141,"&gt;=01/01",Vendas!$G$5:$G$1141,"&lt;=31/01",Vendas!$R$5:$R$1141,"Vendido",Vendas!$C$5:$C$1141,A46)</f>
        <v>0</v>
      </c>
      <c r="D46" s="266">
        <f>SUMIFS(Vendas!$I$5:$I$1141,Vendas!$G$5:$G$1141,"&gt;=01/02",Vendas!$G$5:$G$1141,"&lt;=28/02",Vendas!$R$5:$R$1141,"Vendido",Vendas!$C$5:$C$1141,A46)</f>
        <v>0</v>
      </c>
      <c r="E46" s="266">
        <f>SUMIFS(Vendas!$I$5:$I$1141,Vendas!$G$5:$G$1141,"&gt;=01/03",Vendas!$G$5:$G$1141,"&lt;=31/03",Vendas!$R$5:$R$1141,"Vendido",Vendas!$C$5:$C$1141,A46)</f>
        <v>0</v>
      </c>
      <c r="F46" s="266">
        <f>SUMIFS(Vendas!$I$5:$I$1141,Vendas!$G$5:$G$1141,"&gt;=01/04",Vendas!$G$5:$G$1141,"&lt;=30/04",Vendas!$R$5:$R$1141,"Vendido",Vendas!$C$5:$C$1141,A46)</f>
        <v>0</v>
      </c>
      <c r="G46" s="266">
        <f>SUMIFS(Vendas!$I$5:$I$1141,Vendas!$G$5:$G$1141,"&gt;=01/05",Vendas!$G$5:$G$1141,"&lt;=31/05",Vendas!$R$5:$R$1141,"Vendido",Vendas!$C$5:$C$1141,A46)</f>
        <v>0</v>
      </c>
      <c r="H46" s="266">
        <f>SUMIFS(Vendas!$I$5:$I$1141,Vendas!$G$5:$G$1141,"&gt;=01/06",Vendas!$G$5:$G$1141,"&lt;=30/06",Vendas!$R$5:$R$1141,"Vendido",Vendas!$C$5:$C$1141,A46)</f>
        <v>0</v>
      </c>
      <c r="I46" s="266">
        <f>SUMIFS(Vendas!$I$5:$I$1141,Vendas!$G$5:$G$1141,"&gt;=01/07",Vendas!$G$5:$G$1141,"&lt;=30/07",Vendas!$R$5:$R$1141,"Vendido",Vendas!$C$5:$C$1141,A46)</f>
        <v>0</v>
      </c>
      <c r="J46" s="266">
        <f>SUMIFS(Vendas!$I$5:$I$1141,Vendas!$G$5:$G$1141,"&gt;=01/08",Vendas!$G$5:$G$1141,"&lt;=31/08",Vendas!$R$5:$R$1141,"Vendido",Vendas!$C$5:$C$1141,A46)</f>
        <v>0</v>
      </c>
      <c r="K46" s="266">
        <f>SUMIFS(Vendas!$I$5:$I$1141,Vendas!$G$5:$G$1141,"&gt;=01/09",Vendas!$G$5:$G$1141,"&lt;=30/09",Vendas!$R$5:$R$1141,"Vendido",Vendas!$C$5:$C$1141,A46)</f>
        <v>0</v>
      </c>
      <c r="L46" s="266">
        <f>SUMIFS(Vendas!$I$5:$I$1141,Vendas!$G$5:$G$1141,"&gt;=01/10",Vendas!$G$5:$G$1141,"&lt;=31/10",Vendas!$R$5:$R$1141,"Vendido",Vendas!$C$5:$C$1141,A46)</f>
        <v>0</v>
      </c>
      <c r="M46" s="266">
        <f>SUMIFS(Vendas!$I$5:$I$1141,Vendas!$G$5:$G$1141,"&gt;=01/11",Vendas!$G$5:$G$1141,"&lt;=30/11",Vendas!$R$5:$R$1141,"Vendido",Vendas!$C$5:$C$1141,A46)</f>
        <v>0</v>
      </c>
      <c r="N46" s="266">
        <f>SUMIFS(Vendas!$I$5:$I$1141,Vendas!$G$5:$G$1141,"&gt;=01/12",Vendas!$G$5:$G$1141,"&lt;=31/12",Vendas!$R$5:$R$1141,"Vendido",Vendas!$C$5:$C$1141,A46)</f>
        <v>0</v>
      </c>
      <c r="O46" s="267" t="e">
        <f>IFERROR(VLOOKUP(A46,'Combos Promocionais'!$A$3:$O$700,15,0),VLOOKUP(A46,'Cadastro de Produtos'!$B$5:$I$2011,6))</f>
        <v>#N/A</v>
      </c>
      <c r="P46" s="267" t="e">
        <f>VLOOKUP(A46,'Cadastro de Produtos'!$B$5:$I$2011,5,0)</f>
        <v>#N/A</v>
      </c>
    </row>
    <row r="47" spans="1:16">
      <c r="A47" s="238" t="str">
        <f>IF('Cadastro de Produtos'!C23&gt;0,'Cadastro de Produtos'!B23,"")</f>
        <v/>
      </c>
      <c r="B47" s="268" t="e">
        <f>VLOOKUP(A47,'Cadastro de Produtos'!$B$5:$I$2011,2,0)</f>
        <v>#N/A</v>
      </c>
      <c r="C47" s="266">
        <f>SUMIFS(Vendas!$I$5:$I$1141,Vendas!$G$5:$G$1141,"&gt;=01/01",Vendas!$G$5:$G$1141,"&lt;=31/01",Vendas!$R$5:$R$1141,"Vendido",Vendas!$C$5:$C$1141,A47)</f>
        <v>0</v>
      </c>
      <c r="D47" s="266">
        <f>SUMIFS(Vendas!$I$5:$I$1141,Vendas!$G$5:$G$1141,"&gt;=01/02",Vendas!$G$5:$G$1141,"&lt;=28/02",Vendas!$R$5:$R$1141,"Vendido",Vendas!$C$5:$C$1141,A47)</f>
        <v>0</v>
      </c>
      <c r="E47" s="266">
        <f>SUMIFS(Vendas!$I$5:$I$1141,Vendas!$G$5:$G$1141,"&gt;=01/03",Vendas!$G$5:$G$1141,"&lt;=31/03",Vendas!$R$5:$R$1141,"Vendido",Vendas!$C$5:$C$1141,A47)</f>
        <v>0</v>
      </c>
      <c r="F47" s="266">
        <f>SUMIFS(Vendas!$I$5:$I$1141,Vendas!$G$5:$G$1141,"&gt;=01/04",Vendas!$G$5:$G$1141,"&lt;=30/04",Vendas!$R$5:$R$1141,"Vendido",Vendas!$C$5:$C$1141,A47)</f>
        <v>0</v>
      </c>
      <c r="G47" s="266">
        <f>SUMIFS(Vendas!$I$5:$I$1141,Vendas!$G$5:$G$1141,"&gt;=01/05",Vendas!$G$5:$G$1141,"&lt;=31/05",Vendas!$R$5:$R$1141,"Vendido",Vendas!$C$5:$C$1141,A47)</f>
        <v>0</v>
      </c>
      <c r="H47" s="266">
        <f>SUMIFS(Vendas!$I$5:$I$1141,Vendas!$G$5:$G$1141,"&gt;=01/06",Vendas!$G$5:$G$1141,"&lt;=30/06",Vendas!$R$5:$R$1141,"Vendido",Vendas!$C$5:$C$1141,A47)</f>
        <v>0</v>
      </c>
      <c r="I47" s="266">
        <f>SUMIFS(Vendas!$I$5:$I$1141,Vendas!$G$5:$G$1141,"&gt;=01/07",Vendas!$G$5:$G$1141,"&lt;=30/07",Vendas!$R$5:$R$1141,"Vendido",Vendas!$C$5:$C$1141,A47)</f>
        <v>0</v>
      </c>
      <c r="J47" s="266">
        <f>SUMIFS(Vendas!$I$5:$I$1141,Vendas!$G$5:$G$1141,"&gt;=01/08",Vendas!$G$5:$G$1141,"&lt;=31/08",Vendas!$R$5:$R$1141,"Vendido",Vendas!$C$5:$C$1141,A47)</f>
        <v>0</v>
      </c>
      <c r="K47" s="266">
        <f>SUMIFS(Vendas!$I$5:$I$1141,Vendas!$G$5:$G$1141,"&gt;=01/09",Vendas!$G$5:$G$1141,"&lt;=30/09",Vendas!$R$5:$R$1141,"Vendido",Vendas!$C$5:$C$1141,A47)</f>
        <v>0</v>
      </c>
      <c r="L47" s="266">
        <f>SUMIFS(Vendas!$I$5:$I$1141,Vendas!$G$5:$G$1141,"&gt;=01/10",Vendas!$G$5:$G$1141,"&lt;=31/10",Vendas!$R$5:$R$1141,"Vendido",Vendas!$C$5:$C$1141,A47)</f>
        <v>0</v>
      </c>
      <c r="M47" s="266">
        <f>SUMIFS(Vendas!$I$5:$I$1141,Vendas!$G$5:$G$1141,"&gt;=01/11",Vendas!$G$5:$G$1141,"&lt;=30/11",Vendas!$R$5:$R$1141,"Vendido",Vendas!$C$5:$C$1141,A47)</f>
        <v>0</v>
      </c>
      <c r="N47" s="266">
        <f>SUMIFS(Vendas!$I$5:$I$1141,Vendas!$G$5:$G$1141,"&gt;=01/12",Vendas!$G$5:$G$1141,"&lt;=31/12",Vendas!$R$5:$R$1141,"Vendido",Vendas!$C$5:$C$1141,A47)</f>
        <v>0</v>
      </c>
      <c r="O47" s="267" t="e">
        <f>IFERROR(VLOOKUP(A47,'Combos Promocionais'!$A$3:$O$700,15,0),VLOOKUP(A47,'Cadastro de Produtos'!$B$5:$I$2011,6))</f>
        <v>#N/A</v>
      </c>
      <c r="P47" s="267" t="e">
        <f>VLOOKUP(A47,'Cadastro de Produtos'!$B$5:$I$2011,5,0)</f>
        <v>#N/A</v>
      </c>
    </row>
    <row r="48" spans="1:16">
      <c r="A48" s="238" t="str">
        <f>IF('Cadastro de Produtos'!C24&gt;0,'Cadastro de Produtos'!B24,"")</f>
        <v/>
      </c>
      <c r="B48" s="268" t="e">
        <f>VLOOKUP(A48,'Cadastro de Produtos'!$B$5:$I$2011,2,0)</f>
        <v>#N/A</v>
      </c>
      <c r="C48" s="266">
        <f>SUMIFS(Vendas!$I$5:$I$1141,Vendas!$G$5:$G$1141,"&gt;=01/01",Vendas!$G$5:$G$1141,"&lt;=31/01",Vendas!$R$5:$R$1141,"Vendido",Vendas!$C$5:$C$1141,A48)</f>
        <v>0</v>
      </c>
      <c r="D48" s="266">
        <f>SUMIFS(Vendas!$I$5:$I$1141,Vendas!$G$5:$G$1141,"&gt;=01/02",Vendas!$G$5:$G$1141,"&lt;=28/02",Vendas!$R$5:$R$1141,"Vendido",Vendas!$C$5:$C$1141,A48)</f>
        <v>0</v>
      </c>
      <c r="E48" s="266">
        <f>SUMIFS(Vendas!$I$5:$I$1141,Vendas!$G$5:$G$1141,"&gt;=01/03",Vendas!$G$5:$G$1141,"&lt;=31/03",Vendas!$R$5:$R$1141,"Vendido",Vendas!$C$5:$C$1141,A48)</f>
        <v>0</v>
      </c>
      <c r="F48" s="266">
        <f>SUMIFS(Vendas!$I$5:$I$1141,Vendas!$G$5:$G$1141,"&gt;=01/04",Vendas!$G$5:$G$1141,"&lt;=30/04",Vendas!$R$5:$R$1141,"Vendido",Vendas!$C$5:$C$1141,A48)</f>
        <v>0</v>
      </c>
      <c r="G48" s="266">
        <f>SUMIFS(Vendas!$I$5:$I$1141,Vendas!$G$5:$G$1141,"&gt;=01/05",Vendas!$G$5:$G$1141,"&lt;=31/05",Vendas!$R$5:$R$1141,"Vendido",Vendas!$C$5:$C$1141,A48)</f>
        <v>0</v>
      </c>
      <c r="H48" s="266">
        <f>SUMIFS(Vendas!$I$5:$I$1141,Vendas!$G$5:$G$1141,"&gt;=01/06",Vendas!$G$5:$G$1141,"&lt;=30/06",Vendas!$R$5:$R$1141,"Vendido",Vendas!$C$5:$C$1141,A48)</f>
        <v>0</v>
      </c>
      <c r="I48" s="266">
        <f>SUMIFS(Vendas!$I$5:$I$1141,Vendas!$G$5:$G$1141,"&gt;=01/07",Vendas!$G$5:$G$1141,"&lt;=30/07",Vendas!$R$5:$R$1141,"Vendido",Vendas!$C$5:$C$1141,A48)</f>
        <v>0</v>
      </c>
      <c r="J48" s="266">
        <f>SUMIFS(Vendas!$I$5:$I$1141,Vendas!$G$5:$G$1141,"&gt;=01/08",Vendas!$G$5:$G$1141,"&lt;=31/08",Vendas!$R$5:$R$1141,"Vendido",Vendas!$C$5:$C$1141,A48)</f>
        <v>0</v>
      </c>
      <c r="K48" s="266">
        <f>SUMIFS(Vendas!$I$5:$I$1141,Vendas!$G$5:$G$1141,"&gt;=01/09",Vendas!$G$5:$G$1141,"&lt;=30/09",Vendas!$R$5:$R$1141,"Vendido",Vendas!$C$5:$C$1141,A48)</f>
        <v>0</v>
      </c>
      <c r="L48" s="266">
        <f>SUMIFS(Vendas!$I$5:$I$1141,Vendas!$G$5:$G$1141,"&gt;=01/10",Vendas!$G$5:$G$1141,"&lt;=31/10",Vendas!$R$5:$R$1141,"Vendido",Vendas!$C$5:$C$1141,A48)</f>
        <v>0</v>
      </c>
      <c r="M48" s="266">
        <f>SUMIFS(Vendas!$I$5:$I$1141,Vendas!$G$5:$G$1141,"&gt;=01/11",Vendas!$G$5:$G$1141,"&lt;=30/11",Vendas!$R$5:$R$1141,"Vendido",Vendas!$C$5:$C$1141,A48)</f>
        <v>0</v>
      </c>
      <c r="N48" s="266">
        <f>SUMIFS(Vendas!$I$5:$I$1141,Vendas!$G$5:$G$1141,"&gt;=01/12",Vendas!$G$5:$G$1141,"&lt;=31/12",Vendas!$R$5:$R$1141,"Vendido",Vendas!$C$5:$C$1141,A48)</f>
        <v>0</v>
      </c>
      <c r="O48" s="267" t="e">
        <f>IFERROR(VLOOKUP(A48,'Combos Promocionais'!$A$3:$O$700,15,0),VLOOKUP(A48,'Cadastro de Produtos'!$B$5:$I$2011,6))</f>
        <v>#N/A</v>
      </c>
      <c r="P48" s="267" t="e">
        <f>VLOOKUP(A48,'Cadastro de Produtos'!$B$5:$I$2011,5,0)</f>
        <v>#N/A</v>
      </c>
    </row>
    <row r="49" spans="1:16">
      <c r="A49" s="238" t="str">
        <f>IF('Cadastro de Produtos'!C25&gt;0,'Cadastro de Produtos'!B25,"")</f>
        <v/>
      </c>
      <c r="B49" s="268" t="e">
        <f>VLOOKUP(A49,'Cadastro de Produtos'!$B$5:$I$2011,2,0)</f>
        <v>#N/A</v>
      </c>
      <c r="C49" s="266">
        <f>SUMIFS(Vendas!$I$5:$I$1141,Vendas!$G$5:$G$1141,"&gt;=01/01",Vendas!$G$5:$G$1141,"&lt;=31/01",Vendas!$R$5:$R$1141,"Vendido",Vendas!$C$5:$C$1141,A49)</f>
        <v>0</v>
      </c>
      <c r="D49" s="266">
        <f>SUMIFS(Vendas!$I$5:$I$1141,Vendas!$G$5:$G$1141,"&gt;=01/02",Vendas!$G$5:$G$1141,"&lt;=28/02",Vendas!$R$5:$R$1141,"Vendido",Vendas!$C$5:$C$1141,A49)</f>
        <v>0</v>
      </c>
      <c r="E49" s="266">
        <f>SUMIFS(Vendas!$I$5:$I$1141,Vendas!$G$5:$G$1141,"&gt;=01/03",Vendas!$G$5:$G$1141,"&lt;=31/03",Vendas!$R$5:$R$1141,"Vendido",Vendas!$C$5:$C$1141,A49)</f>
        <v>0</v>
      </c>
      <c r="F49" s="266">
        <f>SUMIFS(Vendas!$I$5:$I$1141,Vendas!$G$5:$G$1141,"&gt;=01/04",Vendas!$G$5:$G$1141,"&lt;=30/04",Vendas!$R$5:$R$1141,"Vendido",Vendas!$C$5:$C$1141,A49)</f>
        <v>0</v>
      </c>
      <c r="G49" s="266">
        <f>SUMIFS(Vendas!$I$5:$I$1141,Vendas!$G$5:$G$1141,"&gt;=01/05",Vendas!$G$5:$G$1141,"&lt;=31/05",Vendas!$R$5:$R$1141,"Vendido",Vendas!$C$5:$C$1141,A49)</f>
        <v>0</v>
      </c>
      <c r="H49" s="266">
        <f>SUMIFS(Vendas!$I$5:$I$1141,Vendas!$G$5:$G$1141,"&gt;=01/06",Vendas!$G$5:$G$1141,"&lt;=30/06",Vendas!$R$5:$R$1141,"Vendido",Vendas!$C$5:$C$1141,A49)</f>
        <v>0</v>
      </c>
      <c r="I49" s="266">
        <f>SUMIFS(Vendas!$I$5:$I$1141,Vendas!$G$5:$G$1141,"&gt;=01/07",Vendas!$G$5:$G$1141,"&lt;=30/07",Vendas!$R$5:$R$1141,"Vendido",Vendas!$C$5:$C$1141,A49)</f>
        <v>0</v>
      </c>
      <c r="J49" s="266">
        <f>SUMIFS(Vendas!$I$5:$I$1141,Vendas!$G$5:$G$1141,"&gt;=01/08",Vendas!$G$5:$G$1141,"&lt;=31/08",Vendas!$R$5:$R$1141,"Vendido",Vendas!$C$5:$C$1141,A49)</f>
        <v>0</v>
      </c>
      <c r="K49" s="266">
        <f>SUMIFS(Vendas!$I$5:$I$1141,Vendas!$G$5:$G$1141,"&gt;=01/09",Vendas!$G$5:$G$1141,"&lt;=30/09",Vendas!$R$5:$R$1141,"Vendido",Vendas!$C$5:$C$1141,A49)</f>
        <v>0</v>
      </c>
      <c r="L49" s="266">
        <f>SUMIFS(Vendas!$I$5:$I$1141,Vendas!$G$5:$G$1141,"&gt;=01/10",Vendas!$G$5:$G$1141,"&lt;=31/10",Vendas!$R$5:$R$1141,"Vendido",Vendas!$C$5:$C$1141,A49)</f>
        <v>0</v>
      </c>
      <c r="M49" s="266">
        <f>SUMIFS(Vendas!$I$5:$I$1141,Vendas!$G$5:$G$1141,"&gt;=01/11",Vendas!$G$5:$G$1141,"&lt;=30/11",Vendas!$R$5:$R$1141,"Vendido",Vendas!$C$5:$C$1141,A49)</f>
        <v>0</v>
      </c>
      <c r="N49" s="266">
        <f>SUMIFS(Vendas!$I$5:$I$1141,Vendas!$G$5:$G$1141,"&gt;=01/12",Vendas!$G$5:$G$1141,"&lt;=31/12",Vendas!$R$5:$R$1141,"Vendido",Vendas!$C$5:$C$1141,A49)</f>
        <v>0</v>
      </c>
      <c r="O49" s="267" t="e">
        <f>IFERROR(VLOOKUP(A49,'Combos Promocionais'!$A$3:$O$700,15,0),VLOOKUP(A49,'Cadastro de Produtos'!$B$5:$I$2011,6))</f>
        <v>#N/A</v>
      </c>
      <c r="P49" s="267" t="e">
        <f>VLOOKUP(A49,'Cadastro de Produtos'!$B$5:$I$2011,5,0)</f>
        <v>#N/A</v>
      </c>
    </row>
    <row r="50" spans="1:16">
      <c r="A50" s="238" t="str">
        <f>IF('Cadastro de Produtos'!C26&gt;0,'Cadastro de Produtos'!B26,"")</f>
        <v/>
      </c>
      <c r="B50" s="268" t="e">
        <f>VLOOKUP(A50,'Cadastro de Produtos'!$B$5:$I$2011,2,0)</f>
        <v>#N/A</v>
      </c>
      <c r="C50" s="266">
        <f>SUMIFS(Vendas!$I$5:$I$1141,Vendas!$G$5:$G$1141,"&gt;=01/01",Vendas!$G$5:$G$1141,"&lt;=31/01",Vendas!$R$5:$R$1141,"Vendido",Vendas!$C$5:$C$1141,A50)</f>
        <v>0</v>
      </c>
      <c r="D50" s="266">
        <f>SUMIFS(Vendas!$I$5:$I$1141,Vendas!$G$5:$G$1141,"&gt;=01/02",Vendas!$G$5:$G$1141,"&lt;=28/02",Vendas!$R$5:$R$1141,"Vendido",Vendas!$C$5:$C$1141,A50)</f>
        <v>0</v>
      </c>
      <c r="E50" s="266">
        <f>SUMIFS(Vendas!$I$5:$I$1141,Vendas!$G$5:$G$1141,"&gt;=01/03",Vendas!$G$5:$G$1141,"&lt;=31/03",Vendas!$R$5:$R$1141,"Vendido",Vendas!$C$5:$C$1141,A50)</f>
        <v>0</v>
      </c>
      <c r="F50" s="266">
        <f>SUMIFS(Vendas!$I$5:$I$1141,Vendas!$G$5:$G$1141,"&gt;=01/04",Vendas!$G$5:$G$1141,"&lt;=30/04",Vendas!$R$5:$R$1141,"Vendido",Vendas!$C$5:$C$1141,A50)</f>
        <v>0</v>
      </c>
      <c r="G50" s="266">
        <f>SUMIFS(Vendas!$I$5:$I$1141,Vendas!$G$5:$G$1141,"&gt;=01/05",Vendas!$G$5:$G$1141,"&lt;=31/05",Vendas!$R$5:$R$1141,"Vendido",Vendas!$C$5:$C$1141,A50)</f>
        <v>0</v>
      </c>
      <c r="H50" s="266">
        <f>SUMIFS(Vendas!$I$5:$I$1141,Vendas!$G$5:$G$1141,"&gt;=01/06",Vendas!$G$5:$G$1141,"&lt;=30/06",Vendas!$R$5:$R$1141,"Vendido",Vendas!$C$5:$C$1141,A50)</f>
        <v>0</v>
      </c>
      <c r="I50" s="266">
        <f>SUMIFS(Vendas!$I$5:$I$1141,Vendas!$G$5:$G$1141,"&gt;=01/07",Vendas!$G$5:$G$1141,"&lt;=30/07",Vendas!$R$5:$R$1141,"Vendido",Vendas!$C$5:$C$1141,A50)</f>
        <v>0</v>
      </c>
      <c r="J50" s="266">
        <f>SUMIFS(Vendas!$I$5:$I$1141,Vendas!$G$5:$G$1141,"&gt;=01/08",Vendas!$G$5:$G$1141,"&lt;=31/08",Vendas!$R$5:$R$1141,"Vendido",Vendas!$C$5:$C$1141,A50)</f>
        <v>0</v>
      </c>
      <c r="K50" s="266">
        <f>SUMIFS(Vendas!$I$5:$I$1141,Vendas!$G$5:$G$1141,"&gt;=01/09",Vendas!$G$5:$G$1141,"&lt;=30/09",Vendas!$R$5:$R$1141,"Vendido",Vendas!$C$5:$C$1141,A50)</f>
        <v>0</v>
      </c>
      <c r="L50" s="266">
        <f>SUMIFS(Vendas!$I$5:$I$1141,Vendas!$G$5:$G$1141,"&gt;=01/10",Vendas!$G$5:$G$1141,"&lt;=31/10",Vendas!$R$5:$R$1141,"Vendido",Vendas!$C$5:$C$1141,A50)</f>
        <v>0</v>
      </c>
      <c r="M50" s="266">
        <f>SUMIFS(Vendas!$I$5:$I$1141,Vendas!$G$5:$G$1141,"&gt;=01/11",Vendas!$G$5:$G$1141,"&lt;=30/11",Vendas!$R$5:$R$1141,"Vendido",Vendas!$C$5:$C$1141,A50)</f>
        <v>0</v>
      </c>
      <c r="N50" s="266">
        <f>SUMIFS(Vendas!$I$5:$I$1141,Vendas!$G$5:$G$1141,"&gt;=01/12",Vendas!$G$5:$G$1141,"&lt;=31/12",Vendas!$R$5:$R$1141,"Vendido",Vendas!$C$5:$C$1141,A50)</f>
        <v>0</v>
      </c>
      <c r="O50" s="267" t="e">
        <f>IFERROR(VLOOKUP(A50,'Combos Promocionais'!$A$3:$O$700,15,0),VLOOKUP(A50,'Cadastro de Produtos'!$B$5:$I$2011,6))</f>
        <v>#N/A</v>
      </c>
      <c r="P50" s="267" t="e">
        <f>VLOOKUP(A50,'Cadastro de Produtos'!$B$5:$I$2011,5,0)</f>
        <v>#N/A</v>
      </c>
    </row>
    <row r="51" spans="1:16">
      <c r="A51" s="238" t="str">
        <f>IF('Cadastro de Produtos'!C27&gt;0,'Cadastro de Produtos'!B27,"")</f>
        <v/>
      </c>
      <c r="B51" s="268" t="e">
        <f>VLOOKUP(A51,'Cadastro de Produtos'!$B$5:$I$2011,2,0)</f>
        <v>#N/A</v>
      </c>
      <c r="C51" s="266">
        <f>SUMIFS(Vendas!$I$5:$I$1141,Vendas!$G$5:$G$1141,"&gt;=01/01",Vendas!$G$5:$G$1141,"&lt;=31/01",Vendas!$R$5:$R$1141,"Vendido",Vendas!$C$5:$C$1141,A51)</f>
        <v>0</v>
      </c>
      <c r="D51" s="266">
        <f>SUMIFS(Vendas!$I$5:$I$1141,Vendas!$G$5:$G$1141,"&gt;=01/02",Vendas!$G$5:$G$1141,"&lt;=28/02",Vendas!$R$5:$R$1141,"Vendido",Vendas!$C$5:$C$1141,A51)</f>
        <v>0</v>
      </c>
      <c r="E51" s="266">
        <f>SUMIFS(Vendas!$I$5:$I$1141,Vendas!$G$5:$G$1141,"&gt;=01/03",Vendas!$G$5:$G$1141,"&lt;=31/03",Vendas!$R$5:$R$1141,"Vendido",Vendas!$C$5:$C$1141,A51)</f>
        <v>0</v>
      </c>
      <c r="F51" s="266">
        <f>SUMIFS(Vendas!$I$5:$I$1141,Vendas!$G$5:$G$1141,"&gt;=01/04",Vendas!$G$5:$G$1141,"&lt;=30/04",Vendas!$R$5:$R$1141,"Vendido",Vendas!$C$5:$C$1141,A51)</f>
        <v>0</v>
      </c>
      <c r="G51" s="266">
        <f>SUMIFS(Vendas!$I$5:$I$1141,Vendas!$G$5:$G$1141,"&gt;=01/05",Vendas!$G$5:$G$1141,"&lt;=31/05",Vendas!$R$5:$R$1141,"Vendido",Vendas!$C$5:$C$1141,A51)</f>
        <v>0</v>
      </c>
      <c r="H51" s="266">
        <f>SUMIFS(Vendas!$I$5:$I$1141,Vendas!$G$5:$G$1141,"&gt;=01/06",Vendas!$G$5:$G$1141,"&lt;=30/06",Vendas!$R$5:$R$1141,"Vendido",Vendas!$C$5:$C$1141,A51)</f>
        <v>0</v>
      </c>
      <c r="I51" s="266">
        <f>SUMIFS(Vendas!$I$5:$I$1141,Vendas!$G$5:$G$1141,"&gt;=01/07",Vendas!$G$5:$G$1141,"&lt;=30/07",Vendas!$R$5:$R$1141,"Vendido",Vendas!$C$5:$C$1141,A51)</f>
        <v>0</v>
      </c>
      <c r="J51" s="266">
        <f>SUMIFS(Vendas!$I$5:$I$1141,Vendas!$G$5:$G$1141,"&gt;=01/08",Vendas!$G$5:$G$1141,"&lt;=31/08",Vendas!$R$5:$R$1141,"Vendido",Vendas!$C$5:$C$1141,A51)</f>
        <v>0</v>
      </c>
      <c r="K51" s="266">
        <f>SUMIFS(Vendas!$I$5:$I$1141,Vendas!$G$5:$G$1141,"&gt;=01/09",Vendas!$G$5:$G$1141,"&lt;=30/09",Vendas!$R$5:$R$1141,"Vendido",Vendas!$C$5:$C$1141,A51)</f>
        <v>0</v>
      </c>
      <c r="L51" s="266">
        <f>SUMIFS(Vendas!$I$5:$I$1141,Vendas!$G$5:$G$1141,"&gt;=01/10",Vendas!$G$5:$G$1141,"&lt;=31/10",Vendas!$R$5:$R$1141,"Vendido",Vendas!$C$5:$C$1141,A51)</f>
        <v>0</v>
      </c>
      <c r="M51" s="266">
        <f>SUMIFS(Vendas!$I$5:$I$1141,Vendas!$G$5:$G$1141,"&gt;=01/11",Vendas!$G$5:$G$1141,"&lt;=30/11",Vendas!$R$5:$R$1141,"Vendido",Vendas!$C$5:$C$1141,A51)</f>
        <v>0</v>
      </c>
      <c r="N51" s="266">
        <f>SUMIFS(Vendas!$I$5:$I$1141,Vendas!$G$5:$G$1141,"&gt;=01/12",Vendas!$G$5:$G$1141,"&lt;=31/12",Vendas!$R$5:$R$1141,"Vendido",Vendas!$C$5:$C$1141,A51)</f>
        <v>0</v>
      </c>
      <c r="O51" s="267" t="e">
        <f>IFERROR(VLOOKUP(A51,'Combos Promocionais'!$A$3:$O$700,15,0),VLOOKUP(A51,'Cadastro de Produtos'!$B$5:$I$2011,6))</f>
        <v>#N/A</v>
      </c>
      <c r="P51" s="267" t="e">
        <f>VLOOKUP(A51,'Cadastro de Produtos'!$B$5:$I$2011,5,0)</f>
        <v>#N/A</v>
      </c>
    </row>
    <row r="52" spans="1:16">
      <c r="A52" s="238" t="str">
        <f>IF('Cadastro de Produtos'!C28&gt;0,'Cadastro de Produtos'!B28,"")</f>
        <v/>
      </c>
      <c r="B52" s="268" t="e">
        <f>VLOOKUP(A52,'Cadastro de Produtos'!$B$5:$I$2011,2,0)</f>
        <v>#N/A</v>
      </c>
      <c r="C52" s="266">
        <f>SUMIFS(Vendas!$I$5:$I$1141,Vendas!$G$5:$G$1141,"&gt;=01/01",Vendas!$G$5:$G$1141,"&lt;=31/01",Vendas!$R$5:$R$1141,"Vendido",Vendas!$C$5:$C$1141,A52)</f>
        <v>0</v>
      </c>
      <c r="D52" s="266">
        <f>SUMIFS(Vendas!$I$5:$I$1141,Vendas!$G$5:$G$1141,"&gt;=01/02",Vendas!$G$5:$G$1141,"&lt;=28/02",Vendas!$R$5:$R$1141,"Vendido",Vendas!$C$5:$C$1141,A52)</f>
        <v>0</v>
      </c>
      <c r="E52" s="266">
        <f>SUMIFS(Vendas!$I$5:$I$1141,Vendas!$G$5:$G$1141,"&gt;=01/03",Vendas!$G$5:$G$1141,"&lt;=31/03",Vendas!$R$5:$R$1141,"Vendido",Vendas!$C$5:$C$1141,A52)</f>
        <v>0</v>
      </c>
      <c r="F52" s="266">
        <f>SUMIFS(Vendas!$I$5:$I$1141,Vendas!$G$5:$G$1141,"&gt;=01/04",Vendas!$G$5:$G$1141,"&lt;=30/04",Vendas!$R$5:$R$1141,"Vendido",Vendas!$C$5:$C$1141,A52)</f>
        <v>0</v>
      </c>
      <c r="G52" s="266">
        <f>SUMIFS(Vendas!$I$5:$I$1141,Vendas!$G$5:$G$1141,"&gt;=01/05",Vendas!$G$5:$G$1141,"&lt;=31/05",Vendas!$R$5:$R$1141,"Vendido",Vendas!$C$5:$C$1141,A52)</f>
        <v>0</v>
      </c>
      <c r="H52" s="266">
        <f>SUMIFS(Vendas!$I$5:$I$1141,Vendas!$G$5:$G$1141,"&gt;=01/06",Vendas!$G$5:$G$1141,"&lt;=30/06",Vendas!$R$5:$R$1141,"Vendido",Vendas!$C$5:$C$1141,A52)</f>
        <v>0</v>
      </c>
      <c r="I52" s="266">
        <f>SUMIFS(Vendas!$I$5:$I$1141,Vendas!$G$5:$G$1141,"&gt;=01/07",Vendas!$G$5:$G$1141,"&lt;=30/07",Vendas!$R$5:$R$1141,"Vendido",Vendas!$C$5:$C$1141,A52)</f>
        <v>0</v>
      </c>
      <c r="J52" s="266">
        <f>SUMIFS(Vendas!$I$5:$I$1141,Vendas!$G$5:$G$1141,"&gt;=01/08",Vendas!$G$5:$G$1141,"&lt;=31/08",Vendas!$R$5:$R$1141,"Vendido",Vendas!$C$5:$C$1141,A52)</f>
        <v>0</v>
      </c>
      <c r="K52" s="266">
        <f>SUMIFS(Vendas!$I$5:$I$1141,Vendas!$G$5:$G$1141,"&gt;=01/09",Vendas!$G$5:$G$1141,"&lt;=30/09",Vendas!$R$5:$R$1141,"Vendido",Vendas!$C$5:$C$1141,A52)</f>
        <v>0</v>
      </c>
      <c r="L52" s="266">
        <f>SUMIFS(Vendas!$I$5:$I$1141,Vendas!$G$5:$G$1141,"&gt;=01/10",Vendas!$G$5:$G$1141,"&lt;=31/10",Vendas!$R$5:$R$1141,"Vendido",Vendas!$C$5:$C$1141,A52)</f>
        <v>0</v>
      </c>
      <c r="M52" s="266">
        <f>SUMIFS(Vendas!$I$5:$I$1141,Vendas!$G$5:$G$1141,"&gt;=01/11",Vendas!$G$5:$G$1141,"&lt;=30/11",Vendas!$R$5:$R$1141,"Vendido",Vendas!$C$5:$C$1141,A52)</f>
        <v>0</v>
      </c>
      <c r="N52" s="266">
        <f>SUMIFS(Vendas!$I$5:$I$1141,Vendas!$G$5:$G$1141,"&gt;=01/12",Vendas!$G$5:$G$1141,"&lt;=31/12",Vendas!$R$5:$R$1141,"Vendido",Vendas!$C$5:$C$1141,A52)</f>
        <v>0</v>
      </c>
      <c r="O52" s="267" t="e">
        <f>IFERROR(VLOOKUP(A52,'Combos Promocionais'!$A$3:$O$700,15,0),VLOOKUP(A52,'Cadastro de Produtos'!$B$5:$I$2011,6))</f>
        <v>#N/A</v>
      </c>
      <c r="P52" s="267" t="e">
        <f>VLOOKUP(A52,'Cadastro de Produtos'!$B$5:$I$2011,5,0)</f>
        <v>#N/A</v>
      </c>
    </row>
    <row r="53" spans="1:16">
      <c r="A53" s="238" t="str">
        <f>IF('Cadastro de Produtos'!C29&gt;0,'Cadastro de Produtos'!B29,"")</f>
        <v/>
      </c>
      <c r="B53" s="268" t="e">
        <f>VLOOKUP(A53,'Cadastro de Produtos'!$B$5:$I$2011,2,0)</f>
        <v>#N/A</v>
      </c>
      <c r="C53" s="266">
        <f>SUMIFS(Vendas!$I$5:$I$1141,Vendas!$G$5:$G$1141,"&gt;=01/01",Vendas!$G$5:$G$1141,"&lt;=31/01",Vendas!$R$5:$R$1141,"Vendido",Vendas!$C$5:$C$1141,A53)</f>
        <v>0</v>
      </c>
      <c r="D53" s="266">
        <f>SUMIFS(Vendas!$I$5:$I$1141,Vendas!$G$5:$G$1141,"&gt;=01/02",Vendas!$G$5:$G$1141,"&lt;=28/02",Vendas!$R$5:$R$1141,"Vendido",Vendas!$C$5:$C$1141,A53)</f>
        <v>0</v>
      </c>
      <c r="E53" s="266">
        <f>SUMIFS(Vendas!$I$5:$I$1141,Vendas!$G$5:$G$1141,"&gt;=01/03",Vendas!$G$5:$G$1141,"&lt;=31/03",Vendas!$R$5:$R$1141,"Vendido",Vendas!$C$5:$C$1141,A53)</f>
        <v>0</v>
      </c>
      <c r="F53" s="266">
        <f>SUMIFS(Vendas!$I$5:$I$1141,Vendas!$G$5:$G$1141,"&gt;=01/04",Vendas!$G$5:$G$1141,"&lt;=30/04",Vendas!$R$5:$R$1141,"Vendido",Vendas!$C$5:$C$1141,A53)</f>
        <v>0</v>
      </c>
      <c r="G53" s="266">
        <f>SUMIFS(Vendas!$I$5:$I$1141,Vendas!$G$5:$G$1141,"&gt;=01/05",Vendas!$G$5:$G$1141,"&lt;=31/05",Vendas!$R$5:$R$1141,"Vendido",Vendas!$C$5:$C$1141,A53)</f>
        <v>0</v>
      </c>
      <c r="H53" s="266">
        <f>SUMIFS(Vendas!$I$5:$I$1141,Vendas!$G$5:$G$1141,"&gt;=01/06",Vendas!$G$5:$G$1141,"&lt;=30/06",Vendas!$R$5:$R$1141,"Vendido",Vendas!$C$5:$C$1141,A53)</f>
        <v>0</v>
      </c>
      <c r="I53" s="266">
        <f>SUMIFS(Vendas!$I$5:$I$1141,Vendas!$G$5:$G$1141,"&gt;=01/07",Vendas!$G$5:$G$1141,"&lt;=30/07",Vendas!$R$5:$R$1141,"Vendido",Vendas!$C$5:$C$1141,A53)</f>
        <v>0</v>
      </c>
      <c r="J53" s="266">
        <f>SUMIFS(Vendas!$I$5:$I$1141,Vendas!$G$5:$G$1141,"&gt;=01/08",Vendas!$G$5:$G$1141,"&lt;=31/08",Vendas!$R$5:$R$1141,"Vendido",Vendas!$C$5:$C$1141,A53)</f>
        <v>0</v>
      </c>
      <c r="K53" s="266">
        <f>SUMIFS(Vendas!$I$5:$I$1141,Vendas!$G$5:$G$1141,"&gt;=01/09",Vendas!$G$5:$G$1141,"&lt;=30/09",Vendas!$R$5:$R$1141,"Vendido",Vendas!$C$5:$C$1141,A53)</f>
        <v>0</v>
      </c>
      <c r="L53" s="266">
        <f>SUMIFS(Vendas!$I$5:$I$1141,Vendas!$G$5:$G$1141,"&gt;=01/10",Vendas!$G$5:$G$1141,"&lt;=31/10",Vendas!$R$5:$R$1141,"Vendido",Vendas!$C$5:$C$1141,A53)</f>
        <v>0</v>
      </c>
      <c r="M53" s="266">
        <f>SUMIFS(Vendas!$I$5:$I$1141,Vendas!$G$5:$G$1141,"&gt;=01/11",Vendas!$G$5:$G$1141,"&lt;=30/11",Vendas!$R$5:$R$1141,"Vendido",Vendas!$C$5:$C$1141,A53)</f>
        <v>0</v>
      </c>
      <c r="N53" s="266">
        <f>SUMIFS(Vendas!$I$5:$I$1141,Vendas!$G$5:$G$1141,"&gt;=01/12",Vendas!$G$5:$G$1141,"&lt;=31/12",Vendas!$R$5:$R$1141,"Vendido",Vendas!$C$5:$C$1141,A53)</f>
        <v>0</v>
      </c>
      <c r="O53" s="267" t="e">
        <f>IFERROR(VLOOKUP(A53,'Combos Promocionais'!$A$3:$O$700,15,0),VLOOKUP(A53,'Cadastro de Produtos'!$B$5:$I$2011,6))</f>
        <v>#N/A</v>
      </c>
      <c r="P53" s="267" t="e">
        <f>VLOOKUP(A53,'Cadastro de Produtos'!$B$5:$I$2011,5,0)</f>
        <v>#N/A</v>
      </c>
    </row>
    <row r="54" spans="1:16">
      <c r="A54" s="238" t="str">
        <f>IF('Cadastro de Produtos'!C30&gt;0,'Cadastro de Produtos'!B30,"")</f>
        <v/>
      </c>
      <c r="B54" s="268" t="e">
        <f>VLOOKUP(A54,'Cadastro de Produtos'!$B$5:$I$2011,2,0)</f>
        <v>#N/A</v>
      </c>
      <c r="C54" s="266">
        <f>SUMIFS(Vendas!$I$5:$I$1141,Vendas!$G$5:$G$1141,"&gt;=01/01",Vendas!$G$5:$G$1141,"&lt;=31/01",Vendas!$R$5:$R$1141,"Vendido",Vendas!$C$5:$C$1141,A54)</f>
        <v>0</v>
      </c>
      <c r="D54" s="266">
        <f>SUMIFS(Vendas!$I$5:$I$1141,Vendas!$G$5:$G$1141,"&gt;=01/02",Vendas!$G$5:$G$1141,"&lt;=28/02",Vendas!$R$5:$R$1141,"Vendido",Vendas!$C$5:$C$1141,A54)</f>
        <v>0</v>
      </c>
      <c r="E54" s="266">
        <f>SUMIFS(Vendas!$I$5:$I$1141,Vendas!$G$5:$G$1141,"&gt;=01/03",Vendas!$G$5:$G$1141,"&lt;=31/03",Vendas!$R$5:$R$1141,"Vendido",Vendas!$C$5:$C$1141,A54)</f>
        <v>0</v>
      </c>
      <c r="F54" s="266">
        <f>SUMIFS(Vendas!$I$5:$I$1141,Vendas!$G$5:$G$1141,"&gt;=01/04",Vendas!$G$5:$G$1141,"&lt;=30/04",Vendas!$R$5:$R$1141,"Vendido",Vendas!$C$5:$C$1141,A54)</f>
        <v>0</v>
      </c>
      <c r="G54" s="266">
        <f>SUMIFS(Vendas!$I$5:$I$1141,Vendas!$G$5:$G$1141,"&gt;=01/05",Vendas!$G$5:$G$1141,"&lt;=31/05",Vendas!$R$5:$R$1141,"Vendido",Vendas!$C$5:$C$1141,A54)</f>
        <v>0</v>
      </c>
      <c r="H54" s="266">
        <f>SUMIFS(Vendas!$I$5:$I$1141,Vendas!$G$5:$G$1141,"&gt;=01/06",Vendas!$G$5:$G$1141,"&lt;=30/06",Vendas!$R$5:$R$1141,"Vendido",Vendas!$C$5:$C$1141,A54)</f>
        <v>0</v>
      </c>
      <c r="I54" s="266">
        <f>SUMIFS(Vendas!$I$5:$I$1141,Vendas!$G$5:$G$1141,"&gt;=01/07",Vendas!$G$5:$G$1141,"&lt;=30/07",Vendas!$R$5:$R$1141,"Vendido",Vendas!$C$5:$C$1141,A54)</f>
        <v>0</v>
      </c>
      <c r="J54" s="266">
        <f>SUMIFS(Vendas!$I$5:$I$1141,Vendas!$G$5:$G$1141,"&gt;=01/08",Vendas!$G$5:$G$1141,"&lt;=31/08",Vendas!$R$5:$R$1141,"Vendido",Vendas!$C$5:$C$1141,A54)</f>
        <v>0</v>
      </c>
      <c r="K54" s="266">
        <f>SUMIFS(Vendas!$I$5:$I$1141,Vendas!$G$5:$G$1141,"&gt;=01/09",Vendas!$G$5:$G$1141,"&lt;=30/09",Vendas!$R$5:$R$1141,"Vendido",Vendas!$C$5:$C$1141,A54)</f>
        <v>0</v>
      </c>
      <c r="L54" s="266">
        <f>SUMIFS(Vendas!$I$5:$I$1141,Vendas!$G$5:$G$1141,"&gt;=01/10",Vendas!$G$5:$G$1141,"&lt;=31/10",Vendas!$R$5:$R$1141,"Vendido",Vendas!$C$5:$C$1141,A54)</f>
        <v>0</v>
      </c>
      <c r="M54" s="266">
        <f>SUMIFS(Vendas!$I$5:$I$1141,Vendas!$G$5:$G$1141,"&gt;=01/11",Vendas!$G$5:$G$1141,"&lt;=30/11",Vendas!$R$5:$R$1141,"Vendido",Vendas!$C$5:$C$1141,A54)</f>
        <v>0</v>
      </c>
      <c r="N54" s="266">
        <f>SUMIFS(Vendas!$I$5:$I$1141,Vendas!$G$5:$G$1141,"&gt;=01/12",Vendas!$G$5:$G$1141,"&lt;=31/12",Vendas!$R$5:$R$1141,"Vendido",Vendas!$C$5:$C$1141,A54)</f>
        <v>0</v>
      </c>
      <c r="O54" s="267" t="e">
        <f>IFERROR(VLOOKUP(A54,'Combos Promocionais'!$A$3:$O$700,15,0),VLOOKUP(A54,'Cadastro de Produtos'!$B$5:$I$2011,6))</f>
        <v>#N/A</v>
      </c>
      <c r="P54" s="267" t="e">
        <f>VLOOKUP(A54,'Cadastro de Produtos'!$B$5:$I$2011,5,0)</f>
        <v>#N/A</v>
      </c>
    </row>
    <row r="55" spans="1:16">
      <c r="A55" s="238" t="str">
        <f>IF('Cadastro de Produtos'!C31&gt;0,'Cadastro de Produtos'!B31,"")</f>
        <v/>
      </c>
      <c r="B55" s="268" t="e">
        <f>VLOOKUP(A55,'Cadastro de Produtos'!$B$5:$I$2011,2,0)</f>
        <v>#N/A</v>
      </c>
      <c r="C55" s="266">
        <f>SUMIFS(Vendas!$I$5:$I$1141,Vendas!$G$5:$G$1141,"&gt;=01/01",Vendas!$G$5:$G$1141,"&lt;=31/01",Vendas!$R$5:$R$1141,"Vendido",Vendas!$C$5:$C$1141,A55)</f>
        <v>0</v>
      </c>
      <c r="D55" s="266">
        <f>SUMIFS(Vendas!$I$5:$I$1141,Vendas!$G$5:$G$1141,"&gt;=01/02",Vendas!$G$5:$G$1141,"&lt;=28/02",Vendas!$R$5:$R$1141,"Vendido",Vendas!$C$5:$C$1141,A55)</f>
        <v>0</v>
      </c>
      <c r="E55" s="266">
        <f>SUMIFS(Vendas!$I$5:$I$1141,Vendas!$G$5:$G$1141,"&gt;=01/03",Vendas!$G$5:$G$1141,"&lt;=31/03",Vendas!$R$5:$R$1141,"Vendido",Vendas!$C$5:$C$1141,A55)</f>
        <v>0</v>
      </c>
      <c r="F55" s="266">
        <f>SUMIFS(Vendas!$I$5:$I$1141,Vendas!$G$5:$G$1141,"&gt;=01/04",Vendas!$G$5:$G$1141,"&lt;=30/04",Vendas!$R$5:$R$1141,"Vendido",Vendas!$C$5:$C$1141,A55)</f>
        <v>0</v>
      </c>
      <c r="G55" s="266">
        <f>SUMIFS(Vendas!$I$5:$I$1141,Vendas!$G$5:$G$1141,"&gt;=01/05",Vendas!$G$5:$G$1141,"&lt;=31/05",Vendas!$R$5:$R$1141,"Vendido",Vendas!$C$5:$C$1141,A55)</f>
        <v>0</v>
      </c>
      <c r="H55" s="266">
        <f>SUMIFS(Vendas!$I$5:$I$1141,Vendas!$G$5:$G$1141,"&gt;=01/06",Vendas!$G$5:$G$1141,"&lt;=30/06",Vendas!$R$5:$R$1141,"Vendido",Vendas!$C$5:$C$1141,A55)</f>
        <v>0</v>
      </c>
      <c r="I55" s="266">
        <f>SUMIFS(Vendas!$I$5:$I$1141,Vendas!$G$5:$G$1141,"&gt;=01/07",Vendas!$G$5:$G$1141,"&lt;=30/07",Vendas!$R$5:$R$1141,"Vendido",Vendas!$C$5:$C$1141,A55)</f>
        <v>0</v>
      </c>
      <c r="J55" s="266">
        <f>SUMIFS(Vendas!$I$5:$I$1141,Vendas!$G$5:$G$1141,"&gt;=01/08",Vendas!$G$5:$G$1141,"&lt;=31/08",Vendas!$R$5:$R$1141,"Vendido",Vendas!$C$5:$C$1141,A55)</f>
        <v>0</v>
      </c>
      <c r="K55" s="266">
        <f>SUMIFS(Vendas!$I$5:$I$1141,Vendas!$G$5:$G$1141,"&gt;=01/09",Vendas!$G$5:$G$1141,"&lt;=30/09",Vendas!$R$5:$R$1141,"Vendido",Vendas!$C$5:$C$1141,A55)</f>
        <v>0</v>
      </c>
      <c r="L55" s="266">
        <f>SUMIFS(Vendas!$I$5:$I$1141,Vendas!$G$5:$G$1141,"&gt;=01/10",Vendas!$G$5:$G$1141,"&lt;=31/10",Vendas!$R$5:$R$1141,"Vendido",Vendas!$C$5:$C$1141,A55)</f>
        <v>0</v>
      </c>
      <c r="M55" s="266">
        <f>SUMIFS(Vendas!$I$5:$I$1141,Vendas!$G$5:$G$1141,"&gt;=01/11",Vendas!$G$5:$G$1141,"&lt;=30/11",Vendas!$R$5:$R$1141,"Vendido",Vendas!$C$5:$C$1141,A55)</f>
        <v>0</v>
      </c>
      <c r="N55" s="266">
        <f>SUMIFS(Vendas!$I$5:$I$1141,Vendas!$G$5:$G$1141,"&gt;=01/12",Vendas!$G$5:$G$1141,"&lt;=31/12",Vendas!$R$5:$R$1141,"Vendido",Vendas!$C$5:$C$1141,A55)</f>
        <v>0</v>
      </c>
      <c r="O55" s="267" t="e">
        <f>IFERROR(VLOOKUP(A55,'Combos Promocionais'!$A$3:$O$700,15,0),VLOOKUP(A55,'Cadastro de Produtos'!$B$5:$I$2011,6))</f>
        <v>#N/A</v>
      </c>
      <c r="P55" s="267" t="e">
        <f>VLOOKUP(A55,'Cadastro de Produtos'!$B$5:$I$2011,5,0)</f>
        <v>#N/A</v>
      </c>
    </row>
    <row r="56" spans="1:16">
      <c r="A56" s="238" t="str">
        <f>IF('Cadastro de Produtos'!C32&gt;0,'Cadastro de Produtos'!B32,"")</f>
        <v/>
      </c>
      <c r="B56" s="268" t="e">
        <f>VLOOKUP(A56,'Cadastro de Produtos'!$B$5:$I$2011,2,0)</f>
        <v>#N/A</v>
      </c>
      <c r="C56" s="266">
        <f>SUMIFS(Vendas!$I$5:$I$1141,Vendas!$G$5:$G$1141,"&gt;=01/01",Vendas!$G$5:$G$1141,"&lt;=31/01",Vendas!$R$5:$R$1141,"Vendido",Vendas!$C$5:$C$1141,A56)</f>
        <v>0</v>
      </c>
      <c r="D56" s="266">
        <f>SUMIFS(Vendas!$I$5:$I$1141,Vendas!$G$5:$G$1141,"&gt;=01/02",Vendas!$G$5:$G$1141,"&lt;=28/02",Vendas!$R$5:$R$1141,"Vendido",Vendas!$C$5:$C$1141,A56)</f>
        <v>0</v>
      </c>
      <c r="E56" s="266">
        <f>SUMIFS(Vendas!$I$5:$I$1141,Vendas!$G$5:$G$1141,"&gt;=01/03",Vendas!$G$5:$G$1141,"&lt;=31/03",Vendas!$R$5:$R$1141,"Vendido",Vendas!$C$5:$C$1141,A56)</f>
        <v>0</v>
      </c>
      <c r="F56" s="266">
        <f>SUMIFS(Vendas!$I$5:$I$1141,Vendas!$G$5:$G$1141,"&gt;=01/04",Vendas!$G$5:$G$1141,"&lt;=30/04",Vendas!$R$5:$R$1141,"Vendido",Vendas!$C$5:$C$1141,A56)</f>
        <v>0</v>
      </c>
      <c r="G56" s="266">
        <f>SUMIFS(Vendas!$I$5:$I$1141,Vendas!$G$5:$G$1141,"&gt;=01/05",Vendas!$G$5:$G$1141,"&lt;=31/05",Vendas!$R$5:$R$1141,"Vendido",Vendas!$C$5:$C$1141,A56)</f>
        <v>0</v>
      </c>
      <c r="H56" s="266">
        <f>SUMIFS(Vendas!$I$5:$I$1141,Vendas!$G$5:$G$1141,"&gt;=01/06",Vendas!$G$5:$G$1141,"&lt;=30/06",Vendas!$R$5:$R$1141,"Vendido",Vendas!$C$5:$C$1141,A56)</f>
        <v>0</v>
      </c>
      <c r="I56" s="266">
        <f>SUMIFS(Vendas!$I$5:$I$1141,Vendas!$G$5:$G$1141,"&gt;=01/07",Vendas!$G$5:$G$1141,"&lt;=30/07",Vendas!$R$5:$R$1141,"Vendido",Vendas!$C$5:$C$1141,A56)</f>
        <v>0</v>
      </c>
      <c r="J56" s="266">
        <f>SUMIFS(Vendas!$I$5:$I$1141,Vendas!$G$5:$G$1141,"&gt;=01/08",Vendas!$G$5:$G$1141,"&lt;=31/08",Vendas!$R$5:$R$1141,"Vendido",Vendas!$C$5:$C$1141,A56)</f>
        <v>0</v>
      </c>
      <c r="K56" s="266">
        <f>SUMIFS(Vendas!$I$5:$I$1141,Vendas!$G$5:$G$1141,"&gt;=01/09",Vendas!$G$5:$G$1141,"&lt;=30/09",Vendas!$R$5:$R$1141,"Vendido",Vendas!$C$5:$C$1141,A56)</f>
        <v>0</v>
      </c>
      <c r="L56" s="266">
        <f>SUMIFS(Vendas!$I$5:$I$1141,Vendas!$G$5:$G$1141,"&gt;=01/10",Vendas!$G$5:$G$1141,"&lt;=31/10",Vendas!$R$5:$R$1141,"Vendido",Vendas!$C$5:$C$1141,A56)</f>
        <v>0</v>
      </c>
      <c r="M56" s="266">
        <f>SUMIFS(Vendas!$I$5:$I$1141,Vendas!$G$5:$G$1141,"&gt;=01/11",Vendas!$G$5:$G$1141,"&lt;=30/11",Vendas!$R$5:$R$1141,"Vendido",Vendas!$C$5:$C$1141,A56)</f>
        <v>0</v>
      </c>
      <c r="N56" s="266">
        <f>SUMIFS(Vendas!$I$5:$I$1141,Vendas!$G$5:$G$1141,"&gt;=01/12",Vendas!$G$5:$G$1141,"&lt;=31/12",Vendas!$R$5:$R$1141,"Vendido",Vendas!$C$5:$C$1141,A56)</f>
        <v>0</v>
      </c>
      <c r="O56" s="267" t="e">
        <f>IFERROR(VLOOKUP(A56,'Combos Promocionais'!$A$3:$O$700,15,0),VLOOKUP(A56,'Cadastro de Produtos'!$B$5:$I$2011,6))</f>
        <v>#N/A</v>
      </c>
      <c r="P56" s="267" t="e">
        <f>VLOOKUP(A56,'Cadastro de Produtos'!$B$5:$I$2011,5,0)</f>
        <v>#N/A</v>
      </c>
    </row>
    <row r="57" spans="1:16">
      <c r="A57" s="238" t="str">
        <f>IF('Cadastro de Produtos'!C33&gt;0,'Cadastro de Produtos'!B33,"")</f>
        <v/>
      </c>
      <c r="B57" s="268" t="e">
        <f>VLOOKUP(A57,'Cadastro de Produtos'!$B$5:$I$2011,2,0)</f>
        <v>#N/A</v>
      </c>
      <c r="C57" s="266">
        <f>SUMIFS(Vendas!$I$5:$I$1141,Vendas!$G$5:$G$1141,"&gt;=01/01",Vendas!$G$5:$G$1141,"&lt;=31/01",Vendas!$R$5:$R$1141,"Vendido",Vendas!$C$5:$C$1141,A57)</f>
        <v>0</v>
      </c>
      <c r="D57" s="266">
        <f>SUMIFS(Vendas!$I$5:$I$1141,Vendas!$G$5:$G$1141,"&gt;=01/02",Vendas!$G$5:$G$1141,"&lt;=28/02",Vendas!$R$5:$R$1141,"Vendido",Vendas!$C$5:$C$1141,A57)</f>
        <v>0</v>
      </c>
      <c r="E57" s="266">
        <f>SUMIFS(Vendas!$I$5:$I$1141,Vendas!$G$5:$G$1141,"&gt;=01/03",Vendas!$G$5:$G$1141,"&lt;=31/03",Vendas!$R$5:$R$1141,"Vendido",Vendas!$C$5:$C$1141,A57)</f>
        <v>0</v>
      </c>
      <c r="F57" s="266">
        <f>SUMIFS(Vendas!$I$5:$I$1141,Vendas!$G$5:$G$1141,"&gt;=01/04",Vendas!$G$5:$G$1141,"&lt;=30/04",Vendas!$R$5:$R$1141,"Vendido",Vendas!$C$5:$C$1141,A57)</f>
        <v>0</v>
      </c>
      <c r="G57" s="266">
        <f>SUMIFS(Vendas!$I$5:$I$1141,Vendas!$G$5:$G$1141,"&gt;=01/05",Vendas!$G$5:$G$1141,"&lt;=31/05",Vendas!$R$5:$R$1141,"Vendido",Vendas!$C$5:$C$1141,A57)</f>
        <v>0</v>
      </c>
      <c r="H57" s="266">
        <f>SUMIFS(Vendas!$I$5:$I$1141,Vendas!$G$5:$G$1141,"&gt;=01/06",Vendas!$G$5:$G$1141,"&lt;=30/06",Vendas!$R$5:$R$1141,"Vendido",Vendas!$C$5:$C$1141,A57)</f>
        <v>0</v>
      </c>
      <c r="I57" s="266">
        <f>SUMIFS(Vendas!$I$5:$I$1141,Vendas!$G$5:$G$1141,"&gt;=01/07",Vendas!$G$5:$G$1141,"&lt;=30/07",Vendas!$R$5:$R$1141,"Vendido",Vendas!$C$5:$C$1141,A57)</f>
        <v>0</v>
      </c>
      <c r="J57" s="266">
        <f>SUMIFS(Vendas!$I$5:$I$1141,Vendas!$G$5:$G$1141,"&gt;=01/08",Vendas!$G$5:$G$1141,"&lt;=31/08",Vendas!$R$5:$R$1141,"Vendido",Vendas!$C$5:$C$1141,A57)</f>
        <v>0</v>
      </c>
      <c r="K57" s="266">
        <f>SUMIFS(Vendas!$I$5:$I$1141,Vendas!$G$5:$G$1141,"&gt;=01/09",Vendas!$G$5:$G$1141,"&lt;=30/09",Vendas!$R$5:$R$1141,"Vendido",Vendas!$C$5:$C$1141,A57)</f>
        <v>0</v>
      </c>
      <c r="L57" s="266">
        <f>SUMIFS(Vendas!$I$5:$I$1141,Vendas!$G$5:$G$1141,"&gt;=01/10",Vendas!$G$5:$G$1141,"&lt;=31/10",Vendas!$R$5:$R$1141,"Vendido",Vendas!$C$5:$C$1141,A57)</f>
        <v>0</v>
      </c>
      <c r="M57" s="266">
        <f>SUMIFS(Vendas!$I$5:$I$1141,Vendas!$G$5:$G$1141,"&gt;=01/11",Vendas!$G$5:$G$1141,"&lt;=30/11",Vendas!$R$5:$R$1141,"Vendido",Vendas!$C$5:$C$1141,A57)</f>
        <v>0</v>
      </c>
      <c r="N57" s="266">
        <f>SUMIFS(Vendas!$I$5:$I$1141,Vendas!$G$5:$G$1141,"&gt;=01/12",Vendas!$G$5:$G$1141,"&lt;=31/12",Vendas!$R$5:$R$1141,"Vendido",Vendas!$C$5:$C$1141,A57)</f>
        <v>0</v>
      </c>
      <c r="O57" s="267" t="e">
        <f>IFERROR(VLOOKUP(A57,'Combos Promocionais'!$A$3:$O$700,15,0),VLOOKUP(A57,'Cadastro de Produtos'!$B$5:$I$2011,6))</f>
        <v>#N/A</v>
      </c>
      <c r="P57" s="267" t="e">
        <f>VLOOKUP(A57,'Cadastro de Produtos'!$B$5:$I$2011,5,0)</f>
        <v>#N/A</v>
      </c>
    </row>
    <row r="58" spans="1:16">
      <c r="A58" s="238" t="str">
        <f>IF('Cadastro de Produtos'!C34&gt;0,'Cadastro de Produtos'!B34,"")</f>
        <v/>
      </c>
      <c r="B58" s="268" t="e">
        <f>VLOOKUP(A58,'Cadastro de Produtos'!$B$5:$I$2011,2,0)</f>
        <v>#N/A</v>
      </c>
      <c r="C58" s="266">
        <f>SUMIFS(Vendas!$I$5:$I$1141,Vendas!$G$5:$G$1141,"&gt;=01/01",Vendas!$G$5:$G$1141,"&lt;=31/01",Vendas!$R$5:$R$1141,"Vendido",Vendas!$C$5:$C$1141,A58)</f>
        <v>0</v>
      </c>
      <c r="D58" s="266">
        <f>SUMIFS(Vendas!$I$5:$I$1141,Vendas!$G$5:$G$1141,"&gt;=01/02",Vendas!$G$5:$G$1141,"&lt;=28/02",Vendas!$R$5:$R$1141,"Vendido",Vendas!$C$5:$C$1141,A58)</f>
        <v>0</v>
      </c>
      <c r="E58" s="266">
        <f>SUMIFS(Vendas!$I$5:$I$1141,Vendas!$G$5:$G$1141,"&gt;=01/03",Vendas!$G$5:$G$1141,"&lt;=31/03",Vendas!$R$5:$R$1141,"Vendido",Vendas!$C$5:$C$1141,A58)</f>
        <v>0</v>
      </c>
      <c r="F58" s="266">
        <f>SUMIFS(Vendas!$I$5:$I$1141,Vendas!$G$5:$G$1141,"&gt;=01/04",Vendas!$G$5:$G$1141,"&lt;=30/04",Vendas!$R$5:$R$1141,"Vendido",Vendas!$C$5:$C$1141,A58)</f>
        <v>0</v>
      </c>
      <c r="G58" s="266">
        <f>SUMIFS(Vendas!$I$5:$I$1141,Vendas!$G$5:$G$1141,"&gt;=01/05",Vendas!$G$5:$G$1141,"&lt;=31/05",Vendas!$R$5:$R$1141,"Vendido",Vendas!$C$5:$C$1141,A58)</f>
        <v>0</v>
      </c>
      <c r="H58" s="266">
        <f>SUMIFS(Vendas!$I$5:$I$1141,Vendas!$G$5:$G$1141,"&gt;=01/06",Vendas!$G$5:$G$1141,"&lt;=30/06",Vendas!$R$5:$R$1141,"Vendido",Vendas!$C$5:$C$1141,A58)</f>
        <v>0</v>
      </c>
      <c r="I58" s="266">
        <f>SUMIFS(Vendas!$I$5:$I$1141,Vendas!$G$5:$G$1141,"&gt;=01/07",Vendas!$G$5:$G$1141,"&lt;=30/07",Vendas!$R$5:$R$1141,"Vendido",Vendas!$C$5:$C$1141,A58)</f>
        <v>0</v>
      </c>
      <c r="J58" s="266">
        <f>SUMIFS(Vendas!$I$5:$I$1141,Vendas!$G$5:$G$1141,"&gt;=01/08",Vendas!$G$5:$G$1141,"&lt;=31/08",Vendas!$R$5:$R$1141,"Vendido",Vendas!$C$5:$C$1141,A58)</f>
        <v>0</v>
      </c>
      <c r="K58" s="266">
        <f>SUMIFS(Vendas!$I$5:$I$1141,Vendas!$G$5:$G$1141,"&gt;=01/09",Vendas!$G$5:$G$1141,"&lt;=30/09",Vendas!$R$5:$R$1141,"Vendido",Vendas!$C$5:$C$1141,A58)</f>
        <v>0</v>
      </c>
      <c r="L58" s="266">
        <f>SUMIFS(Vendas!$I$5:$I$1141,Vendas!$G$5:$G$1141,"&gt;=01/10",Vendas!$G$5:$G$1141,"&lt;=31/10",Vendas!$R$5:$R$1141,"Vendido",Vendas!$C$5:$C$1141,A58)</f>
        <v>0</v>
      </c>
      <c r="M58" s="266">
        <f>SUMIFS(Vendas!$I$5:$I$1141,Vendas!$G$5:$G$1141,"&gt;=01/11",Vendas!$G$5:$G$1141,"&lt;=30/11",Vendas!$R$5:$R$1141,"Vendido",Vendas!$C$5:$C$1141,A58)</f>
        <v>0</v>
      </c>
      <c r="N58" s="266">
        <f>SUMIFS(Vendas!$I$5:$I$1141,Vendas!$G$5:$G$1141,"&gt;=01/12",Vendas!$G$5:$G$1141,"&lt;=31/12",Vendas!$R$5:$R$1141,"Vendido",Vendas!$C$5:$C$1141,A58)</f>
        <v>0</v>
      </c>
      <c r="O58" s="267" t="e">
        <f>IFERROR(VLOOKUP(A58,'Combos Promocionais'!$A$3:$O$700,15,0),VLOOKUP(A58,'Cadastro de Produtos'!$B$5:$I$2011,6))</f>
        <v>#N/A</v>
      </c>
      <c r="P58" s="267" t="e">
        <f>VLOOKUP(A58,'Cadastro de Produtos'!$B$5:$I$2011,5,0)</f>
        <v>#N/A</v>
      </c>
    </row>
    <row r="59" spans="1:16">
      <c r="A59" s="247"/>
      <c r="B59" s="247"/>
      <c r="C59" s="247"/>
      <c r="D59" s="247"/>
      <c r="E59" s="247"/>
      <c r="F59" s="247"/>
      <c r="G59" s="247"/>
      <c r="H59" s="247"/>
      <c r="I59" s="247"/>
      <c r="J59" s="247"/>
      <c r="K59" s="247"/>
      <c r="L59" s="247"/>
      <c r="M59" s="247"/>
      <c r="N59" s="247"/>
      <c r="O59" s="247"/>
      <c r="P59" s="247"/>
    </row>
    <row r="60" spans="1:16">
      <c r="A60" s="247"/>
      <c r="B60" s="247"/>
      <c r="C60" s="247"/>
      <c r="D60" s="247"/>
      <c r="E60" s="247"/>
      <c r="F60" s="247"/>
      <c r="G60" s="247"/>
      <c r="H60" s="247"/>
      <c r="I60" s="247"/>
      <c r="J60" s="247"/>
      <c r="K60" s="247"/>
      <c r="L60" s="247"/>
      <c r="M60" s="247"/>
      <c r="N60" s="247"/>
      <c r="O60" s="247"/>
      <c r="P60" s="247"/>
    </row>
    <row r="61" spans="1:16">
      <c r="A61" s="247"/>
      <c r="B61" s="247"/>
      <c r="C61" s="247"/>
      <c r="D61" s="247"/>
      <c r="E61" s="247"/>
      <c r="F61" s="247"/>
      <c r="G61" s="247"/>
      <c r="H61" s="247"/>
      <c r="I61" s="247"/>
      <c r="J61" s="247"/>
      <c r="K61" s="247"/>
      <c r="L61" s="247"/>
      <c r="M61" s="247"/>
      <c r="N61" s="247"/>
      <c r="O61" s="247"/>
      <c r="P61" s="247"/>
    </row>
    <row r="62" spans="1:16">
      <c r="A62" s="247"/>
      <c r="B62" s="247"/>
      <c r="C62" s="247"/>
      <c r="D62" s="247"/>
      <c r="E62" s="247"/>
      <c r="F62" s="247"/>
      <c r="G62" s="247"/>
      <c r="H62" s="247"/>
      <c r="I62" s="247"/>
      <c r="J62" s="247"/>
      <c r="K62" s="247"/>
      <c r="L62" s="247"/>
      <c r="M62" s="247"/>
      <c r="N62" s="247"/>
      <c r="O62" s="247"/>
      <c r="P62" s="247"/>
    </row>
    <row r="63" spans="1:16">
      <c r="A63" s="247"/>
      <c r="B63" s="247"/>
      <c r="C63" s="247"/>
      <c r="D63" s="247"/>
      <c r="E63" s="247"/>
      <c r="F63" s="247"/>
      <c r="G63" s="247"/>
      <c r="H63" s="247"/>
      <c r="I63" s="247"/>
      <c r="J63" s="247"/>
      <c r="K63" s="247"/>
      <c r="L63" s="247"/>
      <c r="M63" s="247"/>
      <c r="N63" s="247"/>
      <c r="O63" s="247"/>
      <c r="P63" s="247"/>
    </row>
    <row r="64" spans="1:16">
      <c r="A64" s="247"/>
      <c r="B64" s="247"/>
      <c r="C64" s="247"/>
      <c r="D64" s="247"/>
      <c r="E64" s="247"/>
      <c r="F64" s="247"/>
      <c r="G64" s="247"/>
      <c r="H64" s="247"/>
      <c r="I64" s="247"/>
      <c r="J64" s="247"/>
      <c r="K64" s="247"/>
      <c r="L64" s="247"/>
      <c r="M64" s="247"/>
      <c r="N64" s="247"/>
      <c r="O64" s="247"/>
      <c r="P64" s="247"/>
    </row>
    <row r="65" spans="1:16">
      <c r="A65" s="247"/>
      <c r="B65" s="247"/>
      <c r="C65" s="247"/>
      <c r="D65" s="247"/>
      <c r="E65" s="247"/>
      <c r="F65" s="247"/>
      <c r="G65" s="247"/>
      <c r="H65" s="247"/>
      <c r="I65" s="247"/>
      <c r="J65" s="247"/>
      <c r="K65" s="247"/>
      <c r="L65" s="247"/>
      <c r="M65" s="247"/>
      <c r="N65" s="247"/>
      <c r="O65" s="247"/>
      <c r="P65" s="247"/>
    </row>
    <row r="66" spans="1:16">
      <c r="A66" s="247"/>
      <c r="B66" s="247"/>
      <c r="C66" s="247"/>
      <c r="D66" s="247"/>
      <c r="E66" s="247"/>
      <c r="F66" s="247"/>
      <c r="G66" s="247"/>
      <c r="H66" s="247"/>
      <c r="I66" s="247"/>
      <c r="J66" s="247"/>
      <c r="K66" s="247"/>
      <c r="L66" s="247"/>
      <c r="M66" s="247"/>
      <c r="N66" s="247"/>
      <c r="O66" s="247"/>
      <c r="P66" s="247"/>
    </row>
    <row r="67" spans="1:16">
      <c r="A67" s="247"/>
      <c r="B67" s="247"/>
      <c r="C67" s="247"/>
      <c r="D67" s="247"/>
      <c r="E67" s="247"/>
      <c r="F67" s="247"/>
      <c r="G67" s="247"/>
      <c r="H67" s="247"/>
      <c r="I67" s="247"/>
      <c r="J67" s="247"/>
      <c r="K67" s="247"/>
      <c r="L67" s="247"/>
      <c r="M67" s="247"/>
      <c r="N67" s="247"/>
      <c r="O67" s="247"/>
      <c r="P67" s="247"/>
    </row>
    <row r="68" spans="1:16">
      <c r="A68" s="247"/>
      <c r="B68" s="247"/>
      <c r="C68" s="247"/>
      <c r="D68" s="247"/>
      <c r="E68" s="247"/>
      <c r="F68" s="247"/>
      <c r="G68" s="247"/>
      <c r="H68" s="247"/>
      <c r="I68" s="247"/>
      <c r="J68" s="247"/>
      <c r="K68" s="247"/>
      <c r="L68" s="247"/>
      <c r="M68" s="247"/>
      <c r="N68" s="247"/>
      <c r="O68" s="247"/>
      <c r="P68" s="247"/>
    </row>
    <row r="69" spans="1:16">
      <c r="A69" s="247"/>
      <c r="B69" s="247"/>
      <c r="C69" s="247"/>
      <c r="D69" s="247"/>
      <c r="E69" s="247"/>
      <c r="F69" s="247"/>
      <c r="G69" s="247"/>
      <c r="H69" s="247"/>
      <c r="I69" s="247"/>
      <c r="J69" s="247"/>
      <c r="K69" s="247"/>
      <c r="L69" s="247"/>
      <c r="M69" s="247"/>
      <c r="N69" s="247"/>
      <c r="O69" s="247"/>
      <c r="P69" s="247"/>
    </row>
    <row r="70" spans="1:16">
      <c r="A70" s="247"/>
      <c r="B70" s="247"/>
      <c r="C70" s="247"/>
      <c r="D70" s="247"/>
      <c r="E70" s="247"/>
      <c r="F70" s="247"/>
      <c r="G70" s="247"/>
      <c r="H70" s="247"/>
      <c r="I70" s="247"/>
      <c r="J70" s="247"/>
      <c r="K70" s="247"/>
      <c r="L70" s="247"/>
      <c r="M70" s="247"/>
      <c r="N70" s="247"/>
      <c r="O70" s="247"/>
      <c r="P70" s="247"/>
    </row>
    <row r="71" spans="1:16">
      <c r="A71" s="247"/>
      <c r="B71" s="247"/>
      <c r="C71" s="247"/>
      <c r="D71" s="247"/>
      <c r="E71" s="247"/>
      <c r="F71" s="247"/>
      <c r="G71" s="247"/>
      <c r="H71" s="247"/>
      <c r="I71" s="247"/>
      <c r="J71" s="247"/>
      <c r="K71" s="247"/>
      <c r="L71" s="247"/>
      <c r="M71" s="247"/>
      <c r="N71" s="247"/>
      <c r="O71" s="247"/>
      <c r="P71" s="247"/>
    </row>
    <row r="72" spans="1:16">
      <c r="A72" s="247"/>
      <c r="B72" s="247"/>
      <c r="C72" s="247"/>
      <c r="D72" s="247"/>
      <c r="E72" s="247"/>
      <c r="F72" s="247"/>
      <c r="G72" s="247"/>
      <c r="H72" s="247"/>
      <c r="I72" s="247"/>
      <c r="J72" s="247"/>
      <c r="K72" s="247"/>
      <c r="L72" s="247"/>
      <c r="M72" s="247"/>
      <c r="N72" s="247"/>
      <c r="O72" s="247"/>
      <c r="P72" s="247"/>
    </row>
    <row r="73" spans="1:16">
      <c r="A73" s="247"/>
      <c r="B73" s="247"/>
      <c r="C73" s="247"/>
      <c r="D73" s="247"/>
      <c r="E73" s="247"/>
      <c r="F73" s="247"/>
      <c r="G73" s="247"/>
      <c r="H73" s="247"/>
      <c r="I73" s="247"/>
      <c r="J73" s="247"/>
      <c r="K73" s="247"/>
      <c r="L73" s="247"/>
      <c r="M73" s="247"/>
      <c r="N73" s="247"/>
      <c r="O73" s="247"/>
      <c r="P73" s="247"/>
    </row>
    <row r="74" spans="1:16">
      <c r="A74" s="247"/>
      <c r="B74" s="247"/>
      <c r="C74" s="247"/>
      <c r="D74" s="247"/>
      <c r="E74" s="247"/>
      <c r="F74" s="247"/>
      <c r="G74" s="247"/>
      <c r="H74" s="247"/>
      <c r="I74" s="247"/>
      <c r="J74" s="247"/>
      <c r="K74" s="247"/>
      <c r="L74" s="247"/>
      <c r="M74" s="247"/>
      <c r="N74" s="247"/>
      <c r="O74" s="247"/>
      <c r="P74" s="247"/>
    </row>
    <row r="75" spans="1:16">
      <c r="A75" s="247"/>
      <c r="B75" s="247"/>
      <c r="C75" s="247"/>
      <c r="D75" s="247"/>
      <c r="E75" s="247"/>
      <c r="F75" s="247"/>
      <c r="G75" s="247"/>
      <c r="H75" s="247"/>
      <c r="I75" s="247"/>
      <c r="J75" s="247"/>
      <c r="K75" s="247"/>
      <c r="L75" s="247"/>
      <c r="M75" s="247"/>
      <c r="N75" s="247"/>
      <c r="O75" s="247"/>
      <c r="P75" s="247"/>
    </row>
  </sheetData>
  <sheetProtection password="CEBE" sheet="1" objects="1" scenarios="1" formatColumns="0" autoFilter="0"/>
  <autoFilter ref="A28:P58"/>
  <mergeCells count="28">
    <mergeCell ref="A27:P27"/>
    <mergeCell ref="F11:I12"/>
    <mergeCell ref="F10:I10"/>
    <mergeCell ref="B7:B8"/>
    <mergeCell ref="L7:L8"/>
    <mergeCell ref="G7:G8"/>
    <mergeCell ref="H7:H8"/>
    <mergeCell ref="I7:I8"/>
    <mergeCell ref="J7:J8"/>
    <mergeCell ref="K7:K8"/>
    <mergeCell ref="C7:C8"/>
    <mergeCell ref="D7:D8"/>
    <mergeCell ref="E7:E8"/>
    <mergeCell ref="F7:F8"/>
    <mergeCell ref="M7:M8"/>
    <mergeCell ref="B2:M2"/>
    <mergeCell ref="B4:B5"/>
    <mergeCell ref="C4:C5"/>
    <mergeCell ref="D4:D5"/>
    <mergeCell ref="E4:E5"/>
    <mergeCell ref="F4:F5"/>
    <mergeCell ref="G4:G5"/>
    <mergeCell ref="M4:M5"/>
    <mergeCell ref="H4:H5"/>
    <mergeCell ref="I4:I5"/>
    <mergeCell ref="J4:J5"/>
    <mergeCell ref="K4:K5"/>
    <mergeCell ref="L4:L5"/>
  </mergeCells>
  <conditionalFormatting sqref="P29:P58">
    <cfRule type="cellIs" dxfId="1" priority="1" operator="lessThan">
      <formula>0</formula>
    </cfRule>
  </conditionalFormatting>
  <conditionalFormatting sqref="O29:O58">
    <cfRule type="cellIs" dxfId="0" priority="2" operator="lessThan">
      <formula>0</formula>
    </cfRule>
  </conditionalFormatting>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'Cadastro de Produtos'!$B$5:$B$35</xm:f>
          </x14:formula1>
          <xm:sqref>A29:A58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15</vt:i4>
      </vt:variant>
      <vt:variant>
        <vt:lpstr>Intervalos nomeados</vt:lpstr>
      </vt:variant>
      <vt:variant>
        <vt:i4>1</vt:i4>
      </vt:variant>
    </vt:vector>
  </HeadingPairs>
  <TitlesOfParts>
    <vt:vector size="16" baseType="lpstr">
      <vt:lpstr>Custos</vt:lpstr>
      <vt:lpstr>Cadastro de Produtos</vt:lpstr>
      <vt:lpstr>Estoque</vt:lpstr>
      <vt:lpstr>Combos Promocionais</vt:lpstr>
      <vt:lpstr>Vendas</vt:lpstr>
      <vt:lpstr>Compras de mercadoria</vt:lpstr>
      <vt:lpstr>Marketing</vt:lpstr>
      <vt:lpstr>Custos administrativos</vt:lpstr>
      <vt:lpstr>Cadastro de itens Adm</vt:lpstr>
      <vt:lpstr>Custos com reenvio</vt:lpstr>
      <vt:lpstr>Pagamentos salários</vt:lpstr>
      <vt:lpstr>Descontos</vt:lpstr>
      <vt:lpstr>Produtos Avariados</vt:lpstr>
      <vt:lpstr>Cadastro de funcionarios</vt:lpstr>
      <vt:lpstr>Dados de venda e estoque</vt:lpstr>
      <vt:lpstr>'Compras de mercadoria'!Area_de_impressao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Usuario</cp:lastModifiedBy>
  <cp:lastPrinted>2014-11-01T11:32:34Z</cp:lastPrinted>
  <dcterms:created xsi:type="dcterms:W3CDTF">2014-08-17T03:14:20Z</dcterms:created>
  <dcterms:modified xsi:type="dcterms:W3CDTF">2016-11-28T03:36:30Z</dcterms:modified>
</cp:coreProperties>
</file>